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ink/ink1.xml" ContentType="application/inkml+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81904\Downloads\kristina\kristina_project\data\"/>
    </mc:Choice>
  </mc:AlternateContent>
  <xr:revisionPtr revIDLastSave="0" documentId="13_ncr:1_{047A9285-510D-4DD6-9E66-28FD9E8052B3}" xr6:coauthVersionLast="47" xr6:coauthVersionMax="47" xr10:uidLastSave="{00000000-0000-0000-0000-000000000000}"/>
  <bookViews>
    <workbookView xWindow="-120" yWindow="-120" windowWidth="29040" windowHeight="15720" tabRatio="590" xr2:uid="{00000000-000D-0000-FFFF-FFFF00000000}"/>
  </bookViews>
  <sheets>
    <sheet name="ORDER SHEET" sheetId="1" r:id="rId1"/>
    <sheet name="TOTAL" sheetId="2" r:id="rId2"/>
    <sheet name="SUNTREG" sheetId="63" r:id="rId3"/>
    <sheet name="Rey Beauty" sheetId="56" r:id="rId4"/>
    <sheet name="C'BON" sheetId="5" r:id="rId5"/>
    <sheet name="COCOCHI　発注書" sheetId="62" r:id="rId6"/>
    <sheet name="SUNSORIT" sheetId="12" r:id="rId7"/>
    <sheet name="ESTLABO" sheetId="25" r:id="rId8"/>
    <sheet name="URESHINO" sheetId="51" r:id="rId9"/>
    <sheet name="McCoy" sheetId="68" r:id="rId10"/>
    <sheet name="リレント納品情報" sheetId="43" r:id="rId11"/>
    <sheet name="リレント通常注文" sheetId="42" r:id="rId12"/>
    <sheet name="リレント無料提供" sheetId="44" r:id="rId13"/>
    <sheet name="リレント商品マスタ" sheetId="45" r:id="rId14"/>
    <sheet name="Q'1st-1" sheetId="64" r:id="rId15"/>
    <sheet name="Q'1st-2" sheetId="65" r:id="rId16"/>
    <sheet name="Q'1st-3" sheetId="66" r:id="rId17"/>
    <sheet name="FLOUVEIL" sheetId="3" r:id="rId18"/>
    <sheet name="CHANSON" sheetId="7" r:id="rId19"/>
    <sheet name="HIMELABO" sheetId="11" r:id="rId20"/>
    <sheet name="Beauty Conexion" sheetId="35" r:id="rId21"/>
    <sheet name="KYOTOMO" sheetId="13" r:id="rId22"/>
    <sheet name="COREIN" sheetId="14" r:id="rId23"/>
    <sheet name="ELEGADOLL" sheetId="15" r:id="rId24"/>
    <sheet name="ATMORE" sheetId="17" r:id="rId25"/>
    <sheet name="MARY.P" sheetId="23" r:id="rId26"/>
    <sheet name="ROSY DROP" sheetId="24" r:id="rId27"/>
    <sheet name="LAPIDEM" sheetId="22" r:id="rId28"/>
    <sheet name="AISHODO" sheetId="46" r:id="rId29"/>
    <sheet name="DOSHISHA" sheetId="6" r:id="rId30"/>
    <sheet name="ISTYLE" sheetId="53" r:id="rId31"/>
    <sheet name="MEROS" sheetId="27" r:id="rId32"/>
    <sheet name="RUHAKU" sheetId="48" r:id="rId33"/>
    <sheet name="OLUPONO" sheetId="18" r:id="rId34"/>
    <sheet name="D.H.C" sheetId="19" r:id="rId35"/>
    <sheet name="EMU" sheetId="20" r:id="rId36"/>
    <sheet name="CHIKUHODO" sheetId="21" r:id="rId37"/>
    <sheet name="STARLAB" sheetId="31" r:id="rId38"/>
    <sheet name="MAYURI" sheetId="16" r:id="rId39"/>
    <sheet name="AFURA" sheetId="33" r:id="rId40"/>
    <sheet name="COSMEPRO" sheetId="34" r:id="rId41"/>
    <sheet name="PECLIA" sheetId="37" r:id="rId42"/>
    <sheet name="HANAKO" sheetId="39" r:id="rId43"/>
    <sheet name="FAJ" sheetId="41" r:id="rId44"/>
    <sheet name="LEJEU" sheetId="47" r:id="rId45"/>
    <sheet name="Dr.Medion" sheetId="49" r:id="rId46"/>
    <sheet name="Diaas" sheetId="52" r:id="rId47"/>
    <sheet name="Luxces" sheetId="55" r:id="rId48"/>
    <sheet name="Evliss" sheetId="57" r:id="rId49"/>
    <sheet name="Esthe Pro Labo" sheetId="54" r:id="rId50"/>
    <sheet name="DIAMANTE" sheetId="26" r:id="rId51"/>
    <sheet name="OSATO" sheetId="38" r:id="rId52"/>
    <sheet name="Sheet1" sheetId="67" r:id="rId53"/>
  </sheets>
  <externalReferences>
    <externalReference r:id="rId54"/>
  </externalReferences>
  <definedNames>
    <definedName name="_xlnm._FilterDatabase" localSheetId="39" hidden="1">AFURA!$A$5:$Q$6</definedName>
    <definedName name="_xlnm._FilterDatabase" localSheetId="28" hidden="1">AISHODO!$A$5:$Q$5</definedName>
    <definedName name="_xlnm._FilterDatabase" localSheetId="24" hidden="1">ATMORE!$A$5:$I$6</definedName>
    <definedName name="_xlnm._FilterDatabase" localSheetId="20" hidden="1">'Beauty Conexion'!$A$5:$Q$5</definedName>
    <definedName name="_xlnm._FilterDatabase" localSheetId="4" hidden="1">'C''BON'!$A$5:$I$6</definedName>
    <definedName name="_xlnm._FilterDatabase" localSheetId="18" hidden="1">CHANSON!$A$5:$I$6</definedName>
    <definedName name="_xlnm._FilterDatabase" localSheetId="36" hidden="1">CHIKUHODO!$A$5:$I$6</definedName>
    <definedName name="_xlnm._FilterDatabase" localSheetId="5" hidden="1">'COCOCHI　発注書'!$A$10:$F$14</definedName>
    <definedName name="_xlnm._FilterDatabase" localSheetId="22" hidden="1">COREIN!$A$5:$I$6</definedName>
    <definedName name="_xlnm._FilterDatabase" localSheetId="40" hidden="1">COSMEPRO!$A$5:$Q$6</definedName>
    <definedName name="_xlnm._FilterDatabase" localSheetId="34" hidden="1">'D.H.C'!$A$5:$I$6</definedName>
    <definedName name="_xlnm._FilterDatabase" localSheetId="46" hidden="1">Diaas!$A$5:$Q$6</definedName>
    <definedName name="_xlnm._FilterDatabase" localSheetId="50" hidden="1">DIAMANTE!$A$5:$I$6</definedName>
    <definedName name="_xlnm._FilterDatabase" localSheetId="29" hidden="1">DOSHISHA!$A$5:$I$6</definedName>
    <definedName name="_xlnm._FilterDatabase" localSheetId="45" hidden="1">Dr.Medion!$A$5:$Q$5</definedName>
    <definedName name="_xlnm._FilterDatabase" localSheetId="23" hidden="1">ELEGADOLL!$A$5:$Q$5</definedName>
    <definedName name="_xlnm._FilterDatabase" localSheetId="35" hidden="1">EMU!$A$5:$I$6</definedName>
    <definedName name="_xlnm._FilterDatabase" localSheetId="49" hidden="1">'Esthe Pro Labo'!$A$5:$Q$6</definedName>
    <definedName name="_xlnm._FilterDatabase" localSheetId="7" hidden="1">ESTLABO!$A$5:$I$6</definedName>
    <definedName name="_xlnm._FilterDatabase" localSheetId="48" hidden="1">Evliss!$A$5:$I$6</definedName>
    <definedName name="_xlnm._FilterDatabase" localSheetId="43" hidden="1">FAJ!$A$5:$Q$6</definedName>
    <definedName name="_xlnm._FilterDatabase" localSheetId="17" hidden="1">FLOUVEIL!$A$5:$Q$6</definedName>
    <definedName name="_xlnm._FilterDatabase" localSheetId="42" hidden="1">HANAKO!$A$5:$Q$6</definedName>
    <definedName name="_xlnm._FilterDatabase" localSheetId="19" hidden="1">HIMELABO!$A$5:$I$6</definedName>
    <definedName name="_xlnm._FilterDatabase" localSheetId="30" hidden="1">ISTYLE!$A$5:$H$5</definedName>
    <definedName name="_xlnm._FilterDatabase" localSheetId="21" hidden="1">KYOTOMO!$A$5:$I$6</definedName>
    <definedName name="_xlnm._FilterDatabase" localSheetId="27" hidden="1">LAPIDEM!$A$5:$J$14</definedName>
    <definedName name="_xlnm._FilterDatabase" localSheetId="44" hidden="1">LEJEU!$A$5:$Q$6</definedName>
    <definedName name="_xlnm._FilterDatabase" localSheetId="47" hidden="1">Luxces!$A$5:$Q$6</definedName>
    <definedName name="_xlnm._FilterDatabase" localSheetId="25" hidden="1">MARY.P!$A$5:$I$5</definedName>
    <definedName name="_xlnm._FilterDatabase" localSheetId="38" hidden="1">MAYURI!$A$5:$Q$5</definedName>
    <definedName name="_xlnm._FilterDatabase" localSheetId="9" hidden="1">McCoy!$A$5:$R$6</definedName>
    <definedName name="_xlnm._FilterDatabase" localSheetId="31" hidden="1">MEROS!$A$5:$I$6</definedName>
    <definedName name="_xlnm._FilterDatabase" localSheetId="33" hidden="1">OLUPONO!$A$5:$I$5</definedName>
    <definedName name="_xlnm._FilterDatabase" localSheetId="0" hidden="1">'ORDER SHEET'!$A$3:$AI$1451</definedName>
    <definedName name="_xlnm._FilterDatabase" localSheetId="51" hidden="1">OSATO!$A$5:$Q$5</definedName>
    <definedName name="_xlnm._FilterDatabase" localSheetId="41" hidden="1">PECLIA!$A$5:$Q$5</definedName>
    <definedName name="_xlnm._FilterDatabase" localSheetId="3" hidden="1">'Rey Beauty'!$A$5:$Q$6</definedName>
    <definedName name="_xlnm._FilterDatabase" localSheetId="26" hidden="1">'ROSY DROP'!$A$5:$J$6</definedName>
    <definedName name="_xlnm._FilterDatabase" localSheetId="32" hidden="1">RUHAKU!$A$5:$Q$5</definedName>
    <definedName name="_xlnm._FilterDatabase" localSheetId="6" hidden="1">SUNSORIT!$A$5:$I$6</definedName>
    <definedName name="_xlnm._FilterDatabase" localSheetId="2" hidden="1">SUNTREG!$A$5:$I$6</definedName>
    <definedName name="_xlnm._FilterDatabase" localSheetId="1" hidden="1">TOTAL!$A$1:$I$84</definedName>
    <definedName name="_xlnm._FilterDatabase" localSheetId="8" hidden="1">URESHINO!$A$5:$R$6</definedName>
    <definedName name="_xlnm._FilterDatabase" localSheetId="11" hidden="1">リレント通常注文!$A$2:$WVI$3</definedName>
    <definedName name="_xlnm._FilterDatabase" localSheetId="12" hidden="1">リレント無料提供!$A$1:$G$3</definedName>
    <definedName name="_xlnm.Print_Area" localSheetId="39">AFURA!$A$1:$I$10</definedName>
    <definedName name="_xlnm.Print_Area" localSheetId="28">AISHODO!$A$1:$I$6</definedName>
    <definedName name="_xlnm.Print_Area" localSheetId="20">'Beauty Conexion'!$A$1:$I$6</definedName>
    <definedName name="_xlnm.Print_Area" localSheetId="4">'C''BON'!$A$1:$I$6</definedName>
    <definedName name="_xlnm.Print_Area" localSheetId="18">CHANSON!$A$1:$I$6</definedName>
    <definedName name="_xlnm.Print_Area" localSheetId="22">COREIN!$A$1:$I$6</definedName>
    <definedName name="_xlnm.Print_Area" localSheetId="40">COSMEPRO!$A$1:$I$10</definedName>
    <definedName name="_xlnm.Print_Area" localSheetId="46">Diaas!$A$1:$I$11</definedName>
    <definedName name="_xlnm.Print_Area" localSheetId="50">DIAMANTE!$A$1:$I$6</definedName>
    <definedName name="_xlnm.Print_Area" localSheetId="45">Dr.Medion!$A$1:$I$6</definedName>
    <definedName name="_xlnm.Print_Area" localSheetId="23">ELEGADOLL!$A$1:$I$6</definedName>
    <definedName name="_xlnm.Print_Area" localSheetId="49">'Esthe Pro Labo'!$A$1:$I$6</definedName>
    <definedName name="_xlnm.Print_Area" localSheetId="7">ESTLABO!$A$1:$I$6</definedName>
    <definedName name="_xlnm.Print_Area" localSheetId="48">Evliss!$B$1:$I$11</definedName>
    <definedName name="_xlnm.Print_Area" localSheetId="43">FAJ!$A$1:$I$6</definedName>
    <definedName name="_xlnm.Print_Area" localSheetId="17">FLOUVEIL!$A$1:$I$6</definedName>
    <definedName name="_xlnm.Print_Area" localSheetId="42">HANAKO!$A$1:$I$6</definedName>
    <definedName name="_xlnm.Print_Area" localSheetId="19">HIMELABO!$B$1:$I$6</definedName>
    <definedName name="_xlnm.Print_Area" localSheetId="27">LAPIDEM!$A$1:$J$6</definedName>
    <definedName name="_xlnm.Print_Area" localSheetId="44">LEJEU!$A$1:$I$6</definedName>
    <definedName name="_xlnm.Print_Area" localSheetId="47">Luxces!$A$1:$I$10</definedName>
    <definedName name="_xlnm.Print_Area" localSheetId="38">MAYURI!$A$1:$I$7</definedName>
    <definedName name="_xlnm.Print_Area" localSheetId="9">McCoy!$A$1:$J$10</definedName>
    <definedName name="_xlnm.Print_Area" localSheetId="31">MEROS!$A$1:$I$6</definedName>
    <definedName name="_xlnm.Print_Area" localSheetId="0">'ORDER SHEET'!$A$1:$AG$1457</definedName>
    <definedName name="_xlnm.Print_Area" localSheetId="41">PECLIA!$A$1:$I$6</definedName>
    <definedName name="_xlnm.Print_Area" localSheetId="14">'Q''1st-1'!$A$1:$H$38</definedName>
    <definedName name="_xlnm.Print_Area" localSheetId="3">'Rey Beauty'!$A$1:$I$17</definedName>
    <definedName name="_xlnm.Print_Area" localSheetId="26">'ROSY DROP'!$A$1:$J$6</definedName>
    <definedName name="_xlnm.Print_Area" localSheetId="32">RUHAKU!$A$1:$I$7</definedName>
    <definedName name="_xlnm.Print_Area" localSheetId="6">SUNSORIT!$A$1:$I$6</definedName>
    <definedName name="_xlnm.Print_Area" localSheetId="2">SUNTREG!$A$1:$I$6</definedName>
    <definedName name="_xlnm.Print_Area" localSheetId="8">URESHINO!$A$1:$J$6</definedName>
    <definedName name="_xlnm.Print_Area" localSheetId="11">リレント通常注文!$A$1:$H$3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68" l="1"/>
  <c r="Q39" i="1"/>
  <c r="S39" i="1"/>
  <c r="AC39" i="1"/>
  <c r="Q42" i="1"/>
  <c r="S42" i="1"/>
  <c r="AC42" i="1"/>
  <c r="G10" i="33"/>
  <c r="G10" i="12"/>
  <c r="G6" i="5"/>
  <c r="G6" i="56"/>
  <c r="G11" i="52"/>
  <c r="I35" i="2"/>
  <c r="I10" i="57"/>
  <c r="Q916" i="1"/>
  <c r="S916" i="1"/>
  <c r="G10" i="68" l="1"/>
  <c r="G13" i="68"/>
  <c r="I6" i="68"/>
  <c r="T39" i="1"/>
  <c r="U39" i="1" s="1"/>
  <c r="T42" i="1"/>
  <c r="U42" i="1" s="1"/>
  <c r="T916" i="1"/>
  <c r="U916" i="1" s="1"/>
  <c r="Q902" i="1"/>
  <c r="R901" i="1"/>
  <c r="S901" i="1" s="1"/>
  <c r="Q899" i="1"/>
  <c r="Q900" i="1"/>
  <c r="S900" i="1"/>
  <c r="S899" i="1"/>
  <c r="S898" i="1"/>
  <c r="Q898" i="1"/>
  <c r="S895" i="1"/>
  <c r="S896" i="1"/>
  <c r="S897" i="1"/>
  <c r="S902" i="1"/>
  <c r="Q895" i="1"/>
  <c r="Q896" i="1"/>
  <c r="Q897" i="1"/>
  <c r="Q901" i="1"/>
  <c r="I10" i="68" l="1"/>
  <c r="T900" i="1"/>
  <c r="U900" i="1" s="1"/>
  <c r="T899" i="1"/>
  <c r="U899" i="1" s="1"/>
  <c r="T895" i="1"/>
  <c r="U895" i="1" s="1"/>
  <c r="T902" i="1"/>
  <c r="U902" i="1" s="1"/>
  <c r="T901" i="1"/>
  <c r="U901" i="1" s="1"/>
  <c r="T898" i="1"/>
  <c r="U898" i="1" s="1"/>
  <c r="T896" i="1"/>
  <c r="U896" i="1" s="1"/>
  <c r="T897" i="1"/>
  <c r="U897" i="1" s="1"/>
  <c r="C34" i="2"/>
  <c r="S725" i="1"/>
  <c r="S727" i="1"/>
  <c r="S722" i="1"/>
  <c r="S721" i="1"/>
  <c r="C43" i="2" l="1"/>
  <c r="AC881" i="1"/>
  <c r="AC882" i="1"/>
  <c r="AE882" i="1"/>
  <c r="AF882" i="1"/>
  <c r="AG882" i="1"/>
  <c r="AD882" i="1"/>
  <c r="AF881" i="1"/>
  <c r="AG881" i="1"/>
  <c r="AE881" i="1"/>
  <c r="AD881" i="1"/>
  <c r="S882" i="1"/>
  <c r="S881" i="1"/>
  <c r="Q882" i="1"/>
  <c r="Q881" i="1"/>
  <c r="AC719" i="1"/>
  <c r="AC720" i="1"/>
  <c r="AC721" i="1"/>
  <c r="AC722" i="1"/>
  <c r="AC723" i="1"/>
  <c r="AC724" i="1"/>
  <c r="AC725" i="1"/>
  <c r="AC726" i="1"/>
  <c r="AC727" i="1"/>
  <c r="AE722" i="1"/>
  <c r="AF722" i="1"/>
  <c r="AG722" i="1"/>
  <c r="AE723" i="1"/>
  <c r="AF723" i="1"/>
  <c r="AG723" i="1"/>
  <c r="AE724" i="1"/>
  <c r="AF724" i="1"/>
  <c r="AG724" i="1"/>
  <c r="AE725" i="1"/>
  <c r="AF725" i="1"/>
  <c r="AG725" i="1"/>
  <c r="AD723" i="1"/>
  <c r="AD724" i="1"/>
  <c r="AD725" i="1"/>
  <c r="AD722" i="1"/>
  <c r="AE721" i="1"/>
  <c r="AF721" i="1"/>
  <c r="AG721" i="1"/>
  <c r="AD721" i="1"/>
  <c r="AG720" i="1"/>
  <c r="AE720" i="1"/>
  <c r="AF720" i="1"/>
  <c r="AD720" i="1"/>
  <c r="AG719" i="1"/>
  <c r="AE719" i="1"/>
  <c r="AF719" i="1"/>
  <c r="AD719" i="1"/>
  <c r="C72" i="2"/>
  <c r="Q727" i="1"/>
  <c r="Q726" i="1"/>
  <c r="Q725" i="1"/>
  <c r="Q724" i="1"/>
  <c r="Q723" i="1"/>
  <c r="Q722" i="1"/>
  <c r="Q721" i="1"/>
  <c r="Q720" i="1"/>
  <c r="Q719" i="1"/>
  <c r="S726" i="1"/>
  <c r="S724" i="1"/>
  <c r="S723" i="1"/>
  <c r="S720" i="1"/>
  <c r="S719" i="1"/>
  <c r="T881" i="1" l="1"/>
  <c r="U881" i="1" s="1"/>
  <c r="T882" i="1"/>
  <c r="U882" i="1" s="1"/>
  <c r="T719" i="1"/>
  <c r="U719" i="1" s="1"/>
  <c r="T723" i="1"/>
  <c r="U723" i="1" s="1"/>
  <c r="T727" i="1"/>
  <c r="U727" i="1" s="1"/>
  <c r="T720" i="1"/>
  <c r="U720" i="1" s="1"/>
  <c r="T724" i="1"/>
  <c r="U724" i="1" s="1"/>
  <c r="T721" i="1"/>
  <c r="U721" i="1" s="1"/>
  <c r="T725" i="1"/>
  <c r="U725" i="1" s="1"/>
  <c r="T722" i="1"/>
  <c r="U722" i="1" s="1"/>
  <c r="T726" i="1"/>
  <c r="U726" i="1" s="1"/>
  <c r="C4" i="2" l="1"/>
  <c r="AC215" i="1"/>
  <c r="AC216" i="1"/>
  <c r="AC217" i="1"/>
  <c r="AC218" i="1"/>
  <c r="AC219" i="1"/>
  <c r="AC220" i="1"/>
  <c r="AC221" i="1"/>
  <c r="AC222" i="1"/>
  <c r="AC223" i="1"/>
  <c r="AC224" i="1"/>
  <c r="AC225" i="1"/>
  <c r="AC226" i="1"/>
  <c r="AC227" i="1"/>
  <c r="AC228" i="1"/>
  <c r="AC229" i="1"/>
  <c r="AD229" i="1"/>
  <c r="AE229" i="1"/>
  <c r="AF229" i="1"/>
  <c r="AG229" i="1"/>
  <c r="AE228" i="1"/>
  <c r="AF228" i="1"/>
  <c r="AG228" i="1"/>
  <c r="AD228" i="1"/>
  <c r="AE227" i="1"/>
  <c r="AF227" i="1"/>
  <c r="AG227" i="1"/>
  <c r="AD227" i="1"/>
  <c r="AE226" i="1"/>
  <c r="AF226" i="1"/>
  <c r="AG226" i="1"/>
  <c r="AD226" i="1"/>
  <c r="AD225" i="1"/>
  <c r="AE225" i="1"/>
  <c r="AF225" i="1"/>
  <c r="AG225" i="1"/>
  <c r="AE224" i="1"/>
  <c r="AF224" i="1"/>
  <c r="AG224" i="1"/>
  <c r="AD224" i="1"/>
  <c r="AD219" i="1"/>
  <c r="AE219" i="1"/>
  <c r="AF219" i="1"/>
  <c r="AG219" i="1"/>
  <c r="AD220" i="1"/>
  <c r="AE220" i="1"/>
  <c r="AF220" i="1"/>
  <c r="AG220" i="1"/>
  <c r="AD221" i="1"/>
  <c r="AE221" i="1"/>
  <c r="AF221" i="1"/>
  <c r="AG221" i="1"/>
  <c r="AD222" i="1"/>
  <c r="AE222" i="1"/>
  <c r="AF222" i="1"/>
  <c r="AG222" i="1"/>
  <c r="AD223" i="1"/>
  <c r="AE223" i="1"/>
  <c r="AF223" i="1"/>
  <c r="AG223" i="1"/>
  <c r="AE218" i="1"/>
  <c r="AF218" i="1"/>
  <c r="AG218" i="1"/>
  <c r="AD218" i="1"/>
  <c r="AD216" i="1"/>
  <c r="AE216" i="1"/>
  <c r="AF216" i="1"/>
  <c r="AG216" i="1"/>
  <c r="AD217" i="1"/>
  <c r="AE217" i="1"/>
  <c r="AF217" i="1"/>
  <c r="AG217" i="1"/>
  <c r="AE215" i="1"/>
  <c r="AF215" i="1"/>
  <c r="AG215" i="1"/>
  <c r="AD215" i="1"/>
  <c r="Q215" i="1"/>
  <c r="Q216" i="1"/>
  <c r="Q217" i="1"/>
  <c r="Q218" i="1"/>
  <c r="Q219" i="1"/>
  <c r="Q220" i="1"/>
  <c r="Q221" i="1"/>
  <c r="Q222" i="1"/>
  <c r="Q223" i="1"/>
  <c r="Q224" i="1"/>
  <c r="Q225" i="1"/>
  <c r="Q226" i="1"/>
  <c r="Q227" i="1"/>
  <c r="Q228" i="1"/>
  <c r="Q229" i="1"/>
  <c r="S215" i="1"/>
  <c r="S216" i="1"/>
  <c r="S217" i="1"/>
  <c r="S218" i="1"/>
  <c r="S219" i="1"/>
  <c r="S220" i="1"/>
  <c r="S221" i="1"/>
  <c r="S222" i="1"/>
  <c r="S223" i="1"/>
  <c r="S224" i="1"/>
  <c r="S225" i="1"/>
  <c r="S226" i="1"/>
  <c r="S227" i="1"/>
  <c r="S228" i="1"/>
  <c r="S229" i="1"/>
  <c r="AC625" i="1"/>
  <c r="AC626" i="1"/>
  <c r="AE1214" i="1"/>
  <c r="AD1214" i="1"/>
  <c r="AC1214" i="1"/>
  <c r="S1214" i="1"/>
  <c r="P1214" i="1"/>
  <c r="Q1214" i="1" s="1"/>
  <c r="AC616" i="1"/>
  <c r="S616" i="1"/>
  <c r="Q616" i="1"/>
  <c r="X616" i="1"/>
  <c r="AD1121" i="1"/>
  <c r="AD1120" i="1"/>
  <c r="AD1119" i="1"/>
  <c r="AC871" i="1"/>
  <c r="AC872" i="1"/>
  <c r="AC1216" i="1"/>
  <c r="T221" i="1" l="1"/>
  <c r="U221" i="1" s="1"/>
  <c r="T228" i="1"/>
  <c r="U228" i="1" s="1"/>
  <c r="T219" i="1"/>
  <c r="U219" i="1" s="1"/>
  <c r="T217" i="1"/>
  <c r="U217" i="1" s="1"/>
  <c r="T220" i="1"/>
  <c r="U220" i="1" s="1"/>
  <c r="T222" i="1"/>
  <c r="U222" i="1" s="1"/>
  <c r="T229" i="1"/>
  <c r="U229" i="1" s="1"/>
  <c r="T225" i="1"/>
  <c r="U225" i="1" s="1"/>
  <c r="T226" i="1"/>
  <c r="U226" i="1" s="1"/>
  <c r="T218" i="1"/>
  <c r="U218" i="1" s="1"/>
  <c r="T223" i="1"/>
  <c r="U223" i="1" s="1"/>
  <c r="T227" i="1"/>
  <c r="U227" i="1" s="1"/>
  <c r="T224" i="1"/>
  <c r="U224" i="1" s="1"/>
  <c r="T216" i="1"/>
  <c r="U216" i="1" s="1"/>
  <c r="T215" i="1"/>
  <c r="U215" i="1" s="1"/>
  <c r="T616" i="1"/>
  <c r="U616" i="1" s="1"/>
  <c r="T1214" i="1"/>
  <c r="U1214" i="1" s="1"/>
  <c r="X272" i="1"/>
  <c r="Z272" i="1" s="1"/>
  <c r="X273" i="1"/>
  <c r="X274" i="1"/>
  <c r="Z274" i="1" s="1"/>
  <c r="X275" i="1"/>
  <c r="X286" i="1"/>
  <c r="X287" i="1"/>
  <c r="X288" i="1"/>
  <c r="X289" i="1"/>
  <c r="X290" i="1"/>
  <c r="X291" i="1"/>
  <c r="X292" i="1"/>
  <c r="S1098" i="1"/>
  <c r="S1099" i="1"/>
  <c r="S1100" i="1"/>
  <c r="S1101" i="1"/>
  <c r="S1102" i="1"/>
  <c r="S1103" i="1"/>
  <c r="S1104" i="1"/>
  <c r="S1105" i="1"/>
  <c r="S1106" i="1"/>
  <c r="S1107" i="1"/>
  <c r="S1108" i="1"/>
  <c r="S1109" i="1"/>
  <c r="S1110" i="1"/>
  <c r="S1111" i="1"/>
  <c r="S1112" i="1"/>
  <c r="S1113" i="1"/>
  <c r="S1114" i="1"/>
  <c r="S1115" i="1"/>
  <c r="S1116" i="1"/>
  <c r="S1117" i="1"/>
  <c r="S1118" i="1"/>
  <c r="P1113" i="1"/>
  <c r="Q1113" i="1" s="1"/>
  <c r="P1114" i="1"/>
  <c r="Q1114" i="1" s="1"/>
  <c r="P1115" i="1"/>
  <c r="Q1115" i="1" s="1"/>
  <c r="P1116" i="1"/>
  <c r="Q1116" i="1" s="1"/>
  <c r="P1117" i="1"/>
  <c r="Q1117" i="1" s="1"/>
  <c r="P1118" i="1"/>
  <c r="Q1118" i="1" s="1"/>
  <c r="P1112" i="1"/>
  <c r="Q1112" i="1" s="1"/>
  <c r="P1100" i="1"/>
  <c r="Q1100" i="1" s="1"/>
  <c r="P1101" i="1"/>
  <c r="Q1101" i="1" s="1"/>
  <c r="V292" i="1"/>
  <c r="V291" i="1"/>
  <c r="V290" i="1"/>
  <c r="V289" i="1"/>
  <c r="V288" i="1"/>
  <c r="V287" i="1"/>
  <c r="V286" i="1"/>
  <c r="V275" i="1"/>
  <c r="V274" i="1"/>
  <c r="V273" i="1"/>
  <c r="V272" i="1"/>
  <c r="AB1113" i="1"/>
  <c r="AC1113" i="1" s="1"/>
  <c r="AB1114" i="1"/>
  <c r="AC1114" i="1" s="1"/>
  <c r="AB1115" i="1"/>
  <c r="AC1115" i="1" s="1"/>
  <c r="AB1116" i="1"/>
  <c r="AC1116" i="1" s="1"/>
  <c r="AB1117" i="1"/>
  <c r="AC1117" i="1" s="1"/>
  <c r="AB1118" i="1"/>
  <c r="AC1118" i="1" s="1"/>
  <c r="AB1112" i="1"/>
  <c r="AC1112" i="1" s="1"/>
  <c r="AB1100" i="1"/>
  <c r="AC1100" i="1" s="1"/>
  <c r="AB1101" i="1"/>
  <c r="AC1101" i="1" s="1"/>
  <c r="AC292" i="1"/>
  <c r="AC291" i="1"/>
  <c r="AC290" i="1"/>
  <c r="AC289" i="1"/>
  <c r="AC288" i="1"/>
  <c r="AC287" i="1"/>
  <c r="AC286" i="1"/>
  <c r="AC275" i="1"/>
  <c r="AC274" i="1"/>
  <c r="Y289" i="1" l="1"/>
  <c r="Y275" i="1"/>
  <c r="Y292" i="1"/>
  <c r="Y288" i="1"/>
  <c r="Y291" i="1"/>
  <c r="Y287" i="1"/>
  <c r="Y273" i="1"/>
  <c r="Y290" i="1"/>
  <c r="Y286" i="1"/>
  <c r="T1114" i="1"/>
  <c r="Z286" i="1"/>
  <c r="Z275" i="1"/>
  <c r="T1115" i="1"/>
  <c r="Z290" i="1"/>
  <c r="Y274" i="1"/>
  <c r="Z292" i="1"/>
  <c r="T1117" i="1"/>
  <c r="T1100" i="1"/>
  <c r="T1116" i="1"/>
  <c r="Y272" i="1"/>
  <c r="Z273" i="1"/>
  <c r="Z291" i="1"/>
  <c r="Z289" i="1"/>
  <c r="Z287" i="1"/>
  <c r="Z288" i="1"/>
  <c r="T1113" i="1"/>
  <c r="T1112" i="1"/>
  <c r="T1101" i="1"/>
  <c r="T1118" i="1"/>
  <c r="S1433" i="1" l="1"/>
  <c r="S1431" i="1"/>
  <c r="S1430" i="1"/>
  <c r="S1429" i="1"/>
  <c r="S1428" i="1"/>
  <c r="S1427" i="1"/>
  <c r="S1426" i="1"/>
  <c r="S1423" i="1"/>
  <c r="AC1433" i="1"/>
  <c r="AC1431" i="1"/>
  <c r="AC1430" i="1"/>
  <c r="AC1429" i="1"/>
  <c r="AC1428" i="1"/>
  <c r="AC1427" i="1"/>
  <c r="AC1426" i="1"/>
  <c r="AC1423" i="1"/>
  <c r="P871" i="1"/>
  <c r="R871" i="1"/>
  <c r="R884" i="1"/>
  <c r="C1420" i="1"/>
  <c r="X823" i="1"/>
  <c r="K1100" i="1" l="1"/>
  <c r="H1098" i="1"/>
  <c r="S286" i="1"/>
  <c r="S287" i="1"/>
  <c r="S288" i="1"/>
  <c r="S289" i="1"/>
  <c r="S290" i="1"/>
  <c r="S291" i="1"/>
  <c r="S292" i="1"/>
  <c r="Q286" i="1"/>
  <c r="Q287" i="1"/>
  <c r="Q288" i="1"/>
  <c r="Q289" i="1"/>
  <c r="Q290" i="1"/>
  <c r="Q291" i="1"/>
  <c r="Q292" i="1"/>
  <c r="C1101" i="1"/>
  <c r="C1100" i="1"/>
  <c r="S274" i="1"/>
  <c r="S275" i="1"/>
  <c r="Q274" i="1"/>
  <c r="Q275" i="1"/>
  <c r="C1162" i="1"/>
  <c r="C1161" i="1"/>
  <c r="AE1162" i="1"/>
  <c r="AF1162" i="1"/>
  <c r="AG1162" i="1"/>
  <c r="AF1161" i="1"/>
  <c r="AG1161" i="1"/>
  <c r="AE1161" i="1"/>
  <c r="AB1162" i="1"/>
  <c r="AC1162" i="1" s="1"/>
  <c r="AB1161" i="1"/>
  <c r="AE1420" i="1"/>
  <c r="AD1420" i="1"/>
  <c r="AB1420" i="1"/>
  <c r="AC1420" i="1" s="1"/>
  <c r="S1420" i="1"/>
  <c r="Q872" i="1"/>
  <c r="S1121" i="1"/>
  <c r="S1120" i="1"/>
  <c r="S1119" i="1"/>
  <c r="AB1121" i="1"/>
  <c r="AC1121" i="1" s="1"/>
  <c r="AB1120" i="1"/>
  <c r="AC1120" i="1" s="1"/>
  <c r="AB1119" i="1"/>
  <c r="AC1119" i="1" s="1"/>
  <c r="P1121" i="1"/>
  <c r="Q1121" i="1" s="1"/>
  <c r="P1120" i="1"/>
  <c r="Q1120" i="1" s="1"/>
  <c r="P1119" i="1"/>
  <c r="Q1119" i="1" s="1"/>
  <c r="T288" i="1" l="1"/>
  <c r="U288" i="1" s="1"/>
  <c r="T290" i="1"/>
  <c r="U290" i="1" s="1"/>
  <c r="T292" i="1"/>
  <c r="U292" i="1" s="1"/>
  <c r="T274" i="1"/>
  <c r="U274" i="1" s="1"/>
  <c r="T287" i="1"/>
  <c r="U287" i="1" s="1"/>
  <c r="T291" i="1"/>
  <c r="U291" i="1" s="1"/>
  <c r="T289" i="1"/>
  <c r="U289" i="1" s="1"/>
  <c r="T286" i="1"/>
  <c r="U286" i="1" s="1"/>
  <c r="T275" i="1"/>
  <c r="U275" i="1" s="1"/>
  <c r="T1120" i="1"/>
  <c r="U1120" i="1" s="1"/>
  <c r="T1121" i="1"/>
  <c r="U1121" i="1" s="1"/>
  <c r="T1119" i="1"/>
  <c r="U1119" i="1" s="1"/>
  <c r="P621" i="1" l="1"/>
  <c r="R621" i="1"/>
  <c r="S625" i="1" l="1"/>
  <c r="Q625" i="1"/>
  <c r="Q1216" i="1"/>
  <c r="S1162" i="1"/>
  <c r="S1161" i="1"/>
  <c r="P1161" i="1"/>
  <c r="Q1161" i="1" s="1"/>
  <c r="T625" i="1" l="1"/>
  <c r="U625" i="1" s="1"/>
  <c r="P1162" i="1"/>
  <c r="Q1162" i="1" s="1"/>
  <c r="U1162" i="1" s="1"/>
  <c r="T1161" i="1"/>
  <c r="U1161" i="1" s="1"/>
  <c r="AE1424" i="1" l="1"/>
  <c r="AF1424" i="1"/>
  <c r="AG1424" i="1"/>
  <c r="AE1425" i="1"/>
  <c r="AF1425" i="1"/>
  <c r="AG1425" i="1"/>
  <c r="AE1426" i="1"/>
  <c r="AE1427" i="1"/>
  <c r="AE1428" i="1"/>
  <c r="AE1429" i="1"/>
  <c r="AE1430" i="1"/>
  <c r="AE1431" i="1"/>
  <c r="AE1432" i="1"/>
  <c r="AF1432" i="1"/>
  <c r="AG1432" i="1"/>
  <c r="AE1433" i="1"/>
  <c r="AF1433" i="1"/>
  <c r="AG1433" i="1"/>
  <c r="AE1434" i="1"/>
  <c r="AF1434" i="1"/>
  <c r="AG1434" i="1"/>
  <c r="AE1435" i="1"/>
  <c r="AF1435" i="1"/>
  <c r="AG1435" i="1"/>
  <c r="AE1436" i="1"/>
  <c r="AF1436" i="1"/>
  <c r="AG1436" i="1"/>
  <c r="AE1437" i="1"/>
  <c r="AF1437" i="1"/>
  <c r="AG1437" i="1"/>
  <c r="AE1438" i="1"/>
  <c r="AF1438" i="1"/>
  <c r="AG1438" i="1"/>
  <c r="AE1439" i="1"/>
  <c r="AF1439" i="1"/>
  <c r="AG1439" i="1"/>
  <c r="AE1440" i="1"/>
  <c r="AF1440" i="1"/>
  <c r="AG1440" i="1"/>
  <c r="AE1441" i="1"/>
  <c r="AF1441" i="1"/>
  <c r="AG1441" i="1"/>
  <c r="AE1442" i="1"/>
  <c r="AF1442" i="1"/>
  <c r="AG1442" i="1"/>
  <c r="AE1444" i="1"/>
  <c r="AF1444" i="1"/>
  <c r="AG1444" i="1"/>
  <c r="AE1445" i="1"/>
  <c r="AF1445" i="1"/>
  <c r="AG1445" i="1"/>
  <c r="AE1446" i="1"/>
  <c r="AF1446" i="1"/>
  <c r="AG1446" i="1"/>
  <c r="AE1447" i="1"/>
  <c r="AF1447" i="1"/>
  <c r="AG1447" i="1"/>
  <c r="AE1448" i="1"/>
  <c r="AF1448" i="1"/>
  <c r="AG1448" i="1"/>
  <c r="AE1449" i="1"/>
  <c r="AF1449" i="1"/>
  <c r="AG1449" i="1"/>
  <c r="AE1450" i="1"/>
  <c r="AF1450" i="1"/>
  <c r="AG1450" i="1"/>
  <c r="AE1451" i="1"/>
  <c r="AF1451" i="1"/>
  <c r="AG1451" i="1"/>
  <c r="AF1423" i="1"/>
  <c r="AG1423" i="1"/>
  <c r="AE1423" i="1"/>
  <c r="AD1424" i="1"/>
  <c r="AD1425" i="1"/>
  <c r="AD1426" i="1"/>
  <c r="AD1429" i="1"/>
  <c r="AD1430" i="1"/>
  <c r="AD1431" i="1"/>
  <c r="AD1432" i="1"/>
  <c r="AD1434" i="1"/>
  <c r="AD1435" i="1"/>
  <c r="AD1436" i="1"/>
  <c r="AD1437" i="1"/>
  <c r="AD1438" i="1"/>
  <c r="AD1439" i="1"/>
  <c r="AD1440" i="1"/>
  <c r="AD1441" i="1"/>
  <c r="AD1442" i="1"/>
  <c r="AD1444" i="1"/>
  <c r="AD1445" i="1"/>
  <c r="AD1446" i="1"/>
  <c r="AD1447" i="1"/>
  <c r="AD1448" i="1"/>
  <c r="AD1449" i="1"/>
  <c r="AD1450" i="1"/>
  <c r="AD1451" i="1"/>
  <c r="AD1423" i="1"/>
  <c r="P1424" i="1"/>
  <c r="P1425" i="1"/>
  <c r="P1426" i="1"/>
  <c r="Q1426" i="1" s="1"/>
  <c r="T1426" i="1" s="1"/>
  <c r="U1426" i="1" s="1"/>
  <c r="P1427" i="1"/>
  <c r="Q1427" i="1" s="1"/>
  <c r="T1427" i="1" s="1"/>
  <c r="U1427" i="1" s="1"/>
  <c r="P1428" i="1"/>
  <c r="Q1428" i="1" s="1"/>
  <c r="T1428" i="1" s="1"/>
  <c r="U1428" i="1" s="1"/>
  <c r="P1429" i="1"/>
  <c r="Q1429" i="1" s="1"/>
  <c r="T1429" i="1" s="1"/>
  <c r="U1429" i="1" s="1"/>
  <c r="P1430" i="1"/>
  <c r="Q1430" i="1" s="1"/>
  <c r="T1430" i="1" s="1"/>
  <c r="U1430" i="1" s="1"/>
  <c r="P1431" i="1"/>
  <c r="Q1431" i="1" s="1"/>
  <c r="T1431" i="1" s="1"/>
  <c r="U1431" i="1" s="1"/>
  <c r="P1432" i="1"/>
  <c r="P1433" i="1"/>
  <c r="Q1433" i="1" s="1"/>
  <c r="T1433" i="1" s="1"/>
  <c r="U1433" i="1" s="1"/>
  <c r="P1434" i="1"/>
  <c r="P1435" i="1"/>
  <c r="P1436" i="1"/>
  <c r="P1437" i="1"/>
  <c r="P1438" i="1"/>
  <c r="P1439" i="1"/>
  <c r="P1440" i="1"/>
  <c r="P1441" i="1"/>
  <c r="P1442" i="1"/>
  <c r="P1443" i="1"/>
  <c r="P1444" i="1"/>
  <c r="P1445" i="1"/>
  <c r="P1446" i="1"/>
  <c r="P1447" i="1"/>
  <c r="P1448" i="1"/>
  <c r="P1449" i="1"/>
  <c r="P1450" i="1"/>
  <c r="P1423" i="1"/>
  <c r="Q1423" i="1" s="1"/>
  <c r="T1423" i="1" s="1"/>
  <c r="U1423" i="1" s="1"/>
  <c r="K928" i="1"/>
  <c r="I1424" i="1"/>
  <c r="J1424" i="1"/>
  <c r="I1425" i="1"/>
  <c r="J1425" i="1"/>
  <c r="I1426" i="1"/>
  <c r="J1426" i="1"/>
  <c r="I1427" i="1"/>
  <c r="J1427" i="1"/>
  <c r="I1428" i="1"/>
  <c r="J1428" i="1"/>
  <c r="I1429" i="1"/>
  <c r="J1429" i="1"/>
  <c r="I1431" i="1"/>
  <c r="J1431" i="1"/>
  <c r="I1432" i="1"/>
  <c r="J1432" i="1"/>
  <c r="I1433" i="1"/>
  <c r="J1433" i="1"/>
  <c r="I1434" i="1"/>
  <c r="J1434" i="1"/>
  <c r="I1435" i="1"/>
  <c r="J1435" i="1"/>
  <c r="I1436" i="1"/>
  <c r="J1436" i="1"/>
  <c r="I1437" i="1"/>
  <c r="J1437" i="1"/>
  <c r="I1438" i="1"/>
  <c r="J1438" i="1"/>
  <c r="I1439" i="1"/>
  <c r="J1439" i="1"/>
  <c r="I1440" i="1"/>
  <c r="J1440" i="1"/>
  <c r="I1441" i="1"/>
  <c r="J1441" i="1"/>
  <c r="I1442" i="1"/>
  <c r="J1442" i="1"/>
  <c r="I1444" i="1"/>
  <c r="J1444" i="1"/>
  <c r="I1445" i="1"/>
  <c r="J1445" i="1"/>
  <c r="I1446" i="1"/>
  <c r="J1446" i="1"/>
  <c r="I1447" i="1"/>
  <c r="J1447" i="1"/>
  <c r="I1448" i="1"/>
  <c r="J1448" i="1"/>
  <c r="I1449" i="1"/>
  <c r="J1449" i="1"/>
  <c r="I1450" i="1"/>
  <c r="J1450" i="1"/>
  <c r="I1451" i="1"/>
  <c r="J1451" i="1"/>
  <c r="J1423" i="1"/>
  <c r="I1423" i="1"/>
  <c r="AC905" i="1"/>
  <c r="AC906" i="1"/>
  <c r="AC907" i="1"/>
  <c r="AC908" i="1"/>
  <c r="AC909" i="1"/>
  <c r="AC910" i="1"/>
  <c r="AC911" i="1"/>
  <c r="AC912" i="1"/>
  <c r="AC913" i="1"/>
  <c r="AC914" i="1"/>
  <c r="AC915" i="1"/>
  <c r="AC917" i="1"/>
  <c r="AC918" i="1"/>
  <c r="AC919" i="1"/>
  <c r="AC921" i="1"/>
  <c r="AC922" i="1"/>
  <c r="AC923" i="1"/>
  <c r="AC924" i="1"/>
  <c r="AC925" i="1"/>
  <c r="AC928" i="1"/>
  <c r="AC929" i="1"/>
  <c r="AC930" i="1"/>
  <c r="AC931" i="1"/>
  <c r="AC932" i="1"/>
  <c r="AC933" i="1"/>
  <c r="AC934" i="1"/>
  <c r="AC904" i="1"/>
  <c r="AB927" i="1"/>
  <c r="AC927" i="1" s="1"/>
  <c r="AB926" i="1"/>
  <c r="AC926" i="1" s="1"/>
  <c r="AB920" i="1"/>
  <c r="AC920" i="1" s="1"/>
  <c r="G10" i="26" l="1"/>
  <c r="G6" i="26"/>
  <c r="G14" i="26" l="1"/>
  <c r="AD928" i="1"/>
  <c r="AD1443" i="1" s="1"/>
  <c r="Q907" i="1"/>
  <c r="Q908" i="1"/>
  <c r="Q909" i="1"/>
  <c r="Q910" i="1"/>
  <c r="Q911" i="1"/>
  <c r="Q912" i="1"/>
  <c r="Q913" i="1"/>
  <c r="Q914" i="1"/>
  <c r="Q915" i="1"/>
  <c r="Q917" i="1"/>
  <c r="Q918" i="1"/>
  <c r="Q919" i="1"/>
  <c r="Q920" i="1"/>
  <c r="Q921" i="1"/>
  <c r="Q922" i="1"/>
  <c r="Q923" i="1"/>
  <c r="Q924" i="1"/>
  <c r="Q925" i="1"/>
  <c r="Q926" i="1"/>
  <c r="Q927" i="1"/>
  <c r="Q928" i="1"/>
  <c r="Q929" i="1"/>
  <c r="Q930" i="1"/>
  <c r="Q931" i="1"/>
  <c r="Q932" i="1"/>
  <c r="Q933" i="1"/>
  <c r="Q934" i="1"/>
  <c r="Q906" i="1"/>
  <c r="S905" i="1"/>
  <c r="S906" i="1"/>
  <c r="S907" i="1"/>
  <c r="S908" i="1"/>
  <c r="S909" i="1"/>
  <c r="S910" i="1"/>
  <c r="S911" i="1"/>
  <c r="S912" i="1"/>
  <c r="S913" i="1"/>
  <c r="S914" i="1"/>
  <c r="S915" i="1"/>
  <c r="S917" i="1"/>
  <c r="S918" i="1"/>
  <c r="S919" i="1"/>
  <c r="S921" i="1"/>
  <c r="S922" i="1"/>
  <c r="S923" i="1"/>
  <c r="S924" i="1"/>
  <c r="S925" i="1"/>
  <c r="S928" i="1"/>
  <c r="S929" i="1"/>
  <c r="S930" i="1"/>
  <c r="S931" i="1"/>
  <c r="S932" i="1"/>
  <c r="S934" i="1"/>
  <c r="S904" i="1"/>
  <c r="R933" i="1"/>
  <c r="R927" i="1"/>
  <c r="R926" i="1"/>
  <c r="R920" i="1"/>
  <c r="AC802" i="1"/>
  <c r="AC803" i="1"/>
  <c r="AC804" i="1"/>
  <c r="AC805" i="1"/>
  <c r="AC806" i="1"/>
  <c r="AC807" i="1"/>
  <c r="AD804" i="1"/>
  <c r="AD805" i="1"/>
  <c r="AD806" i="1"/>
  <c r="AD807" i="1"/>
  <c r="AD803" i="1"/>
  <c r="O1452" i="1"/>
  <c r="Q126" i="1"/>
  <c r="S126" i="1"/>
  <c r="S1013" i="1"/>
  <c r="T925" i="1" l="1"/>
  <c r="U925" i="1" s="1"/>
  <c r="T932" i="1"/>
  <c r="U932" i="1" s="1"/>
  <c r="T934" i="1"/>
  <c r="U934" i="1" s="1"/>
  <c r="T930" i="1"/>
  <c r="U930" i="1" s="1"/>
  <c r="T921" i="1"/>
  <c r="U921" i="1" s="1"/>
  <c r="T924" i="1"/>
  <c r="U924" i="1" s="1"/>
  <c r="T906" i="1"/>
  <c r="U906" i="1" s="1"/>
  <c r="S926" i="1"/>
  <c r="T926" i="1" s="1"/>
  <c r="U926" i="1" s="1"/>
  <c r="S927" i="1"/>
  <c r="T927" i="1" s="1"/>
  <c r="U927" i="1" s="1"/>
  <c r="S933" i="1"/>
  <c r="T933" i="1" s="1"/>
  <c r="U933" i="1" s="1"/>
  <c r="S920" i="1"/>
  <c r="T923" i="1"/>
  <c r="U923" i="1" s="1"/>
  <c r="T922" i="1"/>
  <c r="U922" i="1" s="1"/>
  <c r="T126" i="1"/>
  <c r="U126" i="1" s="1"/>
  <c r="I6" i="26" l="1"/>
  <c r="AC504" i="1"/>
  <c r="C1064" i="1"/>
  <c r="C1065" i="1"/>
  <c r="C1066" i="1"/>
  <c r="C1067" i="1"/>
  <c r="C1068" i="1"/>
  <c r="C1069" i="1"/>
  <c r="C1070" i="1"/>
  <c r="C1071" i="1"/>
  <c r="C1063" i="1"/>
  <c r="S1152" i="1"/>
  <c r="S1153" i="1"/>
  <c r="S1154" i="1"/>
  <c r="P1153" i="1"/>
  <c r="Q1153" i="1" s="1"/>
  <c r="P1154" i="1"/>
  <c r="Q1154" i="1" s="1"/>
  <c r="P1152" i="1"/>
  <c r="Q1152" i="1" s="1"/>
  <c r="S1143" i="1"/>
  <c r="S1144" i="1"/>
  <c r="S1145" i="1"/>
  <c r="S1146" i="1"/>
  <c r="S1147" i="1"/>
  <c r="S1148" i="1"/>
  <c r="P1144" i="1"/>
  <c r="Q1144" i="1" s="1"/>
  <c r="P1145" i="1"/>
  <c r="Q1145" i="1" s="1"/>
  <c r="P1146" i="1"/>
  <c r="Q1146" i="1" s="1"/>
  <c r="P1147" i="1"/>
  <c r="Q1147" i="1" s="1"/>
  <c r="P1148" i="1"/>
  <c r="Q1148" i="1" s="1"/>
  <c r="P1143" i="1"/>
  <c r="Q1143" i="1" s="1"/>
  <c r="AF1158" i="1"/>
  <c r="AG1158" i="1"/>
  <c r="AE1158" i="1"/>
  <c r="AE1144" i="1"/>
  <c r="AF1144" i="1"/>
  <c r="AG1144" i="1"/>
  <c r="AE1145" i="1"/>
  <c r="AF1145" i="1"/>
  <c r="AG1145" i="1"/>
  <c r="AE1146" i="1"/>
  <c r="AF1146" i="1"/>
  <c r="AG1146" i="1"/>
  <c r="AE1147" i="1"/>
  <c r="AF1147" i="1"/>
  <c r="AG1147" i="1"/>
  <c r="AE1148" i="1"/>
  <c r="AF1148" i="1"/>
  <c r="AG1148" i="1"/>
  <c r="AF1143" i="1"/>
  <c r="AG1143" i="1"/>
  <c r="AE1143" i="1"/>
  <c r="AE1153" i="1"/>
  <c r="AF1153" i="1"/>
  <c r="AG1153" i="1"/>
  <c r="AE1154" i="1"/>
  <c r="AF1154" i="1"/>
  <c r="AG1154" i="1"/>
  <c r="AF1152" i="1"/>
  <c r="AG1152" i="1"/>
  <c r="AE1152" i="1"/>
  <c r="AD1153" i="1"/>
  <c r="AD1154" i="1"/>
  <c r="AD1152" i="1"/>
  <c r="AB1153" i="1"/>
  <c r="AC1153" i="1" s="1"/>
  <c r="AB1154" i="1"/>
  <c r="AC1154" i="1" s="1"/>
  <c r="AB1152" i="1"/>
  <c r="AC1152" i="1" s="1"/>
  <c r="K1137" i="1"/>
  <c r="I1144" i="1"/>
  <c r="J1144" i="1"/>
  <c r="K1144" i="1"/>
  <c r="I1145" i="1"/>
  <c r="J1145" i="1"/>
  <c r="K1145" i="1"/>
  <c r="I1146" i="1"/>
  <c r="J1146" i="1"/>
  <c r="K1146" i="1"/>
  <c r="I1147" i="1"/>
  <c r="J1147" i="1"/>
  <c r="K1147" i="1"/>
  <c r="I1148" i="1"/>
  <c r="J1148" i="1"/>
  <c r="K1148" i="1"/>
  <c r="J1143" i="1"/>
  <c r="K1143" i="1"/>
  <c r="I1143" i="1"/>
  <c r="C1153" i="1"/>
  <c r="C1154" i="1"/>
  <c r="C1152" i="1"/>
  <c r="C1144" i="1"/>
  <c r="C1145" i="1"/>
  <c r="C1146" i="1"/>
  <c r="C1147" i="1"/>
  <c r="C1148" i="1"/>
  <c r="C1143" i="1"/>
  <c r="T1153" i="1" l="1"/>
  <c r="U1153" i="1" s="1"/>
  <c r="T1147" i="1"/>
  <c r="U1147" i="1" s="1"/>
  <c r="T1154" i="1"/>
  <c r="U1154" i="1" s="1"/>
  <c r="T1145" i="1"/>
  <c r="U1145" i="1" s="1"/>
  <c r="T1152" i="1"/>
  <c r="U1152" i="1" s="1"/>
  <c r="T1148" i="1"/>
  <c r="U1148" i="1" s="1"/>
  <c r="T1146" i="1"/>
  <c r="U1146" i="1" s="1"/>
  <c r="T1143" i="1"/>
  <c r="U1143" i="1" s="1"/>
  <c r="T1144" i="1"/>
  <c r="U1144" i="1" s="1"/>
  <c r="AD1143" i="1"/>
  <c r="AB1144" i="1"/>
  <c r="AC1144" i="1" s="1"/>
  <c r="AB1145" i="1"/>
  <c r="AC1145" i="1" s="1"/>
  <c r="AB1146" i="1"/>
  <c r="AC1146" i="1" s="1"/>
  <c r="AB1147" i="1"/>
  <c r="AC1147" i="1" s="1"/>
  <c r="AB1148" i="1"/>
  <c r="AC1148" i="1" s="1"/>
  <c r="AB1143" i="1"/>
  <c r="AC1143" i="1" s="1"/>
  <c r="AD1133" i="1"/>
  <c r="AD1134" i="1"/>
  <c r="AD1135" i="1"/>
  <c r="AD1136" i="1"/>
  <c r="AD1132" i="1"/>
  <c r="P1133" i="1"/>
  <c r="P1134" i="1"/>
  <c r="P1135" i="1"/>
  <c r="P1136" i="1"/>
  <c r="P1132" i="1"/>
  <c r="AD1137" i="1"/>
  <c r="AC1138" i="1"/>
  <c r="AB1137" i="1"/>
  <c r="AC1137" i="1" s="1"/>
  <c r="S1137" i="1"/>
  <c r="P1137" i="1"/>
  <c r="Q1137" i="1" s="1"/>
  <c r="C1137" i="1"/>
  <c r="AC468" i="1"/>
  <c r="AC469" i="1"/>
  <c r="AC470" i="1"/>
  <c r="Q468" i="1"/>
  <c r="S468" i="1"/>
  <c r="Q504" i="1"/>
  <c r="S504" i="1"/>
  <c r="T1137" i="1" l="1"/>
  <c r="U1137" i="1" s="1"/>
  <c r="T468" i="1"/>
  <c r="U468" i="1" s="1"/>
  <c r="T504" i="1"/>
  <c r="U504" i="1" s="1"/>
  <c r="S1359" i="1" l="1"/>
  <c r="S1360" i="1"/>
  <c r="S1361" i="1"/>
  <c r="S1362" i="1"/>
  <c r="S1363" i="1"/>
  <c r="S1364" i="1"/>
  <c r="P1360" i="1"/>
  <c r="Q1360" i="1" s="1"/>
  <c r="Q804" i="1"/>
  <c r="Q805" i="1"/>
  <c r="P1363" i="1"/>
  <c r="Q1363" i="1" s="1"/>
  <c r="Q807" i="1"/>
  <c r="Q802" i="1"/>
  <c r="S802" i="1"/>
  <c r="S803" i="1"/>
  <c r="S804" i="1"/>
  <c r="S805" i="1"/>
  <c r="S806" i="1"/>
  <c r="S807" i="1"/>
  <c r="T1363" i="1" l="1"/>
  <c r="U1363" i="1" s="1"/>
  <c r="T1360" i="1"/>
  <c r="U1360" i="1" s="1"/>
  <c r="P1359" i="1"/>
  <c r="Q1359" i="1" s="1"/>
  <c r="T1359" i="1" s="1"/>
  <c r="U1359" i="1" s="1"/>
  <c r="P1364" i="1"/>
  <c r="Q1364" i="1" s="1"/>
  <c r="T1364" i="1" s="1"/>
  <c r="U1364" i="1" s="1"/>
  <c r="Q803" i="1"/>
  <c r="T803" i="1" s="1"/>
  <c r="U803" i="1" s="1"/>
  <c r="P1362" i="1"/>
  <c r="Q1362" i="1" s="1"/>
  <c r="T1362" i="1" s="1"/>
  <c r="U1362" i="1" s="1"/>
  <c r="P1361" i="1"/>
  <c r="Q1361" i="1" s="1"/>
  <c r="T1361" i="1" s="1"/>
  <c r="U1361" i="1" s="1"/>
  <c r="Q806" i="1"/>
  <c r="T806" i="1" s="1"/>
  <c r="U806" i="1" s="1"/>
  <c r="T802" i="1"/>
  <c r="U802" i="1" s="1"/>
  <c r="T805" i="1"/>
  <c r="U805" i="1" s="1"/>
  <c r="T804" i="1"/>
  <c r="U804" i="1" s="1"/>
  <c r="T807" i="1"/>
  <c r="U807" i="1" s="1"/>
  <c r="Q740" i="1" l="1"/>
  <c r="Q741" i="1"/>
  <c r="Q742" i="1"/>
  <c r="Q743" i="1"/>
  <c r="Q744" i="1"/>
  <c r="Q731" i="1"/>
  <c r="Q732" i="1"/>
  <c r="Q733" i="1"/>
  <c r="Q734" i="1"/>
  <c r="S731" i="1"/>
  <c r="S732" i="1"/>
  <c r="S733" i="1"/>
  <c r="S740" i="1"/>
  <c r="S741" i="1"/>
  <c r="S742" i="1"/>
  <c r="S743" i="1"/>
  <c r="S744" i="1"/>
  <c r="T931" i="1"/>
  <c r="U931" i="1" s="1"/>
  <c r="T732" i="1" l="1"/>
  <c r="U732" i="1" s="1"/>
  <c r="T742" i="1"/>
  <c r="U742" i="1" s="1"/>
  <c r="T741" i="1"/>
  <c r="U741" i="1" s="1"/>
  <c r="T740" i="1"/>
  <c r="U740" i="1" s="1"/>
  <c r="T743" i="1"/>
  <c r="U743" i="1" s="1"/>
  <c r="T733" i="1"/>
  <c r="U733" i="1" s="1"/>
  <c r="T744" i="1"/>
  <c r="U744" i="1" s="1"/>
  <c r="T731" i="1"/>
  <c r="U731" i="1" s="1"/>
  <c r="X872" i="1"/>
  <c r="X871" i="1"/>
  <c r="S872" i="1"/>
  <c r="Q873" i="1"/>
  <c r="S873" i="1"/>
  <c r="V873" i="1"/>
  <c r="X873" i="1"/>
  <c r="Z873" i="1" s="1"/>
  <c r="AC873" i="1"/>
  <c r="T872" i="1" l="1"/>
  <c r="U872" i="1" s="1"/>
  <c r="Y873" i="1"/>
  <c r="T873" i="1"/>
  <c r="U873" i="1" s="1"/>
  <c r="C47" i="2" l="1"/>
  <c r="AD1064" i="1"/>
  <c r="AD1065" i="1"/>
  <c r="AD1066" i="1"/>
  <c r="AD1067" i="1"/>
  <c r="AE1067" i="1"/>
  <c r="AF1067" i="1"/>
  <c r="AG1067" i="1"/>
  <c r="AD1068" i="1"/>
  <c r="AE1068" i="1"/>
  <c r="AF1068" i="1"/>
  <c r="AG1068" i="1"/>
  <c r="AD1069" i="1"/>
  <c r="AE1069" i="1"/>
  <c r="AF1069" i="1"/>
  <c r="AG1069" i="1"/>
  <c r="AD1070" i="1"/>
  <c r="AE1070" i="1"/>
  <c r="AF1070" i="1"/>
  <c r="AG1070" i="1"/>
  <c r="AD1071" i="1"/>
  <c r="AE1071" i="1"/>
  <c r="AF1071" i="1"/>
  <c r="AG1071" i="1"/>
  <c r="AD1063" i="1"/>
  <c r="AB1064" i="1"/>
  <c r="AC1064" i="1" s="1"/>
  <c r="AB1065" i="1"/>
  <c r="AC1065" i="1" s="1"/>
  <c r="AB1066" i="1"/>
  <c r="AC1066" i="1" s="1"/>
  <c r="AB1067" i="1"/>
  <c r="AC1067" i="1" s="1"/>
  <c r="AB1068" i="1"/>
  <c r="AC1068" i="1" s="1"/>
  <c r="AB1069" i="1"/>
  <c r="AC1069" i="1" s="1"/>
  <c r="AB1070" i="1"/>
  <c r="AC1070" i="1" s="1"/>
  <c r="AB1071" i="1"/>
  <c r="AC1071" i="1" s="1"/>
  <c r="AB1072" i="1"/>
  <c r="AB1063" i="1"/>
  <c r="AC1063" i="1" s="1"/>
  <c r="S1063" i="1"/>
  <c r="S1064" i="1"/>
  <c r="S1065" i="1"/>
  <c r="S1066" i="1"/>
  <c r="S1067" i="1"/>
  <c r="S1068" i="1"/>
  <c r="S1069" i="1"/>
  <c r="S1070" i="1"/>
  <c r="S1071" i="1"/>
  <c r="P1064" i="1"/>
  <c r="Q1064" i="1" s="1"/>
  <c r="P1066" i="1"/>
  <c r="Q1066" i="1" s="1"/>
  <c r="P1067" i="1"/>
  <c r="Q1067" i="1" s="1"/>
  <c r="P1068" i="1"/>
  <c r="Q1068" i="1" s="1"/>
  <c r="P1069" i="1"/>
  <c r="Q1069" i="1" s="1"/>
  <c r="P1070" i="1"/>
  <c r="Q1070" i="1" s="1"/>
  <c r="P1071" i="1"/>
  <c r="Q1071" i="1" s="1"/>
  <c r="P1063" i="1"/>
  <c r="Q1063" i="1" s="1"/>
  <c r="Q214" i="1"/>
  <c r="Q213" i="1"/>
  <c r="S213" i="1"/>
  <c r="AC213" i="1"/>
  <c r="S214" i="1"/>
  <c r="AC214" i="1"/>
  <c r="AC210" i="1"/>
  <c r="AC211" i="1"/>
  <c r="AC212" i="1"/>
  <c r="AC206" i="1"/>
  <c r="AC207" i="1"/>
  <c r="AC208" i="1"/>
  <c r="AC209" i="1"/>
  <c r="Q210" i="1"/>
  <c r="Q211" i="1"/>
  <c r="Q212" i="1"/>
  <c r="Q206" i="1"/>
  <c r="Q207" i="1"/>
  <c r="Q209" i="1"/>
  <c r="Q208" i="1"/>
  <c r="S208" i="1"/>
  <c r="S206" i="1"/>
  <c r="S209" i="1"/>
  <c r="S207" i="1"/>
  <c r="S211" i="1"/>
  <c r="S212" i="1"/>
  <c r="S210" i="1"/>
  <c r="T214" i="1" l="1"/>
  <c r="U214" i="1" s="1"/>
  <c r="T1070" i="1"/>
  <c r="U1070" i="1" s="1"/>
  <c r="T1069" i="1"/>
  <c r="U1069" i="1" s="1"/>
  <c r="T1066" i="1"/>
  <c r="U1066" i="1" s="1"/>
  <c r="T1064" i="1"/>
  <c r="U1064" i="1" s="1"/>
  <c r="T1067" i="1"/>
  <c r="U1067" i="1" s="1"/>
  <c r="T1071" i="1"/>
  <c r="U1071" i="1" s="1"/>
  <c r="P1065" i="1"/>
  <c r="Q1065" i="1" s="1"/>
  <c r="T1065" i="1" s="1"/>
  <c r="U1065" i="1" s="1"/>
  <c r="T1068" i="1"/>
  <c r="U1068" i="1" s="1"/>
  <c r="T1063" i="1"/>
  <c r="U1063" i="1" s="1"/>
  <c r="T207" i="1"/>
  <c r="U207" i="1" s="1"/>
  <c r="T213" i="1"/>
  <c r="U213" i="1" s="1"/>
  <c r="T209" i="1"/>
  <c r="U209" i="1" s="1"/>
  <c r="T208" i="1"/>
  <c r="U208" i="1" s="1"/>
  <c r="T212" i="1"/>
  <c r="U212" i="1" s="1"/>
  <c r="T210" i="1"/>
  <c r="U210" i="1" s="1"/>
  <c r="T206" i="1"/>
  <c r="U206" i="1" s="1"/>
  <c r="T211" i="1"/>
  <c r="U211" i="1" s="1"/>
  <c r="C1374" i="1"/>
  <c r="AD1374" i="1"/>
  <c r="AD1293" i="1" l="1"/>
  <c r="AC1293" i="1"/>
  <c r="S1293" i="1"/>
  <c r="Q1293" i="1"/>
  <c r="AE1094" i="1"/>
  <c r="T1293" i="1" l="1"/>
  <c r="U1293" i="1" s="1"/>
  <c r="X889" i="1"/>
  <c r="X888" i="1"/>
  <c r="Y890" i="1"/>
  <c r="X884" i="1" l="1"/>
  <c r="X885" i="1"/>
  <c r="Z885" i="1" l="1"/>
  <c r="Y885" i="1"/>
  <c r="Z891" i="1"/>
  <c r="Z907" i="1"/>
  <c r="Z912" i="1"/>
  <c r="Z910" i="1"/>
  <c r="Z890" i="1"/>
  <c r="Z889" i="1"/>
  <c r="Z888" i="1"/>
  <c r="X824" i="1"/>
  <c r="Z824" i="1" s="1"/>
  <c r="P1319" i="1"/>
  <c r="P1320" i="1"/>
  <c r="P1321" i="1"/>
  <c r="P1322" i="1"/>
  <c r="P1318" i="1"/>
  <c r="P1316" i="1"/>
  <c r="P1317" i="1"/>
  <c r="P1315" i="1"/>
  <c r="X285" i="1"/>
  <c r="Y285" i="1" s="1"/>
  <c r="X284" i="1"/>
  <c r="Z284" i="1" s="1"/>
  <c r="X283" i="1"/>
  <c r="Z283" i="1" s="1"/>
  <c r="X282" i="1"/>
  <c r="Y282" i="1" s="1"/>
  <c r="X281" i="1"/>
  <c r="Y281" i="1" s="1"/>
  <c r="X280" i="1"/>
  <c r="Z280" i="1" s="1"/>
  <c r="X279" i="1"/>
  <c r="Z279" i="1" s="1"/>
  <c r="X278" i="1"/>
  <c r="Y278" i="1" s="1"/>
  <c r="X277" i="1"/>
  <c r="Y277" i="1" s="1"/>
  <c r="X276" i="1"/>
  <c r="Y276" i="1" s="1"/>
  <c r="X271" i="1"/>
  <c r="X270" i="1"/>
  <c r="Z270" i="1" s="1"/>
  <c r="X269" i="1"/>
  <c r="Z269" i="1" s="1"/>
  <c r="X268" i="1"/>
  <c r="Z268" i="1" s="1"/>
  <c r="X267" i="1"/>
  <c r="S576" i="1"/>
  <c r="Z271" i="1" l="1"/>
  <c r="Y271" i="1"/>
  <c r="Y268" i="1"/>
  <c r="Y269" i="1"/>
  <c r="Y270" i="1"/>
  <c r="Y279" i="1"/>
  <c r="Z285" i="1"/>
  <c r="Y280" i="1"/>
  <c r="Y283" i="1"/>
  <c r="Y284" i="1"/>
  <c r="Z276" i="1"/>
  <c r="Z277" i="1"/>
  <c r="Z278" i="1"/>
  <c r="Z281" i="1"/>
  <c r="Z282" i="1"/>
  <c r="AC891" i="1" l="1"/>
  <c r="AC888" i="1"/>
  <c r="AC889" i="1"/>
  <c r="AC890" i="1"/>
  <c r="V889" i="1"/>
  <c r="Y889" i="1" s="1"/>
  <c r="V888" i="1"/>
  <c r="Y888" i="1" s="1"/>
  <c r="V880" i="1"/>
  <c r="AB1374" i="1"/>
  <c r="AC1374" i="1" s="1"/>
  <c r="AC819" i="1"/>
  <c r="AC848" i="1"/>
  <c r="AD1319" i="1"/>
  <c r="AD1320" i="1"/>
  <c r="AD1321" i="1"/>
  <c r="AD1322" i="1"/>
  <c r="AD1318" i="1"/>
  <c r="AD1316" i="1"/>
  <c r="AD1317" i="1"/>
  <c r="AD1315" i="1"/>
  <c r="AC731" i="1"/>
  <c r="AC732" i="1"/>
  <c r="AC733" i="1"/>
  <c r="AC1316" i="1"/>
  <c r="AC1317" i="1"/>
  <c r="AC1315" i="1"/>
  <c r="AB1319" i="1"/>
  <c r="AC1319" i="1" s="1"/>
  <c r="AB1320" i="1"/>
  <c r="AC1320" i="1" s="1"/>
  <c r="AB1321" i="1"/>
  <c r="AC1321" i="1" s="1"/>
  <c r="AB1322" i="1"/>
  <c r="AC1322" i="1" s="1"/>
  <c r="AB1318" i="1"/>
  <c r="AC1318" i="1" s="1"/>
  <c r="AC744" i="1"/>
  <c r="AC743" i="1"/>
  <c r="AC742" i="1"/>
  <c r="AC741" i="1"/>
  <c r="AC740" i="1"/>
  <c r="S1315" i="1"/>
  <c r="S1316" i="1"/>
  <c r="S1317" i="1"/>
  <c r="S1318" i="1"/>
  <c r="S1319" i="1"/>
  <c r="S1320" i="1"/>
  <c r="S1321" i="1"/>
  <c r="S1322" i="1"/>
  <c r="Q1319" i="1"/>
  <c r="Q1320" i="1"/>
  <c r="Q1321" i="1"/>
  <c r="Q1322" i="1"/>
  <c r="Q1318" i="1"/>
  <c r="Q1316" i="1"/>
  <c r="Q1317" i="1"/>
  <c r="Q1315" i="1"/>
  <c r="P1374" i="1"/>
  <c r="Q1374" i="1" s="1"/>
  <c r="S1374" i="1"/>
  <c r="X860" i="1"/>
  <c r="C38" i="2"/>
  <c r="T1374" i="1" l="1"/>
  <c r="U1374" i="1" s="1"/>
  <c r="T1318" i="1"/>
  <c r="U1318" i="1" s="1"/>
  <c r="T1316" i="1"/>
  <c r="U1316" i="1" s="1"/>
  <c r="T1322" i="1"/>
  <c r="U1322" i="1" s="1"/>
  <c r="T1320" i="1"/>
  <c r="U1320" i="1" s="1"/>
  <c r="T1319" i="1"/>
  <c r="U1319" i="1" s="1"/>
  <c r="T1317" i="1"/>
  <c r="U1317" i="1" s="1"/>
  <c r="T1321" i="1"/>
  <c r="U1321" i="1" s="1"/>
  <c r="T1315" i="1"/>
  <c r="U1315" i="1" s="1"/>
  <c r="I38" i="64"/>
  <c r="H38" i="64" s="1"/>
  <c r="I33" i="64"/>
  <c r="H33" i="64" s="1"/>
  <c r="I34" i="64"/>
  <c r="H34" i="64" s="1"/>
  <c r="I35" i="64"/>
  <c r="H35" i="64" s="1"/>
  <c r="I36" i="64"/>
  <c r="H36" i="64" s="1"/>
  <c r="I30" i="64"/>
  <c r="H30" i="64" s="1"/>
  <c r="I31" i="64"/>
  <c r="H31" i="64" s="1"/>
  <c r="I32" i="64"/>
  <c r="H32" i="64" s="1"/>
  <c r="I29" i="64"/>
  <c r="H29" i="64" s="1"/>
  <c r="I28" i="64"/>
  <c r="H28" i="64" s="1"/>
  <c r="I27" i="64"/>
  <c r="H27" i="64" s="1"/>
  <c r="I26" i="64"/>
  <c r="H26" i="64" s="1"/>
  <c r="I25" i="64"/>
  <c r="H25" i="64" s="1"/>
  <c r="I23" i="64"/>
  <c r="H23" i="64" s="1"/>
  <c r="I24" i="64"/>
  <c r="H24" i="64" s="1"/>
  <c r="I22" i="64"/>
  <c r="H22" i="64" s="1"/>
  <c r="I21" i="64"/>
  <c r="H21" i="64" s="1"/>
  <c r="I20" i="64"/>
  <c r="H20" i="64" s="1"/>
  <c r="I19" i="64"/>
  <c r="H19" i="64" s="1"/>
  <c r="I17" i="64"/>
  <c r="H17" i="64" s="1"/>
  <c r="I18" i="64"/>
  <c r="H18" i="64" s="1"/>
  <c r="I16" i="64"/>
  <c r="H16" i="64" s="1"/>
  <c r="I15" i="64"/>
  <c r="H15" i="64" s="1"/>
  <c r="I13" i="64"/>
  <c r="H13" i="64" s="1"/>
  <c r="I12" i="64"/>
  <c r="H12" i="64" s="1"/>
  <c r="I11" i="64"/>
  <c r="H11" i="64" s="1"/>
  <c r="I10" i="64"/>
  <c r="H10" i="64" s="1"/>
  <c r="I7" i="64"/>
  <c r="H7" i="64" s="1"/>
  <c r="I8" i="64"/>
  <c r="H8" i="64" s="1"/>
  <c r="I9" i="64"/>
  <c r="H9" i="64" s="1"/>
  <c r="I6" i="64"/>
  <c r="H6" i="64" s="1"/>
  <c r="I5" i="64"/>
  <c r="H5" i="64" s="1"/>
  <c r="I4" i="64"/>
  <c r="H4" i="64" s="1"/>
  <c r="E36" i="64"/>
  <c r="E35" i="64"/>
  <c r="E34" i="64"/>
  <c r="E33" i="64"/>
  <c r="E32" i="64"/>
  <c r="E31" i="64"/>
  <c r="E30" i="64"/>
  <c r="E29" i="64"/>
  <c r="E28" i="64"/>
  <c r="E27" i="64"/>
  <c r="E26" i="64"/>
  <c r="E25" i="64"/>
  <c r="E24" i="64"/>
  <c r="E23" i="64"/>
  <c r="E22" i="64"/>
  <c r="E21" i="64"/>
  <c r="E20" i="64"/>
  <c r="E19" i="64"/>
  <c r="E18" i="64"/>
  <c r="E17" i="64"/>
  <c r="E16" i="64"/>
  <c r="E15" i="64"/>
  <c r="E13" i="64"/>
  <c r="E12" i="64"/>
  <c r="E11" i="64"/>
  <c r="E10" i="64"/>
  <c r="E9" i="64"/>
  <c r="E8" i="64"/>
  <c r="E7" i="64"/>
  <c r="E6" i="64"/>
  <c r="E5" i="64"/>
  <c r="E4" i="64"/>
  <c r="Q833" i="1"/>
  <c r="S833" i="1"/>
  <c r="C46" i="2"/>
  <c r="Q903" i="1"/>
  <c r="D46" i="2" s="1"/>
  <c r="S903" i="1"/>
  <c r="E46" i="2" s="1"/>
  <c r="I46" i="2" s="1"/>
  <c r="S888" i="1"/>
  <c r="S889" i="1"/>
  <c r="S890" i="1"/>
  <c r="S891" i="1"/>
  <c r="Q888" i="1"/>
  <c r="Q889" i="1"/>
  <c r="Q890" i="1"/>
  <c r="Q891" i="1"/>
  <c r="Q231" i="1"/>
  <c r="F46" i="2" l="1"/>
  <c r="G46" i="2" s="1"/>
  <c r="T890" i="1"/>
  <c r="U890" i="1" s="1"/>
  <c r="T889" i="1"/>
  <c r="U889" i="1" s="1"/>
  <c r="T903" i="1"/>
  <c r="U903" i="1" s="1"/>
  <c r="T891" i="1"/>
  <c r="U891" i="1" s="1"/>
  <c r="T888" i="1"/>
  <c r="U888" i="1" s="1"/>
  <c r="S596" i="1"/>
  <c r="S595" i="1"/>
  <c r="C42" i="2"/>
  <c r="S871" i="1"/>
  <c r="Q871" i="1" l="1"/>
  <c r="T871" i="1" s="1"/>
  <c r="U871" i="1" s="1"/>
  <c r="Q1420" i="1"/>
  <c r="T1420" i="1" s="1"/>
  <c r="U1420" i="1" s="1"/>
  <c r="E42" i="2"/>
  <c r="I42" i="2" s="1"/>
  <c r="AC604" i="1"/>
  <c r="AC603" i="1"/>
  <c r="V603" i="1"/>
  <c r="V604" i="1"/>
  <c r="S604" i="1"/>
  <c r="S603" i="1"/>
  <c r="Q604" i="1"/>
  <c r="Q603" i="1"/>
  <c r="X604" i="1"/>
  <c r="Z604" i="1" s="1"/>
  <c r="X603" i="1"/>
  <c r="Z603" i="1" s="1"/>
  <c r="D42" i="2" l="1"/>
  <c r="F42" i="2" s="1"/>
  <c r="G42" i="2" s="1"/>
  <c r="T603" i="1"/>
  <c r="U603" i="1" s="1"/>
  <c r="T604" i="1"/>
  <c r="U604" i="1" s="1"/>
  <c r="Y604" i="1"/>
  <c r="Y603" i="1"/>
  <c r="C45" i="2"/>
  <c r="Q819" i="1"/>
  <c r="S819" i="1"/>
  <c r="T819" i="1" l="1"/>
  <c r="U819" i="1" s="1"/>
  <c r="AC892" i="1"/>
  <c r="AC893" i="1"/>
  <c r="AC894" i="1"/>
  <c r="S892" i="1"/>
  <c r="S893" i="1"/>
  <c r="S894" i="1"/>
  <c r="Q892" i="1"/>
  <c r="Q893" i="1"/>
  <c r="Q894" i="1"/>
  <c r="X887" i="1"/>
  <c r="T893" i="1" l="1"/>
  <c r="U893" i="1" s="1"/>
  <c r="T892" i="1"/>
  <c r="U892" i="1" s="1"/>
  <c r="T894" i="1"/>
  <c r="U894" i="1" s="1"/>
  <c r="Q561" i="1" l="1"/>
  <c r="Q559" i="1"/>
  <c r="Q557" i="1"/>
  <c r="S557" i="1"/>
  <c r="S559" i="1"/>
  <c r="S561" i="1"/>
  <c r="T561" i="1" l="1"/>
  <c r="U561" i="1" s="1"/>
  <c r="T559" i="1"/>
  <c r="U559" i="1" s="1"/>
  <c r="T557" i="1"/>
  <c r="U557" i="1" s="1"/>
  <c r="C41" i="2" l="1"/>
  <c r="P1227" i="1" l="1"/>
  <c r="P1225" i="1"/>
  <c r="P1221" i="1"/>
  <c r="AC1369" i="1" l="1"/>
  <c r="AE1210" i="1" l="1"/>
  <c r="AF1210" i="1"/>
  <c r="AG1210" i="1"/>
  <c r="AD1210" i="1"/>
  <c r="AB1210" i="1"/>
  <c r="AC1210" i="1" s="1"/>
  <c r="X638" i="1" l="1"/>
  <c r="X636" i="1"/>
  <c r="X632" i="1"/>
  <c r="X621" i="1"/>
  <c r="S1210" i="1" l="1"/>
  <c r="P1210" i="1"/>
  <c r="Q1210" i="1" s="1"/>
  <c r="T1210" i="1" l="1"/>
  <c r="U1210" i="1" s="1"/>
  <c r="P812" i="1"/>
  <c r="R812" i="1"/>
  <c r="AC48" i="1" l="1"/>
  <c r="S48" i="1"/>
  <c r="Q48" i="1"/>
  <c r="T48" i="1" l="1"/>
  <c r="U48" i="1" s="1"/>
  <c r="AC46" i="1"/>
  <c r="Q46" i="1"/>
  <c r="S46" i="1"/>
  <c r="T46" i="1" l="1"/>
  <c r="U46" i="1" s="1"/>
  <c r="Q128" i="1"/>
  <c r="AD911" i="1"/>
  <c r="AD971" i="1"/>
  <c r="AD912" i="1" l="1"/>
  <c r="AD1428" i="1" s="1"/>
  <c r="AD1427" i="1"/>
  <c r="AD957" i="1"/>
  <c r="AC883" i="1" l="1"/>
  <c r="X640" i="1" l="1"/>
  <c r="AE1419" i="1" l="1"/>
  <c r="AF1419" i="1"/>
  <c r="AG1419" i="1"/>
  <c r="AD1419" i="1"/>
  <c r="AC1419" i="1"/>
  <c r="S1419" i="1"/>
  <c r="P1419" i="1"/>
  <c r="Q1419" i="1" s="1"/>
  <c r="AC870" i="1"/>
  <c r="V870" i="1"/>
  <c r="X870" i="1"/>
  <c r="Z870" i="1" s="1"/>
  <c r="Q870" i="1"/>
  <c r="S870" i="1"/>
  <c r="H1097" i="1"/>
  <c r="T1419" i="1" l="1"/>
  <c r="U1419" i="1" s="1"/>
  <c r="Y870" i="1"/>
  <c r="T870" i="1"/>
  <c r="U870" i="1" s="1"/>
  <c r="AC1002" i="1" l="1"/>
  <c r="AC125" i="1"/>
  <c r="J1002" i="1"/>
  <c r="K1002" i="1"/>
  <c r="I1002" i="1"/>
  <c r="AD918" i="1"/>
  <c r="AD1433" i="1" s="1"/>
  <c r="AD961" i="1"/>
  <c r="V648" i="1"/>
  <c r="V647" i="1"/>
  <c r="V646" i="1"/>
  <c r="V645" i="1"/>
  <c r="AD1234" i="1"/>
  <c r="C44" i="2" l="1"/>
  <c r="Q883" i="1"/>
  <c r="D44" i="2" s="1"/>
  <c r="S883" i="1"/>
  <c r="P1094" i="1"/>
  <c r="T883" i="1" l="1"/>
  <c r="U883" i="1" s="1"/>
  <c r="E44" i="2"/>
  <c r="I44" i="2" s="1"/>
  <c r="I6" i="63"/>
  <c r="G6" i="63"/>
  <c r="F44" i="2" l="1"/>
  <c r="G44" i="2" s="1"/>
  <c r="T918" i="1" l="1"/>
  <c r="U918" i="1" s="1"/>
  <c r="T910" i="1"/>
  <c r="U910" i="1" s="1"/>
  <c r="T911" i="1"/>
  <c r="U911" i="1" s="1"/>
  <c r="T912" i="1"/>
  <c r="U912" i="1" s="1"/>
  <c r="T913" i="1"/>
  <c r="U913" i="1" s="1"/>
  <c r="T917" i="1"/>
  <c r="U917" i="1" s="1"/>
  <c r="AE1414" i="1"/>
  <c r="AF1414" i="1"/>
  <c r="AG1414" i="1"/>
  <c r="AE1415" i="1"/>
  <c r="AF1415" i="1"/>
  <c r="AG1415" i="1"/>
  <c r="AE1416" i="1"/>
  <c r="AF1416" i="1"/>
  <c r="AG1416" i="1"/>
  <c r="AE1418" i="1"/>
  <c r="AF1418" i="1"/>
  <c r="AG1418" i="1"/>
  <c r="AF1413" i="1"/>
  <c r="AG1413" i="1"/>
  <c r="AE1413" i="1"/>
  <c r="AD1414" i="1"/>
  <c r="AD1415" i="1"/>
  <c r="AD1416" i="1"/>
  <c r="AD1417" i="1"/>
  <c r="AD1418" i="1"/>
  <c r="AD1413" i="1"/>
  <c r="AC1414" i="1"/>
  <c r="AC1415" i="1"/>
  <c r="AC1416" i="1"/>
  <c r="AC1417" i="1"/>
  <c r="AC1418" i="1"/>
  <c r="AC1413" i="1"/>
  <c r="S1413" i="1"/>
  <c r="S1414" i="1"/>
  <c r="S1415" i="1"/>
  <c r="S1416" i="1"/>
  <c r="S1417" i="1"/>
  <c r="S1418" i="1"/>
  <c r="X864" i="1"/>
  <c r="Z864" i="1" s="1"/>
  <c r="X869" i="1"/>
  <c r="X865" i="1"/>
  <c r="X866" i="1"/>
  <c r="X867" i="1"/>
  <c r="X868" i="1"/>
  <c r="Z868" i="1" s="1"/>
  <c r="Q865" i="1"/>
  <c r="P1415" i="1"/>
  <c r="Q1415" i="1" s="1"/>
  <c r="P1416" i="1"/>
  <c r="Q1416" i="1" s="1"/>
  <c r="P1417" i="1"/>
  <c r="Q1417" i="1" s="1"/>
  <c r="P1418" i="1"/>
  <c r="Q1418" i="1" s="1"/>
  <c r="P1413" i="1"/>
  <c r="Q1413" i="1" s="1"/>
  <c r="AC864" i="1"/>
  <c r="AC865" i="1"/>
  <c r="AC866" i="1"/>
  <c r="AC867" i="1"/>
  <c r="AC868" i="1"/>
  <c r="AC869" i="1"/>
  <c r="V869" i="1"/>
  <c r="V868" i="1"/>
  <c r="V867" i="1"/>
  <c r="V866" i="1"/>
  <c r="V865" i="1"/>
  <c r="V864" i="1"/>
  <c r="S869" i="1"/>
  <c r="S868" i="1"/>
  <c r="S867" i="1"/>
  <c r="S866" i="1"/>
  <c r="S865" i="1"/>
  <c r="S864" i="1"/>
  <c r="K1414" i="1"/>
  <c r="K1415" i="1"/>
  <c r="K1416" i="1"/>
  <c r="K1417" i="1"/>
  <c r="K1418" i="1"/>
  <c r="K1413" i="1"/>
  <c r="C1414" i="1"/>
  <c r="C1415" i="1"/>
  <c r="C1416" i="1"/>
  <c r="C1417" i="1"/>
  <c r="C1418" i="1"/>
  <c r="C1413" i="1"/>
  <c r="AC1389" i="1"/>
  <c r="AD1388" i="1"/>
  <c r="AE1388" i="1"/>
  <c r="AG1388" i="1"/>
  <c r="AB1388" i="1"/>
  <c r="AC1388" i="1" s="1"/>
  <c r="S1388" i="1"/>
  <c r="Q1388" i="1"/>
  <c r="C1388" i="1"/>
  <c r="H1388" i="1"/>
  <c r="AD1094" i="1"/>
  <c r="AC280" i="1"/>
  <c r="AC281" i="1"/>
  <c r="AC282" i="1"/>
  <c r="AC283" i="1"/>
  <c r="AC284" i="1"/>
  <c r="AC285" i="1"/>
  <c r="AC279" i="1"/>
  <c r="AC278" i="1"/>
  <c r="AC277" i="1"/>
  <c r="AC276" i="1"/>
  <c r="AC273" i="1"/>
  <c r="AC272" i="1"/>
  <c r="AC271" i="1"/>
  <c r="AC270" i="1"/>
  <c r="AC269" i="1"/>
  <c r="AC268" i="1"/>
  <c r="AF1388" i="1"/>
  <c r="X833" i="1"/>
  <c r="T833" i="1"/>
  <c r="U833" i="1" s="1"/>
  <c r="AC833" i="1"/>
  <c r="V833" i="1"/>
  <c r="Q268" i="1"/>
  <c r="Q269" i="1"/>
  <c r="Q270" i="1"/>
  <c r="Q271" i="1"/>
  <c r="Q272" i="1"/>
  <c r="Q273" i="1"/>
  <c r="Q276" i="1"/>
  <c r="Q277" i="1"/>
  <c r="Q278" i="1"/>
  <c r="Q279" i="1"/>
  <c r="Q280" i="1"/>
  <c r="Q281" i="1"/>
  <c r="Q282" i="1"/>
  <c r="Q283" i="1"/>
  <c r="Q284" i="1"/>
  <c r="Q285" i="1"/>
  <c r="S268" i="1"/>
  <c r="S269" i="1"/>
  <c r="S270" i="1"/>
  <c r="S271" i="1"/>
  <c r="S272" i="1"/>
  <c r="S273" i="1"/>
  <c r="S276" i="1"/>
  <c r="S277" i="1"/>
  <c r="S278" i="1"/>
  <c r="S279" i="1"/>
  <c r="S280" i="1"/>
  <c r="S281" i="1"/>
  <c r="S282" i="1"/>
  <c r="S283" i="1"/>
  <c r="S284" i="1"/>
  <c r="S285" i="1"/>
  <c r="AD1095" i="1"/>
  <c r="AE1095" i="1"/>
  <c r="AF1095" i="1"/>
  <c r="AG1095" i="1"/>
  <c r="AD1096" i="1"/>
  <c r="AE1096" i="1"/>
  <c r="AF1096" i="1"/>
  <c r="AG1096" i="1"/>
  <c r="AD1097" i="1"/>
  <c r="AE1097" i="1"/>
  <c r="AF1097" i="1"/>
  <c r="AG1097" i="1"/>
  <c r="AD1102" i="1"/>
  <c r="AE1102" i="1"/>
  <c r="AF1102" i="1"/>
  <c r="AG1102" i="1"/>
  <c r="AD1103" i="1"/>
  <c r="AE1103" i="1"/>
  <c r="AF1103" i="1"/>
  <c r="AG1103" i="1"/>
  <c r="AD1104" i="1"/>
  <c r="AE1104" i="1"/>
  <c r="AF1104" i="1"/>
  <c r="AG1104" i="1"/>
  <c r="AD1105" i="1"/>
  <c r="AE1105" i="1"/>
  <c r="AF1105" i="1"/>
  <c r="AG1105" i="1"/>
  <c r="AD1106" i="1"/>
  <c r="AE1106" i="1"/>
  <c r="AF1106" i="1"/>
  <c r="AG1106" i="1"/>
  <c r="AD1107" i="1"/>
  <c r="AE1107" i="1"/>
  <c r="AF1107" i="1"/>
  <c r="AG1107" i="1"/>
  <c r="AD1108" i="1"/>
  <c r="AE1108" i="1"/>
  <c r="AF1108" i="1"/>
  <c r="AG1108" i="1"/>
  <c r="AD1109" i="1"/>
  <c r="AE1109" i="1"/>
  <c r="AF1109" i="1"/>
  <c r="AG1109" i="1"/>
  <c r="AD1110" i="1"/>
  <c r="AE1110" i="1"/>
  <c r="AF1110" i="1"/>
  <c r="AG1110" i="1"/>
  <c r="AD1111" i="1"/>
  <c r="AE1111" i="1"/>
  <c r="AF1111" i="1"/>
  <c r="AG1111" i="1"/>
  <c r="AF1094" i="1"/>
  <c r="AG1094" i="1"/>
  <c r="AA1095" i="1"/>
  <c r="AB1095" i="1"/>
  <c r="AC1095" i="1" s="1"/>
  <c r="AA1096" i="1"/>
  <c r="AB1096" i="1"/>
  <c r="AC1096" i="1" s="1"/>
  <c r="AA1097" i="1"/>
  <c r="AB1097" i="1"/>
  <c r="AC1097" i="1" s="1"/>
  <c r="AA1098" i="1"/>
  <c r="AB1098" i="1"/>
  <c r="AC1098" i="1" s="1"/>
  <c r="AA1099" i="1"/>
  <c r="AB1099" i="1"/>
  <c r="AC1099" i="1" s="1"/>
  <c r="AA1102" i="1"/>
  <c r="AB1102" i="1"/>
  <c r="AC1102" i="1" s="1"/>
  <c r="AA1103" i="1"/>
  <c r="AB1103" i="1"/>
  <c r="AC1103" i="1" s="1"/>
  <c r="AA1104" i="1"/>
  <c r="AB1104" i="1"/>
  <c r="AC1104" i="1" s="1"/>
  <c r="AA1105" i="1"/>
  <c r="AB1105" i="1"/>
  <c r="AC1105" i="1" s="1"/>
  <c r="AA1106" i="1"/>
  <c r="AB1106" i="1"/>
  <c r="AC1106" i="1" s="1"/>
  <c r="AA1107" i="1"/>
  <c r="AB1107" i="1"/>
  <c r="AC1107" i="1" s="1"/>
  <c r="AA1108" i="1"/>
  <c r="AB1108" i="1"/>
  <c r="AC1108" i="1" s="1"/>
  <c r="AA1109" i="1"/>
  <c r="AB1109" i="1"/>
  <c r="AC1109" i="1" s="1"/>
  <c r="AA1110" i="1"/>
  <c r="AB1110" i="1"/>
  <c r="AC1110" i="1" s="1"/>
  <c r="AA1111" i="1"/>
  <c r="AB1111" i="1"/>
  <c r="AC1111" i="1" s="1"/>
  <c r="AB1094" i="1"/>
  <c r="AC1094" i="1" s="1"/>
  <c r="AA1094" i="1"/>
  <c r="V1111" i="1"/>
  <c r="W1111" i="1"/>
  <c r="V1095" i="1"/>
  <c r="W1095" i="1"/>
  <c r="V1096" i="1"/>
  <c r="W1096" i="1"/>
  <c r="V1097" i="1"/>
  <c r="W1097" i="1"/>
  <c r="V1098" i="1"/>
  <c r="W1098" i="1"/>
  <c r="V1099" i="1"/>
  <c r="W1099" i="1"/>
  <c r="V1102" i="1"/>
  <c r="W1102" i="1"/>
  <c r="V1103" i="1"/>
  <c r="W1103" i="1"/>
  <c r="V1104" i="1"/>
  <c r="W1104" i="1"/>
  <c r="V1105" i="1"/>
  <c r="W1105" i="1"/>
  <c r="V1106" i="1"/>
  <c r="W1106" i="1"/>
  <c r="V1107" i="1"/>
  <c r="W1107" i="1"/>
  <c r="V1108" i="1"/>
  <c r="W1108" i="1"/>
  <c r="V1109" i="1"/>
  <c r="W1109" i="1"/>
  <c r="V1110" i="1"/>
  <c r="W1110" i="1"/>
  <c r="W1094" i="1"/>
  <c r="V1094" i="1"/>
  <c r="S1095" i="1"/>
  <c r="S1096" i="1"/>
  <c r="S1097" i="1"/>
  <c r="S1094" i="1"/>
  <c r="P1095" i="1"/>
  <c r="Q1095" i="1" s="1"/>
  <c r="P1096" i="1"/>
  <c r="Q1096" i="1" s="1"/>
  <c r="P1097" i="1"/>
  <c r="Q1097" i="1" s="1"/>
  <c r="P1098" i="1"/>
  <c r="Q1098" i="1" s="1"/>
  <c r="T1098" i="1" s="1"/>
  <c r="P1099" i="1"/>
  <c r="Q1099" i="1" s="1"/>
  <c r="T1099" i="1" s="1"/>
  <c r="P1102" i="1"/>
  <c r="Q1102" i="1" s="1"/>
  <c r="T1102" i="1" s="1"/>
  <c r="P1103" i="1"/>
  <c r="Q1103" i="1" s="1"/>
  <c r="T1103" i="1" s="1"/>
  <c r="P1104" i="1"/>
  <c r="Q1104" i="1" s="1"/>
  <c r="T1104" i="1" s="1"/>
  <c r="P1105" i="1"/>
  <c r="Q1105" i="1" s="1"/>
  <c r="T1105" i="1" s="1"/>
  <c r="P1106" i="1"/>
  <c r="Q1106" i="1" s="1"/>
  <c r="T1106" i="1" s="1"/>
  <c r="P1107" i="1"/>
  <c r="Q1107" i="1" s="1"/>
  <c r="T1107" i="1" s="1"/>
  <c r="P1108" i="1"/>
  <c r="Q1108" i="1" s="1"/>
  <c r="T1108" i="1" s="1"/>
  <c r="P1109" i="1"/>
  <c r="Q1109" i="1" s="1"/>
  <c r="T1109" i="1" s="1"/>
  <c r="P1110" i="1"/>
  <c r="Q1110" i="1" s="1"/>
  <c r="T1110" i="1" s="1"/>
  <c r="P1111" i="1"/>
  <c r="Q1111" i="1" s="1"/>
  <c r="T1111" i="1" s="1"/>
  <c r="Q1094" i="1"/>
  <c r="C1095" i="1"/>
  <c r="G1095" i="1"/>
  <c r="H1095" i="1"/>
  <c r="K1095" i="1"/>
  <c r="C1096" i="1"/>
  <c r="G1096" i="1"/>
  <c r="H1096" i="1"/>
  <c r="K1096" i="1"/>
  <c r="C1097" i="1"/>
  <c r="G1097" i="1"/>
  <c r="K1097" i="1"/>
  <c r="C1098" i="1"/>
  <c r="G1098" i="1"/>
  <c r="K1098" i="1"/>
  <c r="C1099" i="1"/>
  <c r="G1099" i="1"/>
  <c r="H1099" i="1"/>
  <c r="K1099" i="1"/>
  <c r="C1102" i="1"/>
  <c r="G1102" i="1"/>
  <c r="H1102" i="1"/>
  <c r="K1102" i="1"/>
  <c r="C1103" i="1"/>
  <c r="G1103" i="1"/>
  <c r="H1103" i="1"/>
  <c r="K1103" i="1"/>
  <c r="C1104" i="1"/>
  <c r="G1104" i="1"/>
  <c r="H1104" i="1"/>
  <c r="K1104" i="1"/>
  <c r="C1105" i="1"/>
  <c r="G1105" i="1"/>
  <c r="H1105" i="1"/>
  <c r="K1105" i="1"/>
  <c r="C1106" i="1"/>
  <c r="G1106" i="1"/>
  <c r="H1106" i="1"/>
  <c r="K1106" i="1"/>
  <c r="C1107" i="1"/>
  <c r="G1107" i="1"/>
  <c r="H1107" i="1"/>
  <c r="K1107" i="1"/>
  <c r="C1108" i="1"/>
  <c r="G1108" i="1"/>
  <c r="H1108" i="1"/>
  <c r="K1108" i="1"/>
  <c r="C1109" i="1"/>
  <c r="G1109" i="1"/>
  <c r="H1109" i="1"/>
  <c r="K1109" i="1"/>
  <c r="C1110" i="1"/>
  <c r="G1110" i="1"/>
  <c r="H1110" i="1"/>
  <c r="K1110" i="1"/>
  <c r="C1111" i="1"/>
  <c r="G1111" i="1"/>
  <c r="H1111" i="1"/>
  <c r="K1111" i="1"/>
  <c r="G1094" i="1"/>
  <c r="H1094" i="1"/>
  <c r="K1094" i="1"/>
  <c r="C1094" i="1"/>
  <c r="S1001" i="1"/>
  <c r="Q1001" i="1"/>
  <c r="Q1002" i="1"/>
  <c r="S1002" i="1"/>
  <c r="Q125" i="1"/>
  <c r="S125" i="1"/>
  <c r="T268" i="1" l="1"/>
  <c r="U268" i="1" s="1"/>
  <c r="U1103" i="1"/>
  <c r="U1098" i="1"/>
  <c r="T277" i="1"/>
  <c r="U277" i="1" s="1"/>
  <c r="U1109" i="1"/>
  <c r="T1095" i="1"/>
  <c r="U1095" i="1" s="1"/>
  <c r="Y866" i="1"/>
  <c r="Y864" i="1"/>
  <c r="Y865" i="1"/>
  <c r="Y869" i="1"/>
  <c r="P1414" i="1"/>
  <c r="Q1414" i="1" s="1"/>
  <c r="T1414" i="1" s="1"/>
  <c r="U1414" i="1" s="1"/>
  <c r="T1413" i="1"/>
  <c r="U1413" i="1" s="1"/>
  <c r="T1417" i="1"/>
  <c r="U1417" i="1" s="1"/>
  <c r="U1108" i="1"/>
  <c r="Y867" i="1"/>
  <c r="T865" i="1"/>
  <c r="U865" i="1" s="1"/>
  <c r="Q864" i="1"/>
  <c r="T864" i="1" s="1"/>
  <c r="U864" i="1" s="1"/>
  <c r="U1105" i="1"/>
  <c r="Z866" i="1"/>
  <c r="Z865" i="1"/>
  <c r="Q869" i="1"/>
  <c r="T869" i="1" s="1"/>
  <c r="U869" i="1" s="1"/>
  <c r="Q868" i="1"/>
  <c r="T868" i="1" s="1"/>
  <c r="U868" i="1" s="1"/>
  <c r="Q867" i="1"/>
  <c r="T867" i="1" s="1"/>
  <c r="U867" i="1" s="1"/>
  <c r="Q866" i="1"/>
  <c r="T866" i="1" s="1"/>
  <c r="U866" i="1" s="1"/>
  <c r="Z869" i="1"/>
  <c r="Z867" i="1"/>
  <c r="T1418" i="1"/>
  <c r="U1418" i="1" s="1"/>
  <c r="T1416" i="1"/>
  <c r="U1416" i="1" s="1"/>
  <c r="T1415" i="1"/>
  <c r="U1415" i="1" s="1"/>
  <c r="Y868" i="1"/>
  <c r="T278" i="1"/>
  <c r="U278" i="1" s="1"/>
  <c r="T270" i="1"/>
  <c r="U270" i="1" s="1"/>
  <c r="T279" i="1"/>
  <c r="U279" i="1" s="1"/>
  <c r="T1388" i="1"/>
  <c r="U1388" i="1" s="1"/>
  <c r="Y833" i="1"/>
  <c r="Z833" i="1"/>
  <c r="T284" i="1"/>
  <c r="U284" i="1" s="1"/>
  <c r="T1096" i="1"/>
  <c r="U1096" i="1" s="1"/>
  <c r="U1104" i="1"/>
  <c r="U1111" i="1"/>
  <c r="T276" i="1"/>
  <c r="U276" i="1" s="1"/>
  <c r="T273" i="1"/>
  <c r="U273" i="1" s="1"/>
  <c r="T271" i="1"/>
  <c r="U271" i="1" s="1"/>
  <c r="U1106" i="1"/>
  <c r="T269" i="1"/>
  <c r="U269" i="1" s="1"/>
  <c r="T283" i="1"/>
  <c r="U283" i="1" s="1"/>
  <c r="U1102" i="1"/>
  <c r="U1099" i="1"/>
  <c r="T282" i="1"/>
  <c r="U282" i="1" s="1"/>
  <c r="T281" i="1"/>
  <c r="U281" i="1" s="1"/>
  <c r="U1107" i="1"/>
  <c r="U1110" i="1"/>
  <c r="T1097" i="1"/>
  <c r="U1097" i="1" s="1"/>
  <c r="T272" i="1"/>
  <c r="U272" i="1" s="1"/>
  <c r="T1094" i="1"/>
  <c r="U1094" i="1" s="1"/>
  <c r="T285" i="1"/>
  <c r="U285" i="1" s="1"/>
  <c r="T280" i="1"/>
  <c r="U280" i="1" s="1"/>
  <c r="T1001" i="1"/>
  <c r="U1001" i="1" s="1"/>
  <c r="T125" i="1"/>
  <c r="U125" i="1" s="1"/>
  <c r="S174" i="1" l="1"/>
  <c r="S170" i="1"/>
  <c r="S169" i="1"/>
  <c r="S168" i="1"/>
  <c r="S167" i="1"/>
  <c r="S166" i="1"/>
  <c r="S165" i="1"/>
  <c r="S164" i="1"/>
  <c r="S163" i="1"/>
  <c r="Q163" i="1" l="1"/>
  <c r="T163" i="1" s="1"/>
  <c r="U163" i="1" s="1"/>
  <c r="Q164" i="1"/>
  <c r="T164" i="1" s="1"/>
  <c r="U164" i="1" s="1"/>
  <c r="Q165" i="1"/>
  <c r="T165" i="1" s="1"/>
  <c r="U165" i="1" s="1"/>
  <c r="Q166" i="1"/>
  <c r="T166" i="1" s="1"/>
  <c r="U166" i="1" s="1"/>
  <c r="Q167" i="1"/>
  <c r="T167" i="1" s="1"/>
  <c r="U167" i="1" s="1"/>
  <c r="Q168" i="1"/>
  <c r="T168" i="1" s="1"/>
  <c r="U168" i="1" s="1"/>
  <c r="Q169" i="1"/>
  <c r="T169" i="1" s="1"/>
  <c r="U169" i="1" s="1"/>
  <c r="Q170" i="1"/>
  <c r="T170" i="1" s="1"/>
  <c r="U170" i="1" s="1"/>
  <c r="C27" i="2"/>
  <c r="I1138" i="1" l="1"/>
  <c r="F55" i="1"/>
  <c r="AF1138" i="1" l="1"/>
  <c r="AG1138" i="1"/>
  <c r="AE1138" i="1"/>
  <c r="AD1139" i="1"/>
  <c r="AD1140" i="1"/>
  <c r="AD1141" i="1"/>
  <c r="AD1142" i="1"/>
  <c r="AD1138" i="1"/>
  <c r="AC505" i="1" l="1"/>
  <c r="AC506" i="1"/>
  <c r="AC507" i="1"/>
  <c r="AC508" i="1"/>
  <c r="AC509" i="1"/>
  <c r="AD506" i="1"/>
  <c r="AD1145" i="1" s="1"/>
  <c r="AD507" i="1"/>
  <c r="AD1146" i="1" s="1"/>
  <c r="AD508" i="1"/>
  <c r="AD1147" i="1" s="1"/>
  <c r="AD509" i="1"/>
  <c r="AD1148" i="1" s="1"/>
  <c r="AD505" i="1"/>
  <c r="AD1144" i="1" s="1"/>
  <c r="AB981" i="1"/>
  <c r="AB980" i="1"/>
  <c r="AB979" i="1"/>
  <c r="AB978" i="1"/>
  <c r="AB977" i="1"/>
  <c r="AB976" i="1"/>
  <c r="AB975" i="1"/>
  <c r="AC144" i="1"/>
  <c r="AB971" i="1"/>
  <c r="AC971" i="1" s="1"/>
  <c r="AB970" i="1"/>
  <c r="AB969" i="1"/>
  <c r="AB968" i="1"/>
  <c r="AB967" i="1"/>
  <c r="AB966" i="1"/>
  <c r="AB965" i="1"/>
  <c r="AB964" i="1"/>
  <c r="AB963" i="1"/>
  <c r="AB962" i="1"/>
  <c r="AB961" i="1"/>
  <c r="AC961" i="1" s="1"/>
  <c r="AB959" i="1"/>
  <c r="AB960" i="1"/>
  <c r="AB958" i="1"/>
  <c r="AB957" i="1"/>
  <c r="AC957" i="1" s="1"/>
  <c r="AB956" i="1"/>
  <c r="AB955" i="1"/>
  <c r="AB954" i="1"/>
  <c r="AB953" i="1"/>
  <c r="AB952" i="1"/>
  <c r="AB951" i="1"/>
  <c r="AB950" i="1"/>
  <c r="AB949" i="1"/>
  <c r="AB947" i="1"/>
  <c r="AB946" i="1"/>
  <c r="AB945" i="1"/>
  <c r="AB943" i="1"/>
  <c r="AB944" i="1"/>
  <c r="AC503" i="1"/>
  <c r="P1393" i="1" l="1"/>
  <c r="X821" i="1"/>
  <c r="AC1372" i="1"/>
  <c r="AC817" i="1"/>
  <c r="Q775" i="1"/>
  <c r="Q776" i="1"/>
  <c r="Q777" i="1"/>
  <c r="Q778" i="1"/>
  <c r="S778" i="1"/>
  <c r="S777" i="1"/>
  <c r="S776" i="1"/>
  <c r="S775" i="1"/>
  <c r="AC762" i="1"/>
  <c r="AC766" i="1"/>
  <c r="AC767" i="1"/>
  <c r="AC768" i="1"/>
  <c r="AC769" i="1"/>
  <c r="AC770" i="1"/>
  <c r="AC771" i="1"/>
  <c r="AC772" i="1"/>
  <c r="AC773" i="1"/>
  <c r="AC774" i="1"/>
  <c r="AC775" i="1"/>
  <c r="AC776" i="1"/>
  <c r="AC777" i="1"/>
  <c r="AC778" i="1"/>
  <c r="AB1345" i="1"/>
  <c r="AB1346" i="1"/>
  <c r="T776" i="1" l="1"/>
  <c r="U776" i="1" s="1"/>
  <c r="T778" i="1"/>
  <c r="U778" i="1" s="1"/>
  <c r="T777" i="1"/>
  <c r="U777" i="1" s="1"/>
  <c r="T775" i="1"/>
  <c r="U775" i="1" s="1"/>
  <c r="AC164" i="1" l="1"/>
  <c r="AC165" i="1"/>
  <c r="AC166" i="1"/>
  <c r="AC167" i="1"/>
  <c r="AC168" i="1"/>
  <c r="AC169" i="1"/>
  <c r="AC170" i="1"/>
  <c r="AC171" i="1"/>
  <c r="AC172" i="1"/>
  <c r="AC163" i="1"/>
  <c r="C1138" i="1" l="1"/>
  <c r="Q470" i="1"/>
  <c r="Q471" i="1"/>
  <c r="Q472" i="1"/>
  <c r="Q473" i="1"/>
  <c r="Q469" i="1"/>
  <c r="AC490" i="1"/>
  <c r="AC489" i="1"/>
  <c r="AC488" i="1"/>
  <c r="AC471" i="1"/>
  <c r="AC472" i="1"/>
  <c r="AC473" i="1"/>
  <c r="AC1140" i="1"/>
  <c r="AC1141" i="1"/>
  <c r="AC1142" i="1"/>
  <c r="AB1139" i="1"/>
  <c r="AC1139" i="1" s="1"/>
  <c r="P1253" i="1"/>
  <c r="P1252" i="1"/>
  <c r="P1250" i="1"/>
  <c r="P1226" i="1"/>
  <c r="P1222" i="1"/>
  <c r="S505" i="1"/>
  <c r="Q505" i="1"/>
  <c r="T505" i="1" l="1"/>
  <c r="U505" i="1" s="1"/>
  <c r="AC465" i="1"/>
  <c r="AC1234" i="1"/>
  <c r="AC1235" i="1"/>
  <c r="AC1236" i="1"/>
  <c r="AC1237" i="1"/>
  <c r="AB647" i="1"/>
  <c r="AC647" i="1" s="1"/>
  <c r="AB648" i="1"/>
  <c r="AC648" i="1" s="1"/>
  <c r="AB646" i="1"/>
  <c r="AC646" i="1" s="1"/>
  <c r="AB645" i="1"/>
  <c r="AC645" i="1" s="1"/>
  <c r="P987" i="1"/>
  <c r="P963" i="1"/>
  <c r="P967" i="1"/>
  <c r="P976" i="1"/>
  <c r="P974" i="1"/>
  <c r="P973" i="1"/>
  <c r="P972" i="1"/>
  <c r="P970" i="1"/>
  <c r="P969" i="1"/>
  <c r="P948" i="1"/>
  <c r="P946" i="1"/>
  <c r="P945" i="1"/>
  <c r="AG928" i="1"/>
  <c r="AG1443" i="1" s="1"/>
  <c r="AF928" i="1"/>
  <c r="AF1443" i="1" s="1"/>
  <c r="AE928" i="1"/>
  <c r="AE1443" i="1" s="1"/>
  <c r="J928" i="1"/>
  <c r="J1443" i="1" s="1"/>
  <c r="I928" i="1"/>
  <c r="I1443" i="1" s="1"/>
  <c r="T928" i="1"/>
  <c r="U928" i="1" s="1"/>
  <c r="AD1346" i="1" l="1"/>
  <c r="AD1345" i="1"/>
  <c r="AC1347" i="1"/>
  <c r="AC1346" i="1"/>
  <c r="AC1345" i="1"/>
  <c r="S1345" i="1"/>
  <c r="S1346" i="1"/>
  <c r="Q1345" i="1"/>
  <c r="Q1346" i="1"/>
  <c r="K1345" i="1"/>
  <c r="K1346" i="1"/>
  <c r="S633" i="1"/>
  <c r="S637" i="1"/>
  <c r="S469" i="1"/>
  <c r="T469" i="1" s="1"/>
  <c r="U469" i="1" s="1"/>
  <c r="S470" i="1"/>
  <c r="T470" i="1" s="1"/>
  <c r="U470" i="1" s="1"/>
  <c r="S471" i="1"/>
  <c r="T471" i="1" s="1"/>
  <c r="U471" i="1" s="1"/>
  <c r="S472" i="1"/>
  <c r="T472" i="1" s="1"/>
  <c r="U472" i="1" s="1"/>
  <c r="S473" i="1"/>
  <c r="T473" i="1" s="1"/>
  <c r="U473" i="1" s="1"/>
  <c r="S1138" i="1"/>
  <c r="Q1138" i="1"/>
  <c r="D1139" i="1"/>
  <c r="D1140" i="1"/>
  <c r="D1141" i="1"/>
  <c r="D1142" i="1"/>
  <c r="D1138" i="1"/>
  <c r="S503" i="1"/>
  <c r="S506" i="1"/>
  <c r="S507" i="1"/>
  <c r="S508" i="1"/>
  <c r="S509" i="1"/>
  <c r="Q503" i="1"/>
  <c r="Q506" i="1"/>
  <c r="Q507" i="1"/>
  <c r="Q508" i="1"/>
  <c r="Q509" i="1"/>
  <c r="T1346" i="1" l="1"/>
  <c r="U1346" i="1" s="1"/>
  <c r="T1345" i="1"/>
  <c r="U1345" i="1" s="1"/>
  <c r="T1138" i="1"/>
  <c r="U1138" i="1" s="1"/>
  <c r="T509" i="1"/>
  <c r="U509" i="1" s="1"/>
  <c r="T507" i="1"/>
  <c r="U507" i="1" s="1"/>
  <c r="T506" i="1"/>
  <c r="U506" i="1" s="1"/>
  <c r="T508" i="1"/>
  <c r="U508" i="1" s="1"/>
  <c r="T503" i="1"/>
  <c r="U503" i="1" s="1"/>
  <c r="AD544" i="1"/>
  <c r="G10" i="5" l="1"/>
  <c r="AD1372" i="1" l="1"/>
  <c r="AD1371" i="1"/>
  <c r="AD1370" i="1"/>
  <c r="Q1372" i="1"/>
  <c r="AC40" i="1" l="1"/>
  <c r="AC41" i="1"/>
  <c r="AC43" i="1"/>
  <c r="AC44" i="1"/>
  <c r="AC45" i="1"/>
  <c r="AC47" i="1"/>
  <c r="AC49" i="1"/>
  <c r="AC50" i="1"/>
  <c r="AC51" i="1"/>
  <c r="AC52" i="1"/>
  <c r="AC53" i="1"/>
  <c r="AC54" i="1"/>
  <c r="AC55" i="1"/>
  <c r="AF55" i="1"/>
  <c r="AG55" i="1"/>
  <c r="AC344" i="1" l="1"/>
  <c r="AC345" i="1"/>
  <c r="AC346" i="1"/>
  <c r="AC347" i="1"/>
  <c r="S344" i="1"/>
  <c r="S345" i="1"/>
  <c r="S346" i="1"/>
  <c r="S347" i="1"/>
  <c r="Q345" i="1"/>
  <c r="Q346" i="1"/>
  <c r="Q347" i="1"/>
  <c r="Q344" i="1"/>
  <c r="C345" i="1"/>
  <c r="C346" i="1"/>
  <c r="C347" i="1"/>
  <c r="C344" i="1"/>
  <c r="G345" i="1"/>
  <c r="I345" i="1"/>
  <c r="J345" i="1"/>
  <c r="K345" i="1"/>
  <c r="G346" i="1"/>
  <c r="I346" i="1"/>
  <c r="J346" i="1"/>
  <c r="K346" i="1"/>
  <c r="G347" i="1"/>
  <c r="I347" i="1"/>
  <c r="J347" i="1"/>
  <c r="K347" i="1"/>
  <c r="J344" i="1"/>
  <c r="G344" i="1"/>
  <c r="I344" i="1"/>
  <c r="K344" i="1"/>
  <c r="AD345" i="1"/>
  <c r="AD346" i="1"/>
  <c r="AD347" i="1"/>
  <c r="AD344" i="1"/>
  <c r="AC319" i="1"/>
  <c r="AC320" i="1"/>
  <c r="AC321" i="1"/>
  <c r="AC322" i="1"/>
  <c r="S319" i="1"/>
  <c r="S321" i="1"/>
  <c r="S320" i="1"/>
  <c r="S322" i="1"/>
  <c r="Q319" i="1"/>
  <c r="Q321" i="1"/>
  <c r="Q320" i="1"/>
  <c r="Q322" i="1"/>
  <c r="T347" i="1" l="1"/>
  <c r="U347" i="1" s="1"/>
  <c r="T346" i="1"/>
  <c r="U346" i="1" s="1"/>
  <c r="T345" i="1"/>
  <c r="U345" i="1" s="1"/>
  <c r="T344" i="1"/>
  <c r="U344" i="1" s="1"/>
  <c r="T322" i="1"/>
  <c r="U322" i="1" s="1"/>
  <c r="T320" i="1"/>
  <c r="U320" i="1" s="1"/>
  <c r="T321" i="1"/>
  <c r="U321" i="1" s="1"/>
  <c r="T319" i="1"/>
  <c r="U319" i="1" s="1"/>
  <c r="S1031" i="1" l="1"/>
  <c r="S1032" i="1"/>
  <c r="S1033" i="1"/>
  <c r="S1034" i="1"/>
  <c r="S1035" i="1"/>
  <c r="S1036" i="1"/>
  <c r="S1037" i="1"/>
  <c r="S1038" i="1"/>
  <c r="S1039" i="1"/>
  <c r="P1032" i="1"/>
  <c r="Q1032" i="1" s="1"/>
  <c r="P1033" i="1"/>
  <c r="Q1033" i="1" s="1"/>
  <c r="P1034" i="1"/>
  <c r="Q1034" i="1" s="1"/>
  <c r="P1035" i="1"/>
  <c r="Q1035" i="1" s="1"/>
  <c r="P1036" i="1"/>
  <c r="Q1036" i="1" s="1"/>
  <c r="P1037" i="1"/>
  <c r="Q1037" i="1" s="1"/>
  <c r="P1038" i="1"/>
  <c r="Q1038" i="1" s="1"/>
  <c r="P1039" i="1"/>
  <c r="Q1039" i="1" s="1"/>
  <c r="P1031" i="1"/>
  <c r="Q1031" i="1" s="1"/>
  <c r="AE1039" i="1"/>
  <c r="AF1039" i="1"/>
  <c r="AG1039" i="1"/>
  <c r="AD1032" i="1"/>
  <c r="AD1033" i="1"/>
  <c r="AD1034" i="1"/>
  <c r="AD1035" i="1"/>
  <c r="AD1036" i="1"/>
  <c r="AD1037" i="1"/>
  <c r="AD1038" i="1"/>
  <c r="AD1039" i="1"/>
  <c r="AD1031" i="1"/>
  <c r="AB1032" i="1"/>
  <c r="AC1032" i="1" s="1"/>
  <c r="AB1033" i="1"/>
  <c r="AC1033" i="1" s="1"/>
  <c r="AB1034" i="1"/>
  <c r="AC1034" i="1" s="1"/>
  <c r="AB1035" i="1"/>
  <c r="AC1035" i="1" s="1"/>
  <c r="AB1036" i="1"/>
  <c r="AC1036" i="1" s="1"/>
  <c r="AB1037" i="1"/>
  <c r="AC1037" i="1" s="1"/>
  <c r="AB1038" i="1"/>
  <c r="AC1038" i="1" s="1"/>
  <c r="AB1039" i="1"/>
  <c r="AC1039" i="1" s="1"/>
  <c r="AB1031" i="1"/>
  <c r="AC1031" i="1" s="1"/>
  <c r="I171" i="1"/>
  <c r="D1039" i="1"/>
  <c r="K1032" i="1"/>
  <c r="K1033" i="1"/>
  <c r="K1034" i="1"/>
  <c r="K1035" i="1"/>
  <c r="K1036" i="1"/>
  <c r="K1037" i="1"/>
  <c r="K1038" i="1"/>
  <c r="I1039" i="1"/>
  <c r="J1039" i="1"/>
  <c r="K1039" i="1"/>
  <c r="K1031" i="1"/>
  <c r="F1039" i="1"/>
  <c r="C1032" i="1"/>
  <c r="C1033" i="1"/>
  <c r="C1034" i="1"/>
  <c r="C1035" i="1"/>
  <c r="C1036" i="1"/>
  <c r="C1037" i="1"/>
  <c r="C1038" i="1"/>
  <c r="C1039" i="1"/>
  <c r="C1031" i="1"/>
  <c r="T1037" i="1" l="1"/>
  <c r="U1037" i="1" s="1"/>
  <c r="T1033" i="1"/>
  <c r="U1033" i="1" s="1"/>
  <c r="T1032" i="1"/>
  <c r="U1032" i="1" s="1"/>
  <c r="T1031" i="1"/>
  <c r="U1031" i="1" s="1"/>
  <c r="T1039" i="1"/>
  <c r="U1039" i="1" s="1"/>
  <c r="T1036" i="1"/>
  <c r="U1036" i="1" s="1"/>
  <c r="T1035" i="1"/>
  <c r="U1035" i="1" s="1"/>
  <c r="T1034" i="1"/>
  <c r="U1034" i="1" s="1"/>
  <c r="T1038" i="1"/>
  <c r="U1038" i="1" s="1"/>
  <c r="S544" i="1" l="1"/>
  <c r="T1372" i="1" l="1"/>
  <c r="C66" i="2"/>
  <c r="Q465" i="1" l="1"/>
  <c r="AD1235" i="1"/>
  <c r="AD1236" i="1"/>
  <c r="AD1237" i="1"/>
  <c r="S1234" i="1"/>
  <c r="S1235" i="1"/>
  <c r="S1236" i="1"/>
  <c r="S1237" i="1"/>
  <c r="P1235" i="1"/>
  <c r="Q1235" i="1" s="1"/>
  <c r="P1236" i="1"/>
  <c r="Q1236" i="1" s="1"/>
  <c r="P1237" i="1"/>
  <c r="Q1237" i="1" s="1"/>
  <c r="P1234" i="1"/>
  <c r="Q1234" i="1" s="1"/>
  <c r="P1229" i="1"/>
  <c r="Q645" i="1"/>
  <c r="Q646" i="1"/>
  <c r="Q647" i="1"/>
  <c r="Q648" i="1"/>
  <c r="S648" i="1"/>
  <c r="S647" i="1"/>
  <c r="X648" i="1"/>
  <c r="X647" i="1"/>
  <c r="X646" i="1"/>
  <c r="S646" i="1"/>
  <c r="S645" i="1"/>
  <c r="X645" i="1"/>
  <c r="K1235" i="1"/>
  <c r="K1236" i="1"/>
  <c r="K1237" i="1"/>
  <c r="K1234" i="1"/>
  <c r="C16" i="2"/>
  <c r="S465" i="1"/>
  <c r="Z646" i="1" l="1"/>
  <c r="Y646" i="1"/>
  <c r="Z648" i="1"/>
  <c r="Y648" i="1"/>
  <c r="Z647" i="1"/>
  <c r="Y647" i="1"/>
  <c r="Z645" i="1"/>
  <c r="Y645" i="1"/>
  <c r="T1236" i="1"/>
  <c r="U1236" i="1" s="1"/>
  <c r="T645" i="1"/>
  <c r="U645" i="1" s="1"/>
  <c r="T1237" i="1"/>
  <c r="U1237" i="1" s="1"/>
  <c r="T1235" i="1"/>
  <c r="U1235" i="1" s="1"/>
  <c r="T646" i="1"/>
  <c r="U646" i="1" s="1"/>
  <c r="T1234" i="1"/>
  <c r="U1234" i="1" s="1"/>
  <c r="T648" i="1"/>
  <c r="U648" i="1" s="1"/>
  <c r="T647" i="1"/>
  <c r="U647" i="1" s="1"/>
  <c r="T465" i="1"/>
  <c r="U465" i="1" s="1"/>
  <c r="P1239" i="1" l="1"/>
  <c r="G3" i="42" l="1"/>
  <c r="S971" i="1"/>
  <c r="P971" i="1"/>
  <c r="Q971" i="1" s="1"/>
  <c r="S961" i="1"/>
  <c r="S957" i="1"/>
  <c r="Q958" i="1"/>
  <c r="P957" i="1"/>
  <c r="Q957" i="1" s="1"/>
  <c r="H3" i="42" l="1"/>
  <c r="T957" i="1"/>
  <c r="U957" i="1" s="1"/>
  <c r="T971" i="1"/>
  <c r="U971" i="1" s="1"/>
  <c r="S55" i="1"/>
  <c r="Q55" i="1"/>
  <c r="P961" i="1"/>
  <c r="S49" i="1"/>
  <c r="Q49" i="1" l="1"/>
  <c r="T49" i="1" s="1"/>
  <c r="U49" i="1" s="1"/>
  <c r="Q961" i="1"/>
  <c r="T961" i="1" s="1"/>
  <c r="U961" i="1" s="1"/>
  <c r="T55" i="1"/>
  <c r="U55" i="1" s="1"/>
  <c r="C1140" i="1" l="1"/>
  <c r="C1141" i="1"/>
  <c r="C1142" i="1"/>
  <c r="C1139" i="1"/>
  <c r="S1139" i="1"/>
  <c r="S1140" i="1"/>
  <c r="S1141" i="1"/>
  <c r="S1142" i="1"/>
  <c r="S1149" i="1"/>
  <c r="S1150" i="1"/>
  <c r="S1151" i="1"/>
  <c r="Q1139" i="1"/>
  <c r="Q1140" i="1"/>
  <c r="Q1141" i="1"/>
  <c r="Q1142" i="1"/>
  <c r="S1348" i="1"/>
  <c r="Q1348" i="1"/>
  <c r="AE1325" i="1"/>
  <c r="AE1326" i="1"/>
  <c r="AF1326" i="1"/>
  <c r="AG1326" i="1"/>
  <c r="AE1327" i="1"/>
  <c r="AF1327" i="1"/>
  <c r="AG1327" i="1"/>
  <c r="AE1328" i="1"/>
  <c r="AF1328" i="1"/>
  <c r="AG1328" i="1"/>
  <c r="AE1329" i="1"/>
  <c r="AF1329" i="1"/>
  <c r="AG1329" i="1"/>
  <c r="AE1330" i="1"/>
  <c r="AF1330" i="1"/>
  <c r="AG1330" i="1"/>
  <c r="AF1325" i="1"/>
  <c r="AG1325" i="1"/>
  <c r="AD1326" i="1"/>
  <c r="AD1327" i="1"/>
  <c r="AD1328" i="1"/>
  <c r="AD1329" i="1"/>
  <c r="AD1330" i="1"/>
  <c r="AD1325" i="1"/>
  <c r="AB1326" i="1"/>
  <c r="AC1326" i="1" s="1"/>
  <c r="AB1327" i="1"/>
  <c r="AC1327" i="1" s="1"/>
  <c r="AB1328" i="1"/>
  <c r="AC1328" i="1" s="1"/>
  <c r="AB1329" i="1"/>
  <c r="AC1329" i="1" s="1"/>
  <c r="AB1330" i="1"/>
  <c r="AC1330" i="1" s="1"/>
  <c r="AB1325" i="1"/>
  <c r="AC1325" i="1" s="1"/>
  <c r="S1325" i="1"/>
  <c r="S1326" i="1"/>
  <c r="S1327" i="1"/>
  <c r="S1328" i="1"/>
  <c r="S1329" i="1"/>
  <c r="S1330" i="1"/>
  <c r="P1326" i="1"/>
  <c r="Q1326" i="1" s="1"/>
  <c r="P1327" i="1"/>
  <c r="Q1327" i="1" s="1"/>
  <c r="P1328" i="1"/>
  <c r="Q1328" i="1" s="1"/>
  <c r="P1329" i="1"/>
  <c r="Q1329" i="1" s="1"/>
  <c r="P1330" i="1"/>
  <c r="Q1330" i="1" s="1"/>
  <c r="P1325" i="1"/>
  <c r="Q1325" i="1" s="1"/>
  <c r="S1324" i="1"/>
  <c r="I1323" i="1"/>
  <c r="AG1314" i="1"/>
  <c r="AF1314" i="1"/>
  <c r="AE1314" i="1"/>
  <c r="AD1314" i="1"/>
  <c r="AE1313" i="1"/>
  <c r="AF1313" i="1"/>
  <c r="AG1313" i="1"/>
  <c r="AD1313" i="1"/>
  <c r="AB1314" i="1"/>
  <c r="AC1314" i="1" s="1"/>
  <c r="AB1313" i="1"/>
  <c r="AC1313" i="1" s="1"/>
  <c r="S1313" i="1"/>
  <c r="S1314" i="1"/>
  <c r="S1323" i="1"/>
  <c r="P1314" i="1"/>
  <c r="Q1314" i="1" s="1"/>
  <c r="P1313" i="1"/>
  <c r="Q1313" i="1" s="1"/>
  <c r="J1313" i="1"/>
  <c r="K1313" i="1"/>
  <c r="J1314" i="1"/>
  <c r="K1314" i="1"/>
  <c r="I1314" i="1"/>
  <c r="I1313" i="1"/>
  <c r="AD847" i="1"/>
  <c r="AD846" i="1"/>
  <c r="AC847" i="1"/>
  <c r="AC846" i="1"/>
  <c r="AF847" i="1"/>
  <c r="AG847" i="1"/>
  <c r="AE847" i="1"/>
  <c r="AF846" i="1"/>
  <c r="AF848" i="1" s="1"/>
  <c r="AG846" i="1"/>
  <c r="AG848" i="1" s="1"/>
  <c r="AE846" i="1"/>
  <c r="Q846" i="1"/>
  <c r="Q847" i="1"/>
  <c r="S847" i="1"/>
  <c r="S846" i="1"/>
  <c r="T1330" i="1" l="1"/>
  <c r="U1330" i="1" s="1"/>
  <c r="T1329" i="1"/>
  <c r="U1329" i="1" s="1"/>
  <c r="T1313" i="1"/>
  <c r="U1313" i="1" s="1"/>
  <c r="T1314" i="1"/>
  <c r="U1314" i="1" s="1"/>
  <c r="T1348" i="1"/>
  <c r="U1348" i="1" s="1"/>
  <c r="T1325" i="1"/>
  <c r="U1325" i="1" s="1"/>
  <c r="T1328" i="1"/>
  <c r="U1328" i="1" s="1"/>
  <c r="T1326" i="1"/>
  <c r="U1326" i="1" s="1"/>
  <c r="T1327" i="1"/>
  <c r="U1327" i="1" s="1"/>
  <c r="T1141" i="1"/>
  <c r="U1141" i="1" s="1"/>
  <c r="T1142" i="1"/>
  <c r="U1142" i="1" s="1"/>
  <c r="T1140" i="1"/>
  <c r="U1140" i="1" s="1"/>
  <c r="T1139" i="1"/>
  <c r="U1139" i="1" s="1"/>
  <c r="T847" i="1"/>
  <c r="U847" i="1" s="1"/>
  <c r="T846" i="1"/>
  <c r="U846" i="1" s="1"/>
  <c r="AB1077" i="1" l="1"/>
  <c r="P1077" i="1"/>
  <c r="Q1077" i="1" s="1"/>
  <c r="AC814" i="1" l="1"/>
  <c r="AC1370" i="1"/>
  <c r="V710" i="1" l="1"/>
  <c r="Y598" i="1"/>
  <c r="Y596" i="1"/>
  <c r="Y595" i="1"/>
  <c r="Z598" i="1"/>
  <c r="Z596" i="1"/>
  <c r="Z595" i="1"/>
  <c r="X629" i="1"/>
  <c r="Y629" i="1" s="1"/>
  <c r="X628" i="1"/>
  <c r="Y628" i="1" s="1"/>
  <c r="Z629" i="1" l="1"/>
  <c r="Z628" i="1"/>
  <c r="X250" i="1"/>
  <c r="F12" i="62" l="1"/>
  <c r="F13" i="62" s="1"/>
  <c r="F14" i="62" s="1"/>
  <c r="S791" i="1"/>
  <c r="S792" i="1"/>
  <c r="S793" i="1"/>
  <c r="Q788" i="1"/>
  <c r="Q789" i="1"/>
  <c r="Q790" i="1"/>
  <c r="Q791" i="1"/>
  <c r="Q792" i="1"/>
  <c r="Q793" i="1"/>
  <c r="S790" i="1"/>
  <c r="S789" i="1"/>
  <c r="S788" i="1"/>
  <c r="T792" i="1" l="1"/>
  <c r="U792" i="1" s="1"/>
  <c r="T791" i="1"/>
  <c r="U791" i="1" s="1"/>
  <c r="T789" i="1"/>
  <c r="U789" i="1" s="1"/>
  <c r="T788" i="1"/>
  <c r="U788" i="1" s="1"/>
  <c r="T793" i="1"/>
  <c r="U793" i="1" s="1"/>
  <c r="T790" i="1"/>
  <c r="U790" i="1" s="1"/>
  <c r="S817" i="1"/>
  <c r="Q817" i="1"/>
  <c r="G10" i="55" l="1"/>
  <c r="T817" i="1"/>
  <c r="U817" i="1" s="1"/>
  <c r="I6" i="55"/>
  <c r="C75" i="2"/>
  <c r="C37" i="2"/>
  <c r="Q1370" i="1"/>
  <c r="S1370" i="1"/>
  <c r="S814" i="1"/>
  <c r="Q814" i="1"/>
  <c r="S411" i="1"/>
  <c r="T1370" i="1" l="1"/>
  <c r="U1370" i="1" s="1"/>
  <c r="T814" i="1"/>
  <c r="U814" i="1" s="1"/>
  <c r="AC764" i="1" l="1"/>
  <c r="AC765" i="1"/>
  <c r="Z582" i="1" l="1"/>
  <c r="Z580" i="1"/>
  <c r="Z547" i="1"/>
  <c r="Z523" i="1"/>
  <c r="X594" i="1"/>
  <c r="Z594" i="1" l="1"/>
  <c r="Y594" i="1"/>
  <c r="Q848" i="1"/>
  <c r="Q764" i="1"/>
  <c r="Q765" i="1"/>
  <c r="S765" i="1"/>
  <c r="S764" i="1"/>
  <c r="AC860" i="1"/>
  <c r="Q1045" i="1"/>
  <c r="S1045" i="1"/>
  <c r="Q1046" i="1"/>
  <c r="S1046" i="1"/>
  <c r="Q857" i="1"/>
  <c r="Q858" i="1"/>
  <c r="S858" i="1"/>
  <c r="S857" i="1"/>
  <c r="V863" i="1"/>
  <c r="V1412" i="1" s="1"/>
  <c r="V862" i="1"/>
  <c r="V1411" i="1" s="1"/>
  <c r="X520" i="1"/>
  <c r="C40" i="2"/>
  <c r="S848" i="1"/>
  <c r="Q1397" i="1"/>
  <c r="S1397" i="1"/>
  <c r="C39" i="2"/>
  <c r="AC842" i="1"/>
  <c r="Q842" i="1"/>
  <c r="V842" i="1"/>
  <c r="X842" i="1"/>
  <c r="Z842" i="1" s="1"/>
  <c r="S842" i="1"/>
  <c r="S187" i="1"/>
  <c r="S185" i="1"/>
  <c r="S183" i="1"/>
  <c r="Z772" i="1"/>
  <c r="Z769" i="1"/>
  <c r="Z760" i="1"/>
  <c r="Z750" i="1"/>
  <c r="Z736" i="1"/>
  <c r="Z734" i="1"/>
  <c r="Y772" i="1"/>
  <c r="Y769" i="1"/>
  <c r="Y760" i="1"/>
  <c r="Y750" i="1"/>
  <c r="Y736" i="1"/>
  <c r="Y734" i="1"/>
  <c r="X845" i="1"/>
  <c r="Z845" i="1" s="1"/>
  <c r="V845" i="1"/>
  <c r="V849" i="1"/>
  <c r="V1398" i="1" s="1"/>
  <c r="X189" i="1"/>
  <c r="Z189" i="1" s="1"/>
  <c r="V189" i="1"/>
  <c r="V253" i="1"/>
  <c r="X518" i="1"/>
  <c r="Z518" i="1" s="1"/>
  <c r="P1398" i="1"/>
  <c r="Q1398" i="1" s="1"/>
  <c r="C79" i="2"/>
  <c r="P1163" i="1"/>
  <c r="Q1163" i="1" s="1"/>
  <c r="S382" i="1"/>
  <c r="S381" i="1"/>
  <c r="Q381" i="1"/>
  <c r="Q382" i="1"/>
  <c r="S513" i="1"/>
  <c r="AC1273" i="1"/>
  <c r="AC1274" i="1"/>
  <c r="AC1275" i="1"/>
  <c r="AC1276" i="1"/>
  <c r="AC1277" i="1"/>
  <c r="AC1278" i="1"/>
  <c r="AC1279" i="1"/>
  <c r="AC1280" i="1"/>
  <c r="AC1281" i="1"/>
  <c r="AC1282" i="1"/>
  <c r="AC1283" i="1"/>
  <c r="AC1284" i="1"/>
  <c r="AC1285" i="1"/>
  <c r="AC1286" i="1"/>
  <c r="AC1287" i="1"/>
  <c r="AC1288" i="1"/>
  <c r="AC1289" i="1"/>
  <c r="AC1290" i="1"/>
  <c r="AC1291" i="1"/>
  <c r="AC1292" i="1"/>
  <c r="AC1294" i="1"/>
  <c r="AC1295" i="1"/>
  <c r="AC1296" i="1"/>
  <c r="AC1297" i="1"/>
  <c r="AC1298" i="1"/>
  <c r="AC1299" i="1"/>
  <c r="AC1300" i="1"/>
  <c r="AC1301" i="1"/>
  <c r="AC1302" i="1"/>
  <c r="AC1303" i="1"/>
  <c r="AC1304" i="1"/>
  <c r="AC1305" i="1"/>
  <c r="AC1306" i="1"/>
  <c r="AC1307" i="1"/>
  <c r="AC1308" i="1"/>
  <c r="AC1309" i="1"/>
  <c r="AC1310" i="1"/>
  <c r="AC1311" i="1"/>
  <c r="AC1312" i="1"/>
  <c r="AC1323" i="1"/>
  <c r="AC1324" i="1"/>
  <c r="AC1331" i="1"/>
  <c r="AC1332" i="1"/>
  <c r="AC1333" i="1"/>
  <c r="AC1334" i="1"/>
  <c r="AC1335" i="1"/>
  <c r="AC1336" i="1"/>
  <c r="AC1337" i="1"/>
  <c r="AC1338" i="1"/>
  <c r="AC1339" i="1"/>
  <c r="AC1340" i="1"/>
  <c r="AC1341" i="1"/>
  <c r="AC1342" i="1"/>
  <c r="AC1343" i="1"/>
  <c r="AC1344" i="1"/>
  <c r="AC1349" i="1"/>
  <c r="AC1350" i="1"/>
  <c r="AC1351" i="1"/>
  <c r="AC1352" i="1"/>
  <c r="AC1353" i="1"/>
  <c r="AC1354" i="1"/>
  <c r="AC1355" i="1"/>
  <c r="AC1356" i="1"/>
  <c r="AC1357" i="1"/>
  <c r="AC1358" i="1"/>
  <c r="AC1365" i="1"/>
  <c r="AC1366" i="1"/>
  <c r="AC1367" i="1"/>
  <c r="AC1368" i="1"/>
  <c r="AC1371" i="1"/>
  <c r="AC1373" i="1"/>
  <c r="AC1375" i="1"/>
  <c r="AC1376" i="1"/>
  <c r="AC1377" i="1"/>
  <c r="AC1378" i="1"/>
  <c r="AC1379" i="1"/>
  <c r="AC1380" i="1"/>
  <c r="AC1381" i="1"/>
  <c r="AC1382" i="1"/>
  <c r="AC1383" i="1"/>
  <c r="AC1384" i="1"/>
  <c r="AC1385" i="1"/>
  <c r="AC1386" i="1"/>
  <c r="AC1387" i="1"/>
  <c r="AC1390" i="1"/>
  <c r="AC1391" i="1"/>
  <c r="AC1392" i="1"/>
  <c r="AC1393" i="1"/>
  <c r="AC1394" i="1"/>
  <c r="AC1395" i="1"/>
  <c r="AC1396" i="1"/>
  <c r="AC1421" i="1"/>
  <c r="AC1422" i="1"/>
  <c r="AC1451" i="1"/>
  <c r="AC1158" i="1"/>
  <c r="O1455" i="1"/>
  <c r="AF1406" i="1"/>
  <c r="AG1406" i="1"/>
  <c r="AF1407" i="1"/>
  <c r="AG1407" i="1"/>
  <c r="AF1411" i="1"/>
  <c r="AF1412" i="1"/>
  <c r="AG1412" i="1"/>
  <c r="AD1399" i="1"/>
  <c r="AD1400" i="1"/>
  <c r="AD1401" i="1"/>
  <c r="AD1402" i="1"/>
  <c r="AD1403" i="1"/>
  <c r="AD1404" i="1"/>
  <c r="AD1405" i="1"/>
  <c r="AD1406" i="1"/>
  <c r="AD1407" i="1"/>
  <c r="AD1408" i="1"/>
  <c r="AD1409" i="1"/>
  <c r="AD1410" i="1"/>
  <c r="AD1411" i="1"/>
  <c r="AD1412" i="1"/>
  <c r="AD1398" i="1"/>
  <c r="AB1412" i="1"/>
  <c r="AC1412" i="1" s="1"/>
  <c r="AB1399" i="1"/>
  <c r="AC1399" i="1" s="1"/>
  <c r="AB1400" i="1"/>
  <c r="AC1400" i="1" s="1"/>
  <c r="AB1401" i="1"/>
  <c r="AC1401" i="1" s="1"/>
  <c r="AB1402" i="1"/>
  <c r="AC1402" i="1" s="1"/>
  <c r="AB1403" i="1"/>
  <c r="AC1403" i="1" s="1"/>
  <c r="AB1404" i="1"/>
  <c r="AC1404" i="1" s="1"/>
  <c r="AB1405" i="1"/>
  <c r="AC1405" i="1" s="1"/>
  <c r="AB1406" i="1"/>
  <c r="AC1406" i="1" s="1"/>
  <c r="AB1407" i="1"/>
  <c r="AC1407" i="1" s="1"/>
  <c r="AB1408" i="1"/>
  <c r="AC1408" i="1" s="1"/>
  <c r="AB1409" i="1"/>
  <c r="AC1409" i="1" s="1"/>
  <c r="AB1410" i="1"/>
  <c r="AC1410" i="1" s="1"/>
  <c r="AB1411" i="1"/>
  <c r="AC1411" i="1" s="1"/>
  <c r="AB1398" i="1"/>
  <c r="AC1398" i="1" s="1"/>
  <c r="AA1399" i="1"/>
  <c r="AA1400" i="1"/>
  <c r="AA1401" i="1"/>
  <c r="AA1402" i="1"/>
  <c r="AA1403" i="1"/>
  <c r="AA1404" i="1"/>
  <c r="AA1405" i="1"/>
  <c r="AA1406" i="1"/>
  <c r="AA1407" i="1"/>
  <c r="AA1408" i="1"/>
  <c r="AA1409" i="1"/>
  <c r="AA1410" i="1"/>
  <c r="AA1411" i="1"/>
  <c r="AA1412" i="1"/>
  <c r="AA1398" i="1"/>
  <c r="W1399" i="1"/>
  <c r="W1398" i="1"/>
  <c r="W1400" i="1"/>
  <c r="W1401" i="1"/>
  <c r="W1402" i="1"/>
  <c r="W1403" i="1"/>
  <c r="W1404" i="1"/>
  <c r="W1405" i="1"/>
  <c r="W1406" i="1"/>
  <c r="W1407" i="1"/>
  <c r="W1408" i="1"/>
  <c r="W1409" i="1"/>
  <c r="W1410" i="1"/>
  <c r="W1411" i="1"/>
  <c r="W1412" i="1"/>
  <c r="X1412" i="1"/>
  <c r="X1411" i="1"/>
  <c r="X1410" i="1"/>
  <c r="X1409" i="1"/>
  <c r="X1408" i="1"/>
  <c r="X1407" i="1"/>
  <c r="X1406" i="1"/>
  <c r="X1405" i="1"/>
  <c r="X1404" i="1"/>
  <c r="X1403" i="1"/>
  <c r="X1402" i="1"/>
  <c r="X1401" i="1"/>
  <c r="X1400" i="1"/>
  <c r="X1399" i="1"/>
  <c r="X1398" i="1"/>
  <c r="X863" i="1"/>
  <c r="S1412" i="1"/>
  <c r="S1411" i="1"/>
  <c r="P1412" i="1"/>
  <c r="Q1412" i="1" s="1"/>
  <c r="P1411" i="1"/>
  <c r="Q1411" i="1" s="1"/>
  <c r="S1407" i="1"/>
  <c r="S1406" i="1"/>
  <c r="P1407" i="1"/>
  <c r="Q1407" i="1" s="1"/>
  <c r="P1406" i="1"/>
  <c r="Q1406" i="1" s="1"/>
  <c r="K1398" i="1"/>
  <c r="K1399" i="1"/>
  <c r="K1400" i="1"/>
  <c r="K1401" i="1"/>
  <c r="K1402" i="1"/>
  <c r="K1403" i="1"/>
  <c r="K1404" i="1"/>
  <c r="K1405" i="1"/>
  <c r="K1406" i="1"/>
  <c r="K1407" i="1"/>
  <c r="K1408" i="1"/>
  <c r="K1409" i="1"/>
  <c r="K1410" i="1"/>
  <c r="K1411" i="1"/>
  <c r="K1412" i="1"/>
  <c r="H1401" i="1"/>
  <c r="H1402" i="1"/>
  <c r="H1403" i="1"/>
  <c r="H1404" i="1"/>
  <c r="H1405" i="1"/>
  <c r="H1406" i="1"/>
  <c r="H1407" i="1"/>
  <c r="H1408" i="1"/>
  <c r="H1409" i="1"/>
  <c r="H1410" i="1"/>
  <c r="H1411" i="1"/>
  <c r="H1412" i="1"/>
  <c r="C1412" i="1"/>
  <c r="C1411" i="1"/>
  <c r="C1407" i="1"/>
  <c r="C1406" i="1"/>
  <c r="X857" i="1"/>
  <c r="X858" i="1"/>
  <c r="Z858" i="1" s="1"/>
  <c r="X859" i="1"/>
  <c r="Z860" i="1"/>
  <c r="X861" i="1"/>
  <c r="Z861" i="1" s="1"/>
  <c r="X862" i="1"/>
  <c r="Z862" i="1" s="1"/>
  <c r="V858" i="1"/>
  <c r="V1407" i="1" s="1"/>
  <c r="V857" i="1"/>
  <c r="V1406" i="1" s="1"/>
  <c r="AC863" i="1"/>
  <c r="AC862" i="1"/>
  <c r="AC858" i="1"/>
  <c r="AC857" i="1"/>
  <c r="Q862" i="1"/>
  <c r="Q863" i="1"/>
  <c r="S862" i="1"/>
  <c r="S863" i="1"/>
  <c r="X818" i="1"/>
  <c r="Z818" i="1" s="1"/>
  <c r="AC357" i="1"/>
  <c r="AB316" i="1"/>
  <c r="AC316" i="1" s="1"/>
  <c r="AC707" i="1"/>
  <c r="AC644" i="1"/>
  <c r="AC785" i="1"/>
  <c r="Q513" i="1"/>
  <c r="Q514" i="1"/>
  <c r="X849" i="1"/>
  <c r="Z849" i="1" s="1"/>
  <c r="X850" i="1"/>
  <c r="Z850" i="1" s="1"/>
  <c r="X851" i="1"/>
  <c r="Z851" i="1" s="1"/>
  <c r="V844" i="1"/>
  <c r="X843" i="1"/>
  <c r="Z843" i="1" s="1"/>
  <c r="V843" i="1"/>
  <c r="P1396" i="1"/>
  <c r="Q1396" i="1" s="1"/>
  <c r="Z821" i="1"/>
  <c r="S514" i="1"/>
  <c r="AC477" i="1"/>
  <c r="AC478" i="1"/>
  <c r="AC479" i="1"/>
  <c r="AC480" i="1"/>
  <c r="AC481" i="1"/>
  <c r="AD491" i="1"/>
  <c r="AC491" i="1"/>
  <c r="AC487" i="1"/>
  <c r="F1130" i="1"/>
  <c r="AC381" i="1"/>
  <c r="AC382" i="1"/>
  <c r="P1040" i="1"/>
  <c r="Q1040" i="1" s="1"/>
  <c r="AE1030" i="1"/>
  <c r="AF1030" i="1"/>
  <c r="AG1030" i="1"/>
  <c r="AD1030" i="1"/>
  <c r="AB1030" i="1"/>
  <c r="AC1030" i="1" s="1"/>
  <c r="S1030" i="1"/>
  <c r="C1043" i="1"/>
  <c r="C1042" i="1"/>
  <c r="C1041" i="1"/>
  <c r="C1040" i="1"/>
  <c r="C1030" i="1"/>
  <c r="C1028" i="1"/>
  <c r="C1029" i="1"/>
  <c r="C1027" i="1"/>
  <c r="F1030" i="1"/>
  <c r="J1030" i="1"/>
  <c r="K1030" i="1"/>
  <c r="I1030" i="1"/>
  <c r="P1030" i="1"/>
  <c r="Q1030" i="1" s="1"/>
  <c r="AB1029" i="1"/>
  <c r="AC1029" i="1" s="1"/>
  <c r="AB1028" i="1"/>
  <c r="AC1028" i="1" s="1"/>
  <c r="AB1027" i="1"/>
  <c r="AC1027" i="1" s="1"/>
  <c r="X834" i="1"/>
  <c r="X835" i="1"/>
  <c r="X836" i="1"/>
  <c r="Z836" i="1" s="1"/>
  <c r="X837" i="1"/>
  <c r="Z837" i="1" s="1"/>
  <c r="X838" i="1"/>
  <c r="Z838" i="1" s="1"/>
  <c r="X839" i="1"/>
  <c r="Z839" i="1" s="1"/>
  <c r="X840" i="1"/>
  <c r="X841" i="1"/>
  <c r="Z841" i="1" s="1"/>
  <c r="V841" i="1"/>
  <c r="V840" i="1"/>
  <c r="V839" i="1"/>
  <c r="V838" i="1"/>
  <c r="V835" i="1"/>
  <c r="V836" i="1"/>
  <c r="V837" i="1"/>
  <c r="V834" i="1"/>
  <c r="AD90" i="1"/>
  <c r="AC90" i="1"/>
  <c r="AF92" i="1"/>
  <c r="AG92" i="1"/>
  <c r="AF90" i="1"/>
  <c r="AG90" i="1"/>
  <c r="AE90" i="1"/>
  <c r="AF89" i="1"/>
  <c r="AG89" i="1"/>
  <c r="AE89" i="1"/>
  <c r="S1303" i="1"/>
  <c r="S1304" i="1"/>
  <c r="S1305" i="1"/>
  <c r="Q1304" i="1"/>
  <c r="Q1305" i="1"/>
  <c r="Q1303" i="1"/>
  <c r="X714" i="1"/>
  <c r="Z714" i="1" s="1"/>
  <c r="X715" i="1"/>
  <c r="Z715" i="1" s="1"/>
  <c r="X716" i="1"/>
  <c r="Z716" i="1" s="1"/>
  <c r="X717" i="1"/>
  <c r="Z717" i="1" s="1"/>
  <c r="V717" i="1"/>
  <c r="V716" i="1"/>
  <c r="Q716" i="1"/>
  <c r="Q717" i="1"/>
  <c r="S716" i="1"/>
  <c r="S717" i="1"/>
  <c r="AC714" i="1"/>
  <c r="AC715" i="1"/>
  <c r="AC716" i="1"/>
  <c r="AC717" i="1"/>
  <c r="O1456" i="1"/>
  <c r="V259" i="1"/>
  <c r="V258" i="1"/>
  <c r="V257" i="1"/>
  <c r="V256" i="1"/>
  <c r="V254" i="1"/>
  <c r="V252" i="1"/>
  <c r="V250" i="1"/>
  <c r="V255" i="1"/>
  <c r="V251" i="1"/>
  <c r="V267" i="1"/>
  <c r="Y267" i="1" s="1"/>
  <c r="AB1093" i="1"/>
  <c r="AC1093" i="1" s="1"/>
  <c r="AB1092" i="1"/>
  <c r="AC1092" i="1" s="1"/>
  <c r="AB1089" i="1"/>
  <c r="AC1089" i="1" s="1"/>
  <c r="AB1090" i="1"/>
  <c r="AC1090" i="1" s="1"/>
  <c r="AB1091" i="1"/>
  <c r="AC1091" i="1" s="1"/>
  <c r="AC1077" i="1"/>
  <c r="AB1078" i="1"/>
  <c r="AC1078" i="1" s="1"/>
  <c r="AB1079" i="1"/>
  <c r="AC1079" i="1" s="1"/>
  <c r="AB1080" i="1"/>
  <c r="AC1080" i="1" s="1"/>
  <c r="AB1081" i="1"/>
  <c r="AC1081" i="1" s="1"/>
  <c r="AB1082" i="1"/>
  <c r="AC1082" i="1" s="1"/>
  <c r="AB1083" i="1"/>
  <c r="AC1083" i="1" s="1"/>
  <c r="AB1084" i="1"/>
  <c r="AC1084" i="1" s="1"/>
  <c r="AB1085" i="1"/>
  <c r="AC1085" i="1" s="1"/>
  <c r="AB1086" i="1"/>
  <c r="AC1086" i="1" s="1"/>
  <c r="AB1087" i="1"/>
  <c r="AC1087" i="1" s="1"/>
  <c r="AB1088" i="1"/>
  <c r="AC1088" i="1" s="1"/>
  <c r="AB1076" i="1"/>
  <c r="AC1076" i="1" s="1"/>
  <c r="V266" i="1"/>
  <c r="V249" i="1"/>
  <c r="AC250" i="1"/>
  <c r="AC251" i="1"/>
  <c r="AC252" i="1"/>
  <c r="AC253" i="1"/>
  <c r="AC254" i="1"/>
  <c r="AC255" i="1"/>
  <c r="AC256" i="1"/>
  <c r="AC257" i="1"/>
  <c r="AC258" i="1"/>
  <c r="AC259" i="1"/>
  <c r="AC260" i="1"/>
  <c r="AC261" i="1"/>
  <c r="AC262" i="1"/>
  <c r="AC263" i="1"/>
  <c r="AC264" i="1"/>
  <c r="AC265" i="1"/>
  <c r="AC266" i="1"/>
  <c r="AC267" i="1"/>
  <c r="AD1077" i="1"/>
  <c r="AD1078" i="1"/>
  <c r="AD1079" i="1"/>
  <c r="AD1080" i="1"/>
  <c r="AD1081" i="1"/>
  <c r="AD1082" i="1"/>
  <c r="AD1083" i="1"/>
  <c r="AD1084" i="1"/>
  <c r="AD1085" i="1"/>
  <c r="AD1086" i="1"/>
  <c r="AD1087" i="1"/>
  <c r="AD1088" i="1"/>
  <c r="AD1089" i="1"/>
  <c r="AD1090" i="1"/>
  <c r="AD1091" i="1"/>
  <c r="AD1092" i="1"/>
  <c r="AD1093" i="1"/>
  <c r="AD1076" i="1"/>
  <c r="C58" i="2"/>
  <c r="AC1126" i="1"/>
  <c r="AC1127" i="1"/>
  <c r="AC1128" i="1"/>
  <c r="AC1129" i="1"/>
  <c r="AD1127" i="1"/>
  <c r="AD1128" i="1"/>
  <c r="AD1129" i="1"/>
  <c r="AD1126" i="1"/>
  <c r="Q1126" i="1"/>
  <c r="S1126" i="1"/>
  <c r="Q1127" i="1"/>
  <c r="S1127" i="1"/>
  <c r="Q1128" i="1"/>
  <c r="S1128" i="1"/>
  <c r="Q1129" i="1"/>
  <c r="S1129" i="1"/>
  <c r="P1390" i="1"/>
  <c r="Q1390" i="1" s="1"/>
  <c r="P1389" i="1"/>
  <c r="Q1389"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76" i="1"/>
  <c r="Q1376" i="1" s="1"/>
  <c r="P1375" i="1"/>
  <c r="Q1375" i="1" s="1"/>
  <c r="P1373" i="1"/>
  <c r="Q1373" i="1" s="1"/>
  <c r="P1371" i="1"/>
  <c r="Q1371" i="1" s="1"/>
  <c r="P1355" i="1"/>
  <c r="Q1355" i="1" s="1"/>
  <c r="P1352" i="1"/>
  <c r="Q1352" i="1" s="1"/>
  <c r="P1353" i="1"/>
  <c r="Q1353" i="1" s="1"/>
  <c r="P1354" i="1"/>
  <c r="Q1354" i="1" s="1"/>
  <c r="P1351" i="1"/>
  <c r="Q1351" i="1" s="1"/>
  <c r="P1347" i="1"/>
  <c r="Q1347" i="1" s="1"/>
  <c r="P1342" i="1"/>
  <c r="Q1342" i="1" s="1"/>
  <c r="P1344" i="1"/>
  <c r="Q1344" i="1" s="1"/>
  <c r="P1343" i="1"/>
  <c r="Q1343" i="1" s="1"/>
  <c r="P1341" i="1"/>
  <c r="Q1341" i="1" s="1"/>
  <c r="P1340" i="1"/>
  <c r="Q1340" i="1" s="1"/>
  <c r="P1339" i="1"/>
  <c r="Q1339" i="1" s="1"/>
  <c r="P1338" i="1"/>
  <c r="Q1338" i="1" s="1"/>
  <c r="P1337" i="1"/>
  <c r="Q1337" i="1" s="1"/>
  <c r="P1336" i="1"/>
  <c r="Q1336" i="1" s="1"/>
  <c r="P1335" i="1"/>
  <c r="Q1335" i="1" s="1"/>
  <c r="P1333" i="1"/>
  <c r="Q1333" i="1" s="1"/>
  <c r="P1334" i="1"/>
  <c r="Q1334" i="1" s="1"/>
  <c r="P1332" i="1"/>
  <c r="Q1332" i="1" s="1"/>
  <c r="P1331" i="1"/>
  <c r="Q1331" i="1" s="1"/>
  <c r="P1324" i="1"/>
  <c r="Q1324" i="1" s="1"/>
  <c r="T1324" i="1" s="1"/>
  <c r="P1323" i="1"/>
  <c r="Q1323" i="1" s="1"/>
  <c r="T1323" i="1" s="1"/>
  <c r="P1312" i="1"/>
  <c r="Q1312" i="1" s="1"/>
  <c r="P1310" i="1"/>
  <c r="Q1310" i="1" s="1"/>
  <c r="P1311" i="1"/>
  <c r="Q1311" i="1" s="1"/>
  <c r="P1308" i="1"/>
  <c r="Q1308" i="1" s="1"/>
  <c r="P1309" i="1"/>
  <c r="Q1309" i="1" s="1"/>
  <c r="P1307" i="1"/>
  <c r="Q1307" i="1" s="1"/>
  <c r="P1299" i="1"/>
  <c r="Q1299" i="1" s="1"/>
  <c r="P1298" i="1"/>
  <c r="Q1298" i="1" s="1"/>
  <c r="P1296" i="1"/>
  <c r="Q1296" i="1" s="1"/>
  <c r="P1297" i="1"/>
  <c r="Q1297" i="1" s="1"/>
  <c r="P1295" i="1"/>
  <c r="Q1295" i="1" s="1"/>
  <c r="P1289" i="1"/>
  <c r="Q1289" i="1" s="1"/>
  <c r="P1284" i="1"/>
  <c r="Q1284" i="1" s="1"/>
  <c r="P1285" i="1"/>
  <c r="Q1285" i="1" s="1"/>
  <c r="P1283" i="1"/>
  <c r="Q1283" i="1" s="1"/>
  <c r="P1282" i="1"/>
  <c r="Q1282" i="1" s="1"/>
  <c r="P1273" i="1"/>
  <c r="Q1273" i="1" s="1"/>
  <c r="P1274" i="1"/>
  <c r="Q1274" i="1" s="1"/>
  <c r="P1275" i="1"/>
  <c r="Q1275" i="1" s="1"/>
  <c r="P1272" i="1"/>
  <c r="Q1272" i="1" s="1"/>
  <c r="P1271" i="1"/>
  <c r="Q1271" i="1" s="1"/>
  <c r="P1269" i="1"/>
  <c r="Q1269" i="1" s="1"/>
  <c r="P1270" i="1"/>
  <c r="Q1270" i="1" s="1"/>
  <c r="P1268" i="1"/>
  <c r="Q1268" i="1" s="1"/>
  <c r="AD1396" i="1"/>
  <c r="P1395" i="1"/>
  <c r="Q1395" i="1" s="1"/>
  <c r="P1394" i="1"/>
  <c r="Q1394" i="1" s="1"/>
  <c r="P1266" i="1"/>
  <c r="Q1266" i="1" s="1"/>
  <c r="P1267" i="1"/>
  <c r="Q1267" i="1" s="1"/>
  <c r="P1265" i="1"/>
  <c r="Q1265" i="1" s="1"/>
  <c r="P1248" i="1"/>
  <c r="Q1248" i="1" s="1"/>
  <c r="P1243" i="1"/>
  <c r="Q1243" i="1" s="1"/>
  <c r="P1242" i="1"/>
  <c r="Q1242" i="1" s="1"/>
  <c r="P1241" i="1"/>
  <c r="Q1241" i="1" s="1"/>
  <c r="P1240" i="1"/>
  <c r="Q1240" i="1" s="1"/>
  <c r="Q1239" i="1"/>
  <c r="P1238" i="1"/>
  <c r="Q1238" i="1" s="1"/>
  <c r="P1233" i="1"/>
  <c r="Q1233" i="1" s="1"/>
  <c r="P1232" i="1"/>
  <c r="Q1232" i="1" s="1"/>
  <c r="P1231" i="1"/>
  <c r="Q1231" i="1" s="1"/>
  <c r="P1230" i="1"/>
  <c r="Q1230" i="1" s="1"/>
  <c r="Q1229" i="1"/>
  <c r="P1220" i="1"/>
  <c r="Q1220" i="1" s="1"/>
  <c r="P1160" i="1"/>
  <c r="Q1160" i="1" s="1"/>
  <c r="P1159" i="1"/>
  <c r="Q1159" i="1" s="1"/>
  <c r="S1158" i="1"/>
  <c r="P1158" i="1"/>
  <c r="Q1158" i="1" s="1"/>
  <c r="P1156" i="1"/>
  <c r="Q1156" i="1" s="1"/>
  <c r="P1157" i="1"/>
  <c r="Q1157" i="1" s="1"/>
  <c r="P1155" i="1"/>
  <c r="Q1155" i="1" s="1"/>
  <c r="P1150" i="1"/>
  <c r="Q1150" i="1" s="1"/>
  <c r="T1150" i="1" s="1"/>
  <c r="U1150" i="1" s="1"/>
  <c r="P1151" i="1"/>
  <c r="Q1151" i="1" s="1"/>
  <c r="T1151" i="1" s="1"/>
  <c r="U1151" i="1" s="1"/>
  <c r="P1149" i="1"/>
  <c r="Q1149" i="1" s="1"/>
  <c r="T1149" i="1" s="1"/>
  <c r="U1149" i="1" s="1"/>
  <c r="Q1136" i="1"/>
  <c r="Q1135" i="1"/>
  <c r="Q1133" i="1"/>
  <c r="Q1132" i="1"/>
  <c r="P1131" i="1"/>
  <c r="Q1131" i="1" s="1"/>
  <c r="P1130" i="1"/>
  <c r="Q1130" i="1" s="1"/>
  <c r="P1074" i="1"/>
  <c r="Q1074" i="1" s="1"/>
  <c r="P1044" i="1"/>
  <c r="Q1044" i="1" s="1"/>
  <c r="P1043" i="1"/>
  <c r="Q1043" i="1" s="1"/>
  <c r="P1042" i="1"/>
  <c r="Q1042" i="1" s="1"/>
  <c r="P1041" i="1"/>
  <c r="Q1041" i="1" s="1"/>
  <c r="P1028" i="1"/>
  <c r="Q1028" i="1" s="1"/>
  <c r="P1029" i="1"/>
  <c r="Q1029" i="1" s="1"/>
  <c r="P1027" i="1"/>
  <c r="Q1027" i="1" s="1"/>
  <c r="P1026" i="1"/>
  <c r="Q1026" i="1" s="1"/>
  <c r="P1023" i="1"/>
  <c r="Q1023" i="1" s="1"/>
  <c r="P1024" i="1"/>
  <c r="Q1024" i="1" s="1"/>
  <c r="P1025" i="1"/>
  <c r="Q1025" i="1" s="1"/>
  <c r="P1022" i="1"/>
  <c r="Q1022" i="1" s="1"/>
  <c r="P1015" i="1"/>
  <c r="Q1015" i="1" s="1"/>
  <c r="P1016" i="1"/>
  <c r="Q1016" i="1" s="1"/>
  <c r="P1017" i="1"/>
  <c r="Q1017" i="1" s="1"/>
  <c r="P1018" i="1"/>
  <c r="Q1018" i="1" s="1"/>
  <c r="P1019" i="1"/>
  <c r="Q1019" i="1" s="1"/>
  <c r="P1020" i="1"/>
  <c r="Q1020" i="1" s="1"/>
  <c r="P1021" i="1"/>
  <c r="Q1021" i="1" s="1"/>
  <c r="P1014" i="1"/>
  <c r="Q1014" i="1" s="1"/>
  <c r="P1011" i="1"/>
  <c r="Q1011" i="1" s="1"/>
  <c r="P1010" i="1"/>
  <c r="Q1010" i="1" s="1"/>
  <c r="P1009" i="1"/>
  <c r="Q1009" i="1" s="1"/>
  <c r="P1008" i="1"/>
  <c r="Q1008" i="1" s="1"/>
  <c r="P1007" i="1"/>
  <c r="Q1007" i="1" s="1"/>
  <c r="P1006" i="1"/>
  <c r="Q1006" i="1" s="1"/>
  <c r="P1004" i="1"/>
  <c r="Q1004" i="1" s="1"/>
  <c r="P1003" i="1"/>
  <c r="Q1003" i="1" s="1"/>
  <c r="P1000" i="1"/>
  <c r="Q1000" i="1" s="1"/>
  <c r="P999" i="1"/>
  <c r="Q999" i="1" s="1"/>
  <c r="P998" i="1"/>
  <c r="Q998" i="1" s="1"/>
  <c r="P997" i="1"/>
  <c r="Q997" i="1" s="1"/>
  <c r="P996" i="1"/>
  <c r="Q996" i="1" s="1"/>
  <c r="P995" i="1"/>
  <c r="Q995" i="1" s="1"/>
  <c r="P994" i="1"/>
  <c r="Q994" i="1" s="1"/>
  <c r="P993" i="1"/>
  <c r="Q993" i="1" s="1"/>
  <c r="P992" i="1"/>
  <c r="Q992" i="1" s="1"/>
  <c r="P991" i="1"/>
  <c r="Q991" i="1" s="1"/>
  <c r="P990" i="1"/>
  <c r="Q990" i="1" s="1"/>
  <c r="Q1393" i="1"/>
  <c r="S1393" i="1"/>
  <c r="C77" i="2"/>
  <c r="X690" i="1"/>
  <c r="Z690" i="1" s="1"/>
  <c r="AC512" i="1"/>
  <c r="AC513" i="1"/>
  <c r="AC514" i="1"/>
  <c r="X293" i="1"/>
  <c r="Z293" i="1" s="1"/>
  <c r="V831" i="1"/>
  <c r="V832" i="1"/>
  <c r="V830" i="1"/>
  <c r="V829" i="1"/>
  <c r="V828" i="1"/>
  <c r="V827" i="1"/>
  <c r="V826" i="1"/>
  <c r="V825" i="1"/>
  <c r="V822" i="1"/>
  <c r="V823" i="1"/>
  <c r="V824" i="1"/>
  <c r="V821" i="1"/>
  <c r="X265" i="1"/>
  <c r="Z265" i="1" s="1"/>
  <c r="X829" i="1"/>
  <c r="Z829" i="1" s="1"/>
  <c r="X830" i="1"/>
  <c r="Z830" i="1" s="1"/>
  <c r="X832" i="1"/>
  <c r="Z832" i="1" s="1"/>
  <c r="Z823" i="1"/>
  <c r="X822" i="1"/>
  <c r="Z822" i="1" s="1"/>
  <c r="X701" i="1"/>
  <c r="X688" i="1"/>
  <c r="Z688" i="1" s="1"/>
  <c r="X689" i="1"/>
  <c r="Z689" i="1" s="1"/>
  <c r="X691" i="1"/>
  <c r="Z691" i="1" s="1"/>
  <c r="X677" i="1"/>
  <c r="Z677" i="1" s="1"/>
  <c r="V688" i="1"/>
  <c r="V689" i="1"/>
  <c r="V690" i="1"/>
  <c r="C57" i="2"/>
  <c r="X828" i="1"/>
  <c r="Z828" i="1" s="1"/>
  <c r="X844" i="1"/>
  <c r="X831" i="1"/>
  <c r="Z831" i="1" s="1"/>
  <c r="X827" i="1"/>
  <c r="Z827" i="1" s="1"/>
  <c r="X826" i="1"/>
  <c r="Z826" i="1" s="1"/>
  <c r="X825" i="1"/>
  <c r="Z825" i="1" s="1"/>
  <c r="X820" i="1"/>
  <c r="Y820" i="1" s="1"/>
  <c r="X811" i="1"/>
  <c r="X810" i="1"/>
  <c r="X809" i="1"/>
  <c r="X808" i="1"/>
  <c r="X801" i="1"/>
  <c r="X800" i="1"/>
  <c r="X799" i="1"/>
  <c r="X785" i="1"/>
  <c r="X781" i="1"/>
  <c r="X763" i="1"/>
  <c r="X759" i="1"/>
  <c r="Y759" i="1" s="1"/>
  <c r="X758" i="1"/>
  <c r="X757" i="1"/>
  <c r="X755" i="1"/>
  <c r="X751" i="1"/>
  <c r="Z250" i="1"/>
  <c r="X251" i="1"/>
  <c r="Z251" i="1" s="1"/>
  <c r="X252" i="1"/>
  <c r="Z252" i="1" s="1"/>
  <c r="X253" i="1"/>
  <c r="Z253" i="1" s="1"/>
  <c r="X254" i="1"/>
  <c r="Z254" i="1" s="1"/>
  <c r="X255" i="1"/>
  <c r="Z255" i="1" s="1"/>
  <c r="X256" i="1"/>
  <c r="X257" i="1"/>
  <c r="Z257" i="1" s="1"/>
  <c r="X258" i="1"/>
  <c r="X259" i="1"/>
  <c r="Z259" i="1" s="1"/>
  <c r="X260" i="1"/>
  <c r="Z260" i="1" s="1"/>
  <c r="X261" i="1"/>
  <c r="Y261" i="1" s="1"/>
  <c r="X262" i="1"/>
  <c r="Z262" i="1" s="1"/>
  <c r="X263" i="1"/>
  <c r="Z263" i="1" s="1"/>
  <c r="X264" i="1"/>
  <c r="Y264" i="1" s="1"/>
  <c r="X266" i="1"/>
  <c r="Z266" i="1" s="1"/>
  <c r="Z267" i="1"/>
  <c r="S1398" i="1"/>
  <c r="S1399" i="1"/>
  <c r="S1400" i="1"/>
  <c r="S1401" i="1"/>
  <c r="S1402" i="1"/>
  <c r="S1403" i="1"/>
  <c r="S1404" i="1"/>
  <c r="S1405" i="1"/>
  <c r="S1408" i="1"/>
  <c r="S1409" i="1"/>
  <c r="S1410" i="1"/>
  <c r="P1399" i="1"/>
  <c r="Q1399" i="1" s="1"/>
  <c r="P1400" i="1"/>
  <c r="Q1400" i="1" s="1"/>
  <c r="P1401" i="1"/>
  <c r="Q1401" i="1" s="1"/>
  <c r="P1402" i="1"/>
  <c r="Q1402" i="1" s="1"/>
  <c r="P1403" i="1"/>
  <c r="Q1403" i="1" s="1"/>
  <c r="P1404" i="1"/>
  <c r="Q1404" i="1" s="1"/>
  <c r="P1405" i="1"/>
  <c r="Q1405" i="1" s="1"/>
  <c r="P1408" i="1"/>
  <c r="Q1408" i="1" s="1"/>
  <c r="P1409" i="1"/>
  <c r="Q1409" i="1" s="1"/>
  <c r="P1410" i="1"/>
  <c r="Q1410" i="1" s="1"/>
  <c r="C5" i="2"/>
  <c r="S818" i="1"/>
  <c r="S820" i="1"/>
  <c r="S821" i="1"/>
  <c r="S822" i="1"/>
  <c r="S823" i="1"/>
  <c r="S824" i="1"/>
  <c r="S825" i="1"/>
  <c r="S826" i="1"/>
  <c r="S827" i="1"/>
  <c r="S828" i="1"/>
  <c r="S829" i="1"/>
  <c r="S830" i="1"/>
  <c r="S831" i="1"/>
  <c r="S832" i="1"/>
  <c r="AC844" i="1"/>
  <c r="AC845" i="1"/>
  <c r="AC849" i="1"/>
  <c r="AC850" i="1"/>
  <c r="S845" i="1"/>
  <c r="S849" i="1"/>
  <c r="Q845" i="1"/>
  <c r="C78" i="2"/>
  <c r="S1396" i="1"/>
  <c r="Q849" i="1"/>
  <c r="Q850" i="1"/>
  <c r="Q851" i="1"/>
  <c r="Q852" i="1"/>
  <c r="Q853" i="1"/>
  <c r="Q854" i="1"/>
  <c r="Q855" i="1"/>
  <c r="Q856" i="1"/>
  <c r="Q859" i="1"/>
  <c r="Q860" i="1"/>
  <c r="Q861" i="1"/>
  <c r="S850" i="1"/>
  <c r="S851" i="1"/>
  <c r="S852" i="1"/>
  <c r="S853" i="1"/>
  <c r="S854" i="1"/>
  <c r="S855" i="1"/>
  <c r="S856" i="1"/>
  <c r="S859" i="1"/>
  <c r="S860" i="1"/>
  <c r="S861" i="1"/>
  <c r="S874" i="1"/>
  <c r="AC851" i="1"/>
  <c r="AC852" i="1"/>
  <c r="AC853" i="1"/>
  <c r="AC854" i="1"/>
  <c r="AC855" i="1"/>
  <c r="AC856" i="1"/>
  <c r="AC859" i="1"/>
  <c r="AC861" i="1"/>
  <c r="X852" i="1"/>
  <c r="Z852" i="1" s="1"/>
  <c r="X853" i="1"/>
  <c r="Z853" i="1" s="1"/>
  <c r="X854" i="1"/>
  <c r="Z854" i="1" s="1"/>
  <c r="X855" i="1"/>
  <c r="Z855" i="1" s="1"/>
  <c r="X856" i="1"/>
  <c r="Z856" i="1" s="1"/>
  <c r="V861" i="1"/>
  <c r="V1410" i="1" s="1"/>
  <c r="V860" i="1"/>
  <c r="V1409" i="1" s="1"/>
  <c r="V859" i="1"/>
  <c r="V1408" i="1" s="1"/>
  <c r="V856" i="1"/>
  <c r="V1405" i="1" s="1"/>
  <c r="V855" i="1"/>
  <c r="V1404" i="1" s="1"/>
  <c r="V854" i="1"/>
  <c r="V1403" i="1" s="1"/>
  <c r="V853" i="1"/>
  <c r="V852" i="1"/>
  <c r="V1401" i="1" s="1"/>
  <c r="V850" i="1"/>
  <c r="V1399" i="1" s="1"/>
  <c r="V851" i="1"/>
  <c r="V1400" i="1" s="1"/>
  <c r="C21" i="2"/>
  <c r="V613" i="1"/>
  <c r="V612" i="1"/>
  <c r="AC611" i="1"/>
  <c r="AC612" i="1"/>
  <c r="V614" i="1"/>
  <c r="V611" i="1"/>
  <c r="V615" i="1"/>
  <c r="V610" i="1"/>
  <c r="X611" i="1"/>
  <c r="Z611" i="1" s="1"/>
  <c r="X612" i="1"/>
  <c r="Z612" i="1" s="1"/>
  <c r="X615" i="1"/>
  <c r="Z615" i="1" s="1"/>
  <c r="X614" i="1"/>
  <c r="Z614" i="1" s="1"/>
  <c r="X613" i="1"/>
  <c r="Z613" i="1" s="1"/>
  <c r="AC610" i="1"/>
  <c r="X610" i="1"/>
  <c r="Z610" i="1" s="1"/>
  <c r="AC615" i="1"/>
  <c r="AC614" i="1"/>
  <c r="AC613" i="1"/>
  <c r="C22" i="2"/>
  <c r="Q613" i="1"/>
  <c r="Q614" i="1"/>
  <c r="Q615" i="1"/>
  <c r="S613" i="1"/>
  <c r="S614" i="1"/>
  <c r="S615" i="1"/>
  <c r="V608" i="1"/>
  <c r="X608" i="1"/>
  <c r="Z608" i="1" s="1"/>
  <c r="S608" i="1"/>
  <c r="Q608" i="1"/>
  <c r="AC608" i="1"/>
  <c r="Q611" i="1"/>
  <c r="Q612" i="1"/>
  <c r="Q610" i="1"/>
  <c r="S612" i="1"/>
  <c r="S611" i="1"/>
  <c r="S610" i="1"/>
  <c r="V605" i="1"/>
  <c r="V606" i="1"/>
  <c r="V607" i="1"/>
  <c r="V609" i="1"/>
  <c r="V602" i="1"/>
  <c r="AC600" i="1"/>
  <c r="AC601" i="1"/>
  <c r="AC602" i="1"/>
  <c r="AC605" i="1"/>
  <c r="AC606" i="1"/>
  <c r="AC607" i="1"/>
  <c r="AC609" i="1"/>
  <c r="V599" i="1"/>
  <c r="X609" i="1"/>
  <c r="Z609" i="1" s="1"/>
  <c r="X607" i="1"/>
  <c r="Z607" i="1" s="1"/>
  <c r="Q607" i="1"/>
  <c r="Q609" i="1"/>
  <c r="S609" i="1"/>
  <c r="S607" i="1"/>
  <c r="AG989" i="1"/>
  <c r="AF989" i="1"/>
  <c r="AE989" i="1"/>
  <c r="F989" i="1"/>
  <c r="V112" i="1"/>
  <c r="Q26" i="1"/>
  <c r="AD1358" i="1"/>
  <c r="AD1357" i="1"/>
  <c r="AD1356" i="1"/>
  <c r="AD1167" i="1"/>
  <c r="AD1157" i="1"/>
  <c r="AD1158" i="1" s="1"/>
  <c r="AD989" i="1"/>
  <c r="AD781" i="1"/>
  <c r="AD706" i="1"/>
  <c r="AD150" i="1"/>
  <c r="AD149" i="1"/>
  <c r="AD148" i="1"/>
  <c r="AD147" i="1"/>
  <c r="AD146" i="1"/>
  <c r="AD145" i="1"/>
  <c r="AD144" i="1"/>
  <c r="AD143" i="1"/>
  <c r="AD106" i="1"/>
  <c r="AC815" i="1"/>
  <c r="AC816" i="1"/>
  <c r="AC818" i="1"/>
  <c r="AC820" i="1"/>
  <c r="AC821" i="1"/>
  <c r="AC822" i="1"/>
  <c r="AC823" i="1"/>
  <c r="AC824" i="1"/>
  <c r="AC825" i="1"/>
  <c r="AC826" i="1"/>
  <c r="AC827" i="1"/>
  <c r="AC828" i="1"/>
  <c r="AC829" i="1"/>
  <c r="AC830" i="1"/>
  <c r="AC831" i="1"/>
  <c r="AC832" i="1"/>
  <c r="AC834" i="1"/>
  <c r="AC835" i="1"/>
  <c r="AC836" i="1"/>
  <c r="AC837" i="1"/>
  <c r="AC838" i="1"/>
  <c r="AC839" i="1"/>
  <c r="AC840" i="1"/>
  <c r="AC841" i="1"/>
  <c r="S250" i="1"/>
  <c r="S251" i="1"/>
  <c r="S252" i="1"/>
  <c r="S253" i="1"/>
  <c r="S254" i="1"/>
  <c r="S255" i="1"/>
  <c r="S256" i="1"/>
  <c r="S257" i="1"/>
  <c r="S258" i="1"/>
  <c r="S259" i="1"/>
  <c r="S260" i="1"/>
  <c r="S261" i="1"/>
  <c r="S262" i="1"/>
  <c r="S263" i="1"/>
  <c r="S264" i="1"/>
  <c r="S265" i="1"/>
  <c r="S266" i="1"/>
  <c r="S267" i="1"/>
  <c r="Q293" i="1"/>
  <c r="Q263" i="1"/>
  <c r="P1089" i="1"/>
  <c r="Q1089" i="1" s="1"/>
  <c r="Q262" i="1"/>
  <c r="P1088" i="1"/>
  <c r="Q1088" i="1" s="1"/>
  <c r="Q253" i="1"/>
  <c r="P1079" i="1"/>
  <c r="Q1079" i="1" s="1"/>
  <c r="Q250" i="1"/>
  <c r="P1076" i="1"/>
  <c r="Q1076" i="1" s="1"/>
  <c r="Q252" i="1"/>
  <c r="P1078" i="1"/>
  <c r="Q1078" i="1" s="1"/>
  <c r="Q267" i="1"/>
  <c r="P1093" i="1"/>
  <c r="Q1093" i="1" s="1"/>
  <c r="Q251" i="1"/>
  <c r="Q258" i="1"/>
  <c r="P1084" i="1"/>
  <c r="Q1084" i="1" s="1"/>
  <c r="Q265" i="1"/>
  <c r="P1091" i="1"/>
  <c r="Q1091" i="1" s="1"/>
  <c r="Q255" i="1"/>
  <c r="P1081" i="1"/>
  <c r="Q1081" i="1" s="1"/>
  <c r="Q254" i="1"/>
  <c r="P1080" i="1"/>
  <c r="Q1080" i="1" s="1"/>
  <c r="Q261" i="1"/>
  <c r="P1087" i="1"/>
  <c r="Q1087" i="1" s="1"/>
  <c r="Q260" i="1"/>
  <c r="P1086" i="1"/>
  <c r="Q1086" i="1" s="1"/>
  <c r="Q259" i="1"/>
  <c r="P1085" i="1"/>
  <c r="Q1085" i="1" s="1"/>
  <c r="Q266" i="1"/>
  <c r="P1092" i="1"/>
  <c r="Q1092" i="1" s="1"/>
  <c r="Q257" i="1"/>
  <c r="P1083" i="1"/>
  <c r="Q1083" i="1" s="1"/>
  <c r="Q264" i="1"/>
  <c r="P1090" i="1"/>
  <c r="Q1090" i="1" s="1"/>
  <c r="Q256" i="1"/>
  <c r="P1082" i="1"/>
  <c r="Q1082" i="1" s="1"/>
  <c r="S293" i="1"/>
  <c r="AC293" i="1"/>
  <c r="S1076" i="1"/>
  <c r="S1077" i="1"/>
  <c r="S1078" i="1"/>
  <c r="S1079" i="1"/>
  <c r="S1080" i="1"/>
  <c r="S1081" i="1"/>
  <c r="S1082" i="1"/>
  <c r="S1083" i="1"/>
  <c r="S1084" i="1"/>
  <c r="S1085" i="1"/>
  <c r="S1086" i="1"/>
  <c r="S1087" i="1"/>
  <c r="S1088" i="1"/>
  <c r="S1089" i="1"/>
  <c r="S1090" i="1"/>
  <c r="S1091" i="1"/>
  <c r="S1092" i="1"/>
  <c r="S1093" i="1"/>
  <c r="AC686" i="1"/>
  <c r="AC687" i="1"/>
  <c r="AC688" i="1"/>
  <c r="AC689" i="1"/>
  <c r="AC690" i="1"/>
  <c r="Q818" i="1"/>
  <c r="Q820" i="1"/>
  <c r="Q821" i="1"/>
  <c r="Q822" i="1"/>
  <c r="Q823" i="1"/>
  <c r="Q824" i="1"/>
  <c r="Q825" i="1"/>
  <c r="Q826" i="1"/>
  <c r="Q827" i="1"/>
  <c r="Q828" i="1"/>
  <c r="Q829" i="1"/>
  <c r="Q830" i="1"/>
  <c r="Q831" i="1"/>
  <c r="Q832" i="1"/>
  <c r="Q834" i="1"/>
  <c r="Q838" i="1"/>
  <c r="Q839" i="1"/>
  <c r="S841" i="1"/>
  <c r="Q841" i="1"/>
  <c r="S839" i="1"/>
  <c r="S837" i="1"/>
  <c r="Q837" i="1"/>
  <c r="S835" i="1"/>
  <c r="Q835" i="1"/>
  <c r="S840" i="1"/>
  <c r="Q840" i="1"/>
  <c r="S838" i="1"/>
  <c r="S836" i="1"/>
  <c r="Q836" i="1"/>
  <c r="S834" i="1"/>
  <c r="Q844" i="1"/>
  <c r="Q843" i="1"/>
  <c r="S844" i="1"/>
  <c r="AC843" i="1"/>
  <c r="S843" i="1"/>
  <c r="Q491" i="1"/>
  <c r="S491" i="1"/>
  <c r="Q492" i="1"/>
  <c r="S492" i="1"/>
  <c r="X492" i="1"/>
  <c r="Z492" i="1" s="1"/>
  <c r="AC492" i="1"/>
  <c r="S1389" i="1"/>
  <c r="S1390" i="1"/>
  <c r="Q1391" i="1"/>
  <c r="S1391" i="1"/>
  <c r="Q1392" i="1"/>
  <c r="S1392" i="1"/>
  <c r="S1394" i="1"/>
  <c r="S1395" i="1"/>
  <c r="S1373" i="1"/>
  <c r="S1375" i="1"/>
  <c r="C76" i="2"/>
  <c r="S1376" i="1"/>
  <c r="S1377" i="1"/>
  <c r="S1378" i="1"/>
  <c r="S1379" i="1"/>
  <c r="S1380" i="1"/>
  <c r="S1381" i="1"/>
  <c r="S1382" i="1"/>
  <c r="S1383" i="1"/>
  <c r="S1384" i="1"/>
  <c r="S1385" i="1"/>
  <c r="S1386" i="1"/>
  <c r="S1387" i="1"/>
  <c r="AC1267" i="1"/>
  <c r="AC1266" i="1"/>
  <c r="AC1265" i="1"/>
  <c r="AC1248" i="1"/>
  <c r="AC1243" i="1"/>
  <c r="AC1238" i="1"/>
  <c r="AC1167" i="1"/>
  <c r="AC1166" i="1"/>
  <c r="AC1165" i="1"/>
  <c r="AC1164" i="1"/>
  <c r="AC1163" i="1"/>
  <c r="AC1157" i="1"/>
  <c r="AC1125" i="1"/>
  <c r="AC1124" i="1"/>
  <c r="AC1123" i="1"/>
  <c r="AC1122" i="1"/>
  <c r="AC1074" i="1"/>
  <c r="AC1073" i="1"/>
  <c r="AC1056" i="1"/>
  <c r="AC1055" i="1"/>
  <c r="AC1054" i="1"/>
  <c r="AC1053" i="1"/>
  <c r="AC1025" i="1"/>
  <c r="AC1024" i="1"/>
  <c r="AC1023" i="1"/>
  <c r="AC1022" i="1"/>
  <c r="AC1021" i="1"/>
  <c r="AC1020" i="1"/>
  <c r="AC1019" i="1"/>
  <c r="AC1018" i="1"/>
  <c r="AC1017" i="1"/>
  <c r="AC1016" i="1"/>
  <c r="AC1014" i="1"/>
  <c r="AC1012" i="1"/>
  <c r="AC1011" i="1"/>
  <c r="AC1010" i="1"/>
  <c r="AC1009" i="1"/>
  <c r="AC1006" i="1"/>
  <c r="AC1004" i="1"/>
  <c r="AC1003" i="1"/>
  <c r="AC1000" i="1"/>
  <c r="AC999" i="1"/>
  <c r="AC997" i="1"/>
  <c r="AC996" i="1"/>
  <c r="AC995" i="1"/>
  <c r="AC993" i="1"/>
  <c r="AC992" i="1"/>
  <c r="AC991" i="1"/>
  <c r="AC990" i="1"/>
  <c r="AC989" i="1"/>
  <c r="AC936" i="1"/>
  <c r="AC886" i="1"/>
  <c r="AC885" i="1"/>
  <c r="AC935" i="1"/>
  <c r="AC812" i="1"/>
  <c r="AC811" i="1"/>
  <c r="AC810" i="1"/>
  <c r="AC809" i="1"/>
  <c r="AC808" i="1"/>
  <c r="AC801" i="1"/>
  <c r="AC800" i="1"/>
  <c r="AC799" i="1"/>
  <c r="AC795" i="1"/>
  <c r="AC794" i="1"/>
  <c r="AC787" i="1"/>
  <c r="AC781" i="1"/>
  <c r="AC761" i="1"/>
  <c r="AC758" i="1"/>
  <c r="AC753" i="1"/>
  <c r="AC751" i="1"/>
  <c r="AC750" i="1"/>
  <c r="AC745" i="1"/>
  <c r="AC736" i="1"/>
  <c r="AC713" i="1"/>
  <c r="AC712" i="1"/>
  <c r="AC711" i="1"/>
  <c r="AC710" i="1"/>
  <c r="AC708" i="1"/>
  <c r="AC706" i="1"/>
  <c r="AC705" i="1"/>
  <c r="AC681" i="1"/>
  <c r="AC680" i="1"/>
  <c r="AC679" i="1"/>
  <c r="AC678" i="1"/>
  <c r="AC675" i="1"/>
  <c r="AC673" i="1"/>
  <c r="AC641" i="1"/>
  <c r="AC640" i="1"/>
  <c r="AC639" i="1"/>
  <c r="AC638" i="1"/>
  <c r="AC636" i="1"/>
  <c r="AC634" i="1"/>
  <c r="AC630" i="1"/>
  <c r="AC621" i="1"/>
  <c r="AC593" i="1"/>
  <c r="AC578" i="1"/>
  <c r="AC577" i="1"/>
  <c r="AC574" i="1"/>
  <c r="AC572" i="1"/>
  <c r="AC567" i="1"/>
  <c r="AC563" i="1"/>
  <c r="AC548" i="1"/>
  <c r="AC538" i="1"/>
  <c r="AC536" i="1"/>
  <c r="AC535" i="1"/>
  <c r="AC532" i="1"/>
  <c r="AC531" i="1"/>
  <c r="AC530" i="1"/>
  <c r="AC529" i="1"/>
  <c r="AC522" i="1"/>
  <c r="AC521" i="1"/>
  <c r="AC519" i="1"/>
  <c r="AC475" i="1"/>
  <c r="AC474" i="1"/>
  <c r="AC467" i="1"/>
  <c r="AC421" i="1"/>
  <c r="AC416" i="1"/>
  <c r="AC412" i="1"/>
  <c r="AC410" i="1"/>
  <c r="AC407" i="1"/>
  <c r="AC404" i="1"/>
  <c r="AC378" i="1"/>
  <c r="AC377" i="1"/>
  <c r="AC376" i="1"/>
  <c r="AC375" i="1"/>
  <c r="AC361" i="1"/>
  <c r="AC360" i="1"/>
  <c r="AC359" i="1"/>
  <c r="AC358" i="1"/>
  <c r="AC355" i="1"/>
  <c r="AC352" i="1"/>
  <c r="AC348" i="1"/>
  <c r="AC340" i="1"/>
  <c r="AC326" i="1"/>
  <c r="AC325" i="1"/>
  <c r="AC324" i="1"/>
  <c r="AC310" i="1"/>
  <c r="AC309" i="1"/>
  <c r="AC245" i="1"/>
  <c r="AC244" i="1"/>
  <c r="AC243" i="1"/>
  <c r="AC242" i="1"/>
  <c r="AC241" i="1"/>
  <c r="AC189" i="1"/>
  <c r="AC188" i="1"/>
  <c r="AC186" i="1"/>
  <c r="AC183" i="1"/>
  <c r="AC182" i="1"/>
  <c r="AC181" i="1"/>
  <c r="AC180" i="1"/>
  <c r="AC179" i="1"/>
  <c r="AC178" i="1"/>
  <c r="AC174" i="1"/>
  <c r="AC173" i="1"/>
  <c r="AC150" i="1"/>
  <c r="AC149" i="1"/>
  <c r="AC148" i="1"/>
  <c r="AC147" i="1"/>
  <c r="AC146" i="1"/>
  <c r="AC145" i="1"/>
  <c r="AC143" i="1"/>
  <c r="AC142" i="1"/>
  <c r="AC141" i="1"/>
  <c r="AC140" i="1"/>
  <c r="AC139" i="1"/>
  <c r="AC138" i="1"/>
  <c r="AC137" i="1"/>
  <c r="AC136" i="1"/>
  <c r="AC135" i="1"/>
  <c r="AC132" i="1"/>
  <c r="AC131" i="1"/>
  <c r="AC130" i="1"/>
  <c r="AC129" i="1"/>
  <c r="AC128" i="1"/>
  <c r="AC127" i="1"/>
  <c r="AC124" i="1"/>
  <c r="AC123" i="1"/>
  <c r="AC122" i="1"/>
  <c r="AC120" i="1"/>
  <c r="AC119" i="1"/>
  <c r="AC118" i="1"/>
  <c r="AC117" i="1"/>
  <c r="AC114" i="1"/>
  <c r="AC113" i="1"/>
  <c r="AC112" i="1"/>
  <c r="AC106" i="1"/>
  <c r="AC98" i="1"/>
  <c r="AC93" i="1"/>
  <c r="AC87" i="1"/>
  <c r="AC86" i="1"/>
  <c r="AC84" i="1"/>
  <c r="AC83" i="1"/>
  <c r="AC81" i="1"/>
  <c r="AC78" i="1"/>
  <c r="AC77" i="1"/>
  <c r="AC76" i="1"/>
  <c r="AC75" i="1"/>
  <c r="AC67" i="1"/>
  <c r="AC66" i="1"/>
  <c r="AC65" i="1"/>
  <c r="AC64" i="1"/>
  <c r="AC61" i="1"/>
  <c r="AC58" i="1"/>
  <c r="AC57" i="1"/>
  <c r="AC56" i="1"/>
  <c r="AC38" i="1"/>
  <c r="AC36" i="1"/>
  <c r="AC35" i="1"/>
  <c r="AC34" i="1"/>
  <c r="AC29" i="1"/>
  <c r="AC28" i="1"/>
  <c r="AC26" i="1"/>
  <c r="AC23" i="1"/>
  <c r="AC19" i="1"/>
  <c r="AC16" i="1"/>
  <c r="AC13" i="1"/>
  <c r="AD357" i="1"/>
  <c r="C70" i="2"/>
  <c r="S1265" i="1"/>
  <c r="S1266" i="1"/>
  <c r="S1267" i="1"/>
  <c r="C32" i="2"/>
  <c r="S690" i="1"/>
  <c r="S689" i="1"/>
  <c r="S688" i="1"/>
  <c r="Q690" i="1"/>
  <c r="Q689" i="1"/>
  <c r="Q688" i="1"/>
  <c r="S1157" i="1"/>
  <c r="Q1302" i="1"/>
  <c r="Q1301" i="1"/>
  <c r="Q1300" i="1"/>
  <c r="J1299" i="1"/>
  <c r="Q801" i="1"/>
  <c r="AC1005" i="1"/>
  <c r="AC1008" i="1"/>
  <c r="AC1215" i="1"/>
  <c r="Q989" i="1"/>
  <c r="S989" i="1"/>
  <c r="Q1123" i="1"/>
  <c r="S1123" i="1"/>
  <c r="G51" i="25"/>
  <c r="I51" i="25" s="1"/>
  <c r="S487" i="1"/>
  <c r="Q486" i="1"/>
  <c r="Q487" i="1"/>
  <c r="I10" i="15"/>
  <c r="X812" i="1"/>
  <c r="Y812" i="1" s="1"/>
  <c r="X678" i="1"/>
  <c r="Z678" i="1" s="1"/>
  <c r="P1167" i="1"/>
  <c r="Q1167" i="1" s="1"/>
  <c r="AC97" i="1"/>
  <c r="AC95" i="1"/>
  <c r="AC94" i="1"/>
  <c r="AC59" i="1"/>
  <c r="I1287" i="1"/>
  <c r="K1287" i="1"/>
  <c r="I1288" i="1"/>
  <c r="J1288" i="1"/>
  <c r="K1288" i="1"/>
  <c r="S1287" i="1"/>
  <c r="S1288" i="1"/>
  <c r="P1288" i="1"/>
  <c r="Q1288" i="1" s="1"/>
  <c r="P1287" i="1"/>
  <c r="Q1287" i="1" s="1"/>
  <c r="AC718" i="1"/>
  <c r="AC704" i="1"/>
  <c r="X670" i="1"/>
  <c r="Z670" i="1" s="1"/>
  <c r="X671" i="1"/>
  <c r="Z671" i="1" s="1"/>
  <c r="X630" i="1"/>
  <c r="Z630" i="1" s="1"/>
  <c r="Y637" i="1"/>
  <c r="X521" i="1"/>
  <c r="Z521" i="1" s="1"/>
  <c r="V521" i="1"/>
  <c r="V522" i="1"/>
  <c r="V520" i="1"/>
  <c r="X519" i="1"/>
  <c r="Z519" i="1" s="1"/>
  <c r="V519" i="1"/>
  <c r="AC104" i="1"/>
  <c r="AC100" i="1"/>
  <c r="AC1211" i="1"/>
  <c r="P1211" i="1"/>
  <c r="Q1211" i="1" s="1"/>
  <c r="P966" i="1"/>
  <c r="Q966" i="1" s="1"/>
  <c r="P950" i="1"/>
  <c r="Q950" i="1" s="1"/>
  <c r="S734" i="1"/>
  <c r="Q522" i="1"/>
  <c r="S104" i="1"/>
  <c r="Q104" i="1"/>
  <c r="Q102" i="1"/>
  <c r="S102" i="1"/>
  <c r="Q90" i="1"/>
  <c r="S90" i="1"/>
  <c r="Q59" i="1"/>
  <c r="S59" i="1"/>
  <c r="G50" i="25"/>
  <c r="I50" i="25" s="1"/>
  <c r="S1211" i="1"/>
  <c r="C60" i="2"/>
  <c r="S1167" i="1"/>
  <c r="S522" i="1"/>
  <c r="S593" i="1"/>
  <c r="Q593" i="1"/>
  <c r="S1011" i="1"/>
  <c r="Q1012" i="1"/>
  <c r="S1012" i="1"/>
  <c r="S410" i="1"/>
  <c r="E11" i="2" s="1"/>
  <c r="Q706" i="1"/>
  <c r="Q704" i="1"/>
  <c r="S704" i="1"/>
  <c r="S706" i="1"/>
  <c r="X706" i="1"/>
  <c r="X676" i="1"/>
  <c r="Z676" i="1" s="1"/>
  <c r="P1369" i="1"/>
  <c r="Q1369" i="1" s="1"/>
  <c r="AC1272" i="1"/>
  <c r="AC1250" i="1"/>
  <c r="AC1242" i="1"/>
  <c r="AC1241" i="1"/>
  <c r="AC1239" i="1"/>
  <c r="AC1227" i="1"/>
  <c r="AC1225" i="1"/>
  <c r="AC1224" i="1"/>
  <c r="AC1151" i="1"/>
  <c r="AC1150" i="1"/>
  <c r="AC1149" i="1"/>
  <c r="AC1132" i="1"/>
  <c r="AC887" i="1"/>
  <c r="AC878" i="1"/>
  <c r="AC874" i="1"/>
  <c r="AC700" i="1"/>
  <c r="AC699" i="1"/>
  <c r="AC692" i="1"/>
  <c r="AC685" i="1"/>
  <c r="AC684" i="1"/>
  <c r="AC683" i="1"/>
  <c r="AC682" i="1"/>
  <c r="AC676" i="1"/>
  <c r="AC674" i="1"/>
  <c r="AC669" i="1"/>
  <c r="AC635" i="1"/>
  <c r="AC627" i="1"/>
  <c r="AC598" i="1"/>
  <c r="AC597" i="1"/>
  <c r="AC595" i="1"/>
  <c r="AC594" i="1"/>
  <c r="AC575" i="1"/>
  <c r="AC565" i="1"/>
  <c r="AC541" i="1"/>
  <c r="AC523" i="1"/>
  <c r="AC511" i="1"/>
  <c r="AC510" i="1"/>
  <c r="AC476" i="1"/>
  <c r="AC409" i="1"/>
  <c r="AC405" i="1"/>
  <c r="AC339" i="1"/>
  <c r="AC338" i="1"/>
  <c r="AC337" i="1"/>
  <c r="AC330" i="1"/>
  <c r="AC329" i="1"/>
  <c r="AC328" i="1"/>
  <c r="AC327" i="1"/>
  <c r="AC297" i="1"/>
  <c r="AC240" i="1"/>
  <c r="AC101" i="1"/>
  <c r="AC99" i="1"/>
  <c r="AC96" i="1"/>
  <c r="AC79" i="1"/>
  <c r="AC31" i="1"/>
  <c r="AC30" i="1"/>
  <c r="Q1281" i="1"/>
  <c r="S1281" i="1"/>
  <c r="S1280" i="1"/>
  <c r="Q1280" i="1"/>
  <c r="Y638" i="1"/>
  <c r="Y636" i="1"/>
  <c r="X1072" i="1"/>
  <c r="Y1072" i="1" s="1"/>
  <c r="X1074" i="1"/>
  <c r="Y1074" i="1" s="1"/>
  <c r="Y936" i="1"/>
  <c r="Y887" i="1"/>
  <c r="Z936" i="1"/>
  <c r="Z887" i="1"/>
  <c r="Z297" i="1"/>
  <c r="Z310" i="1"/>
  <c r="Z325" i="1"/>
  <c r="Z330" i="1"/>
  <c r="Z329" i="1"/>
  <c r="Z328" i="1"/>
  <c r="Z327" i="1"/>
  <c r="Z340" i="1"/>
  <c r="Z339" i="1"/>
  <c r="Z338" i="1"/>
  <c r="Z337" i="1"/>
  <c r="Y297" i="1"/>
  <c r="Y310" i="1"/>
  <c r="Y325" i="1"/>
  <c r="Y330" i="1"/>
  <c r="Y329" i="1"/>
  <c r="Y328" i="1"/>
  <c r="Y327" i="1"/>
  <c r="Y340" i="1"/>
  <c r="Y339" i="1"/>
  <c r="Y338" i="1"/>
  <c r="Y337" i="1"/>
  <c r="Y1369" i="1"/>
  <c r="Z1369" i="1"/>
  <c r="V874" i="1"/>
  <c r="V641" i="1"/>
  <c r="V627" i="1"/>
  <c r="Y627" i="1" s="1"/>
  <c r="Z627" i="1"/>
  <c r="AC1247" i="1"/>
  <c r="AC1246" i="1"/>
  <c r="AC1245" i="1"/>
  <c r="AC1244" i="1"/>
  <c r="Q1368" i="1"/>
  <c r="Q1367" i="1"/>
  <c r="Q1366" i="1"/>
  <c r="Q1365" i="1"/>
  <c r="Q1358" i="1"/>
  <c r="Q1357" i="1"/>
  <c r="Q1356" i="1"/>
  <c r="Q1306" i="1"/>
  <c r="S1368" i="1"/>
  <c r="S1367" i="1"/>
  <c r="S1366" i="1"/>
  <c r="S1365" i="1"/>
  <c r="S1358" i="1"/>
  <c r="S1357" i="1"/>
  <c r="S1356" i="1"/>
  <c r="Q1276" i="1"/>
  <c r="Q1277" i="1"/>
  <c r="Q1278" i="1"/>
  <c r="Q1279" i="1"/>
  <c r="S1276" i="1"/>
  <c r="S1277" i="1"/>
  <c r="S1278" i="1"/>
  <c r="S1279" i="1"/>
  <c r="S240" i="1"/>
  <c r="Q240" i="1"/>
  <c r="X240" i="1"/>
  <c r="Y240" i="1" s="1"/>
  <c r="C33" i="2"/>
  <c r="S700" i="1"/>
  <c r="Q700" i="1"/>
  <c r="S43" i="1"/>
  <c r="S44" i="1"/>
  <c r="Q43" i="1"/>
  <c r="Q44" i="1"/>
  <c r="S106" i="1"/>
  <c r="Q106" i="1"/>
  <c r="Y1298" i="1"/>
  <c r="AD1292" i="1"/>
  <c r="AD1301" i="1"/>
  <c r="AD1302" i="1"/>
  <c r="AD1300" i="1"/>
  <c r="AD1150" i="1"/>
  <c r="AD1151" i="1"/>
  <c r="AD1149" i="1"/>
  <c r="AD811" i="1"/>
  <c r="AD1368" i="1" s="1"/>
  <c r="AD810" i="1"/>
  <c r="AD1367" i="1" s="1"/>
  <c r="AD809" i="1"/>
  <c r="AD1366" i="1" s="1"/>
  <c r="AD801" i="1"/>
  <c r="AD800" i="1"/>
  <c r="AD799" i="1"/>
  <c r="V708" i="1"/>
  <c r="V705" i="1"/>
  <c r="Q631" i="1"/>
  <c r="AC631" i="1"/>
  <c r="X631" i="1"/>
  <c r="Z631" i="1" s="1"/>
  <c r="V631" i="1"/>
  <c r="S631" i="1"/>
  <c r="AC633" i="1"/>
  <c r="AC632" i="1"/>
  <c r="AC709" i="1"/>
  <c r="AC760" i="1"/>
  <c r="AC759" i="1"/>
  <c r="AC757" i="1"/>
  <c r="AC756" i="1"/>
  <c r="AC755" i="1"/>
  <c r="AC754" i="1"/>
  <c r="AC752" i="1"/>
  <c r="AC749" i="1"/>
  <c r="AC748" i="1"/>
  <c r="AC747" i="1"/>
  <c r="AC746" i="1"/>
  <c r="AC739" i="1"/>
  <c r="AC738" i="1"/>
  <c r="AC737" i="1"/>
  <c r="AC735" i="1"/>
  <c r="AC734" i="1"/>
  <c r="AC730" i="1"/>
  <c r="AC729" i="1"/>
  <c r="AC728" i="1"/>
  <c r="AC763" i="1"/>
  <c r="AC780" i="1"/>
  <c r="AC798" i="1"/>
  <c r="AC797" i="1"/>
  <c r="AC796" i="1"/>
  <c r="AC813" i="1"/>
  <c r="AC944" i="1"/>
  <c r="AC943" i="1"/>
  <c r="AC960" i="1"/>
  <c r="AC959" i="1"/>
  <c r="AC958" i="1"/>
  <c r="AC973" i="1"/>
  <c r="AC994" i="1"/>
  <c r="AC1047" i="1"/>
  <c r="AC1050" i="1"/>
  <c r="AC1052" i="1"/>
  <c r="AC1136" i="1"/>
  <c r="AC1135" i="1"/>
  <c r="AC1134" i="1"/>
  <c r="AC1133" i="1"/>
  <c r="AC1212" i="1"/>
  <c r="AC1228" i="1"/>
  <c r="AC1226" i="1"/>
  <c r="AC1223" i="1"/>
  <c r="AC1222" i="1"/>
  <c r="AC1221" i="1"/>
  <c r="V640" i="1"/>
  <c r="Y639" i="1"/>
  <c r="Y635" i="1"/>
  <c r="Y634" i="1"/>
  <c r="Y633" i="1"/>
  <c r="Y632" i="1"/>
  <c r="S958" i="1"/>
  <c r="Q959" i="1"/>
  <c r="S959" i="1"/>
  <c r="Q960" i="1"/>
  <c r="S960" i="1"/>
  <c r="T919" i="1"/>
  <c r="U919" i="1" s="1"/>
  <c r="T920" i="1"/>
  <c r="U920" i="1" s="1"/>
  <c r="C80" i="2"/>
  <c r="AC875" i="1"/>
  <c r="AC876" i="1"/>
  <c r="AC877" i="1"/>
  <c r="AC879" i="1"/>
  <c r="AC880" i="1"/>
  <c r="X874" i="1"/>
  <c r="X875" i="1"/>
  <c r="Z875" i="1" s="1"/>
  <c r="X876" i="1"/>
  <c r="X877" i="1"/>
  <c r="X878" i="1"/>
  <c r="Z878" i="1" s="1"/>
  <c r="X879" i="1"/>
  <c r="Z879" i="1" s="1"/>
  <c r="X880" i="1"/>
  <c r="Z880" i="1" s="1"/>
  <c r="V875" i="1"/>
  <c r="V876" i="1"/>
  <c r="V877" i="1"/>
  <c r="V878" i="1"/>
  <c r="V879" i="1"/>
  <c r="Q874" i="1"/>
  <c r="Q875" i="1"/>
  <c r="Q876" i="1"/>
  <c r="Q877" i="1"/>
  <c r="Q878" i="1"/>
  <c r="Q879" i="1"/>
  <c r="Q880" i="1"/>
  <c r="S875" i="1"/>
  <c r="S876" i="1"/>
  <c r="S877" i="1"/>
  <c r="S878" i="1"/>
  <c r="S879" i="1"/>
  <c r="S880" i="1"/>
  <c r="S1421" i="1"/>
  <c r="S1422" i="1"/>
  <c r="Q1421" i="1"/>
  <c r="Q1422" i="1"/>
  <c r="Q1212" i="1"/>
  <c r="S1212" i="1"/>
  <c r="Q594" i="1"/>
  <c r="S594" i="1"/>
  <c r="X707" i="1"/>
  <c r="Z707" i="1" s="1"/>
  <c r="Q203" i="1"/>
  <c r="S203" i="1"/>
  <c r="AC203" i="1"/>
  <c r="AC204" i="1"/>
  <c r="S1306" i="1"/>
  <c r="Q1292" i="1"/>
  <c r="S1292" i="1"/>
  <c r="S1297" i="1"/>
  <c r="S1298" i="1"/>
  <c r="S1299" i="1"/>
  <c r="S1300" i="1"/>
  <c r="S1301" i="1"/>
  <c r="S1302" i="1"/>
  <c r="S1307" i="1"/>
  <c r="S1308" i="1"/>
  <c r="S687" i="1"/>
  <c r="Q687" i="1"/>
  <c r="Q686" i="1"/>
  <c r="S686" i="1"/>
  <c r="Q478" i="1"/>
  <c r="Q479" i="1"/>
  <c r="Q480" i="1"/>
  <c r="Q481" i="1"/>
  <c r="C36" i="2"/>
  <c r="Q813" i="1"/>
  <c r="C73" i="2"/>
  <c r="C35" i="2"/>
  <c r="I10" i="27"/>
  <c r="X398" i="1"/>
  <c r="Y398" i="1" s="1"/>
  <c r="O6" i="3"/>
  <c r="AD1010" i="1"/>
  <c r="AD972" i="1" s="1"/>
  <c r="S813" i="1"/>
  <c r="AC116" i="1"/>
  <c r="AC986" i="1"/>
  <c r="S1051" i="1"/>
  <c r="J1311" i="1"/>
  <c r="J1312" i="1"/>
  <c r="J1323" i="1"/>
  <c r="J1309" i="1"/>
  <c r="J1310" i="1"/>
  <c r="J1324" i="1"/>
  <c r="J1331" i="1"/>
  <c r="J1332" i="1"/>
  <c r="J1333" i="1"/>
  <c r="J1334" i="1"/>
  <c r="J1335" i="1"/>
  <c r="J1336" i="1"/>
  <c r="J1337" i="1"/>
  <c r="J1338" i="1"/>
  <c r="J1339" i="1"/>
  <c r="J1341" i="1"/>
  <c r="J1342" i="1"/>
  <c r="J1349" i="1"/>
  <c r="J1350" i="1"/>
  <c r="J1351" i="1"/>
  <c r="J1352" i="1"/>
  <c r="J1355" i="1"/>
  <c r="Q581" i="1"/>
  <c r="Q348" i="1"/>
  <c r="Q349" i="1"/>
  <c r="Q350" i="1"/>
  <c r="Q351" i="1"/>
  <c r="Q352" i="1"/>
  <c r="Q353" i="1"/>
  <c r="Q354" i="1"/>
  <c r="Q355" i="1"/>
  <c r="Q356" i="1"/>
  <c r="Q357" i="1"/>
  <c r="Q358" i="1"/>
  <c r="Q359" i="1"/>
  <c r="Q360" i="1"/>
  <c r="Q361" i="1"/>
  <c r="Q67" i="1"/>
  <c r="Q60" i="1"/>
  <c r="Q61" i="1"/>
  <c r="Q62" i="1"/>
  <c r="Q63" i="1"/>
  <c r="Q64" i="1"/>
  <c r="Q65" i="1"/>
  <c r="Q66" i="1"/>
  <c r="Q326" i="1"/>
  <c r="Q580" i="1"/>
  <c r="Q986" i="1"/>
  <c r="S986" i="1"/>
  <c r="S801" i="1"/>
  <c r="Q737" i="1"/>
  <c r="Q738" i="1"/>
  <c r="Q739" i="1"/>
  <c r="S739" i="1"/>
  <c r="S738" i="1"/>
  <c r="S737" i="1"/>
  <c r="S799" i="1"/>
  <c r="S800" i="1"/>
  <c r="S808" i="1"/>
  <c r="S809" i="1"/>
  <c r="S810" i="1"/>
  <c r="S811" i="1"/>
  <c r="S812" i="1"/>
  <c r="S798" i="1"/>
  <c r="Q798" i="1"/>
  <c r="S477" i="1"/>
  <c r="S478" i="1"/>
  <c r="S479" i="1"/>
  <c r="S480" i="1"/>
  <c r="S481" i="1"/>
  <c r="Q477" i="1"/>
  <c r="Q800" i="1"/>
  <c r="Q808" i="1"/>
  <c r="Q809" i="1"/>
  <c r="Q810" i="1"/>
  <c r="Q811" i="1"/>
  <c r="Q799" i="1"/>
  <c r="R405" i="1"/>
  <c r="S405" i="1" s="1"/>
  <c r="G6" i="31"/>
  <c r="C3" i="2"/>
  <c r="Q93" i="1"/>
  <c r="S93" i="1"/>
  <c r="Q116" i="1"/>
  <c r="S116" i="1"/>
  <c r="Q100" i="1"/>
  <c r="S100" i="1"/>
  <c r="Q99" i="1"/>
  <c r="S99" i="1"/>
  <c r="Q579" i="1"/>
  <c r="S29" i="1"/>
  <c r="X644" i="1"/>
  <c r="Z644" i="1" s="1"/>
  <c r="AC1271" i="1"/>
  <c r="AC1270" i="1"/>
  <c r="AC1269" i="1"/>
  <c r="AC1268" i="1"/>
  <c r="X389" i="1"/>
  <c r="Y389" i="1" s="1"/>
  <c r="V707" i="1"/>
  <c r="Z884" i="1"/>
  <c r="X915" i="1"/>
  <c r="Y915" i="1" s="1"/>
  <c r="X914" i="1"/>
  <c r="Z914" i="1" s="1"/>
  <c r="X816" i="1"/>
  <c r="Y816" i="1" s="1"/>
  <c r="X713" i="1"/>
  <c r="Z713" i="1" s="1"/>
  <c r="X712" i="1"/>
  <c r="Z712" i="1" s="1"/>
  <c r="X711" i="1"/>
  <c r="Z711" i="1" s="1"/>
  <c r="X710" i="1"/>
  <c r="Z710" i="1" s="1"/>
  <c r="V713" i="1"/>
  <c r="V712" i="1"/>
  <c r="V711" i="1"/>
  <c r="X708" i="1"/>
  <c r="Z708" i="1" s="1"/>
  <c r="X705" i="1"/>
  <c r="Z705" i="1" s="1"/>
  <c r="Y692" i="1"/>
  <c r="Z692" i="1"/>
  <c r="Y693" i="1"/>
  <c r="Z693" i="1"/>
  <c r="Y694" i="1"/>
  <c r="Z694" i="1"/>
  <c r="Y695" i="1"/>
  <c r="Z695" i="1"/>
  <c r="Y696" i="1"/>
  <c r="Z696" i="1"/>
  <c r="Y697" i="1"/>
  <c r="Z697" i="1"/>
  <c r="Y698" i="1"/>
  <c r="Z698" i="1"/>
  <c r="Y699" i="1"/>
  <c r="Z699" i="1"/>
  <c r="V703" i="1"/>
  <c r="V702" i="1"/>
  <c r="V701" i="1"/>
  <c r="X702" i="1"/>
  <c r="Z702" i="1" s="1"/>
  <c r="X703" i="1"/>
  <c r="Z703" i="1" s="1"/>
  <c r="X681" i="1"/>
  <c r="Z681" i="1" s="1"/>
  <c r="V691" i="1"/>
  <c r="Z685" i="1"/>
  <c r="V685" i="1"/>
  <c r="Y685" i="1" s="1"/>
  <c r="Y682" i="1"/>
  <c r="Z682" i="1"/>
  <c r="Y683" i="1"/>
  <c r="Z683" i="1"/>
  <c r="Z684" i="1"/>
  <c r="V684" i="1"/>
  <c r="Y684" i="1" s="1"/>
  <c r="X679" i="1"/>
  <c r="Z679" i="1" s="1"/>
  <c r="X680" i="1"/>
  <c r="Z680" i="1" s="1"/>
  <c r="X675" i="1"/>
  <c r="Z675" i="1" s="1"/>
  <c r="V679" i="1"/>
  <c r="V680" i="1"/>
  <c r="V681" i="1"/>
  <c r="V678" i="1"/>
  <c r="V677" i="1"/>
  <c r="V676" i="1"/>
  <c r="Z673" i="1"/>
  <c r="Z674" i="1"/>
  <c r="V675" i="1"/>
  <c r="V674" i="1"/>
  <c r="Y674" i="1" s="1"/>
  <c r="V673" i="1"/>
  <c r="Y673" i="1" s="1"/>
  <c r="V672" i="1"/>
  <c r="V671" i="1"/>
  <c r="V670" i="1"/>
  <c r="V669" i="1"/>
  <c r="V668" i="1"/>
  <c r="X517" i="1"/>
  <c r="Z517" i="1" s="1"/>
  <c r="V518" i="1"/>
  <c r="V517" i="1"/>
  <c r="V424" i="1"/>
  <c r="X372" i="1"/>
  <c r="Z372" i="1" s="1"/>
  <c r="V372" i="1"/>
  <c r="AC884" i="1"/>
  <c r="AC703" i="1"/>
  <c r="AC702" i="1"/>
  <c r="AC701" i="1"/>
  <c r="AC698" i="1"/>
  <c r="AC697" i="1"/>
  <c r="AC696" i="1"/>
  <c r="AC695" i="1"/>
  <c r="AC694" i="1"/>
  <c r="AC693" i="1"/>
  <c r="AC691" i="1"/>
  <c r="AC672" i="1"/>
  <c r="AC671" i="1"/>
  <c r="AC670" i="1"/>
  <c r="AC668" i="1"/>
  <c r="AC658" i="1"/>
  <c r="AC592" i="1"/>
  <c r="AC576" i="1"/>
  <c r="AC571" i="1"/>
  <c r="AC564" i="1"/>
  <c r="AC554" i="1"/>
  <c r="AC547" i="1"/>
  <c r="AC545" i="1"/>
  <c r="AC518" i="1"/>
  <c r="AC517" i="1"/>
  <c r="AC424" i="1"/>
  <c r="AC411" i="1"/>
  <c r="AC408" i="1"/>
  <c r="AC389" i="1"/>
  <c r="AC385" i="1"/>
  <c r="AC373" i="1"/>
  <c r="AC372" i="1"/>
  <c r="AC365" i="1"/>
  <c r="AC356" i="1"/>
  <c r="AC354" i="1"/>
  <c r="AC353" i="1"/>
  <c r="AC351" i="1"/>
  <c r="AC350" i="1"/>
  <c r="AC349" i="1"/>
  <c r="AC323" i="1"/>
  <c r="AC308" i="1"/>
  <c r="AC198" i="1"/>
  <c r="AC197" i="1"/>
  <c r="AC196" i="1"/>
  <c r="AC195" i="1"/>
  <c r="AC194" i="1"/>
  <c r="AC162" i="1"/>
  <c r="AC133" i="1"/>
  <c r="AB1259" i="1"/>
  <c r="AC1259" i="1" s="1"/>
  <c r="AB1260" i="1"/>
  <c r="AC1260" i="1" s="1"/>
  <c r="AB1261" i="1"/>
  <c r="AC1261" i="1" s="1"/>
  <c r="AB1262" i="1"/>
  <c r="AC1262" i="1" s="1"/>
  <c r="AB1263" i="1"/>
  <c r="AC1263" i="1" s="1"/>
  <c r="AB1264" i="1"/>
  <c r="AC1264" i="1" s="1"/>
  <c r="AB1258" i="1"/>
  <c r="AC1258" i="1" s="1"/>
  <c r="AB1255" i="1"/>
  <c r="AC1255" i="1" s="1"/>
  <c r="AB1256" i="1"/>
  <c r="AC1256" i="1" s="1"/>
  <c r="AB1257" i="1"/>
  <c r="AC1257" i="1" s="1"/>
  <c r="AB1254" i="1"/>
  <c r="AC1254" i="1" s="1"/>
  <c r="Q115" i="1"/>
  <c r="S115" i="1"/>
  <c r="AC115" i="1"/>
  <c r="O1457" i="1"/>
  <c r="S673" i="1"/>
  <c r="S674" i="1"/>
  <c r="S675" i="1"/>
  <c r="S676" i="1"/>
  <c r="S677" i="1"/>
  <c r="S682" i="1"/>
  <c r="S683" i="1"/>
  <c r="S684" i="1"/>
  <c r="Q673" i="1"/>
  <c r="Q674" i="1"/>
  <c r="Q675" i="1"/>
  <c r="Q676" i="1"/>
  <c r="Q677" i="1"/>
  <c r="Q682" i="1"/>
  <c r="Q683" i="1"/>
  <c r="Q684" i="1"/>
  <c r="S1371" i="1"/>
  <c r="S816" i="1"/>
  <c r="Q816" i="1"/>
  <c r="S815" i="1"/>
  <c r="Q815" i="1"/>
  <c r="S109" i="1"/>
  <c r="Q532" i="1"/>
  <c r="C69" i="2"/>
  <c r="C81" i="2"/>
  <c r="AD1254" i="1"/>
  <c r="Q1451" i="1"/>
  <c r="C17" i="2"/>
  <c r="X669" i="1"/>
  <c r="X672" i="1"/>
  <c r="Z672" i="1" s="1"/>
  <c r="X642" i="1"/>
  <c r="Z642" i="1" s="1"/>
  <c r="X641" i="1"/>
  <c r="Z641" i="1" s="1"/>
  <c r="S466" i="1"/>
  <c r="Q466" i="1"/>
  <c r="AC466" i="1"/>
  <c r="AC1156" i="1"/>
  <c r="AC1155" i="1"/>
  <c r="AC1130" i="1"/>
  <c r="S1155" i="1"/>
  <c r="S1156" i="1"/>
  <c r="S1130" i="1"/>
  <c r="AC486" i="1"/>
  <c r="AC485" i="1"/>
  <c r="C74" i="2"/>
  <c r="C62" i="2"/>
  <c r="Q1254" i="1"/>
  <c r="S1254" i="1"/>
  <c r="Q1255" i="1"/>
  <c r="S1255" i="1"/>
  <c r="Q1256" i="1"/>
  <c r="S1256" i="1"/>
  <c r="Q1257" i="1"/>
  <c r="S1257" i="1"/>
  <c r="Q1258" i="1"/>
  <c r="S1258" i="1"/>
  <c r="Q1259" i="1"/>
  <c r="S1259" i="1"/>
  <c r="Q1260" i="1"/>
  <c r="S1260" i="1"/>
  <c r="Q1261" i="1"/>
  <c r="S1261" i="1"/>
  <c r="Q1262" i="1"/>
  <c r="S1262" i="1"/>
  <c r="Q1263" i="1"/>
  <c r="S1263" i="1"/>
  <c r="Q1264" i="1"/>
  <c r="S1264" i="1"/>
  <c r="S1268" i="1"/>
  <c r="S1269" i="1"/>
  <c r="S1270" i="1"/>
  <c r="S1271" i="1"/>
  <c r="S1272" i="1"/>
  <c r="S1273" i="1"/>
  <c r="S1274" i="1"/>
  <c r="S1275" i="1"/>
  <c r="S1282" i="1"/>
  <c r="S1283" i="1"/>
  <c r="S1284" i="1"/>
  <c r="S1355" i="1"/>
  <c r="S1239" i="1"/>
  <c r="S1238" i="1"/>
  <c r="H6" i="51"/>
  <c r="G10" i="51"/>
  <c r="Q812" i="1"/>
  <c r="S1369" i="1"/>
  <c r="E74" i="2" s="1"/>
  <c r="S1309" i="1"/>
  <c r="S1310" i="1"/>
  <c r="S1311" i="1"/>
  <c r="S1353" i="1"/>
  <c r="S1354" i="1"/>
  <c r="S1343" i="1"/>
  <c r="S1344" i="1"/>
  <c r="S1347" i="1"/>
  <c r="Q1349" i="1"/>
  <c r="S1349" i="1"/>
  <c r="Q1350" i="1"/>
  <c r="S1350" i="1"/>
  <c r="S1351" i="1"/>
  <c r="S1352" i="1"/>
  <c r="S1342" i="1"/>
  <c r="S1340" i="1"/>
  <c r="S1331" i="1"/>
  <c r="S1332" i="1"/>
  <c r="S1333" i="1"/>
  <c r="S1334" i="1"/>
  <c r="S1335" i="1"/>
  <c r="S1336" i="1"/>
  <c r="S1337" i="1"/>
  <c r="S1338" i="1"/>
  <c r="S1289" i="1"/>
  <c r="Q1290" i="1"/>
  <c r="S1290" i="1"/>
  <c r="Q1291" i="1"/>
  <c r="S1291" i="1"/>
  <c r="Q1294" i="1"/>
  <c r="S1294" i="1"/>
  <c r="S1295" i="1"/>
  <c r="S1296" i="1"/>
  <c r="Q705" i="1"/>
  <c r="Q707" i="1"/>
  <c r="Q708" i="1"/>
  <c r="Q709" i="1"/>
  <c r="Q710" i="1"/>
  <c r="Q711" i="1"/>
  <c r="Q712" i="1"/>
  <c r="Q713" i="1"/>
  <c r="Q714" i="1"/>
  <c r="Q715" i="1"/>
  <c r="Q718" i="1"/>
  <c r="Q728" i="1"/>
  <c r="S705" i="1"/>
  <c r="S707" i="1"/>
  <c r="S708" i="1"/>
  <c r="S709" i="1"/>
  <c r="S710" i="1"/>
  <c r="S711" i="1"/>
  <c r="S712" i="1"/>
  <c r="S713" i="1"/>
  <c r="S714" i="1"/>
  <c r="S715" i="1"/>
  <c r="S718" i="1"/>
  <c r="S1312" i="1"/>
  <c r="S1339" i="1"/>
  <c r="S1341" i="1"/>
  <c r="Q794" i="1"/>
  <c r="Q795" i="1"/>
  <c r="Q796" i="1"/>
  <c r="Q797" i="1"/>
  <c r="S797" i="1"/>
  <c r="S796" i="1"/>
  <c r="S795" i="1"/>
  <c r="S794" i="1"/>
  <c r="S766" i="1"/>
  <c r="S767" i="1"/>
  <c r="S768" i="1"/>
  <c r="S769" i="1"/>
  <c r="S770" i="1"/>
  <c r="S771" i="1"/>
  <c r="S772" i="1"/>
  <c r="S773" i="1"/>
  <c r="S774" i="1"/>
  <c r="S779" i="1"/>
  <c r="S780" i="1"/>
  <c r="S781" i="1"/>
  <c r="S782" i="1"/>
  <c r="S783" i="1"/>
  <c r="S784" i="1"/>
  <c r="S785" i="1"/>
  <c r="S786" i="1"/>
  <c r="S787" i="1"/>
  <c r="Q745" i="1"/>
  <c r="Q746" i="1"/>
  <c r="Q747" i="1"/>
  <c r="Q748" i="1"/>
  <c r="Q749" i="1"/>
  <c r="Q750" i="1"/>
  <c r="Q751" i="1"/>
  <c r="Q752" i="1"/>
  <c r="Q753" i="1"/>
  <c r="Q754" i="1"/>
  <c r="Q755" i="1"/>
  <c r="Q756" i="1"/>
  <c r="Q757" i="1"/>
  <c r="Q758" i="1"/>
  <c r="Q759" i="1"/>
  <c r="Q760" i="1"/>
  <c r="Q761" i="1"/>
  <c r="Q762" i="1"/>
  <c r="Q763" i="1"/>
  <c r="Q766" i="1"/>
  <c r="Q767" i="1"/>
  <c r="Q768" i="1"/>
  <c r="Q769" i="1"/>
  <c r="Q770" i="1"/>
  <c r="Q771" i="1"/>
  <c r="Q772" i="1"/>
  <c r="Q773" i="1"/>
  <c r="Q774" i="1"/>
  <c r="Q779" i="1"/>
  <c r="Q780" i="1"/>
  <c r="Q781" i="1"/>
  <c r="Q782" i="1"/>
  <c r="Q783" i="1"/>
  <c r="Q784" i="1"/>
  <c r="Q785" i="1"/>
  <c r="Q786" i="1"/>
  <c r="Q787" i="1"/>
  <c r="S763" i="1"/>
  <c r="S762" i="1"/>
  <c r="S761" i="1"/>
  <c r="S760" i="1"/>
  <c r="S759" i="1"/>
  <c r="S758" i="1"/>
  <c r="S757" i="1"/>
  <c r="S756" i="1"/>
  <c r="S755" i="1"/>
  <c r="S754" i="1"/>
  <c r="S753" i="1"/>
  <c r="S752" i="1"/>
  <c r="S751" i="1"/>
  <c r="S750" i="1"/>
  <c r="S749" i="1"/>
  <c r="S748" i="1"/>
  <c r="S747" i="1"/>
  <c r="S746" i="1"/>
  <c r="S745" i="1"/>
  <c r="Q729" i="1"/>
  <c r="Q730" i="1"/>
  <c r="Q735" i="1"/>
  <c r="Q736" i="1"/>
  <c r="S728" i="1"/>
  <c r="S729" i="1"/>
  <c r="S730" i="1"/>
  <c r="S735" i="1"/>
  <c r="S736" i="1"/>
  <c r="Q490" i="1"/>
  <c r="S490" i="1"/>
  <c r="Q489" i="1"/>
  <c r="S489" i="1"/>
  <c r="Q512" i="1"/>
  <c r="Q511" i="1"/>
  <c r="Q510" i="1"/>
  <c r="S512" i="1"/>
  <c r="S511" i="1"/>
  <c r="S510" i="1"/>
  <c r="S486" i="1"/>
  <c r="S488" i="1"/>
  <c r="S474" i="1"/>
  <c r="S475" i="1"/>
  <c r="S476" i="1"/>
  <c r="Q474" i="1"/>
  <c r="Q475" i="1"/>
  <c r="Q476" i="1"/>
  <c r="Q488" i="1"/>
  <c r="Q485" i="1"/>
  <c r="S485" i="1"/>
  <c r="C65" i="2"/>
  <c r="C71" i="2"/>
  <c r="S632" i="1"/>
  <c r="S634" i="1"/>
  <c r="S635" i="1"/>
  <c r="S636" i="1"/>
  <c r="S638" i="1"/>
  <c r="S639" i="1"/>
  <c r="Q632" i="1"/>
  <c r="Q633" i="1"/>
  <c r="Q634" i="1"/>
  <c r="Q635" i="1"/>
  <c r="Q636" i="1"/>
  <c r="Q637" i="1"/>
  <c r="Q638" i="1"/>
  <c r="Q639" i="1"/>
  <c r="C26" i="2"/>
  <c r="S701" i="1"/>
  <c r="S702" i="1"/>
  <c r="S703" i="1"/>
  <c r="Q701" i="1"/>
  <c r="Q702" i="1"/>
  <c r="Q703" i="1"/>
  <c r="Q695" i="1"/>
  <c r="Q696" i="1"/>
  <c r="Q697" i="1"/>
  <c r="N691" i="1"/>
  <c r="N692" i="1"/>
  <c r="N693" i="1"/>
  <c r="N694" i="1"/>
  <c r="N695" i="1"/>
  <c r="N696" i="1"/>
  <c r="N697" i="1"/>
  <c r="N698" i="1"/>
  <c r="N699" i="1"/>
  <c r="S678" i="1"/>
  <c r="S679" i="1"/>
  <c r="S680" i="1"/>
  <c r="S681" i="1"/>
  <c r="S685" i="1"/>
  <c r="S691" i="1"/>
  <c r="S692" i="1"/>
  <c r="S693" i="1"/>
  <c r="S694" i="1"/>
  <c r="S695" i="1"/>
  <c r="S696" i="1"/>
  <c r="S697" i="1"/>
  <c r="S698" i="1"/>
  <c r="S699" i="1"/>
  <c r="Q678" i="1"/>
  <c r="Q679" i="1"/>
  <c r="Q680" i="1"/>
  <c r="Q681" i="1"/>
  <c r="Q685" i="1"/>
  <c r="Q691" i="1"/>
  <c r="Q692" i="1"/>
  <c r="Q693" i="1"/>
  <c r="Q694" i="1"/>
  <c r="Q698" i="1"/>
  <c r="Q699" i="1"/>
  <c r="C31" i="2"/>
  <c r="X643" i="1"/>
  <c r="Z643" i="1" s="1"/>
  <c r="AC248" i="1"/>
  <c r="Q248" i="1"/>
  <c r="S248" i="1"/>
  <c r="AC1075" i="1"/>
  <c r="S1075" i="1"/>
  <c r="Q1075" i="1"/>
  <c r="AC482" i="1"/>
  <c r="S1250" i="1"/>
  <c r="S1251" i="1"/>
  <c r="S1252" i="1"/>
  <c r="S1253" i="1"/>
  <c r="AC1253" i="1"/>
  <c r="AC1252" i="1"/>
  <c r="AC1251" i="1"/>
  <c r="AC1249" i="1"/>
  <c r="S1249" i="1"/>
  <c r="Q1250" i="1"/>
  <c r="Q1251" i="1"/>
  <c r="Q1252" i="1"/>
  <c r="Q1253" i="1"/>
  <c r="Q1249" i="1"/>
  <c r="Q668" i="1"/>
  <c r="Q669" i="1"/>
  <c r="Q670" i="1"/>
  <c r="Q671" i="1"/>
  <c r="Q672" i="1"/>
  <c r="S668" i="1"/>
  <c r="S669" i="1"/>
  <c r="S670" i="1"/>
  <c r="S671" i="1"/>
  <c r="S672" i="1"/>
  <c r="X668" i="1"/>
  <c r="AC637" i="1"/>
  <c r="Q1221" i="1"/>
  <c r="S1221" i="1"/>
  <c r="Q1222" i="1"/>
  <c r="Q1223" i="1"/>
  <c r="S1223" i="1"/>
  <c r="Q1224" i="1"/>
  <c r="S1224" i="1"/>
  <c r="Q1225" i="1"/>
  <c r="S1225" i="1"/>
  <c r="Q1226" i="1"/>
  <c r="Q1227" i="1"/>
  <c r="S1227" i="1"/>
  <c r="Q1228" i="1"/>
  <c r="S1228" i="1"/>
  <c r="S1159" i="1"/>
  <c r="T929" i="1"/>
  <c r="U929" i="1" s="1"/>
  <c r="V409" i="1"/>
  <c r="C18" i="2"/>
  <c r="S134" i="1"/>
  <c r="AC134" i="1"/>
  <c r="AC121" i="1"/>
  <c r="AC91" i="1"/>
  <c r="AC88" i="1"/>
  <c r="AD1125" i="1"/>
  <c r="AD1124" i="1"/>
  <c r="AD1122" i="1"/>
  <c r="AC516" i="1"/>
  <c r="AC1213" i="1"/>
  <c r="S515" i="1"/>
  <c r="S516" i="1"/>
  <c r="S517" i="1"/>
  <c r="Q516" i="1"/>
  <c r="Q517" i="1"/>
  <c r="S1122" i="1"/>
  <c r="S1124" i="1"/>
  <c r="S1125" i="1"/>
  <c r="Q1122" i="1"/>
  <c r="Q1124" i="1"/>
  <c r="Q1125" i="1"/>
  <c r="C8" i="2"/>
  <c r="AC388" i="1"/>
  <c r="Q89" i="1"/>
  <c r="Q91" i="1"/>
  <c r="Q92" i="1"/>
  <c r="Q94" i="1"/>
  <c r="Q117" i="1"/>
  <c r="Q118" i="1"/>
  <c r="Q119" i="1"/>
  <c r="Q120" i="1"/>
  <c r="Q121" i="1"/>
  <c r="Q122" i="1"/>
  <c r="Q123" i="1"/>
  <c r="Q124" i="1"/>
  <c r="Q127" i="1"/>
  <c r="Q129" i="1"/>
  <c r="Q130" i="1"/>
  <c r="Q131" i="1"/>
  <c r="Q132" i="1"/>
  <c r="Q133" i="1"/>
  <c r="Q134" i="1"/>
  <c r="Q135" i="1"/>
  <c r="Q136" i="1"/>
  <c r="Q137" i="1"/>
  <c r="Q138" i="1"/>
  <c r="Q139" i="1"/>
  <c r="Q140" i="1"/>
  <c r="Q141" i="1"/>
  <c r="Q142" i="1"/>
  <c r="Q143" i="1"/>
  <c r="Q144" i="1"/>
  <c r="Q145" i="1"/>
  <c r="Q146" i="1"/>
  <c r="Q147" i="1"/>
  <c r="Q148" i="1"/>
  <c r="Q149" i="1"/>
  <c r="Q150" i="1"/>
  <c r="S117" i="1"/>
  <c r="S118" i="1"/>
  <c r="S119" i="1"/>
  <c r="S120" i="1"/>
  <c r="S121" i="1"/>
  <c r="S122" i="1"/>
  <c r="S123" i="1"/>
  <c r="S124" i="1"/>
  <c r="S127" i="1"/>
  <c r="S128" i="1"/>
  <c r="S129" i="1"/>
  <c r="S130" i="1"/>
  <c r="S131" i="1"/>
  <c r="S132" i="1"/>
  <c r="S133" i="1"/>
  <c r="S135" i="1"/>
  <c r="S136" i="1"/>
  <c r="S137" i="1"/>
  <c r="S138" i="1"/>
  <c r="S139" i="1"/>
  <c r="S140" i="1"/>
  <c r="S141" i="1"/>
  <c r="S142" i="1"/>
  <c r="S143" i="1"/>
  <c r="S144" i="1"/>
  <c r="S145" i="1"/>
  <c r="S146" i="1"/>
  <c r="S147" i="1"/>
  <c r="S148" i="1"/>
  <c r="S149" i="1"/>
  <c r="S150" i="1"/>
  <c r="S967" i="1"/>
  <c r="Q967" i="1"/>
  <c r="S948" i="1"/>
  <c r="Q948" i="1"/>
  <c r="S65" i="1"/>
  <c r="G10" i="16"/>
  <c r="G39" i="25"/>
  <c r="I39" i="25" s="1"/>
  <c r="C20" i="2"/>
  <c r="G6" i="41"/>
  <c r="Q364" i="1"/>
  <c r="Q88" i="1"/>
  <c r="S88" i="1"/>
  <c r="AD948" i="1"/>
  <c r="AD967" i="1"/>
  <c r="AC967" i="1"/>
  <c r="AC948" i="1"/>
  <c r="AD1218" i="1"/>
  <c r="AD1217" i="1"/>
  <c r="AC1219" i="1"/>
  <c r="AC1160" i="1"/>
  <c r="AC1159" i="1"/>
  <c r="AC199" i="1"/>
  <c r="AC200" i="1"/>
  <c r="AC201" i="1"/>
  <c r="AC202" i="1"/>
  <c r="AC1218" i="1"/>
  <c r="AC1217" i="1"/>
  <c r="AB1233" i="1"/>
  <c r="AC1233" i="1" s="1"/>
  <c r="AB1232" i="1"/>
  <c r="AC1232" i="1" s="1"/>
  <c r="AB1231" i="1"/>
  <c r="AC1231" i="1" s="1"/>
  <c r="AB1230" i="1"/>
  <c r="AC1230" i="1" s="1"/>
  <c r="AB1229" i="1"/>
  <c r="AC1229" i="1" s="1"/>
  <c r="AB1043" i="1"/>
  <c r="AC1043" i="1" s="1"/>
  <c r="AB1042" i="1"/>
  <c r="AC1042" i="1" s="1"/>
  <c r="AB1041" i="1"/>
  <c r="AC1041" i="1" s="1"/>
  <c r="AB1040" i="1"/>
  <c r="AC1040" i="1" s="1"/>
  <c r="C67" i="2"/>
  <c r="C64" i="2"/>
  <c r="S1217" i="1"/>
  <c r="S1218" i="1"/>
  <c r="S1219" i="1"/>
  <c r="Q1217" i="1"/>
  <c r="Q1218" i="1"/>
  <c r="Q1219" i="1"/>
  <c r="Q5" i="1"/>
  <c r="Q6" i="1"/>
  <c r="Q7" i="1"/>
  <c r="Q8" i="1"/>
  <c r="Q9" i="1"/>
  <c r="Q10" i="1"/>
  <c r="Q11" i="1"/>
  <c r="Q12" i="1"/>
  <c r="Q13" i="1"/>
  <c r="Q14" i="1"/>
  <c r="Q15" i="1"/>
  <c r="Q16" i="1"/>
  <c r="Q17" i="1"/>
  <c r="Q18" i="1"/>
  <c r="Q19" i="1"/>
  <c r="Q21" i="1"/>
  <c r="Q22" i="1"/>
  <c r="Q23" i="1"/>
  <c r="Q24" i="1"/>
  <c r="Q25" i="1"/>
  <c r="Q28" i="1"/>
  <c r="Q29" i="1"/>
  <c r="Q30" i="1"/>
  <c r="Q31" i="1"/>
  <c r="Q32" i="1"/>
  <c r="Q33" i="1"/>
  <c r="Q34" i="1"/>
  <c r="Q35" i="1"/>
  <c r="Q36" i="1"/>
  <c r="Q37" i="1"/>
  <c r="Q38" i="1"/>
  <c r="Q40" i="1"/>
  <c r="Q41" i="1"/>
  <c r="Q45" i="1"/>
  <c r="Q47" i="1"/>
  <c r="Q50" i="1"/>
  <c r="Q51" i="1"/>
  <c r="Q52" i="1"/>
  <c r="Q53" i="1"/>
  <c r="Q54" i="1"/>
  <c r="Q56" i="1"/>
  <c r="Q57" i="1"/>
  <c r="Q68" i="1"/>
  <c r="Q69" i="1"/>
  <c r="Q70" i="1"/>
  <c r="Q71" i="1"/>
  <c r="Q72" i="1"/>
  <c r="Q73" i="1"/>
  <c r="Q74" i="1"/>
  <c r="Q75" i="1"/>
  <c r="Q76" i="1"/>
  <c r="Q77" i="1"/>
  <c r="Q78" i="1"/>
  <c r="Q79" i="1"/>
  <c r="Q80" i="1"/>
  <c r="Q81" i="1"/>
  <c r="Q82" i="1"/>
  <c r="Q83" i="1"/>
  <c r="Q84" i="1"/>
  <c r="Q85" i="1"/>
  <c r="Q86" i="1"/>
  <c r="Q87" i="1"/>
  <c r="Q58" i="1"/>
  <c r="Q95" i="1"/>
  <c r="Q96" i="1"/>
  <c r="Q97" i="1"/>
  <c r="Q98" i="1"/>
  <c r="Q101" i="1"/>
  <c r="Q103" i="1"/>
  <c r="Q105" i="1"/>
  <c r="Q107" i="1"/>
  <c r="Q108" i="1"/>
  <c r="Q109" i="1"/>
  <c r="Q110" i="1"/>
  <c r="Q111" i="1"/>
  <c r="Q112" i="1"/>
  <c r="Q113" i="1"/>
  <c r="Q114" i="1"/>
  <c r="Q151" i="1"/>
  <c r="Q152" i="1"/>
  <c r="Q153" i="1"/>
  <c r="Q154" i="1"/>
  <c r="Q155" i="1"/>
  <c r="Q156" i="1"/>
  <c r="Q157" i="1"/>
  <c r="Q158" i="1"/>
  <c r="Q159" i="1"/>
  <c r="Q160" i="1"/>
  <c r="Q161" i="1"/>
  <c r="Q162" i="1"/>
  <c r="Q173" i="1"/>
  <c r="Q174" i="1"/>
  <c r="T174" i="1" s="1"/>
  <c r="U174" i="1" s="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4" i="1"/>
  <c r="Q205" i="1"/>
  <c r="Q230" i="1"/>
  <c r="Q232" i="1"/>
  <c r="Q233" i="1"/>
  <c r="Q234" i="1"/>
  <c r="Q235" i="1"/>
  <c r="Q236" i="1"/>
  <c r="Q237" i="1"/>
  <c r="Q238" i="1"/>
  <c r="Q239" i="1"/>
  <c r="Q241" i="1"/>
  <c r="Q242" i="1"/>
  <c r="Q243" i="1"/>
  <c r="Q244" i="1"/>
  <c r="Q245" i="1"/>
  <c r="Q246" i="1"/>
  <c r="Q247" i="1"/>
  <c r="Q249"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23" i="1"/>
  <c r="Q324" i="1"/>
  <c r="Q325" i="1"/>
  <c r="Q327" i="1"/>
  <c r="Q328" i="1"/>
  <c r="Q329" i="1"/>
  <c r="Q330" i="1"/>
  <c r="Q331" i="1"/>
  <c r="Q332" i="1"/>
  <c r="Q333" i="1"/>
  <c r="Q334" i="1"/>
  <c r="Q335" i="1"/>
  <c r="Q336" i="1"/>
  <c r="Q337" i="1"/>
  <c r="Q338" i="1"/>
  <c r="Q339" i="1"/>
  <c r="Q340" i="1"/>
  <c r="Q341" i="1"/>
  <c r="Q342" i="1"/>
  <c r="Q343" i="1"/>
  <c r="Q362" i="1"/>
  <c r="Q363" i="1"/>
  <c r="Q365" i="1"/>
  <c r="Q366" i="1"/>
  <c r="Q367" i="1"/>
  <c r="Q368" i="1"/>
  <c r="Q369" i="1"/>
  <c r="Q370" i="1"/>
  <c r="Q371" i="1"/>
  <c r="Q372" i="1"/>
  <c r="Q373" i="1"/>
  <c r="Q374" i="1"/>
  <c r="Q375" i="1"/>
  <c r="Q376" i="1"/>
  <c r="Q377" i="1"/>
  <c r="Q378" i="1"/>
  <c r="Q379" i="1"/>
  <c r="Q380"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D11" i="2" s="1"/>
  <c r="Q411" i="1"/>
  <c r="T411" i="1" s="1"/>
  <c r="U411" i="1" s="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7" i="1"/>
  <c r="Q482" i="1"/>
  <c r="Q483" i="1"/>
  <c r="Q484" i="1"/>
  <c r="Q493" i="1"/>
  <c r="Q494" i="1"/>
  <c r="Q495" i="1"/>
  <c r="Q496" i="1"/>
  <c r="Q497" i="1"/>
  <c r="Q498" i="1"/>
  <c r="Q499" i="1"/>
  <c r="Q500" i="1"/>
  <c r="Q501" i="1"/>
  <c r="Q502" i="1"/>
  <c r="Q515" i="1"/>
  <c r="Q518" i="1"/>
  <c r="Q519" i="1"/>
  <c r="Q520" i="1"/>
  <c r="Q521" i="1"/>
  <c r="Q523" i="1"/>
  <c r="Q525" i="1"/>
  <c r="Q526" i="1"/>
  <c r="Q527" i="1"/>
  <c r="Q533" i="1"/>
  <c r="Q534" i="1"/>
  <c r="Q535" i="1"/>
  <c r="Q536" i="1"/>
  <c r="Q537" i="1"/>
  <c r="Q539" i="1"/>
  <c r="Q541" i="1"/>
  <c r="Q542" i="1"/>
  <c r="Q543" i="1"/>
  <c r="Q547" i="1"/>
  <c r="Q548" i="1"/>
  <c r="Q549" i="1"/>
  <c r="Q551" i="1"/>
  <c r="Q552" i="1"/>
  <c r="Q554" i="1"/>
  <c r="Q556" i="1"/>
  <c r="Q558" i="1"/>
  <c r="Q563" i="1"/>
  <c r="Q564" i="1"/>
  <c r="Q565" i="1"/>
  <c r="Q568" i="1"/>
  <c r="Q569" i="1"/>
  <c r="Q570" i="1"/>
  <c r="Q572" i="1"/>
  <c r="Q573" i="1"/>
  <c r="Q574" i="1"/>
  <c r="Q575" i="1"/>
  <c r="Q576" i="1"/>
  <c r="Q577" i="1"/>
  <c r="Q578" i="1"/>
  <c r="Q582" i="1"/>
  <c r="Q583" i="1"/>
  <c r="Q584" i="1"/>
  <c r="Q585" i="1"/>
  <c r="Q586" i="1"/>
  <c r="Q587" i="1"/>
  <c r="Q588" i="1"/>
  <c r="Q589" i="1"/>
  <c r="Q590" i="1"/>
  <c r="Q591" i="1"/>
  <c r="Q592" i="1"/>
  <c r="Q595" i="1"/>
  <c r="Q596" i="1"/>
  <c r="Q597" i="1"/>
  <c r="Q598" i="1"/>
  <c r="Q599" i="1"/>
  <c r="Q600" i="1"/>
  <c r="Q601" i="1"/>
  <c r="Q602" i="1"/>
  <c r="Q605" i="1"/>
  <c r="Q606" i="1"/>
  <c r="Q617" i="1"/>
  <c r="Q618" i="1"/>
  <c r="Q619" i="1"/>
  <c r="Q620" i="1"/>
  <c r="Q621" i="1"/>
  <c r="Q622" i="1"/>
  <c r="Q623" i="1"/>
  <c r="Q624" i="1"/>
  <c r="Q626" i="1"/>
  <c r="Q627" i="1"/>
  <c r="D24" i="2" s="1"/>
  <c r="Q628" i="1"/>
  <c r="Q629" i="1"/>
  <c r="Q630" i="1"/>
  <c r="Q640" i="1"/>
  <c r="Q641" i="1"/>
  <c r="Q642" i="1"/>
  <c r="Q643" i="1"/>
  <c r="Q644" i="1"/>
  <c r="Q653" i="1"/>
  <c r="Q654" i="1"/>
  <c r="Q655" i="1"/>
  <c r="Q656" i="1"/>
  <c r="Q657" i="1"/>
  <c r="Q658" i="1"/>
  <c r="Q659" i="1"/>
  <c r="Q660" i="1"/>
  <c r="Q661" i="1"/>
  <c r="Q662" i="1"/>
  <c r="Q663" i="1"/>
  <c r="Q664" i="1"/>
  <c r="Q665" i="1"/>
  <c r="Q666" i="1"/>
  <c r="Q667" i="1"/>
  <c r="Q904" i="1"/>
  <c r="Q905" i="1"/>
  <c r="T905" i="1" s="1"/>
  <c r="U905" i="1" s="1"/>
  <c r="T914" i="1"/>
  <c r="U914" i="1" s="1"/>
  <c r="T915" i="1"/>
  <c r="U915" i="1" s="1"/>
  <c r="Q935" i="1"/>
  <c r="T908" i="1"/>
  <c r="U908" i="1" s="1"/>
  <c r="T909" i="1"/>
  <c r="U909" i="1" s="1"/>
  <c r="T907" i="1"/>
  <c r="U907" i="1" s="1"/>
  <c r="Q884" i="1"/>
  <c r="Q885" i="1"/>
  <c r="Q886" i="1"/>
  <c r="Q887" i="1"/>
  <c r="Q936" i="1"/>
  <c r="Q937" i="1"/>
  <c r="Q939" i="1"/>
  <c r="Q941" i="1"/>
  <c r="Q942" i="1"/>
  <c r="Q943" i="1"/>
  <c r="Q944" i="1"/>
  <c r="Q945" i="1"/>
  <c r="Q946" i="1"/>
  <c r="Q947" i="1"/>
  <c r="Q949" i="1"/>
  <c r="Q951" i="1"/>
  <c r="Q952" i="1"/>
  <c r="Q953" i="1"/>
  <c r="Q954" i="1"/>
  <c r="Q955" i="1"/>
  <c r="Q956" i="1"/>
  <c r="Q962" i="1"/>
  <c r="Q963" i="1"/>
  <c r="Q964" i="1"/>
  <c r="Q965" i="1"/>
  <c r="Q968" i="1"/>
  <c r="Q969" i="1"/>
  <c r="Q970" i="1"/>
  <c r="Q972" i="1"/>
  <c r="Q973" i="1"/>
  <c r="Q974" i="1"/>
  <c r="Q975" i="1"/>
  <c r="Q976" i="1"/>
  <c r="Q977" i="1"/>
  <c r="Q978" i="1"/>
  <c r="Q979" i="1"/>
  <c r="Q980" i="1"/>
  <c r="Q981" i="1"/>
  <c r="Q982" i="1"/>
  <c r="Q983" i="1"/>
  <c r="Q984" i="1"/>
  <c r="Q985" i="1"/>
  <c r="Q987" i="1"/>
  <c r="Q988" i="1"/>
  <c r="Q1005" i="1"/>
  <c r="Q1047" i="1"/>
  <c r="Q1048" i="1"/>
  <c r="Q1049" i="1"/>
  <c r="Q1050" i="1"/>
  <c r="Q1051" i="1"/>
  <c r="Q1052" i="1"/>
  <c r="Q1053" i="1"/>
  <c r="Q1054" i="1"/>
  <c r="Q1055" i="1"/>
  <c r="Q1056" i="1"/>
  <c r="Q1057" i="1"/>
  <c r="Q1058" i="1"/>
  <c r="Q1059" i="1"/>
  <c r="Q1060" i="1"/>
  <c r="Q1061" i="1"/>
  <c r="Q1062" i="1"/>
  <c r="Q1072" i="1"/>
  <c r="Q1073" i="1"/>
  <c r="Q1134" i="1"/>
  <c r="Q1164" i="1"/>
  <c r="Q1165" i="1"/>
  <c r="Q1166"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3" i="1"/>
  <c r="Q1215" i="1"/>
  <c r="D63" i="2" s="1"/>
  <c r="Q1244" i="1"/>
  <c r="Q1245" i="1"/>
  <c r="Q1246" i="1"/>
  <c r="Q1247" i="1"/>
  <c r="Q1286" i="1"/>
  <c r="C59" i="2"/>
  <c r="S1160" i="1"/>
  <c r="S1229" i="1"/>
  <c r="S1230" i="1"/>
  <c r="S1231" i="1"/>
  <c r="S1232" i="1"/>
  <c r="S1233" i="1"/>
  <c r="S1220" i="1"/>
  <c r="C63" i="2"/>
  <c r="AD1243" i="1"/>
  <c r="AD1242" i="1"/>
  <c r="AD1241" i="1"/>
  <c r="AD1240" i="1"/>
  <c r="Q650" i="1"/>
  <c r="Q651" i="1"/>
  <c r="Q652" i="1"/>
  <c r="Q649" i="1"/>
  <c r="X652" i="1"/>
  <c r="X651" i="1"/>
  <c r="X650" i="1"/>
  <c r="X649" i="1"/>
  <c r="AC1240" i="1"/>
  <c r="X409" i="1"/>
  <c r="Z409" i="1" s="1"/>
  <c r="X411" i="1"/>
  <c r="Y411" i="1" s="1"/>
  <c r="X408" i="1"/>
  <c r="Z408" i="1" s="1"/>
  <c r="X407" i="1"/>
  <c r="Z407" i="1" s="1"/>
  <c r="X406" i="1"/>
  <c r="Y406" i="1" s="1"/>
  <c r="X405" i="1"/>
  <c r="Y405" i="1" s="1"/>
  <c r="X402" i="1"/>
  <c r="Z402" i="1" s="1"/>
  <c r="X401" i="1"/>
  <c r="Z401" i="1" s="1"/>
  <c r="X917" i="1"/>
  <c r="Y917" i="1" s="1"/>
  <c r="AB1220" i="1"/>
  <c r="AC1220" i="1" s="1"/>
  <c r="S1241" i="1"/>
  <c r="S1242" i="1"/>
  <c r="S1243" i="1"/>
  <c r="S1244" i="1"/>
  <c r="S1245" i="1"/>
  <c r="S1246" i="1"/>
  <c r="S1247" i="1"/>
  <c r="S1240" i="1"/>
  <c r="V643" i="1"/>
  <c r="V644" i="1"/>
  <c r="V642" i="1"/>
  <c r="Z640" i="1"/>
  <c r="Q571" i="1"/>
  <c r="Q567" i="1"/>
  <c r="Q566" i="1"/>
  <c r="Q562" i="1"/>
  <c r="Q560" i="1"/>
  <c r="Q555" i="1"/>
  <c r="Q553" i="1"/>
  <c r="Q550" i="1"/>
  <c r="Q546" i="1"/>
  <c r="Q545" i="1"/>
  <c r="Q540" i="1"/>
  <c r="Q538" i="1"/>
  <c r="Q531" i="1"/>
  <c r="Q530" i="1"/>
  <c r="Q529" i="1"/>
  <c r="Q528" i="1"/>
  <c r="Q524" i="1"/>
  <c r="V408" i="1"/>
  <c r="AC406" i="1"/>
  <c r="V407" i="1"/>
  <c r="X657" i="1"/>
  <c r="X658" i="1"/>
  <c r="Z658" i="1" s="1"/>
  <c r="X659" i="1"/>
  <c r="Z659" i="1" s="1"/>
  <c r="X660" i="1"/>
  <c r="Z660" i="1" s="1"/>
  <c r="X661" i="1"/>
  <c r="Z661" i="1" s="1"/>
  <c r="X662" i="1"/>
  <c r="X663" i="1"/>
  <c r="Z663" i="1" s="1"/>
  <c r="X664" i="1"/>
  <c r="Z664" i="1" s="1"/>
  <c r="X665" i="1"/>
  <c r="Z665" i="1" s="1"/>
  <c r="X666" i="1"/>
  <c r="Z666" i="1" s="1"/>
  <c r="X667" i="1"/>
  <c r="Z667" i="1" s="1"/>
  <c r="X904" i="1"/>
  <c r="X905" i="1"/>
  <c r="X656" i="1"/>
  <c r="Z656" i="1" s="1"/>
  <c r="V666" i="1"/>
  <c r="V667" i="1"/>
  <c r="V665" i="1"/>
  <c r="V663" i="1"/>
  <c r="V664" i="1"/>
  <c r="V662" i="1"/>
  <c r="V657" i="1"/>
  <c r="V658" i="1"/>
  <c r="V659" i="1"/>
  <c r="V660" i="1"/>
  <c r="V661" i="1"/>
  <c r="V656" i="1"/>
  <c r="AC656" i="1"/>
  <c r="AC642" i="1"/>
  <c r="AC643" i="1"/>
  <c r="AC649" i="1"/>
  <c r="AC650" i="1"/>
  <c r="AC651" i="1"/>
  <c r="AC652" i="1"/>
  <c r="AC653" i="1"/>
  <c r="AC654" i="1"/>
  <c r="AC655" i="1"/>
  <c r="AC657" i="1"/>
  <c r="AC659" i="1"/>
  <c r="AC660" i="1"/>
  <c r="AC661" i="1"/>
  <c r="AC662" i="1"/>
  <c r="AC663" i="1"/>
  <c r="AC664" i="1"/>
  <c r="AC665" i="1"/>
  <c r="AC666" i="1"/>
  <c r="AC667" i="1"/>
  <c r="V630" i="1"/>
  <c r="AD1248" i="1"/>
  <c r="AD1220" i="1"/>
  <c r="X388" i="1"/>
  <c r="Y388" i="1" s="1"/>
  <c r="S388" i="1"/>
  <c r="V401" i="1"/>
  <c r="V402" i="1"/>
  <c r="AC402" i="1"/>
  <c r="S402" i="1"/>
  <c r="C10" i="2"/>
  <c r="S407" i="1"/>
  <c r="S408" i="1"/>
  <c r="S409" i="1"/>
  <c r="S653" i="1"/>
  <c r="C30" i="2"/>
  <c r="C29" i="2"/>
  <c r="S667" i="1"/>
  <c r="S666" i="1"/>
  <c r="S663" i="1"/>
  <c r="S664" i="1"/>
  <c r="S660" i="1"/>
  <c r="S661" i="1"/>
  <c r="S657" i="1"/>
  <c r="S658" i="1"/>
  <c r="S656" i="1"/>
  <c r="S659" i="1"/>
  <c r="S662" i="1"/>
  <c r="S665" i="1"/>
  <c r="S654" i="1"/>
  <c r="S655" i="1"/>
  <c r="S86" i="1"/>
  <c r="S87" i="1"/>
  <c r="S30" i="1"/>
  <c r="S31" i="1"/>
  <c r="S32" i="1"/>
  <c r="S33" i="1"/>
  <c r="S34" i="1"/>
  <c r="S35" i="1"/>
  <c r="S36" i="1"/>
  <c r="S37" i="1"/>
  <c r="S38" i="1"/>
  <c r="S40" i="1"/>
  <c r="S41" i="1"/>
  <c r="S45" i="1"/>
  <c r="S56" i="1"/>
  <c r="S57" i="1"/>
  <c r="S53" i="1"/>
  <c r="C28" i="2"/>
  <c r="S649" i="1"/>
  <c r="S650" i="1"/>
  <c r="S651" i="1"/>
  <c r="S652" i="1"/>
  <c r="AD606" i="1"/>
  <c r="S644" i="1"/>
  <c r="S643" i="1"/>
  <c r="S642" i="1"/>
  <c r="S641" i="1"/>
  <c r="S640" i="1"/>
  <c r="S630" i="1"/>
  <c r="AC1131" i="1"/>
  <c r="AC1007" i="1"/>
  <c r="AC998" i="1"/>
  <c r="AC965" i="1"/>
  <c r="AC962" i="1"/>
  <c r="AC585" i="1"/>
  <c r="AC556" i="1"/>
  <c r="AC533" i="1"/>
  <c r="AC527" i="1"/>
  <c r="AC515" i="1"/>
  <c r="AC403" i="1"/>
  <c r="AC401" i="1"/>
  <c r="AC396" i="1"/>
  <c r="AC395" i="1"/>
  <c r="AC394" i="1"/>
  <c r="AC387" i="1"/>
  <c r="AC386" i="1"/>
  <c r="AC384" i="1"/>
  <c r="AC383" i="1"/>
  <c r="AC374" i="1"/>
  <c r="AC343" i="1"/>
  <c r="AC341" i="1"/>
  <c r="AC311" i="1"/>
  <c r="AC304" i="1"/>
  <c r="AC303" i="1"/>
  <c r="AC299" i="1"/>
  <c r="AC298" i="1"/>
  <c r="AC249" i="1"/>
  <c r="AC247" i="1"/>
  <c r="AC239" i="1"/>
  <c r="AC237" i="1"/>
  <c r="AC152" i="1"/>
  <c r="AC109" i="1"/>
  <c r="AD401" i="1"/>
  <c r="C54" i="2"/>
  <c r="S962" i="1"/>
  <c r="S84" i="1"/>
  <c r="S943" i="1"/>
  <c r="S944" i="1"/>
  <c r="S585" i="1"/>
  <c r="AD988" i="1"/>
  <c r="AD987" i="1"/>
  <c r="AD976" i="1"/>
  <c r="AD975" i="1"/>
  <c r="AD974" i="1"/>
  <c r="AD973" i="1"/>
  <c r="AD964" i="1"/>
  <c r="AD963" i="1"/>
  <c r="AD947" i="1"/>
  <c r="AD946" i="1"/>
  <c r="AD945" i="1"/>
  <c r="AD405" i="1"/>
  <c r="AC976" i="1"/>
  <c r="AC974" i="1"/>
  <c r="AC629" i="1"/>
  <c r="AC628" i="1"/>
  <c r="AC586" i="1"/>
  <c r="AC584" i="1"/>
  <c r="AC573" i="1"/>
  <c r="AC364" i="1"/>
  <c r="AC236" i="1"/>
  <c r="AC68" i="1"/>
  <c r="AC37" i="1"/>
  <c r="AC968" i="1"/>
  <c r="AB988" i="1"/>
  <c r="AC988" i="1" s="1"/>
  <c r="AB987" i="1"/>
  <c r="AC987" i="1" s="1"/>
  <c r="AB984" i="1"/>
  <c r="AC984" i="1" s="1"/>
  <c r="AB983" i="1"/>
  <c r="AC983" i="1" s="1"/>
  <c r="AB982" i="1"/>
  <c r="AC982" i="1" s="1"/>
  <c r="AC981" i="1"/>
  <c r="AC980" i="1"/>
  <c r="AC979" i="1"/>
  <c r="AC978" i="1"/>
  <c r="AC977" i="1"/>
  <c r="AC975" i="1"/>
  <c r="AC970" i="1"/>
  <c r="AC969" i="1"/>
  <c r="AC966" i="1"/>
  <c r="AC964" i="1"/>
  <c r="AC963" i="1"/>
  <c r="AC956" i="1"/>
  <c r="AC955" i="1"/>
  <c r="AC954" i="1"/>
  <c r="AC953" i="1"/>
  <c r="AC952" i="1"/>
  <c r="AC951" i="1"/>
  <c r="AC950" i="1"/>
  <c r="AC949" i="1"/>
  <c r="AC947" i="1"/>
  <c r="AC946" i="1"/>
  <c r="AC945" i="1"/>
  <c r="S973" i="1"/>
  <c r="S974" i="1"/>
  <c r="S975" i="1"/>
  <c r="S976" i="1"/>
  <c r="S965" i="1"/>
  <c r="S964" i="1"/>
  <c r="S963" i="1"/>
  <c r="S945" i="1"/>
  <c r="S946" i="1"/>
  <c r="S947" i="1"/>
  <c r="C25" i="2"/>
  <c r="C24" i="2"/>
  <c r="S987" i="1"/>
  <c r="S988" i="1"/>
  <c r="S628" i="1"/>
  <c r="S629" i="1"/>
  <c r="AC591" i="1"/>
  <c r="AC590" i="1"/>
  <c r="AC589" i="1"/>
  <c r="AC588" i="1"/>
  <c r="AC583" i="1"/>
  <c r="AC582" i="1"/>
  <c r="AC581" i="1"/>
  <c r="AC580" i="1"/>
  <c r="AC539" i="1"/>
  <c r="AC537" i="1"/>
  <c r="AC524" i="1"/>
  <c r="AC380" i="1"/>
  <c r="AC379" i="1"/>
  <c r="AC246" i="1"/>
  <c r="AC238" i="1"/>
  <c r="AC231" i="1"/>
  <c r="AC230" i="1"/>
  <c r="AC205" i="1"/>
  <c r="AC191" i="1"/>
  <c r="AC184" i="1"/>
  <c r="AC156" i="1"/>
  <c r="AC155" i="1"/>
  <c r="AC153" i="1"/>
  <c r="AC151" i="1"/>
  <c r="AC73" i="1"/>
  <c r="AC71" i="1"/>
  <c r="AC70" i="1"/>
  <c r="AC69" i="1"/>
  <c r="AC62" i="1"/>
  <c r="S887" i="1"/>
  <c r="C56" i="2"/>
  <c r="X239" i="1"/>
  <c r="Y239" i="1" s="1"/>
  <c r="C15" i="2"/>
  <c r="S182" i="1"/>
  <c r="S1451" i="1"/>
  <c r="S1285" i="1"/>
  <c r="S1286" i="1"/>
  <c r="AC1051" i="1"/>
  <c r="X371" i="1"/>
  <c r="Y371" i="1" s="1"/>
  <c r="AC235" i="1"/>
  <c r="AC234" i="1"/>
  <c r="C68" i="2"/>
  <c r="S1248" i="1"/>
  <c r="E68" i="2" s="1"/>
  <c r="C11" i="2"/>
  <c r="X410" i="1"/>
  <c r="Z410" i="1" s="1"/>
  <c r="X234" i="1"/>
  <c r="Y234" i="1" s="1"/>
  <c r="X235" i="1"/>
  <c r="Y235" i="1" s="1"/>
  <c r="C6" i="2"/>
  <c r="S363" i="1"/>
  <c r="S362" i="1"/>
  <c r="C61" i="2"/>
  <c r="C13" i="2"/>
  <c r="X404" i="1"/>
  <c r="Z404" i="1" s="1"/>
  <c r="X403" i="1"/>
  <c r="V404" i="1"/>
  <c r="V403" i="1"/>
  <c r="AD174" i="1"/>
  <c r="S1213" i="1"/>
  <c r="G9" i="25"/>
  <c r="I9" i="25" s="1"/>
  <c r="G10" i="25"/>
  <c r="I10" i="25" s="1"/>
  <c r="G11" i="25"/>
  <c r="I11" i="25" s="1"/>
  <c r="G12" i="25"/>
  <c r="I12" i="25" s="1"/>
  <c r="G13" i="25"/>
  <c r="I13" i="25" s="1"/>
  <c r="G14" i="25"/>
  <c r="I14" i="25" s="1"/>
  <c r="G15" i="25"/>
  <c r="I15" i="25" s="1"/>
  <c r="G16" i="25"/>
  <c r="I16" i="25" s="1"/>
  <c r="G17" i="25"/>
  <c r="I17" i="25" s="1"/>
  <c r="G18" i="25"/>
  <c r="I18" i="25" s="1"/>
  <c r="G19" i="25"/>
  <c r="I19" i="25" s="1"/>
  <c r="G20" i="25"/>
  <c r="I20" i="25" s="1"/>
  <c r="G21" i="25"/>
  <c r="I21" i="25" s="1"/>
  <c r="G22" i="25"/>
  <c r="I22" i="25" s="1"/>
  <c r="G23" i="25"/>
  <c r="I23" i="25" s="1"/>
  <c r="G24" i="25"/>
  <c r="I24" i="25" s="1"/>
  <c r="G25" i="25"/>
  <c r="I25" i="25" s="1"/>
  <c r="G26" i="25"/>
  <c r="G27" i="25"/>
  <c r="I27" i="25" s="1"/>
  <c r="G28" i="25"/>
  <c r="I28" i="25" s="1"/>
  <c r="G29" i="25"/>
  <c r="I29" i="25" s="1"/>
  <c r="G30" i="25"/>
  <c r="I30" i="25" s="1"/>
  <c r="G31" i="25"/>
  <c r="I31" i="25" s="1"/>
  <c r="G32" i="25"/>
  <c r="I32" i="25" s="1"/>
  <c r="G33" i="25"/>
  <c r="I33" i="25" s="1"/>
  <c r="G34" i="25"/>
  <c r="I34" i="25" s="1"/>
  <c r="G35" i="25"/>
  <c r="I35" i="25" s="1"/>
  <c r="G36" i="25"/>
  <c r="I36" i="25" s="1"/>
  <c r="G37" i="25"/>
  <c r="I37" i="25" s="1"/>
  <c r="G38" i="25"/>
  <c r="I38" i="25" s="1"/>
  <c r="G40" i="25"/>
  <c r="I40" i="25" s="1"/>
  <c r="G41" i="25"/>
  <c r="I41" i="25" s="1"/>
  <c r="G42" i="25"/>
  <c r="I42" i="25" s="1"/>
  <c r="G43" i="25"/>
  <c r="I43" i="25" s="1"/>
  <c r="G44" i="25"/>
  <c r="I44" i="25" s="1"/>
  <c r="G45" i="25"/>
  <c r="I45" i="25" s="1"/>
  <c r="G46" i="25"/>
  <c r="I46" i="25" s="1"/>
  <c r="G47" i="25"/>
  <c r="I47" i="25" s="1"/>
  <c r="G48" i="25"/>
  <c r="I48" i="25" s="1"/>
  <c r="G49" i="25"/>
  <c r="I49" i="25" s="1"/>
  <c r="G8" i="25"/>
  <c r="I8" i="25" s="1"/>
  <c r="C2" i="2"/>
  <c r="AC342" i="1"/>
  <c r="S341" i="1"/>
  <c r="S342" i="1"/>
  <c r="S343" i="1"/>
  <c r="S234" i="1"/>
  <c r="S235" i="1"/>
  <c r="C1072" i="1"/>
  <c r="C1131" i="1"/>
  <c r="S113" i="1"/>
  <c r="AC110" i="1"/>
  <c r="S1074" i="1"/>
  <c r="S406" i="1"/>
  <c r="S404" i="1"/>
  <c r="S403" i="1"/>
  <c r="S401" i="1"/>
  <c r="S205" i="1"/>
  <c r="S58" i="1"/>
  <c r="C23" i="2"/>
  <c r="AD1053" i="1"/>
  <c r="AD1060" i="1"/>
  <c r="S626" i="1"/>
  <c r="S1060" i="1"/>
  <c r="AC1060" i="1"/>
  <c r="S1053" i="1"/>
  <c r="S194" i="1"/>
  <c r="S195" i="1"/>
  <c r="S196" i="1"/>
  <c r="S197" i="1"/>
  <c r="S198" i="1"/>
  <c r="S199" i="1"/>
  <c r="S200" i="1"/>
  <c r="S201" i="1"/>
  <c r="S202" i="1"/>
  <c r="S204" i="1"/>
  <c r="AC418" i="1"/>
  <c r="S936" i="1"/>
  <c r="E48" i="2" s="1"/>
  <c r="I48" i="2" s="1"/>
  <c r="X886" i="1"/>
  <c r="Z886" i="1" s="1"/>
  <c r="S1073" i="1"/>
  <c r="AD1073" i="1"/>
  <c r="X1073" i="1"/>
  <c r="Z1073" i="1" s="1"/>
  <c r="S1207" i="1"/>
  <c r="AC1207" i="1"/>
  <c r="X418" i="1"/>
  <c r="Y418" i="1" s="1"/>
  <c r="X420" i="1"/>
  <c r="Y420" i="1" s="1"/>
  <c r="X230" i="1"/>
  <c r="S886" i="1"/>
  <c r="S584" i="1"/>
  <c r="AC1209" i="1"/>
  <c r="AC1208" i="1"/>
  <c r="AC1206" i="1"/>
  <c r="AC1205" i="1"/>
  <c r="AC1204" i="1"/>
  <c r="AC1203" i="1"/>
  <c r="AC1202" i="1"/>
  <c r="AC1201" i="1"/>
  <c r="AC1200" i="1"/>
  <c r="AC1199" i="1"/>
  <c r="AC1198" i="1"/>
  <c r="AC1197" i="1"/>
  <c r="AC1196" i="1"/>
  <c r="AC1195" i="1"/>
  <c r="AC1194" i="1"/>
  <c r="AC1193" i="1"/>
  <c r="AC1192" i="1"/>
  <c r="AC1191" i="1"/>
  <c r="AC1190" i="1"/>
  <c r="AC1189" i="1"/>
  <c r="AC1188" i="1"/>
  <c r="AC1187" i="1"/>
  <c r="AC1186" i="1"/>
  <c r="AC1185" i="1"/>
  <c r="AC1184" i="1"/>
  <c r="AC1183" i="1"/>
  <c r="AC1182" i="1"/>
  <c r="AC1181" i="1"/>
  <c r="AC1180" i="1"/>
  <c r="AC1179" i="1"/>
  <c r="AC1178" i="1"/>
  <c r="AC1177" i="1"/>
  <c r="AC1176" i="1"/>
  <c r="AC1175" i="1"/>
  <c r="AC1174" i="1"/>
  <c r="AC1173" i="1"/>
  <c r="AC1172" i="1"/>
  <c r="AC1171" i="1"/>
  <c r="AC1170" i="1"/>
  <c r="AC1169" i="1"/>
  <c r="AC1168" i="1"/>
  <c r="AC1059" i="1"/>
  <c r="AC1049" i="1"/>
  <c r="AC1048" i="1"/>
  <c r="AC1044" i="1"/>
  <c r="AC1026" i="1"/>
  <c r="AC985" i="1"/>
  <c r="AC942" i="1"/>
  <c r="AC941" i="1"/>
  <c r="AC939" i="1"/>
  <c r="AC937" i="1"/>
  <c r="AC624" i="1"/>
  <c r="AC623" i="1"/>
  <c r="AC622" i="1"/>
  <c r="AC620" i="1"/>
  <c r="AC619" i="1"/>
  <c r="AC618" i="1"/>
  <c r="AC617" i="1"/>
  <c r="AC599" i="1"/>
  <c r="AC596" i="1"/>
  <c r="AC587" i="1"/>
  <c r="AC579" i="1"/>
  <c r="AC570" i="1"/>
  <c r="AC569" i="1"/>
  <c r="AC568" i="1"/>
  <c r="AC566" i="1"/>
  <c r="AC562" i="1"/>
  <c r="AC560" i="1"/>
  <c r="AC558" i="1"/>
  <c r="AC555" i="1"/>
  <c r="AC553" i="1"/>
  <c r="AC552" i="1"/>
  <c r="AC551" i="1"/>
  <c r="AC550" i="1"/>
  <c r="AC549" i="1"/>
  <c r="AC546" i="1"/>
  <c r="AC543" i="1"/>
  <c r="AC542" i="1"/>
  <c r="AC540" i="1"/>
  <c r="AC534" i="1"/>
  <c r="AC528" i="1"/>
  <c r="AC526" i="1"/>
  <c r="AC525" i="1"/>
  <c r="AC520" i="1"/>
  <c r="AC502" i="1"/>
  <c r="AC501" i="1"/>
  <c r="AC500" i="1"/>
  <c r="AC499" i="1"/>
  <c r="AC498" i="1"/>
  <c r="AC497" i="1"/>
  <c r="AC496" i="1"/>
  <c r="AC495" i="1"/>
  <c r="AC494" i="1"/>
  <c r="AC493" i="1"/>
  <c r="AC484" i="1"/>
  <c r="AC483"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5" i="1"/>
  <c r="AC423" i="1"/>
  <c r="AC422" i="1"/>
  <c r="AC420" i="1"/>
  <c r="AC419" i="1"/>
  <c r="AC417" i="1"/>
  <c r="AC415" i="1"/>
  <c r="AC414" i="1"/>
  <c r="AC413" i="1"/>
  <c r="AC400" i="1"/>
  <c r="AC399" i="1"/>
  <c r="AC398" i="1"/>
  <c r="AC397" i="1"/>
  <c r="AC393" i="1"/>
  <c r="AC392" i="1"/>
  <c r="AC391" i="1"/>
  <c r="AC390" i="1"/>
  <c r="AC371" i="1"/>
  <c r="AC370" i="1"/>
  <c r="AC369" i="1"/>
  <c r="AC368" i="1"/>
  <c r="AC367" i="1"/>
  <c r="AC366" i="1"/>
  <c r="AC336" i="1"/>
  <c r="AC335" i="1"/>
  <c r="AC334" i="1"/>
  <c r="AC333" i="1"/>
  <c r="AC318" i="1"/>
  <c r="AC315" i="1"/>
  <c r="AC314" i="1"/>
  <c r="AC313" i="1"/>
  <c r="AC312" i="1"/>
  <c r="AC307" i="1"/>
  <c r="AC306" i="1"/>
  <c r="AC305" i="1"/>
  <c r="AC302" i="1"/>
  <c r="AC301" i="1"/>
  <c r="AC300" i="1"/>
  <c r="AC295" i="1"/>
  <c r="AC193" i="1"/>
  <c r="AC192" i="1"/>
  <c r="AC190" i="1"/>
  <c r="AC187" i="1"/>
  <c r="AC185" i="1"/>
  <c r="AC177" i="1"/>
  <c r="AC176" i="1"/>
  <c r="AC175" i="1"/>
  <c r="AC161" i="1"/>
  <c r="AC160" i="1"/>
  <c r="AC159" i="1"/>
  <c r="AC157" i="1"/>
  <c r="AC154" i="1"/>
  <c r="AC111" i="1"/>
  <c r="AC108" i="1"/>
  <c r="AC107" i="1"/>
  <c r="AC105" i="1"/>
  <c r="AC103" i="1"/>
  <c r="AC92" i="1"/>
  <c r="AC89" i="1"/>
  <c r="AC85" i="1"/>
  <c r="AC80" i="1"/>
  <c r="AC25" i="1"/>
  <c r="AC24" i="1"/>
  <c r="AC22" i="1"/>
  <c r="AC21" i="1"/>
  <c r="AC18" i="1"/>
  <c r="AC17" i="1"/>
  <c r="AC15" i="1"/>
  <c r="AC14" i="1"/>
  <c r="AC12" i="1"/>
  <c r="AC11" i="1"/>
  <c r="AC10" i="1"/>
  <c r="AC9" i="1"/>
  <c r="AC8" i="1"/>
  <c r="AC7" i="1"/>
  <c r="AC6" i="1"/>
  <c r="AC5" i="1"/>
  <c r="AC4" i="1"/>
  <c r="X599" i="1"/>
  <c r="Z599" i="1" s="1"/>
  <c r="X600" i="1"/>
  <c r="Y600" i="1" s="1"/>
  <c r="X601" i="1"/>
  <c r="Y601" i="1" s="1"/>
  <c r="X602" i="1"/>
  <c r="X605" i="1"/>
  <c r="Z605" i="1" s="1"/>
  <c r="X619" i="1"/>
  <c r="X620" i="1"/>
  <c r="Y620" i="1" s="1"/>
  <c r="Y621" i="1"/>
  <c r="X622" i="1"/>
  <c r="Z622" i="1" s="1"/>
  <c r="X623" i="1"/>
  <c r="Z623" i="1" s="1"/>
  <c r="X624" i="1"/>
  <c r="Z624" i="1" s="1"/>
  <c r="X618" i="1"/>
  <c r="Y618" i="1" s="1"/>
  <c r="O1463" i="1"/>
  <c r="O1462" i="1"/>
  <c r="O1461" i="1"/>
  <c r="O1460" i="1"/>
  <c r="O1459" i="1"/>
  <c r="AD1197" i="1"/>
  <c r="AD1198" i="1"/>
  <c r="AD1196" i="1"/>
  <c r="AD1195" i="1"/>
  <c r="AD1194" i="1"/>
  <c r="AD1193" i="1"/>
  <c r="AD1209" i="1"/>
  <c r="AD1166" i="1"/>
  <c r="AD1052" i="1"/>
  <c r="AD1043" i="1"/>
  <c r="AD1042" i="1"/>
  <c r="AD1041" i="1"/>
  <c r="AD1040" i="1"/>
  <c r="AD1029" i="1"/>
  <c r="AD1059" i="1" s="1"/>
  <c r="AD1028" i="1"/>
  <c r="AD1027" i="1"/>
  <c r="AD956" i="1"/>
  <c r="AD949" i="1"/>
  <c r="S598" i="1"/>
  <c r="O1458" i="1"/>
  <c r="S85" i="1"/>
  <c r="S627" i="1"/>
  <c r="E24" i="2" s="1"/>
  <c r="I24" i="2" s="1"/>
  <c r="I6" i="14"/>
  <c r="I6" i="16"/>
  <c r="X247" i="1"/>
  <c r="Z247" i="1" s="1"/>
  <c r="X249" i="1"/>
  <c r="Z249" i="1" s="1"/>
  <c r="V247" i="1"/>
  <c r="S247" i="1"/>
  <c r="S249" i="1"/>
  <c r="I10" i="7"/>
  <c r="M6" i="3"/>
  <c r="N6" i="3"/>
  <c r="C55" i="2"/>
  <c r="C53" i="2"/>
  <c r="L6" i="3"/>
  <c r="C48" i="2"/>
  <c r="C19" i="2"/>
  <c r="S523" i="1"/>
  <c r="C14" i="2"/>
  <c r="C12" i="2"/>
  <c r="C9" i="2"/>
  <c r="C7" i="2"/>
  <c r="S956" i="1"/>
  <c r="S966" i="1"/>
  <c r="S968" i="1"/>
  <c r="S969" i="1"/>
  <c r="S970" i="1"/>
  <c r="S972" i="1"/>
  <c r="S977" i="1"/>
  <c r="S978" i="1"/>
  <c r="S979" i="1"/>
  <c r="S980" i="1"/>
  <c r="S981" i="1"/>
  <c r="S982" i="1"/>
  <c r="S983" i="1"/>
  <c r="S984" i="1"/>
  <c r="S985" i="1"/>
  <c r="S990" i="1"/>
  <c r="S991" i="1"/>
  <c r="S992" i="1"/>
  <c r="S993" i="1"/>
  <c r="S994" i="1"/>
  <c r="S995" i="1"/>
  <c r="S996" i="1"/>
  <c r="S997" i="1"/>
  <c r="S998" i="1"/>
  <c r="S999" i="1"/>
  <c r="S1000" i="1"/>
  <c r="S1003" i="1"/>
  <c r="S1004" i="1"/>
  <c r="S1005" i="1"/>
  <c r="S1006" i="1"/>
  <c r="S1007" i="1"/>
  <c r="S1008" i="1"/>
  <c r="S1009" i="1"/>
  <c r="S1010" i="1"/>
  <c r="S1014" i="1"/>
  <c r="S1015" i="1"/>
  <c r="S1016" i="1"/>
  <c r="S1017" i="1"/>
  <c r="S1018" i="1"/>
  <c r="S1019" i="1"/>
  <c r="S1020" i="1"/>
  <c r="S1021" i="1"/>
  <c r="S1022" i="1"/>
  <c r="S1023" i="1"/>
  <c r="S1024" i="1"/>
  <c r="S1025" i="1"/>
  <c r="S1026" i="1"/>
  <c r="E55" i="2" s="1"/>
  <c r="S1027" i="1"/>
  <c r="S1028" i="1"/>
  <c r="S1029" i="1"/>
  <c r="S1040" i="1"/>
  <c r="S1041" i="1"/>
  <c r="S1042" i="1"/>
  <c r="S1043" i="1"/>
  <c r="S1044" i="1"/>
  <c r="S1047" i="1"/>
  <c r="S1048" i="1"/>
  <c r="S1049" i="1"/>
  <c r="S1050" i="1"/>
  <c r="S1052" i="1"/>
  <c r="S1054" i="1"/>
  <c r="S1055" i="1"/>
  <c r="S1056" i="1"/>
  <c r="S1057" i="1"/>
  <c r="S1058" i="1"/>
  <c r="S1059" i="1"/>
  <c r="S1061" i="1"/>
  <c r="S1062" i="1"/>
  <c r="S1072" i="1"/>
  <c r="S1131" i="1"/>
  <c r="S1132" i="1"/>
  <c r="S1133" i="1"/>
  <c r="S1134" i="1"/>
  <c r="S1135" i="1"/>
  <c r="S1136" i="1"/>
  <c r="S1163" i="1"/>
  <c r="S1164" i="1"/>
  <c r="S1165" i="1"/>
  <c r="S1166"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8" i="1"/>
  <c r="S1209" i="1"/>
  <c r="S1215" i="1"/>
  <c r="E63" i="2" s="1"/>
  <c r="S937" i="1"/>
  <c r="S5" i="1"/>
  <c r="S6" i="1"/>
  <c r="S7" i="1"/>
  <c r="S8" i="1"/>
  <c r="S9" i="1"/>
  <c r="S10" i="1"/>
  <c r="S11" i="1"/>
  <c r="S12" i="1"/>
  <c r="S13" i="1"/>
  <c r="S14" i="1"/>
  <c r="S15" i="1"/>
  <c r="S16" i="1"/>
  <c r="S17" i="1"/>
  <c r="S18" i="1"/>
  <c r="S19" i="1"/>
  <c r="S21" i="1"/>
  <c r="S22" i="1"/>
  <c r="S23" i="1"/>
  <c r="S24" i="1"/>
  <c r="S25" i="1"/>
  <c r="S26" i="1"/>
  <c r="S28" i="1"/>
  <c r="S47" i="1"/>
  <c r="S50" i="1"/>
  <c r="S51" i="1"/>
  <c r="S52" i="1"/>
  <c r="S54" i="1"/>
  <c r="S60" i="1"/>
  <c r="S61" i="1"/>
  <c r="S62" i="1"/>
  <c r="S63" i="1"/>
  <c r="S64" i="1"/>
  <c r="S66" i="1"/>
  <c r="S67" i="1"/>
  <c r="S68" i="1"/>
  <c r="S69" i="1"/>
  <c r="S70" i="1"/>
  <c r="S71" i="1"/>
  <c r="S72" i="1"/>
  <c r="S73" i="1"/>
  <c r="S74" i="1"/>
  <c r="S75" i="1"/>
  <c r="S76" i="1"/>
  <c r="S77" i="1"/>
  <c r="S78" i="1"/>
  <c r="S79" i="1"/>
  <c r="S80" i="1"/>
  <c r="S81" i="1"/>
  <c r="S82" i="1"/>
  <c r="S83" i="1"/>
  <c r="S89" i="1"/>
  <c r="S91" i="1"/>
  <c r="S92" i="1"/>
  <c r="S94" i="1"/>
  <c r="S95" i="1"/>
  <c r="S96" i="1"/>
  <c r="S97" i="1"/>
  <c r="S98" i="1"/>
  <c r="S101" i="1"/>
  <c r="S103" i="1"/>
  <c r="S105" i="1"/>
  <c r="S107" i="1"/>
  <c r="S108" i="1"/>
  <c r="S110" i="1"/>
  <c r="S111" i="1"/>
  <c r="S112" i="1"/>
  <c r="S114" i="1"/>
  <c r="S151" i="1"/>
  <c r="S152" i="1"/>
  <c r="S153" i="1"/>
  <c r="S154" i="1"/>
  <c r="S155" i="1"/>
  <c r="S156" i="1"/>
  <c r="S157" i="1"/>
  <c r="S158" i="1"/>
  <c r="S159" i="1"/>
  <c r="S160" i="1"/>
  <c r="S161" i="1"/>
  <c r="S162" i="1"/>
  <c r="S173" i="1"/>
  <c r="S175" i="1"/>
  <c r="S176" i="1"/>
  <c r="S177" i="1"/>
  <c r="S178" i="1"/>
  <c r="S179" i="1"/>
  <c r="S180" i="1"/>
  <c r="S181" i="1"/>
  <c r="S184" i="1"/>
  <c r="S186" i="1"/>
  <c r="S188" i="1"/>
  <c r="S189" i="1"/>
  <c r="S190" i="1"/>
  <c r="S191" i="1"/>
  <c r="S192" i="1"/>
  <c r="S193" i="1"/>
  <c r="S230" i="1"/>
  <c r="S231" i="1"/>
  <c r="S232" i="1"/>
  <c r="S233" i="1"/>
  <c r="S236" i="1"/>
  <c r="S237" i="1"/>
  <c r="S238" i="1"/>
  <c r="S239" i="1"/>
  <c r="S241" i="1"/>
  <c r="S242" i="1"/>
  <c r="S243" i="1"/>
  <c r="S244" i="1"/>
  <c r="S245" i="1"/>
  <c r="S246"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23" i="1"/>
  <c r="S324" i="1"/>
  <c r="S325" i="1"/>
  <c r="S326" i="1"/>
  <c r="S327" i="1"/>
  <c r="S328" i="1"/>
  <c r="S329" i="1"/>
  <c r="S330" i="1"/>
  <c r="S331" i="1"/>
  <c r="S332" i="1"/>
  <c r="S333" i="1"/>
  <c r="S334" i="1"/>
  <c r="S335" i="1"/>
  <c r="S336" i="1"/>
  <c r="S337" i="1"/>
  <c r="S338" i="1"/>
  <c r="S339" i="1"/>
  <c r="S340" i="1"/>
  <c r="S348" i="1"/>
  <c r="S349" i="1"/>
  <c r="S350" i="1"/>
  <c r="S351" i="1"/>
  <c r="S352" i="1"/>
  <c r="S353" i="1"/>
  <c r="S354" i="1"/>
  <c r="S355" i="1"/>
  <c r="S356" i="1"/>
  <c r="S357" i="1"/>
  <c r="S358" i="1"/>
  <c r="S359" i="1"/>
  <c r="S360" i="1"/>
  <c r="S361" i="1"/>
  <c r="S364" i="1"/>
  <c r="S365" i="1"/>
  <c r="S366" i="1"/>
  <c r="S367" i="1"/>
  <c r="S368" i="1"/>
  <c r="S369" i="1"/>
  <c r="S370" i="1"/>
  <c r="S371" i="1"/>
  <c r="S372" i="1"/>
  <c r="S373" i="1"/>
  <c r="S374" i="1"/>
  <c r="S375" i="1"/>
  <c r="S376" i="1"/>
  <c r="S377" i="1"/>
  <c r="S378" i="1"/>
  <c r="S379" i="1"/>
  <c r="S380" i="1"/>
  <c r="S383" i="1"/>
  <c r="S384" i="1"/>
  <c r="S385" i="1"/>
  <c r="S386" i="1"/>
  <c r="S387" i="1"/>
  <c r="S389" i="1"/>
  <c r="S390" i="1"/>
  <c r="S391" i="1"/>
  <c r="S392" i="1"/>
  <c r="S393" i="1"/>
  <c r="S394" i="1"/>
  <c r="S395" i="1"/>
  <c r="S396" i="1"/>
  <c r="S397" i="1"/>
  <c r="S398" i="1"/>
  <c r="S399" i="1"/>
  <c r="S400" i="1"/>
  <c r="S412" i="1"/>
  <c r="E12" i="2" s="1"/>
  <c r="I12" i="2" s="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7" i="1"/>
  <c r="S482" i="1"/>
  <c r="S483" i="1"/>
  <c r="S484" i="1"/>
  <c r="S493" i="1"/>
  <c r="S494" i="1"/>
  <c r="S495" i="1"/>
  <c r="S496" i="1"/>
  <c r="S497" i="1"/>
  <c r="S498" i="1"/>
  <c r="S499" i="1"/>
  <c r="S500" i="1"/>
  <c r="S501" i="1"/>
  <c r="S502" i="1"/>
  <c r="S518" i="1"/>
  <c r="S519" i="1"/>
  <c r="S520" i="1"/>
  <c r="S521" i="1"/>
  <c r="S524" i="1"/>
  <c r="S525" i="1"/>
  <c r="S526" i="1"/>
  <c r="S527" i="1"/>
  <c r="S528" i="1"/>
  <c r="S529" i="1"/>
  <c r="S530" i="1"/>
  <c r="S531" i="1"/>
  <c r="S532" i="1"/>
  <c r="S533" i="1"/>
  <c r="S534" i="1"/>
  <c r="S535" i="1"/>
  <c r="S536" i="1"/>
  <c r="S537" i="1"/>
  <c r="S538" i="1"/>
  <c r="S539" i="1"/>
  <c r="S540" i="1"/>
  <c r="S541" i="1"/>
  <c r="S542" i="1"/>
  <c r="S543" i="1"/>
  <c r="S545" i="1"/>
  <c r="S546" i="1"/>
  <c r="S547" i="1"/>
  <c r="S548" i="1"/>
  <c r="S549" i="1"/>
  <c r="S550" i="1"/>
  <c r="S551" i="1"/>
  <c r="S552" i="1"/>
  <c r="S553" i="1"/>
  <c r="S554" i="1"/>
  <c r="S555" i="1"/>
  <c r="S556" i="1"/>
  <c r="S558" i="1"/>
  <c r="S560" i="1"/>
  <c r="S562" i="1"/>
  <c r="S563" i="1"/>
  <c r="S564" i="1"/>
  <c r="S565" i="1"/>
  <c r="S566" i="1"/>
  <c r="S567" i="1"/>
  <c r="S568" i="1"/>
  <c r="S569" i="1"/>
  <c r="S570" i="1"/>
  <c r="S571" i="1"/>
  <c r="S572" i="1"/>
  <c r="S573" i="1"/>
  <c r="S574" i="1"/>
  <c r="S575" i="1"/>
  <c r="S577" i="1"/>
  <c r="S578" i="1"/>
  <c r="S579" i="1"/>
  <c r="S580" i="1"/>
  <c r="S581" i="1"/>
  <c r="S582" i="1"/>
  <c r="S583" i="1"/>
  <c r="S586" i="1"/>
  <c r="S587" i="1"/>
  <c r="S588" i="1"/>
  <c r="S589" i="1"/>
  <c r="S590" i="1"/>
  <c r="S591" i="1"/>
  <c r="S592" i="1"/>
  <c r="S597" i="1"/>
  <c r="S599" i="1"/>
  <c r="S600" i="1"/>
  <c r="S601" i="1"/>
  <c r="S602" i="1"/>
  <c r="S605" i="1"/>
  <c r="S606" i="1"/>
  <c r="S617" i="1"/>
  <c r="S618" i="1"/>
  <c r="S619" i="1"/>
  <c r="S620" i="1"/>
  <c r="S622" i="1"/>
  <c r="S623" i="1"/>
  <c r="S624" i="1"/>
  <c r="S935" i="1"/>
  <c r="S884" i="1"/>
  <c r="S885" i="1"/>
  <c r="S4" i="1"/>
  <c r="A23" i="2"/>
  <c r="A21" i="2"/>
  <c r="Q4" i="1"/>
  <c r="AD1165" i="1"/>
  <c r="AD1164" i="1"/>
  <c r="AD1163" i="1"/>
  <c r="AD1131" i="1"/>
  <c r="AC1072" i="1"/>
  <c r="AD1062" i="1"/>
  <c r="AC1062" i="1"/>
  <c r="AD1061" i="1"/>
  <c r="AC1061" i="1"/>
  <c r="AD1058" i="1"/>
  <c r="AC1058" i="1"/>
  <c r="AD1057" i="1"/>
  <c r="AC1057" i="1"/>
  <c r="AD1056" i="1"/>
  <c r="AD1055" i="1"/>
  <c r="AD1054" i="1"/>
  <c r="AD1050" i="1"/>
  <c r="AD1049" i="1"/>
  <c r="AD1048" i="1"/>
  <c r="AD1047" i="1"/>
  <c r="K1044" i="1"/>
  <c r="AD1025" i="1"/>
  <c r="AD984" i="1" s="1"/>
  <c r="AD1024" i="1"/>
  <c r="AD983" i="1" s="1"/>
  <c r="AD1023" i="1"/>
  <c r="AD982" i="1" s="1"/>
  <c r="AD1022" i="1"/>
  <c r="AD981" i="1" s="1"/>
  <c r="AD1021" i="1"/>
  <c r="AD980" i="1" s="1"/>
  <c r="AD1020" i="1"/>
  <c r="AD979" i="1" s="1"/>
  <c r="AD1019" i="1"/>
  <c r="AD978" i="1" s="1"/>
  <c r="AD1018" i="1"/>
  <c r="AD977" i="1" s="1"/>
  <c r="AD1017" i="1"/>
  <c r="AD1016" i="1"/>
  <c r="AD1015" i="1"/>
  <c r="AC1015" i="1"/>
  <c r="AD1014" i="1"/>
  <c r="AD1009" i="1"/>
  <c r="AD970" i="1" s="1"/>
  <c r="AD1008" i="1"/>
  <c r="AD969" i="1" s="1"/>
  <c r="AD1007" i="1"/>
  <c r="AD968" i="1" s="1"/>
  <c r="AD1006" i="1"/>
  <c r="AD1005" i="1"/>
  <c r="AD966" i="1" s="1"/>
  <c r="AD1004" i="1"/>
  <c r="AD1003" i="1"/>
  <c r="AD1000" i="1"/>
  <c r="AD999" i="1"/>
  <c r="AD998" i="1"/>
  <c r="AD953" i="1" s="1"/>
  <c r="AD997" i="1"/>
  <c r="AD996" i="1"/>
  <c r="AD955" i="1" s="1"/>
  <c r="AD995" i="1"/>
  <c r="AD954" i="1" s="1"/>
  <c r="AD994" i="1"/>
  <c r="AD952" i="1" s="1"/>
  <c r="AD993" i="1"/>
  <c r="AD951" i="1" s="1"/>
  <c r="AD992" i="1"/>
  <c r="AD950" i="1" s="1"/>
  <c r="AD991" i="1"/>
  <c r="AD990" i="1"/>
  <c r="C984" i="1"/>
  <c r="C983" i="1"/>
  <c r="C982" i="1"/>
  <c r="C981" i="1"/>
  <c r="C980" i="1"/>
  <c r="C979" i="1"/>
  <c r="C978" i="1"/>
  <c r="C977" i="1"/>
  <c r="C970" i="1"/>
  <c r="C969" i="1"/>
  <c r="C968" i="1"/>
  <c r="C966" i="1"/>
  <c r="S955" i="1"/>
  <c r="C955" i="1"/>
  <c r="S954" i="1"/>
  <c r="C954" i="1"/>
  <c r="S953" i="1"/>
  <c r="C953" i="1"/>
  <c r="S952" i="1"/>
  <c r="C952" i="1"/>
  <c r="S951" i="1"/>
  <c r="C951" i="1"/>
  <c r="S950" i="1"/>
  <c r="C950" i="1"/>
  <c r="S949" i="1"/>
  <c r="S942" i="1"/>
  <c r="S941" i="1"/>
  <c r="S939" i="1"/>
  <c r="X617" i="1"/>
  <c r="Z617" i="1" s="1"/>
  <c r="X606" i="1"/>
  <c r="AD589" i="1"/>
  <c r="X484" i="1"/>
  <c r="Y484" i="1" s="1"/>
  <c r="X483" i="1"/>
  <c r="Y483" i="1" s="1"/>
  <c r="X482" i="1"/>
  <c r="Z482" i="1" s="1"/>
  <c r="X467" i="1"/>
  <c r="Z467" i="1" s="1"/>
  <c r="X429" i="1"/>
  <c r="Z429" i="1" s="1"/>
  <c r="X428" i="1"/>
  <c r="Z428" i="1" s="1"/>
  <c r="X427" i="1"/>
  <c r="Z427" i="1" s="1"/>
  <c r="AC426" i="1"/>
  <c r="X426" i="1"/>
  <c r="Z426" i="1" s="1"/>
  <c r="X425" i="1"/>
  <c r="Z425" i="1" s="1"/>
  <c r="X424" i="1"/>
  <c r="Z424" i="1" s="1"/>
  <c r="X423" i="1"/>
  <c r="Z423" i="1" s="1"/>
  <c r="X422" i="1"/>
  <c r="Z422" i="1" s="1"/>
  <c r="X421" i="1"/>
  <c r="Z421" i="1" s="1"/>
  <c r="X419" i="1"/>
  <c r="Z419" i="1" s="1"/>
  <c r="X417" i="1"/>
  <c r="Z417" i="1" s="1"/>
  <c r="X416" i="1"/>
  <c r="Y416" i="1" s="1"/>
  <c r="X415" i="1"/>
  <c r="Z415" i="1" s="1"/>
  <c r="X414" i="1"/>
  <c r="Z414" i="1" s="1"/>
  <c r="X413" i="1"/>
  <c r="Y413" i="1" s="1"/>
  <c r="X412" i="1"/>
  <c r="Y412" i="1" s="1"/>
  <c r="X400" i="1"/>
  <c r="Z400" i="1" s="1"/>
  <c r="X399" i="1"/>
  <c r="Y399" i="1" s="1"/>
  <c r="X397" i="1"/>
  <c r="Y397" i="1" s="1"/>
  <c r="X396" i="1"/>
  <c r="Z396" i="1" s="1"/>
  <c r="X395" i="1"/>
  <c r="Z395" i="1" s="1"/>
  <c r="X394" i="1"/>
  <c r="Z394" i="1" s="1"/>
  <c r="X393" i="1"/>
  <c r="Y393" i="1" s="1"/>
  <c r="X392" i="1"/>
  <c r="Y392" i="1" s="1"/>
  <c r="X391" i="1"/>
  <c r="Y391" i="1" s="1"/>
  <c r="X390" i="1"/>
  <c r="Z390" i="1" s="1"/>
  <c r="X387" i="1"/>
  <c r="Z387" i="1" s="1"/>
  <c r="X386" i="1"/>
  <c r="Z386" i="1" s="1"/>
  <c r="X385" i="1"/>
  <c r="Z385" i="1" s="1"/>
  <c r="X384" i="1"/>
  <c r="Y384" i="1" s="1"/>
  <c r="X383" i="1"/>
  <c r="Z383" i="1" s="1"/>
  <c r="X380" i="1"/>
  <c r="Z380" i="1" s="1"/>
  <c r="X379" i="1"/>
  <c r="Y379" i="1" s="1"/>
  <c r="X378" i="1"/>
  <c r="Y378" i="1" s="1"/>
  <c r="X377" i="1"/>
  <c r="Z377" i="1" s="1"/>
  <c r="X376" i="1"/>
  <c r="X375" i="1"/>
  <c r="Y375" i="1" s="1"/>
  <c r="X374" i="1"/>
  <c r="Z374" i="1" s="1"/>
  <c r="X373" i="1"/>
  <c r="X370" i="1"/>
  <c r="Y370" i="1" s="1"/>
  <c r="X369" i="1"/>
  <c r="Y369" i="1" s="1"/>
  <c r="X368" i="1"/>
  <c r="Z368" i="1" s="1"/>
  <c r="X367" i="1"/>
  <c r="Z367" i="1" s="1"/>
  <c r="X366" i="1"/>
  <c r="Z366" i="1" s="1"/>
  <c r="X365" i="1"/>
  <c r="Z365" i="1" s="1"/>
  <c r="X364" i="1"/>
  <c r="Y364" i="1" s="1"/>
  <c r="AD361" i="1"/>
  <c r="AD360" i="1"/>
  <c r="AD359" i="1"/>
  <c r="AD358" i="1"/>
  <c r="AD356" i="1"/>
  <c r="AD355" i="1"/>
  <c r="AD354" i="1"/>
  <c r="AD353" i="1"/>
  <c r="AD352" i="1"/>
  <c r="AD351" i="1"/>
  <c r="AD350" i="1"/>
  <c r="AD349" i="1"/>
  <c r="AD348" i="1"/>
  <c r="AC332" i="1"/>
  <c r="AC331" i="1"/>
  <c r="AC317" i="1"/>
  <c r="AC296" i="1"/>
  <c r="AC294" i="1"/>
  <c r="X246" i="1"/>
  <c r="Z246" i="1" s="1"/>
  <c r="X245" i="1"/>
  <c r="Y245" i="1" s="1"/>
  <c r="X244" i="1"/>
  <c r="X243" i="1"/>
  <c r="Z243" i="1" s="1"/>
  <c r="X242" i="1"/>
  <c r="Z242" i="1" s="1"/>
  <c r="X241" i="1"/>
  <c r="Z241" i="1" s="1"/>
  <c r="X238" i="1"/>
  <c r="Z238" i="1" s="1"/>
  <c r="X237" i="1"/>
  <c r="Z237" i="1" s="1"/>
  <c r="X236" i="1"/>
  <c r="Z236" i="1" s="1"/>
  <c r="AC233" i="1"/>
  <c r="X233" i="1"/>
  <c r="Z233" i="1" s="1"/>
  <c r="AC232" i="1"/>
  <c r="X232" i="1"/>
  <c r="Y232" i="1" s="1"/>
  <c r="X231" i="1"/>
  <c r="Y231" i="1" s="1"/>
  <c r="AC158" i="1"/>
  <c r="AC82" i="1"/>
  <c r="AC74" i="1"/>
  <c r="AC72" i="1"/>
  <c r="AC63" i="1"/>
  <c r="AC60" i="1"/>
  <c r="AC33" i="1"/>
  <c r="AC32" i="1"/>
  <c r="AB972" i="1"/>
  <c r="AC972" i="1" s="1"/>
  <c r="G10" i="57" l="1"/>
  <c r="I6" i="25"/>
  <c r="E22" i="2"/>
  <c r="I22" i="2" s="1"/>
  <c r="D34" i="2"/>
  <c r="E34" i="2"/>
  <c r="D43" i="2"/>
  <c r="E43" i="2"/>
  <c r="I43" i="2" s="1"/>
  <c r="G6" i="52"/>
  <c r="D72" i="2"/>
  <c r="E72" i="2"/>
  <c r="I6" i="49"/>
  <c r="G6" i="49"/>
  <c r="E4" i="2"/>
  <c r="H4" i="2" s="1"/>
  <c r="I4" i="2" s="1"/>
  <c r="D4" i="2"/>
  <c r="D23" i="2"/>
  <c r="Q2" i="1"/>
  <c r="D3" i="2"/>
  <c r="J6" i="22"/>
  <c r="T848" i="1"/>
  <c r="U848" i="1" s="1"/>
  <c r="E17" i="2"/>
  <c r="I17" i="2" s="1"/>
  <c r="H12" i="22"/>
  <c r="E20" i="2"/>
  <c r="P20" i="2" s="1"/>
  <c r="D20" i="2"/>
  <c r="E8" i="2"/>
  <c r="I8" i="2" s="1"/>
  <c r="T904" i="1"/>
  <c r="U904" i="1" s="1"/>
  <c r="D47" i="2"/>
  <c r="I10" i="5"/>
  <c r="E47" i="2"/>
  <c r="I47" i="2" s="1"/>
  <c r="O47" i="2" s="1"/>
  <c r="E38" i="2"/>
  <c r="I38" i="2" s="1"/>
  <c r="D38" i="2"/>
  <c r="H6" i="22"/>
  <c r="G6" i="57"/>
  <c r="D5" i="2"/>
  <c r="E5" i="2"/>
  <c r="D45" i="2"/>
  <c r="D32" i="2"/>
  <c r="E45" i="2"/>
  <c r="I45" i="2" s="1"/>
  <c r="E37" i="2"/>
  <c r="I37" i="2" s="1"/>
  <c r="D41" i="2"/>
  <c r="E41" i="2"/>
  <c r="I41" i="2" s="1"/>
  <c r="Q1452" i="1"/>
  <c r="Y644" i="1"/>
  <c r="Z863" i="1"/>
  <c r="Y863" i="1"/>
  <c r="E3" i="2"/>
  <c r="I3" i="2" s="1"/>
  <c r="D27" i="2"/>
  <c r="E27" i="2"/>
  <c r="I27" i="2" s="1"/>
  <c r="I11" i="2"/>
  <c r="I6" i="7"/>
  <c r="I6" i="12"/>
  <c r="G6" i="12"/>
  <c r="I10" i="12"/>
  <c r="T1403" i="1"/>
  <c r="U1403" i="1" s="1"/>
  <c r="T1401" i="1"/>
  <c r="U1401" i="1" s="1"/>
  <c r="Y841" i="1"/>
  <c r="T1219" i="1"/>
  <c r="U1219" i="1" s="1"/>
  <c r="T1251" i="1"/>
  <c r="U1251" i="1" s="1"/>
  <c r="T1411" i="1"/>
  <c r="U1411" i="1" s="1"/>
  <c r="T1412" i="1"/>
  <c r="U1412" i="1" s="1"/>
  <c r="T1250" i="1"/>
  <c r="U1250" i="1" s="1"/>
  <c r="T1399" i="1"/>
  <c r="U1399" i="1" s="1"/>
  <c r="T1249" i="1"/>
  <c r="U1249" i="1" s="1"/>
  <c r="T1222" i="1"/>
  <c r="U1222" i="1" s="1"/>
  <c r="T1253" i="1"/>
  <c r="U1253" i="1" s="1"/>
  <c r="T1350" i="1"/>
  <c r="U1350" i="1" s="1"/>
  <c r="T1262" i="1"/>
  <c r="U1262" i="1" s="1"/>
  <c r="T1254" i="1"/>
  <c r="U1254" i="1" s="1"/>
  <c r="T1291" i="1"/>
  <c r="U1291" i="1" s="1"/>
  <c r="T1259" i="1"/>
  <c r="U1259" i="1" s="1"/>
  <c r="T1238" i="1"/>
  <c r="U1238" i="1" s="1"/>
  <c r="T1386" i="1"/>
  <c r="U1386" i="1" s="1"/>
  <c r="T1407" i="1"/>
  <c r="U1407" i="1" s="1"/>
  <c r="T1288" i="1"/>
  <c r="U1288" i="1" s="1"/>
  <c r="T1225" i="1"/>
  <c r="U1225" i="1" s="1"/>
  <c r="T1224" i="1"/>
  <c r="U1224" i="1" s="1"/>
  <c r="T1264" i="1"/>
  <c r="U1264" i="1" s="1"/>
  <c r="T1256" i="1"/>
  <c r="U1256" i="1" s="1"/>
  <c r="T1305" i="1"/>
  <c r="U1305" i="1" s="1"/>
  <c r="T1281" i="1"/>
  <c r="U1281" i="1" s="1"/>
  <c r="T1223" i="1"/>
  <c r="U1223" i="1" s="1"/>
  <c r="T1263" i="1"/>
  <c r="U1263" i="1" s="1"/>
  <c r="T1392" i="1"/>
  <c r="U1392" i="1" s="1"/>
  <c r="T1405" i="1"/>
  <c r="U1405" i="1" s="1"/>
  <c r="T1287" i="1"/>
  <c r="U1287" i="1" s="1"/>
  <c r="T1271" i="1"/>
  <c r="U1271" i="1" s="1"/>
  <c r="T1309" i="1"/>
  <c r="U1309" i="1" s="1"/>
  <c r="T1340" i="1"/>
  <c r="U1340" i="1" s="1"/>
  <c r="T1239" i="1"/>
  <c r="U1239" i="1" s="1"/>
  <c r="T1272" i="1"/>
  <c r="U1272" i="1" s="1"/>
  <c r="T1308" i="1"/>
  <c r="U1308" i="1" s="1"/>
  <c r="T1385" i="1"/>
  <c r="U1385" i="1" s="1"/>
  <c r="T1252" i="1"/>
  <c r="U1252" i="1" s="1"/>
  <c r="T1304" i="1"/>
  <c r="U1304" i="1" s="1"/>
  <c r="T1255" i="1"/>
  <c r="U1255" i="1" s="1"/>
  <c r="T1278" i="1"/>
  <c r="U1278" i="1" s="1"/>
  <c r="T1276" i="1"/>
  <c r="U1276" i="1" s="1"/>
  <c r="T1391" i="1"/>
  <c r="U1391" i="1" s="1"/>
  <c r="T1404" i="1"/>
  <c r="U1404" i="1" s="1"/>
  <c r="T1221" i="1"/>
  <c r="U1221" i="1" s="1"/>
  <c r="T1349" i="1"/>
  <c r="U1349" i="1" s="1"/>
  <c r="T1261" i="1"/>
  <c r="U1261" i="1" s="1"/>
  <c r="T1294" i="1"/>
  <c r="U1294" i="1" s="1"/>
  <c r="T1260" i="1"/>
  <c r="U1260" i="1" s="1"/>
  <c r="E66" i="2"/>
  <c r="T1227" i="1"/>
  <c r="U1227" i="1" s="1"/>
  <c r="T1233" i="1"/>
  <c r="U1233" i="1" s="1"/>
  <c r="T1269" i="1"/>
  <c r="U1269" i="1" s="1"/>
  <c r="T1307" i="1"/>
  <c r="U1307" i="1" s="1"/>
  <c r="T1339" i="1"/>
  <c r="U1339" i="1" s="1"/>
  <c r="T1387" i="1"/>
  <c r="U1387" i="1" s="1"/>
  <c r="T1396" i="1"/>
  <c r="U1396" i="1" s="1"/>
  <c r="T1406" i="1"/>
  <c r="U1406" i="1" s="1"/>
  <c r="G6" i="21"/>
  <c r="T1286" i="1"/>
  <c r="U1286" i="1" s="1"/>
  <c r="T1168" i="1"/>
  <c r="U1168" i="1" s="1"/>
  <c r="T1292" i="1"/>
  <c r="U1292" i="1" s="1"/>
  <c r="T1356" i="1"/>
  <c r="U1356" i="1" s="1"/>
  <c r="T1240" i="1"/>
  <c r="U1240" i="1" s="1"/>
  <c r="T1275" i="1"/>
  <c r="U1275" i="1" s="1"/>
  <c r="T1311" i="1"/>
  <c r="U1311" i="1" s="1"/>
  <c r="T1343" i="1"/>
  <c r="U1343" i="1" s="1"/>
  <c r="T1384" i="1"/>
  <c r="U1384" i="1" s="1"/>
  <c r="T1398" i="1"/>
  <c r="U1398" i="1" s="1"/>
  <c r="T1397" i="1"/>
  <c r="U1397" i="1" s="1"/>
  <c r="T1247" i="1"/>
  <c r="U1247" i="1" s="1"/>
  <c r="T1257" i="1"/>
  <c r="U1257" i="1" s="1"/>
  <c r="T1451" i="1"/>
  <c r="T1357" i="1"/>
  <c r="U1357" i="1" s="1"/>
  <c r="T1280" i="1"/>
  <c r="U1280" i="1" s="1"/>
  <c r="T1241" i="1"/>
  <c r="U1241" i="1" s="1"/>
  <c r="T1274" i="1"/>
  <c r="U1274" i="1" s="1"/>
  <c r="T1310" i="1"/>
  <c r="U1310" i="1" s="1"/>
  <c r="T1344" i="1"/>
  <c r="U1344" i="1" s="1"/>
  <c r="T1383" i="1"/>
  <c r="U1383" i="1" s="1"/>
  <c r="T1226" i="1"/>
  <c r="U1226" i="1" s="1"/>
  <c r="T1246" i="1"/>
  <c r="U1246" i="1" s="1"/>
  <c r="T1358" i="1"/>
  <c r="U1358" i="1" s="1"/>
  <c r="T1242" i="1"/>
  <c r="U1242" i="1" s="1"/>
  <c r="T1273" i="1"/>
  <c r="U1273" i="1" s="1"/>
  <c r="T1312" i="1"/>
  <c r="U1312" i="1" s="1"/>
  <c r="T1342" i="1"/>
  <c r="U1342" i="1" s="1"/>
  <c r="T1382" i="1"/>
  <c r="U1382" i="1" s="1"/>
  <c r="T1303" i="1"/>
  <c r="U1303" i="1" s="1"/>
  <c r="T1258" i="1"/>
  <c r="U1258" i="1" s="1"/>
  <c r="T1245" i="1"/>
  <c r="U1245" i="1" s="1"/>
  <c r="T1365" i="1"/>
  <c r="U1365" i="1" s="1"/>
  <c r="T1410" i="1"/>
  <c r="U1410" i="1" s="1"/>
  <c r="T1243" i="1"/>
  <c r="U1243" i="1" s="1"/>
  <c r="T1282" i="1"/>
  <c r="U1282" i="1" s="1"/>
  <c r="T1347" i="1"/>
  <c r="U1347" i="1" s="1"/>
  <c r="T1381" i="1"/>
  <c r="U1381" i="1" s="1"/>
  <c r="T1290" i="1"/>
  <c r="U1290" i="1" s="1"/>
  <c r="T1306" i="1"/>
  <c r="U1306" i="1" s="1"/>
  <c r="T1341" i="1"/>
  <c r="U1341" i="1" s="1"/>
  <c r="T1244" i="1"/>
  <c r="U1244" i="1" s="1"/>
  <c r="T937" i="1"/>
  <c r="T1279" i="1"/>
  <c r="U1279" i="1" s="1"/>
  <c r="T1366" i="1"/>
  <c r="U1366" i="1" s="1"/>
  <c r="T1409" i="1"/>
  <c r="U1409" i="1" s="1"/>
  <c r="T1248" i="1"/>
  <c r="U1248" i="1" s="1"/>
  <c r="T1283" i="1"/>
  <c r="U1283" i="1" s="1"/>
  <c r="T1351" i="1"/>
  <c r="U1351" i="1" s="1"/>
  <c r="T1380" i="1"/>
  <c r="U1380" i="1" s="1"/>
  <c r="T1367" i="1"/>
  <c r="U1367" i="1" s="1"/>
  <c r="T1408" i="1"/>
  <c r="U1408" i="1" s="1"/>
  <c r="T1265" i="1"/>
  <c r="U1265" i="1" s="1"/>
  <c r="T1285" i="1"/>
  <c r="U1285" i="1" s="1"/>
  <c r="T1331" i="1"/>
  <c r="U1331" i="1" s="1"/>
  <c r="T1354" i="1"/>
  <c r="U1354" i="1" s="1"/>
  <c r="T1379" i="1"/>
  <c r="U1379" i="1" s="1"/>
  <c r="T1422" i="1"/>
  <c r="U1422" i="1" s="1"/>
  <c r="T1277" i="1"/>
  <c r="U1277" i="1" s="1"/>
  <c r="T1368" i="1"/>
  <c r="U1368" i="1" s="1"/>
  <c r="T1267" i="1"/>
  <c r="U1267" i="1" s="1"/>
  <c r="T1284" i="1"/>
  <c r="U1284" i="1" s="1"/>
  <c r="T1332" i="1"/>
  <c r="U1332" i="1" s="1"/>
  <c r="T1353" i="1"/>
  <c r="U1353" i="1" s="1"/>
  <c r="T1378" i="1"/>
  <c r="U1378" i="1" s="1"/>
  <c r="T1421" i="1"/>
  <c r="U1421" i="1" s="1"/>
  <c r="T1266" i="1"/>
  <c r="U1266" i="1" s="1"/>
  <c r="T1289" i="1"/>
  <c r="U1289" i="1" s="1"/>
  <c r="T1334" i="1"/>
  <c r="U1334" i="1" s="1"/>
  <c r="T1352" i="1"/>
  <c r="U1352" i="1" s="1"/>
  <c r="T1377" i="1"/>
  <c r="U1377" i="1" s="1"/>
  <c r="T1393" i="1"/>
  <c r="U1393" i="1" s="1"/>
  <c r="T1220" i="1"/>
  <c r="U1220" i="1" s="1"/>
  <c r="T1394" i="1"/>
  <c r="U1394" i="1" s="1"/>
  <c r="T1295" i="1"/>
  <c r="U1295" i="1" s="1"/>
  <c r="T1333" i="1"/>
  <c r="U1333" i="1" s="1"/>
  <c r="T1355" i="1"/>
  <c r="U1355" i="1" s="1"/>
  <c r="T1389" i="1"/>
  <c r="U1389" i="1" s="1"/>
  <c r="D74" i="2"/>
  <c r="F74" i="2" s="1"/>
  <c r="G74" i="2" s="1"/>
  <c r="T1369" i="1"/>
  <c r="U1369" i="1" s="1"/>
  <c r="T1402" i="1"/>
  <c r="U1402" i="1" s="1"/>
  <c r="D66" i="2"/>
  <c r="T1229" i="1"/>
  <c r="U1229" i="1" s="1"/>
  <c r="T1395" i="1"/>
  <c r="U1395" i="1" s="1"/>
  <c r="T1297" i="1"/>
  <c r="U1297" i="1" s="1"/>
  <c r="T1335" i="1"/>
  <c r="U1335" i="1" s="1"/>
  <c r="T1371" i="1"/>
  <c r="U1371" i="1" s="1"/>
  <c r="T1390" i="1"/>
  <c r="U1390" i="1" s="1"/>
  <c r="T1300" i="1"/>
  <c r="U1300" i="1" s="1"/>
  <c r="T1230" i="1"/>
  <c r="U1230" i="1" s="1"/>
  <c r="T1296" i="1"/>
  <c r="U1296" i="1" s="1"/>
  <c r="T1336" i="1"/>
  <c r="U1336" i="1" s="1"/>
  <c r="T1373" i="1"/>
  <c r="U1373" i="1" s="1"/>
  <c r="T1228" i="1"/>
  <c r="U1228" i="1" s="1"/>
  <c r="T1301" i="1"/>
  <c r="U1301" i="1" s="1"/>
  <c r="T1400" i="1"/>
  <c r="U1400" i="1" s="1"/>
  <c r="T1231" i="1"/>
  <c r="U1231" i="1" s="1"/>
  <c r="T1268" i="1"/>
  <c r="U1268" i="1" s="1"/>
  <c r="T1298" i="1"/>
  <c r="U1298" i="1" s="1"/>
  <c r="T1337" i="1"/>
  <c r="U1337" i="1" s="1"/>
  <c r="T1375" i="1"/>
  <c r="U1375" i="1" s="1"/>
  <c r="T1302" i="1"/>
  <c r="U1302" i="1" s="1"/>
  <c r="T1232" i="1"/>
  <c r="U1232" i="1" s="1"/>
  <c r="T1270" i="1"/>
  <c r="U1270" i="1" s="1"/>
  <c r="T1299" i="1"/>
  <c r="U1299" i="1" s="1"/>
  <c r="T1338" i="1"/>
  <c r="U1338" i="1" s="1"/>
  <c r="T1376" i="1"/>
  <c r="U1376" i="1" s="1"/>
  <c r="I6" i="33"/>
  <c r="G6" i="33"/>
  <c r="D16" i="2"/>
  <c r="E16" i="2"/>
  <c r="I16" i="2" s="1"/>
  <c r="Y678" i="1"/>
  <c r="Y689" i="1"/>
  <c r="Y602" i="1"/>
  <c r="Y668" i="1"/>
  <c r="E39" i="2"/>
  <c r="I39" i="2" s="1"/>
  <c r="Y256" i="1"/>
  <c r="Y520" i="1"/>
  <c r="Y681" i="1"/>
  <c r="T381" i="1"/>
  <c r="U381" i="1" s="1"/>
  <c r="T450" i="1"/>
  <c r="U450" i="1" s="1"/>
  <c r="Y1403" i="1"/>
  <c r="T1028" i="1"/>
  <c r="U1028" i="1" s="1"/>
  <c r="T311" i="1"/>
  <c r="U311" i="1" s="1"/>
  <c r="T955" i="1"/>
  <c r="U955" i="1" s="1"/>
  <c r="Y519" i="1"/>
  <c r="T479" i="1"/>
  <c r="U479" i="1" s="1"/>
  <c r="T716" i="1"/>
  <c r="U716" i="1" s="1"/>
  <c r="Z520" i="1"/>
  <c r="T357" i="1"/>
  <c r="U357" i="1" s="1"/>
  <c r="Y822" i="1"/>
  <c r="Y818" i="1"/>
  <c r="T842" i="1"/>
  <c r="U842" i="1" s="1"/>
  <c r="T195" i="1"/>
  <c r="U195" i="1" s="1"/>
  <c r="T534" i="1"/>
  <c r="U534" i="1" s="1"/>
  <c r="T982" i="1"/>
  <c r="U982" i="1" s="1"/>
  <c r="T418" i="1"/>
  <c r="U418" i="1" s="1"/>
  <c r="T1133" i="1"/>
  <c r="U1133" i="1" s="1"/>
  <c r="T295" i="1"/>
  <c r="U295" i="1" s="1"/>
  <c r="T25" i="1"/>
  <c r="U25" i="1" s="1"/>
  <c r="T979" i="1"/>
  <c r="U979" i="1" s="1"/>
  <c r="Y676" i="1"/>
  <c r="Y861" i="1"/>
  <c r="T185" i="1"/>
  <c r="U185" i="1" s="1"/>
  <c r="T1006" i="1"/>
  <c r="U1006" i="1" s="1"/>
  <c r="T434" i="1"/>
  <c r="U434" i="1" s="1"/>
  <c r="T989" i="1"/>
  <c r="U989" i="1" s="1"/>
  <c r="T148" i="1"/>
  <c r="U148" i="1" s="1"/>
  <c r="T515" i="1"/>
  <c r="U515" i="1" s="1"/>
  <c r="T1049" i="1"/>
  <c r="U1049" i="1" s="1"/>
  <c r="T94" i="1"/>
  <c r="U94" i="1" s="1"/>
  <c r="T1062" i="1"/>
  <c r="U1062" i="1" s="1"/>
  <c r="T752" i="1"/>
  <c r="U752" i="1" s="1"/>
  <c r="T610" i="1"/>
  <c r="U610" i="1" s="1"/>
  <c r="Z1399" i="1"/>
  <c r="T709" i="1"/>
  <c r="U709" i="1" s="1"/>
  <c r="T487" i="1"/>
  <c r="U487" i="1" s="1"/>
  <c r="T259" i="1"/>
  <c r="U259" i="1" s="1"/>
  <c r="T132" i="1"/>
  <c r="U132" i="1" s="1"/>
  <c r="T131" i="1"/>
  <c r="U131" i="1" s="1"/>
  <c r="T769" i="1"/>
  <c r="U769" i="1" s="1"/>
  <c r="T522" i="1"/>
  <c r="U522" i="1" s="1"/>
  <c r="T475" i="1"/>
  <c r="U475" i="1" s="1"/>
  <c r="T858" i="1"/>
  <c r="U858" i="1" s="1"/>
  <c r="T857" i="1"/>
  <c r="U857" i="1" s="1"/>
  <c r="Z1404" i="1"/>
  <c r="T770" i="1"/>
  <c r="U770" i="1" s="1"/>
  <c r="T1187" i="1"/>
  <c r="U1187" i="1" s="1"/>
  <c r="I10" i="16"/>
  <c r="Y712" i="1"/>
  <c r="T1171" i="1"/>
  <c r="U1171" i="1" s="1"/>
  <c r="T342" i="1"/>
  <c r="U342" i="1" s="1"/>
  <c r="T786" i="1"/>
  <c r="U786" i="1" s="1"/>
  <c r="Y259" i="1"/>
  <c r="T691" i="1"/>
  <c r="U691" i="1" s="1"/>
  <c r="T130" i="1"/>
  <c r="U130" i="1" s="1"/>
  <c r="T1203" i="1"/>
  <c r="U1203" i="1" s="1"/>
  <c r="T92" i="1"/>
  <c r="U92" i="1" s="1"/>
  <c r="T122" i="1"/>
  <c r="U122" i="1" s="1"/>
  <c r="T1086" i="1"/>
  <c r="U1086" i="1" s="1"/>
  <c r="T457" i="1"/>
  <c r="U457" i="1" s="1"/>
  <c r="T441" i="1"/>
  <c r="U441" i="1" s="1"/>
  <c r="T425" i="1"/>
  <c r="U425" i="1" s="1"/>
  <c r="T748" i="1"/>
  <c r="U748" i="1" s="1"/>
  <c r="T828" i="1"/>
  <c r="U828" i="1" s="1"/>
  <c r="T394" i="1"/>
  <c r="U394" i="1" s="1"/>
  <c r="T120" i="1"/>
  <c r="U120" i="1" s="1"/>
  <c r="Y1399" i="1"/>
  <c r="Z1406" i="1"/>
  <c r="T1009" i="1"/>
  <c r="U1009" i="1" s="1"/>
  <c r="T688" i="1"/>
  <c r="U688" i="1" s="1"/>
  <c r="Y845" i="1"/>
  <c r="T361" i="1"/>
  <c r="U361" i="1" s="1"/>
  <c r="T187" i="1"/>
  <c r="U187" i="1" s="1"/>
  <c r="T602" i="1"/>
  <c r="U602" i="1" s="1"/>
  <c r="T371" i="1"/>
  <c r="U371" i="1" s="1"/>
  <c r="Y665" i="1"/>
  <c r="T781" i="1"/>
  <c r="U781" i="1" s="1"/>
  <c r="T563" i="1"/>
  <c r="U563" i="1" s="1"/>
  <c r="Y630" i="1"/>
  <c r="Y407" i="1"/>
  <c r="T158" i="1"/>
  <c r="U158" i="1" s="1"/>
  <c r="T101" i="1"/>
  <c r="U101" i="1" s="1"/>
  <c r="Y1400" i="1"/>
  <c r="Y1404" i="1"/>
  <c r="Y253" i="1"/>
  <c r="T630" i="1"/>
  <c r="U630" i="1" s="1"/>
  <c r="T830" i="1"/>
  <c r="U830" i="1" s="1"/>
  <c r="Y614" i="1"/>
  <c r="Y518" i="1"/>
  <c r="T762" i="1"/>
  <c r="U762" i="1" s="1"/>
  <c r="T102" i="1"/>
  <c r="U102" i="1" s="1"/>
  <c r="T851" i="1"/>
  <c r="U851" i="1" s="1"/>
  <c r="T100" i="1"/>
  <c r="U100" i="1" s="1"/>
  <c r="T263" i="1"/>
  <c r="U263" i="1" s="1"/>
  <c r="T536" i="1"/>
  <c r="U536" i="1" s="1"/>
  <c r="T316" i="1"/>
  <c r="U316" i="1" s="1"/>
  <c r="T300" i="1"/>
  <c r="U300" i="1" s="1"/>
  <c r="T984" i="1"/>
  <c r="U984" i="1" s="1"/>
  <c r="T452" i="1"/>
  <c r="U452" i="1" s="1"/>
  <c r="T436" i="1"/>
  <c r="U436" i="1" s="1"/>
  <c r="T420" i="1"/>
  <c r="U420" i="1" s="1"/>
  <c r="T798" i="1"/>
  <c r="U798" i="1" s="1"/>
  <c r="T986" i="1"/>
  <c r="U986" i="1" s="1"/>
  <c r="T356" i="1"/>
  <c r="U356" i="1" s="1"/>
  <c r="T605" i="1"/>
  <c r="U605" i="1" s="1"/>
  <c r="T314" i="1"/>
  <c r="U314" i="1" s="1"/>
  <c r="T820" i="1"/>
  <c r="U820" i="1" s="1"/>
  <c r="T1124" i="1"/>
  <c r="U1124" i="1" s="1"/>
  <c r="T839" i="1"/>
  <c r="U839" i="1" s="1"/>
  <c r="T607" i="1"/>
  <c r="U607" i="1" s="1"/>
  <c r="Z1398" i="1"/>
  <c r="Z1412" i="1"/>
  <c r="T832" i="1"/>
  <c r="U832" i="1" s="1"/>
  <c r="T103" i="1"/>
  <c r="U103" i="1" s="1"/>
  <c r="T337" i="1"/>
  <c r="U337" i="1" s="1"/>
  <c r="T14" i="1"/>
  <c r="U14" i="1" s="1"/>
  <c r="Z1405" i="1"/>
  <c r="Z812" i="1"/>
  <c r="T601" i="1"/>
  <c r="U601" i="1" s="1"/>
  <c r="T370" i="1"/>
  <c r="U370" i="1" s="1"/>
  <c r="T1044" i="1"/>
  <c r="U1044" i="1" s="1"/>
  <c r="Y250" i="1"/>
  <c r="Y670" i="1"/>
  <c r="T797" i="1"/>
  <c r="U797" i="1" s="1"/>
  <c r="T585" i="1"/>
  <c r="U585" i="1" s="1"/>
  <c r="Z601" i="1"/>
  <c r="T250" i="1"/>
  <c r="U250" i="1" s="1"/>
  <c r="T1057" i="1"/>
  <c r="U1057" i="1" s="1"/>
  <c r="Y293" i="1"/>
  <c r="T335" i="1"/>
  <c r="U335" i="1" s="1"/>
  <c r="Y1406" i="1"/>
  <c r="Y1398" i="1"/>
  <c r="T1198" i="1"/>
  <c r="U1198" i="1" s="1"/>
  <c r="T1182" i="1"/>
  <c r="U1182" i="1" s="1"/>
  <c r="T1165" i="1"/>
  <c r="U1165" i="1" s="1"/>
  <c r="T43" i="1"/>
  <c r="U43" i="1" s="1"/>
  <c r="Y607" i="1"/>
  <c r="Y608" i="1"/>
  <c r="T409" i="1"/>
  <c r="U409" i="1" s="1"/>
  <c r="T735" i="1"/>
  <c r="U735" i="1" s="1"/>
  <c r="T402" i="1"/>
  <c r="U402" i="1" s="1"/>
  <c r="Z1408" i="1"/>
  <c r="Z1403" i="1"/>
  <c r="T665" i="1"/>
  <c r="U665" i="1" s="1"/>
  <c r="T31" i="1"/>
  <c r="U31" i="1" s="1"/>
  <c r="Y613" i="1"/>
  <c r="Y609" i="1"/>
  <c r="T859" i="1"/>
  <c r="U859" i="1" s="1"/>
  <c r="T827" i="1"/>
  <c r="U827" i="1" s="1"/>
  <c r="T663" i="1"/>
  <c r="U663" i="1" s="1"/>
  <c r="Y252" i="1"/>
  <c r="T375" i="1"/>
  <c r="U375" i="1" s="1"/>
  <c r="Y254" i="1"/>
  <c r="T53" i="1"/>
  <c r="U53" i="1" s="1"/>
  <c r="T260" i="1"/>
  <c r="U260" i="1" s="1"/>
  <c r="T588" i="1"/>
  <c r="U588" i="1" s="1"/>
  <c r="T393" i="1"/>
  <c r="U393" i="1" s="1"/>
  <c r="T60" i="1"/>
  <c r="U60" i="1" s="1"/>
  <c r="Y832" i="1"/>
  <c r="T734" i="1"/>
  <c r="U734" i="1" s="1"/>
  <c r="Y251" i="1"/>
  <c r="I6" i="56"/>
  <c r="Y838" i="1"/>
  <c r="T968" i="1"/>
  <c r="U968" i="1" s="1"/>
  <c r="T863" i="1"/>
  <c r="U863" i="1" s="1"/>
  <c r="T28" i="1"/>
  <c r="U28" i="1" s="1"/>
  <c r="T11" i="1"/>
  <c r="U11" i="1" s="1"/>
  <c r="Y717" i="1"/>
  <c r="Y1408" i="1"/>
  <c r="T67" i="1"/>
  <c r="U67" i="1" s="1"/>
  <c r="T486" i="1"/>
  <c r="U486" i="1" s="1"/>
  <c r="Y856" i="1"/>
  <c r="T96" i="1"/>
  <c r="U96" i="1" s="1"/>
  <c r="T178" i="1"/>
  <c r="U178" i="1" s="1"/>
  <c r="T154" i="1"/>
  <c r="U154" i="1" s="1"/>
  <c r="T50" i="1"/>
  <c r="U50" i="1" s="1"/>
  <c r="T677" i="1"/>
  <c r="U677" i="1" s="1"/>
  <c r="Z256" i="1"/>
  <c r="Y862" i="1"/>
  <c r="T138" i="1"/>
  <c r="U138" i="1" s="1"/>
  <c r="T1122" i="1"/>
  <c r="U1122" i="1" s="1"/>
  <c r="T696" i="1"/>
  <c r="U696" i="1" s="1"/>
  <c r="Y1412" i="1"/>
  <c r="Y835" i="1"/>
  <c r="Y857" i="1"/>
  <c r="Z1400" i="1"/>
  <c r="T840" i="1"/>
  <c r="U840" i="1" s="1"/>
  <c r="Y824" i="1"/>
  <c r="T879" i="1"/>
  <c r="U879" i="1" s="1"/>
  <c r="T690" i="1"/>
  <c r="U690" i="1" s="1"/>
  <c r="Y615" i="1"/>
  <c r="T878" i="1"/>
  <c r="U878" i="1" s="1"/>
  <c r="Y877" i="1"/>
  <c r="T853" i="1"/>
  <c r="U853" i="1" s="1"/>
  <c r="T152" i="1"/>
  <c r="U152" i="1" s="1"/>
  <c r="T758" i="1"/>
  <c r="U758" i="1" s="1"/>
  <c r="Y675" i="1"/>
  <c r="T850" i="1"/>
  <c r="U850" i="1" s="1"/>
  <c r="T119" i="1"/>
  <c r="U119" i="1" s="1"/>
  <c r="T9" i="1"/>
  <c r="U9" i="1" s="1"/>
  <c r="T582" i="1"/>
  <c r="U582" i="1" s="1"/>
  <c r="T447" i="1"/>
  <c r="U447" i="1" s="1"/>
  <c r="T431" i="1"/>
  <c r="U431" i="1" s="1"/>
  <c r="T192" i="1"/>
  <c r="U192" i="1" s="1"/>
  <c r="T948" i="1"/>
  <c r="U948" i="1" s="1"/>
  <c r="T137" i="1"/>
  <c r="U137" i="1" s="1"/>
  <c r="Y1411" i="1"/>
  <c r="T545" i="1"/>
  <c r="U545" i="1" s="1"/>
  <c r="Y661" i="1"/>
  <c r="T526" i="1"/>
  <c r="U526" i="1" s="1"/>
  <c r="T385" i="1"/>
  <c r="U385" i="1" s="1"/>
  <c r="T367" i="1"/>
  <c r="U367" i="1" s="1"/>
  <c r="J6" i="51"/>
  <c r="Z668" i="1"/>
  <c r="T400" i="1"/>
  <c r="U400" i="1" s="1"/>
  <c r="Y643" i="1"/>
  <c r="Y886" i="1"/>
  <c r="T74" i="1"/>
  <c r="U74" i="1" s="1"/>
  <c r="T95" i="1"/>
  <c r="U95" i="1" s="1"/>
  <c r="T598" i="1"/>
  <c r="U598" i="1" s="1"/>
  <c r="T233" i="1"/>
  <c r="U233" i="1" s="1"/>
  <c r="T700" i="1"/>
  <c r="U700" i="1" s="1"/>
  <c r="T232" i="1"/>
  <c r="U232" i="1" s="1"/>
  <c r="Y657" i="1"/>
  <c r="T36" i="1"/>
  <c r="U36" i="1" s="1"/>
  <c r="T597" i="1"/>
  <c r="U597" i="1" s="1"/>
  <c r="T1056" i="1"/>
  <c r="U1056" i="1" s="1"/>
  <c r="T175" i="1"/>
  <c r="U175" i="1" s="1"/>
  <c r="T331" i="1"/>
  <c r="U331" i="1" s="1"/>
  <c r="T310" i="1"/>
  <c r="U310" i="1" s="1"/>
  <c r="T294" i="1"/>
  <c r="U294" i="1" s="1"/>
  <c r="T1019" i="1"/>
  <c r="U1019" i="1" s="1"/>
  <c r="T1128" i="1"/>
  <c r="U1128" i="1" s="1"/>
  <c r="T947" i="1"/>
  <c r="U947" i="1" s="1"/>
  <c r="T481" i="1"/>
  <c r="U481" i="1" s="1"/>
  <c r="T1012" i="1"/>
  <c r="U1012" i="1" s="1"/>
  <c r="T612" i="1"/>
  <c r="U612" i="1" s="1"/>
  <c r="T110" i="1"/>
  <c r="U110" i="1" s="1"/>
  <c r="T1196" i="1"/>
  <c r="U1196" i="1" s="1"/>
  <c r="T1180" i="1"/>
  <c r="U1180" i="1" s="1"/>
  <c r="T672" i="1"/>
  <c r="U672" i="1" s="1"/>
  <c r="T855" i="1"/>
  <c r="U855" i="1" s="1"/>
  <c r="Y859" i="1"/>
  <c r="T543" i="1"/>
  <c r="U543" i="1" s="1"/>
  <c r="T244" i="1"/>
  <c r="U244" i="1" s="1"/>
  <c r="T19" i="1"/>
  <c r="U19" i="1" s="1"/>
  <c r="T325" i="1"/>
  <c r="U325" i="1" s="1"/>
  <c r="T305" i="1"/>
  <c r="U305" i="1" s="1"/>
  <c r="T186" i="1"/>
  <c r="U186" i="1" s="1"/>
  <c r="T88" i="1"/>
  <c r="U88" i="1" s="1"/>
  <c r="T495" i="1"/>
  <c r="U495" i="1" s="1"/>
  <c r="T590" i="1"/>
  <c r="U590" i="1" s="1"/>
  <c r="T739" i="1"/>
  <c r="U739" i="1" s="1"/>
  <c r="T841" i="1"/>
  <c r="U841" i="1" s="1"/>
  <c r="Y258" i="1"/>
  <c r="T884" i="1"/>
  <c r="U884" i="1" s="1"/>
  <c r="T573" i="1"/>
  <c r="U573" i="1" s="1"/>
  <c r="T404" i="1"/>
  <c r="U404" i="1" s="1"/>
  <c r="T620" i="1"/>
  <c r="U620" i="1" s="1"/>
  <c r="T518" i="1"/>
  <c r="U518" i="1" s="1"/>
  <c r="T377" i="1"/>
  <c r="U377" i="1" s="1"/>
  <c r="T1055" i="1"/>
  <c r="U1055" i="1" s="1"/>
  <c r="T395" i="1"/>
  <c r="U395" i="1" s="1"/>
  <c r="T30" i="1"/>
  <c r="U30" i="1" s="1"/>
  <c r="T69" i="1"/>
  <c r="U69" i="1" s="1"/>
  <c r="T1078" i="1"/>
  <c r="U1078" i="1" s="1"/>
  <c r="T83" i="1"/>
  <c r="U83" i="1" s="1"/>
  <c r="T654" i="1"/>
  <c r="U654" i="1" s="1"/>
  <c r="T991" i="1"/>
  <c r="U991" i="1" s="1"/>
  <c r="T156" i="1"/>
  <c r="U156" i="1" s="1"/>
  <c r="T52" i="1"/>
  <c r="U52" i="1" s="1"/>
  <c r="T403" i="1"/>
  <c r="U403" i="1" s="1"/>
  <c r="T964" i="1"/>
  <c r="U964" i="1" s="1"/>
  <c r="T773" i="1"/>
  <c r="U773" i="1" s="1"/>
  <c r="Y255" i="1"/>
  <c r="T237" i="1"/>
  <c r="U237" i="1" s="1"/>
  <c r="T1132" i="1"/>
  <c r="U1132" i="1" s="1"/>
  <c r="Y660" i="1"/>
  <c r="T336" i="1"/>
  <c r="U336" i="1" s="1"/>
  <c r="T535" i="1"/>
  <c r="U535" i="1" s="1"/>
  <c r="T358" i="1"/>
  <c r="U358" i="1" s="1"/>
  <c r="T315" i="1"/>
  <c r="U315" i="1" s="1"/>
  <c r="T299" i="1"/>
  <c r="U299" i="1" s="1"/>
  <c r="T983" i="1"/>
  <c r="U983" i="1" s="1"/>
  <c r="T451" i="1"/>
  <c r="U451" i="1" s="1"/>
  <c r="T435" i="1"/>
  <c r="U435" i="1" s="1"/>
  <c r="T419" i="1"/>
  <c r="U419" i="1" s="1"/>
  <c r="Y517" i="1"/>
  <c r="T196" i="1"/>
  <c r="U196" i="1" s="1"/>
  <c r="T512" i="1"/>
  <c r="U512" i="1" s="1"/>
  <c r="T1126" i="1"/>
  <c r="U1126" i="1" s="1"/>
  <c r="T880" i="1"/>
  <c r="U880" i="1" s="1"/>
  <c r="Y688" i="1"/>
  <c r="Y830" i="1"/>
  <c r="T941" i="1"/>
  <c r="U941" i="1" s="1"/>
  <c r="T546" i="1"/>
  <c r="U546" i="1" s="1"/>
  <c r="T389" i="1"/>
  <c r="U389" i="1" s="1"/>
  <c r="Z234" i="1"/>
  <c r="T564" i="1"/>
  <c r="U564" i="1" s="1"/>
  <c r="T639" i="1"/>
  <c r="U639" i="1" s="1"/>
  <c r="T476" i="1"/>
  <c r="U476" i="1" s="1"/>
  <c r="T689" i="1"/>
  <c r="U689" i="1" s="1"/>
  <c r="T1193" i="1"/>
  <c r="U1193" i="1" s="1"/>
  <c r="T640" i="1"/>
  <c r="U640" i="1" s="1"/>
  <c r="T77" i="1"/>
  <c r="U77" i="1" s="1"/>
  <c r="T730" i="1"/>
  <c r="U730" i="1" s="1"/>
  <c r="T682" i="1"/>
  <c r="U682" i="1" s="1"/>
  <c r="T93" i="1"/>
  <c r="U93" i="1" s="1"/>
  <c r="T811" i="1"/>
  <c r="U811" i="1" s="1"/>
  <c r="T1079" i="1"/>
  <c r="U1079" i="1" s="1"/>
  <c r="T611" i="1"/>
  <c r="U611" i="1" s="1"/>
  <c r="T1052" i="1"/>
  <c r="U1052" i="1" s="1"/>
  <c r="T837" i="1"/>
  <c r="U837" i="1" s="1"/>
  <c r="T267" i="1"/>
  <c r="U267" i="1" s="1"/>
  <c r="T818" i="1"/>
  <c r="U818" i="1" s="1"/>
  <c r="Y387" i="1"/>
  <c r="T627" i="1"/>
  <c r="U627" i="1" s="1"/>
  <c r="T736" i="1"/>
  <c r="U736" i="1" s="1"/>
  <c r="T787" i="1"/>
  <c r="U787" i="1" s="1"/>
  <c r="T261" i="1"/>
  <c r="U261" i="1" s="1"/>
  <c r="Z621" i="1"/>
  <c r="T1192" i="1"/>
  <c r="U1192" i="1" s="1"/>
  <c r="T1176" i="1"/>
  <c r="U1176" i="1" s="1"/>
  <c r="T1208" i="1"/>
  <c r="U1208" i="1" s="1"/>
  <c r="T956" i="1"/>
  <c r="U956" i="1" s="1"/>
  <c r="T118" i="1"/>
  <c r="U118" i="1" s="1"/>
  <c r="T759" i="1"/>
  <c r="U759" i="1" s="1"/>
  <c r="T757" i="1"/>
  <c r="U757" i="1" s="1"/>
  <c r="T65" i="1"/>
  <c r="U65" i="1" s="1"/>
  <c r="T106" i="1"/>
  <c r="U106" i="1" s="1"/>
  <c r="T258" i="1"/>
  <c r="U258" i="1" s="1"/>
  <c r="Z1409" i="1"/>
  <c r="T153" i="1"/>
  <c r="U153" i="1" s="1"/>
  <c r="Z258" i="1"/>
  <c r="D69" i="2"/>
  <c r="T10" i="1"/>
  <c r="U10" i="1" s="1"/>
  <c r="T193" i="1"/>
  <c r="U193" i="1" s="1"/>
  <c r="T1020" i="1"/>
  <c r="U1020" i="1" s="1"/>
  <c r="T599" i="1"/>
  <c r="U599" i="1" s="1"/>
  <c r="T527" i="1"/>
  <c r="U527" i="1" s="1"/>
  <c r="Y713" i="1"/>
  <c r="T829" i="1"/>
  <c r="U829" i="1" s="1"/>
  <c r="E18" i="2"/>
  <c r="I18" i="2" s="1"/>
  <c r="T510" i="1"/>
  <c r="U510" i="1" s="1"/>
  <c r="T72" i="1"/>
  <c r="U72" i="1" s="1"/>
  <c r="T551" i="1"/>
  <c r="U551" i="1" s="1"/>
  <c r="T687" i="1"/>
  <c r="U687" i="1" s="1"/>
  <c r="T826" i="1"/>
  <c r="U826" i="1" s="1"/>
  <c r="T1129" i="1"/>
  <c r="U1129" i="1" s="1"/>
  <c r="T231" i="1"/>
  <c r="U231" i="1" s="1"/>
  <c r="T87" i="1"/>
  <c r="U87" i="1" s="1"/>
  <c r="Z620" i="1"/>
  <c r="Y390" i="1"/>
  <c r="T330" i="1"/>
  <c r="U330" i="1" s="1"/>
  <c r="T7" i="1"/>
  <c r="U7" i="1" s="1"/>
  <c r="T784" i="1"/>
  <c r="U784" i="1" s="1"/>
  <c r="T767" i="1"/>
  <c r="U767" i="1" s="1"/>
  <c r="T114" i="1"/>
  <c r="U114" i="1" s="1"/>
  <c r="Z859" i="1"/>
  <c r="T352" i="1"/>
  <c r="U352" i="1" s="1"/>
  <c r="T309" i="1"/>
  <c r="U309" i="1" s="1"/>
  <c r="T23" i="1"/>
  <c r="U23" i="1" s="1"/>
  <c r="T1018" i="1"/>
  <c r="U1018" i="1" s="1"/>
  <c r="Z820" i="1"/>
  <c r="T445" i="1"/>
  <c r="U445" i="1" s="1"/>
  <c r="T190" i="1"/>
  <c r="U190" i="1" s="1"/>
  <c r="Y843" i="1"/>
  <c r="T499" i="1"/>
  <c r="U499" i="1" s="1"/>
  <c r="Z416" i="1"/>
  <c r="Y716" i="1"/>
  <c r="T1053" i="1"/>
  <c r="U1053" i="1" s="1"/>
  <c r="T136" i="1"/>
  <c r="U136" i="1" s="1"/>
  <c r="T577" i="1"/>
  <c r="U577" i="1" s="1"/>
  <c r="T249" i="1"/>
  <c r="U249" i="1" s="1"/>
  <c r="T658" i="1"/>
  <c r="U658" i="1" s="1"/>
  <c r="T383" i="1"/>
  <c r="U383" i="1" s="1"/>
  <c r="T365" i="1"/>
  <c r="U365" i="1" s="1"/>
  <c r="Y879" i="1"/>
  <c r="T398" i="1"/>
  <c r="U398" i="1" s="1"/>
  <c r="T596" i="1"/>
  <c r="U596" i="1" s="1"/>
  <c r="Z389" i="1"/>
  <c r="T824" i="1"/>
  <c r="U824" i="1" s="1"/>
  <c r="Y667" i="1"/>
  <c r="Z369" i="1"/>
  <c r="Y640" i="1"/>
  <c r="T1073" i="1"/>
  <c r="U1073" i="1" s="1"/>
  <c r="T673" i="1"/>
  <c r="U673" i="1" s="1"/>
  <c r="Y878" i="1"/>
  <c r="Y247" i="1"/>
  <c r="T99" i="1"/>
  <c r="U99" i="1" s="1"/>
  <c r="Z405" i="1"/>
  <c r="Z240" i="1"/>
  <c r="T1155" i="1"/>
  <c r="U1155" i="1" s="1"/>
  <c r="T794" i="1"/>
  <c r="U794" i="1" s="1"/>
  <c r="T809" i="1"/>
  <c r="U809" i="1" s="1"/>
  <c r="T104" i="1"/>
  <c r="U104" i="1" s="1"/>
  <c r="T835" i="1"/>
  <c r="U835" i="1" s="1"/>
  <c r="T615" i="1"/>
  <c r="U615" i="1" s="1"/>
  <c r="Y611" i="1"/>
  <c r="T149" i="1"/>
  <c r="U149" i="1" s="1"/>
  <c r="T772" i="1"/>
  <c r="U772" i="1" s="1"/>
  <c r="T710" i="1"/>
  <c r="U710" i="1" s="1"/>
  <c r="T614" i="1"/>
  <c r="U614" i="1" s="1"/>
  <c r="T538" i="1"/>
  <c r="U538" i="1" s="1"/>
  <c r="T424" i="1"/>
  <c r="U424" i="1" s="1"/>
  <c r="T838" i="1"/>
  <c r="U838" i="1" s="1"/>
  <c r="T965" i="1"/>
  <c r="U965" i="1" s="1"/>
  <c r="T774" i="1"/>
  <c r="U774" i="1" s="1"/>
  <c r="T619" i="1"/>
  <c r="U619" i="1" s="1"/>
  <c r="T1202" i="1"/>
  <c r="U1202" i="1" s="1"/>
  <c r="T1186" i="1"/>
  <c r="U1186" i="1" s="1"/>
  <c r="T1050" i="1"/>
  <c r="U1050" i="1" s="1"/>
  <c r="T133" i="1"/>
  <c r="U133" i="1" s="1"/>
  <c r="T633" i="1"/>
  <c r="U633" i="1" s="1"/>
  <c r="T754" i="1"/>
  <c r="U754" i="1" s="1"/>
  <c r="T594" i="1"/>
  <c r="U594" i="1" s="1"/>
  <c r="T262" i="1"/>
  <c r="U262" i="1" s="1"/>
  <c r="T1157" i="1"/>
  <c r="U1157" i="1" s="1"/>
  <c r="T197" i="1"/>
  <c r="U197" i="1" s="1"/>
  <c r="T1087" i="1"/>
  <c r="U1087" i="1" s="1"/>
  <c r="T852" i="1"/>
  <c r="U852" i="1" s="1"/>
  <c r="T708" i="1"/>
  <c r="U708" i="1" s="1"/>
  <c r="Y874" i="1"/>
  <c r="E25" i="2"/>
  <c r="I25" i="2" s="1"/>
  <c r="T1169" i="1"/>
  <c r="U1169" i="1" s="1"/>
  <c r="T57" i="1"/>
  <c r="U57" i="1" s="1"/>
  <c r="Y844" i="1"/>
  <c r="Y837" i="1"/>
  <c r="Z600" i="1"/>
  <c r="Y853" i="1"/>
  <c r="T958" i="1"/>
  <c r="U958" i="1" s="1"/>
  <c r="Z411" i="1"/>
  <c r="Y840" i="1"/>
  <c r="T963" i="1"/>
  <c r="U963" i="1" s="1"/>
  <c r="T683" i="1"/>
  <c r="U683" i="1" s="1"/>
  <c r="Z232" i="1"/>
  <c r="Y415" i="1"/>
  <c r="T201" i="1"/>
  <c r="U201" i="1" s="1"/>
  <c r="T715" i="1"/>
  <c r="U715" i="1" s="1"/>
  <c r="T746" i="1"/>
  <c r="U746" i="1" s="1"/>
  <c r="D64" i="2"/>
  <c r="T493" i="1"/>
  <c r="U493" i="1" s="1"/>
  <c r="T1204" i="1"/>
  <c r="U1204" i="1" s="1"/>
  <c r="T1188" i="1"/>
  <c r="U1188" i="1" s="1"/>
  <c r="T1172" i="1"/>
  <c r="U1172" i="1" s="1"/>
  <c r="T200" i="1"/>
  <c r="U200" i="1" s="1"/>
  <c r="T967" i="1"/>
  <c r="U967" i="1" s="1"/>
  <c r="T135" i="1"/>
  <c r="U135" i="1" s="1"/>
  <c r="T671" i="1"/>
  <c r="U671" i="1" s="1"/>
  <c r="T694" i="1"/>
  <c r="U694" i="1" s="1"/>
  <c r="T492" i="1"/>
  <c r="U492" i="1" s="1"/>
  <c r="T1088" i="1"/>
  <c r="U1088" i="1" s="1"/>
  <c r="T256" i="1"/>
  <c r="U256" i="1" s="1"/>
  <c r="T608" i="1"/>
  <c r="U608" i="1" s="1"/>
  <c r="T1131" i="1"/>
  <c r="U1131" i="1" s="1"/>
  <c r="Z264" i="1"/>
  <c r="T618" i="1"/>
  <c r="U618" i="1" s="1"/>
  <c r="T570" i="1"/>
  <c r="U570" i="1" s="1"/>
  <c r="T1201" i="1"/>
  <c r="U1201" i="1" s="1"/>
  <c r="T1185" i="1"/>
  <c r="U1185" i="1" s="1"/>
  <c r="T203" i="1"/>
  <c r="U203" i="1" s="1"/>
  <c r="T1212" i="1"/>
  <c r="U1212" i="1" s="1"/>
  <c r="T960" i="1"/>
  <c r="U960" i="1" s="1"/>
  <c r="E78" i="2"/>
  <c r="T491" i="1"/>
  <c r="U491" i="1" s="1"/>
  <c r="T1091" i="1"/>
  <c r="U1091" i="1" s="1"/>
  <c r="T1089" i="1"/>
  <c r="U1089" i="1" s="1"/>
  <c r="D22" i="2"/>
  <c r="F22" i="2" s="1"/>
  <c r="G22" i="2" s="1"/>
  <c r="U1323" i="1"/>
  <c r="T862" i="1"/>
  <c r="U862" i="1" s="1"/>
  <c r="T70" i="1"/>
  <c r="U70" i="1" s="1"/>
  <c r="T44" i="1"/>
  <c r="U44" i="1" s="1"/>
  <c r="T711" i="1"/>
  <c r="U711" i="1" s="1"/>
  <c r="Z877" i="1"/>
  <c r="T667" i="1"/>
  <c r="U667" i="1" s="1"/>
  <c r="T539" i="1"/>
  <c r="U539" i="1" s="1"/>
  <c r="T374" i="1"/>
  <c r="U374" i="1" s="1"/>
  <c r="T199" i="1"/>
  <c r="U199" i="1" s="1"/>
  <c r="E64" i="2"/>
  <c r="T146" i="1"/>
  <c r="U146" i="1" s="1"/>
  <c r="T145" i="1"/>
  <c r="U145" i="1" s="1"/>
  <c r="D31" i="2"/>
  <c r="T685" i="1"/>
  <c r="U685" i="1" s="1"/>
  <c r="T702" i="1"/>
  <c r="U702" i="1" s="1"/>
  <c r="T490" i="1"/>
  <c r="U490" i="1" s="1"/>
  <c r="T785" i="1"/>
  <c r="U785" i="1" s="1"/>
  <c r="T768" i="1"/>
  <c r="U768" i="1" s="1"/>
  <c r="T780" i="1"/>
  <c r="U780" i="1" s="1"/>
  <c r="T530" i="1"/>
  <c r="U530" i="1" s="1"/>
  <c r="T111" i="1"/>
  <c r="U111" i="1" s="1"/>
  <c r="T998" i="1"/>
  <c r="U998" i="1" s="1"/>
  <c r="T943" i="1"/>
  <c r="U943" i="1" s="1"/>
  <c r="T606" i="1"/>
  <c r="U606" i="1" s="1"/>
  <c r="T1217" i="1"/>
  <c r="U1217" i="1" s="1"/>
  <c r="T128" i="1"/>
  <c r="U128" i="1" s="1"/>
  <c r="T751" i="1"/>
  <c r="U751" i="1" s="1"/>
  <c r="T749" i="1"/>
  <c r="U749" i="1" s="1"/>
  <c r="T779" i="1"/>
  <c r="U779" i="1" s="1"/>
  <c r="D37" i="2"/>
  <c r="T26" i="1"/>
  <c r="U26" i="1" s="1"/>
  <c r="T173" i="1"/>
  <c r="U173" i="1" s="1"/>
  <c r="T81" i="1"/>
  <c r="U81" i="1" s="1"/>
  <c r="T1082" i="1"/>
  <c r="U1082" i="1" s="1"/>
  <c r="T108" i="1"/>
  <c r="U108" i="1" s="1"/>
  <c r="T1017" i="1"/>
  <c r="U1017" i="1" s="1"/>
  <c r="T1059" i="1"/>
  <c r="U1059" i="1" s="1"/>
  <c r="Y641" i="1"/>
  <c r="T350" i="1"/>
  <c r="U350" i="1" s="1"/>
  <c r="T63" i="1"/>
  <c r="U63" i="1" s="1"/>
  <c r="T970" i="1"/>
  <c r="U970" i="1" s="1"/>
  <c r="Y825" i="1"/>
  <c r="Y858" i="1"/>
  <c r="T160" i="1"/>
  <c r="U160" i="1" s="1"/>
  <c r="D53" i="2"/>
  <c r="T1123" i="1"/>
  <c r="U1123" i="1" s="1"/>
  <c r="Y852" i="1"/>
  <c r="Z1072" i="1"/>
  <c r="Y241" i="1"/>
  <c r="Y1073" i="1"/>
  <c r="Y409" i="1"/>
  <c r="T541" i="1"/>
  <c r="U541" i="1" s="1"/>
  <c r="T242" i="1"/>
  <c r="U242" i="1" s="1"/>
  <c r="T37" i="1"/>
  <c r="U37" i="1" s="1"/>
  <c r="E75" i="2"/>
  <c r="T877" i="1"/>
  <c r="U877" i="1" s="1"/>
  <c r="T540" i="1"/>
  <c r="U540" i="1" s="1"/>
  <c r="T17" i="1"/>
  <c r="U17" i="1" s="1"/>
  <c r="T945" i="1"/>
  <c r="U945" i="1" s="1"/>
  <c r="Y829" i="1"/>
  <c r="Y836" i="1"/>
  <c r="T323" i="1"/>
  <c r="U323" i="1" s="1"/>
  <c r="T303" i="1"/>
  <c r="U303" i="1" s="1"/>
  <c r="T84" i="1"/>
  <c r="U84" i="1" s="1"/>
  <c r="T714" i="1"/>
  <c r="U714" i="1" s="1"/>
  <c r="Y715" i="1"/>
  <c r="T455" i="1"/>
  <c r="U455" i="1" s="1"/>
  <c r="T439" i="1"/>
  <c r="U439" i="1" s="1"/>
  <c r="T423" i="1"/>
  <c r="U423" i="1" s="1"/>
  <c r="Y622" i="1"/>
  <c r="T421" i="1"/>
  <c r="U421" i="1" s="1"/>
  <c r="Y690" i="1"/>
  <c r="T105" i="1"/>
  <c r="U105" i="1" s="1"/>
  <c r="Y482" i="1"/>
  <c r="Y521" i="1"/>
  <c r="T239" i="1"/>
  <c r="U239" i="1" s="1"/>
  <c r="T76" i="1"/>
  <c r="U76" i="1" s="1"/>
  <c r="T54" i="1"/>
  <c r="U54" i="1" s="1"/>
  <c r="T1206" i="1"/>
  <c r="U1206" i="1" s="1"/>
  <c r="T1190" i="1"/>
  <c r="U1190" i="1" s="1"/>
  <c r="T1174" i="1"/>
  <c r="U1174" i="1" s="1"/>
  <c r="T642" i="1"/>
  <c r="U642" i="1" s="1"/>
  <c r="T59" i="1"/>
  <c r="U59" i="1" s="1"/>
  <c r="T1030" i="1"/>
  <c r="U1030" i="1" s="1"/>
  <c r="Y262" i="1"/>
  <c r="T338" i="1"/>
  <c r="U338" i="1" s="1"/>
  <c r="T97" i="1"/>
  <c r="U97" i="1" s="1"/>
  <c r="T15" i="1"/>
  <c r="U15" i="1" s="1"/>
  <c r="T845" i="1"/>
  <c r="U845" i="1" s="1"/>
  <c r="Y827" i="1"/>
  <c r="T537" i="1"/>
  <c r="U537" i="1" s="1"/>
  <c r="T317" i="1"/>
  <c r="U317" i="1" s="1"/>
  <c r="T301" i="1"/>
  <c r="U301" i="1" s="1"/>
  <c r="T985" i="1"/>
  <c r="U985" i="1" s="1"/>
  <c r="T32" i="1"/>
  <c r="U32" i="1" s="1"/>
  <c r="T453" i="1"/>
  <c r="U453" i="1" s="1"/>
  <c r="T502" i="1"/>
  <c r="U502" i="1" s="1"/>
  <c r="T1054" i="1"/>
  <c r="U1054" i="1" s="1"/>
  <c r="T198" i="1"/>
  <c r="U198" i="1" s="1"/>
  <c r="T266" i="1"/>
  <c r="U266" i="1" s="1"/>
  <c r="T251" i="1"/>
  <c r="U251" i="1" s="1"/>
  <c r="T750" i="1"/>
  <c r="U750" i="1" s="1"/>
  <c r="T437" i="1"/>
  <c r="U437" i="1" s="1"/>
  <c r="T586" i="1"/>
  <c r="U586" i="1" s="1"/>
  <c r="T844" i="1"/>
  <c r="U844" i="1" s="1"/>
  <c r="T834" i="1"/>
  <c r="U834" i="1" s="1"/>
  <c r="T264" i="1"/>
  <c r="U264" i="1" s="1"/>
  <c r="T609" i="1"/>
  <c r="U609" i="1" s="1"/>
  <c r="T613" i="1"/>
  <c r="U613" i="1" s="1"/>
  <c r="Y850" i="1"/>
  <c r="Z420" i="1"/>
  <c r="T568" i="1"/>
  <c r="U568" i="1" s="1"/>
  <c r="T373" i="1"/>
  <c r="U373" i="1" s="1"/>
  <c r="T1021" i="1"/>
  <c r="U1021" i="1" s="1"/>
  <c r="T1000" i="1"/>
  <c r="U1000" i="1" s="1"/>
  <c r="Y711" i="1"/>
  <c r="Y666" i="1"/>
  <c r="T391" i="1"/>
  <c r="U391" i="1" s="1"/>
  <c r="T686" i="1"/>
  <c r="U686" i="1" s="1"/>
  <c r="T129" i="1"/>
  <c r="U129" i="1" s="1"/>
  <c r="T581" i="1"/>
  <c r="U581" i="1" s="1"/>
  <c r="Z391" i="1"/>
  <c r="T387" i="1"/>
  <c r="U387" i="1" s="1"/>
  <c r="Y663" i="1"/>
  <c r="T771" i="1"/>
  <c r="U771" i="1" s="1"/>
  <c r="T1016" i="1"/>
  <c r="U1016" i="1" s="1"/>
  <c r="T676" i="1"/>
  <c r="U676" i="1" s="1"/>
  <c r="T1090" i="1"/>
  <c r="U1090" i="1" s="1"/>
  <c r="T254" i="1"/>
  <c r="U254" i="1" s="1"/>
  <c r="T562" i="1"/>
  <c r="U562" i="1" s="1"/>
  <c r="G6" i="17"/>
  <c r="Y851" i="1"/>
  <c r="Y408" i="1"/>
  <c r="Y265" i="1"/>
  <c r="T339" i="1"/>
  <c r="U339" i="1" s="1"/>
  <c r="T16" i="1"/>
  <c r="U16" i="1" s="1"/>
  <c r="U1324" i="1"/>
  <c r="T643" i="1"/>
  <c r="U643" i="1" s="1"/>
  <c r="T302" i="1"/>
  <c r="U302" i="1" s="1"/>
  <c r="Y823" i="1"/>
  <c r="T1004" i="1"/>
  <c r="U1004" i="1" s="1"/>
  <c r="T1025" i="1"/>
  <c r="U1025" i="1" s="1"/>
  <c r="Y642" i="1"/>
  <c r="Y631" i="1"/>
  <c r="T861" i="1"/>
  <c r="U861" i="1" s="1"/>
  <c r="Y880" i="1"/>
  <c r="Y714" i="1"/>
  <c r="T587" i="1"/>
  <c r="U587" i="1" s="1"/>
  <c r="D40" i="2"/>
  <c r="T265" i="1"/>
  <c r="U265" i="1" s="1"/>
  <c r="T1218" i="1"/>
  <c r="U1218" i="1" s="1"/>
  <c r="D75" i="2"/>
  <c r="Y705" i="1"/>
  <c r="T90" i="1"/>
  <c r="U90" i="1" s="1"/>
  <c r="Z835" i="1"/>
  <c r="T89" i="1"/>
  <c r="U89" i="1" s="1"/>
  <c r="T812" i="1"/>
  <c r="U812" i="1" s="1"/>
  <c r="Y708" i="1"/>
  <c r="Y623" i="1"/>
  <c r="T623" i="1"/>
  <c r="U623" i="1" s="1"/>
  <c r="T595" i="1"/>
  <c r="U595" i="1" s="1"/>
  <c r="T576" i="1"/>
  <c r="U576" i="1" s="1"/>
  <c r="T521" i="1"/>
  <c r="U521" i="1" s="1"/>
  <c r="T22" i="1"/>
  <c r="U22" i="1" s="1"/>
  <c r="T117" i="1"/>
  <c r="U117" i="1" s="1"/>
  <c r="D65" i="2"/>
  <c r="Y875" i="1"/>
  <c r="T150" i="1"/>
  <c r="U150" i="1" s="1"/>
  <c r="T670" i="1"/>
  <c r="U670" i="1" s="1"/>
  <c r="T698" i="1"/>
  <c r="U698" i="1" s="1"/>
  <c r="T782" i="1"/>
  <c r="U782" i="1" s="1"/>
  <c r="T713" i="1"/>
  <c r="U713" i="1" s="1"/>
  <c r="Y672" i="1"/>
  <c r="Y826" i="1"/>
  <c r="I6" i="38"/>
  <c r="T550" i="1"/>
  <c r="U550" i="1" s="1"/>
  <c r="E67" i="2"/>
  <c r="E29" i="2"/>
  <c r="I29" i="2" s="1"/>
  <c r="I6" i="41"/>
  <c r="T107" i="1"/>
  <c r="U107" i="1" s="1"/>
  <c r="D39" i="2"/>
  <c r="Y260" i="1"/>
  <c r="V1402" i="1"/>
  <c r="Y1402" i="1" s="1"/>
  <c r="Y854" i="1"/>
  <c r="T444" i="1"/>
  <c r="U444" i="1" s="1"/>
  <c r="T1160" i="1"/>
  <c r="U1160" i="1" s="1"/>
  <c r="D9" i="2"/>
  <c r="T856" i="1"/>
  <c r="U856" i="1" s="1"/>
  <c r="J10" i="51"/>
  <c r="G6" i="51"/>
  <c r="Z261" i="1"/>
  <c r="T553" i="1"/>
  <c r="U553" i="1" s="1"/>
  <c r="T397" i="1"/>
  <c r="U397" i="1" s="1"/>
  <c r="Y404" i="1"/>
  <c r="T1178" i="1"/>
  <c r="U1178" i="1" s="1"/>
  <c r="T428" i="1"/>
  <c r="U428" i="1" s="1"/>
  <c r="T843" i="1"/>
  <c r="U843" i="1" s="1"/>
  <c r="Z1411" i="1"/>
  <c r="Z375" i="1"/>
  <c r="Y422" i="1"/>
  <c r="Y606" i="1"/>
  <c r="Z844" i="1"/>
  <c r="Y659" i="1"/>
  <c r="D81" i="2"/>
  <c r="T679" i="1"/>
  <c r="U679" i="1" s="1"/>
  <c r="Y855" i="1"/>
  <c r="Z857" i="1"/>
  <c r="G6" i="38"/>
  <c r="T355" i="1"/>
  <c r="U355" i="1" s="1"/>
  <c r="T412" i="1"/>
  <c r="U412" i="1" s="1"/>
  <c r="T478" i="1"/>
  <c r="U478" i="1" s="1"/>
  <c r="Y831" i="1"/>
  <c r="Y429" i="1"/>
  <c r="T816" i="1"/>
  <c r="U816" i="1" s="1"/>
  <c r="T460" i="1"/>
  <c r="U460" i="1" s="1"/>
  <c r="Z759" i="1"/>
  <c r="Y610" i="1"/>
  <c r="G10" i="7"/>
  <c r="Y414" i="1"/>
  <c r="G6" i="35"/>
  <c r="Y410" i="1"/>
  <c r="Y237" i="1"/>
  <c r="Y884" i="1"/>
  <c r="T580" i="1"/>
  <c r="U580" i="1" s="1"/>
  <c r="T674" i="1"/>
  <c r="U674" i="1" s="1"/>
  <c r="T205" i="1"/>
  <c r="U205" i="1" s="1"/>
  <c r="D18" i="2"/>
  <c r="Y703" i="1"/>
  <c r="T517" i="1"/>
  <c r="U517" i="1" s="1"/>
  <c r="Z418" i="1"/>
  <c r="T549" i="1"/>
  <c r="U549" i="1" s="1"/>
  <c r="T1023" i="1"/>
  <c r="U1023" i="1" s="1"/>
  <c r="Y403" i="1"/>
  <c r="Y1410" i="1"/>
  <c r="G10" i="47"/>
  <c r="Y677" i="1"/>
  <c r="T567" i="1"/>
  <c r="U567" i="1" s="1"/>
  <c r="T548" i="1"/>
  <c r="U548" i="1" s="1"/>
  <c r="T147" i="1"/>
  <c r="U147" i="1" s="1"/>
  <c r="T579" i="1"/>
  <c r="U579" i="1" s="1"/>
  <c r="T329" i="1"/>
  <c r="U329" i="1" s="1"/>
  <c r="T246" i="1"/>
  <c r="U246" i="1" s="1"/>
  <c r="T6" i="1"/>
  <c r="U6" i="1" s="1"/>
  <c r="T1163" i="1"/>
  <c r="U1163" i="1" s="1"/>
  <c r="T341" i="1"/>
  <c r="U341" i="1" s="1"/>
  <c r="Y599" i="1"/>
  <c r="T542" i="1"/>
  <c r="U542" i="1" s="1"/>
  <c r="T328" i="1"/>
  <c r="U328" i="1" s="1"/>
  <c r="T308" i="1"/>
  <c r="U308" i="1" s="1"/>
  <c r="T1136" i="1"/>
  <c r="U1136" i="1" s="1"/>
  <c r="T1043" i="1"/>
  <c r="U1043" i="1" s="1"/>
  <c r="Y662" i="1"/>
  <c r="T703" i="1"/>
  <c r="U703" i="1" s="1"/>
  <c r="T635" i="1"/>
  <c r="U635" i="1" s="1"/>
  <c r="T675" i="1"/>
  <c r="U675" i="1" s="1"/>
  <c r="Y266" i="1"/>
  <c r="T566" i="1"/>
  <c r="U566" i="1" s="1"/>
  <c r="T230" i="1"/>
  <c r="U230" i="1" s="1"/>
  <c r="T498" i="1"/>
  <c r="U498" i="1" s="1"/>
  <c r="T459" i="1"/>
  <c r="U459" i="1" s="1"/>
  <c r="T443" i="1"/>
  <c r="U443" i="1" s="1"/>
  <c r="T427" i="1"/>
  <c r="U427" i="1" s="1"/>
  <c r="T307" i="1"/>
  <c r="U307" i="1" s="1"/>
  <c r="T189" i="1"/>
  <c r="U189" i="1" s="1"/>
  <c r="T1194" i="1"/>
  <c r="U1194" i="1" s="1"/>
  <c r="T995" i="1"/>
  <c r="U995" i="1" s="1"/>
  <c r="T1159" i="1"/>
  <c r="U1159" i="1" s="1"/>
  <c r="Y707" i="1"/>
  <c r="Z371" i="1"/>
  <c r="Z917" i="1"/>
  <c r="T592" i="1"/>
  <c r="U592" i="1" s="1"/>
  <c r="T497" i="1"/>
  <c r="U497" i="1" s="1"/>
  <c r="T188" i="1"/>
  <c r="U188" i="1" s="1"/>
  <c r="D19" i="2"/>
  <c r="T951" i="1"/>
  <c r="U951" i="1" s="1"/>
  <c r="T575" i="1"/>
  <c r="U575" i="1" s="1"/>
  <c r="T1061" i="1"/>
  <c r="U1061" i="1" s="1"/>
  <c r="I6" i="23"/>
  <c r="T632" i="1"/>
  <c r="U632" i="1" s="1"/>
  <c r="Z231" i="1"/>
  <c r="Z239" i="1"/>
  <c r="T622" i="1"/>
  <c r="U622" i="1" s="1"/>
  <c r="T520" i="1"/>
  <c r="U520" i="1" s="1"/>
  <c r="T247" i="1"/>
  <c r="U247" i="1" s="1"/>
  <c r="T704" i="1"/>
  <c r="U704" i="1" s="1"/>
  <c r="Y617" i="1"/>
  <c r="Y492" i="1"/>
  <c r="Y401" i="1"/>
  <c r="T380" i="1"/>
  <c r="U380" i="1" s="1"/>
  <c r="T1058" i="1"/>
  <c r="U1058" i="1" s="1"/>
  <c r="Y612" i="1"/>
  <c r="Y834" i="1"/>
  <c r="Y842" i="1"/>
  <c r="T572" i="1"/>
  <c r="U572" i="1" s="1"/>
  <c r="T379" i="1"/>
  <c r="U379" i="1" s="1"/>
  <c r="T1008" i="1"/>
  <c r="U1008" i="1" s="1"/>
  <c r="T990" i="1"/>
  <c r="U990" i="1" s="1"/>
  <c r="D13" i="2"/>
  <c r="T874" i="1"/>
  <c r="U874" i="1" s="1"/>
  <c r="G6" i="55"/>
  <c r="I6" i="31"/>
  <c r="T134" i="1"/>
  <c r="U134" i="1" s="1"/>
  <c r="T795" i="1"/>
  <c r="U795" i="1" s="1"/>
  <c r="T946" i="1"/>
  <c r="U946" i="1" s="1"/>
  <c r="T987" i="1"/>
  <c r="U987" i="1" s="1"/>
  <c r="T944" i="1"/>
  <c r="U944" i="1" s="1"/>
  <c r="T406" i="1"/>
  <c r="U406" i="1" s="1"/>
  <c r="T56" i="1"/>
  <c r="U56" i="1" s="1"/>
  <c r="T661" i="1"/>
  <c r="U661" i="1" s="1"/>
  <c r="T139" i="1"/>
  <c r="U139" i="1" s="1"/>
  <c r="T1181" i="1"/>
  <c r="U1181" i="1" s="1"/>
  <c r="T1164" i="1"/>
  <c r="U1164" i="1" s="1"/>
  <c r="T659" i="1"/>
  <c r="U659" i="1" s="1"/>
  <c r="T430" i="1"/>
  <c r="U430" i="1" s="1"/>
  <c r="T815" i="1"/>
  <c r="U815" i="1" s="1"/>
  <c r="Y246" i="1"/>
  <c r="I6" i="17"/>
  <c r="T144" i="1"/>
  <c r="U144" i="1" s="1"/>
  <c r="T1046" i="1"/>
  <c r="U1046" i="1" s="1"/>
  <c r="Y423" i="1"/>
  <c r="T454" i="1"/>
  <c r="U454" i="1" s="1"/>
  <c r="T446" i="1"/>
  <c r="U446" i="1" s="1"/>
  <c r="T438" i="1"/>
  <c r="U438" i="1" s="1"/>
  <c r="T422" i="1"/>
  <c r="U422" i="1" s="1"/>
  <c r="T414" i="1"/>
  <c r="U414" i="1" s="1"/>
  <c r="T1207" i="1"/>
  <c r="U1207" i="1" s="1"/>
  <c r="T699" i="1"/>
  <c r="U699" i="1" s="1"/>
  <c r="T680" i="1"/>
  <c r="U680" i="1" s="1"/>
  <c r="T760" i="1"/>
  <c r="U760" i="1" s="1"/>
  <c r="T756" i="1"/>
  <c r="U756" i="1" s="1"/>
  <c r="I6" i="35"/>
  <c r="D80" i="2"/>
  <c r="T959" i="1"/>
  <c r="U959" i="1" s="1"/>
  <c r="T1076" i="1"/>
  <c r="U1076" i="1" s="1"/>
  <c r="Y367" i="1"/>
  <c r="T1191" i="1"/>
  <c r="U1191" i="1" s="1"/>
  <c r="T1005" i="1"/>
  <c r="U1005" i="1" s="1"/>
  <c r="T448" i="1"/>
  <c r="U448" i="1" s="1"/>
  <c r="T243" i="1"/>
  <c r="U243" i="1" s="1"/>
  <c r="T82" i="1"/>
  <c r="U82" i="1" s="1"/>
  <c r="T75" i="1"/>
  <c r="U75" i="1" s="1"/>
  <c r="T1041" i="1"/>
  <c r="U1041" i="1" s="1"/>
  <c r="T999" i="1"/>
  <c r="U999" i="1" s="1"/>
  <c r="T969" i="1"/>
  <c r="U969" i="1" s="1"/>
  <c r="T617" i="1"/>
  <c r="U617" i="1" s="1"/>
  <c r="T525" i="1"/>
  <c r="U525" i="1" s="1"/>
  <c r="T392" i="1"/>
  <c r="U392" i="1" s="1"/>
  <c r="T318" i="1"/>
  <c r="U318" i="1" s="1"/>
  <c r="T80" i="1"/>
  <c r="U80" i="1" s="1"/>
  <c r="T24" i="1"/>
  <c r="U24" i="1" s="1"/>
  <c r="T8" i="1"/>
  <c r="U8" i="1" s="1"/>
  <c r="T202" i="1"/>
  <c r="U202" i="1" s="1"/>
  <c r="T113" i="1"/>
  <c r="U113" i="1" s="1"/>
  <c r="T363" i="1"/>
  <c r="U363" i="1" s="1"/>
  <c r="T973" i="1"/>
  <c r="U973" i="1" s="1"/>
  <c r="Y385" i="1"/>
  <c r="Z388" i="1"/>
  <c r="T583" i="1"/>
  <c r="U583" i="1" s="1"/>
  <c r="T556" i="1"/>
  <c r="U556" i="1" s="1"/>
  <c r="T988" i="1"/>
  <c r="U988" i="1" s="1"/>
  <c r="T825" i="1"/>
  <c r="U825" i="1" s="1"/>
  <c r="T1085" i="1"/>
  <c r="U1085" i="1" s="1"/>
  <c r="T253" i="1"/>
  <c r="U253" i="1" s="1"/>
  <c r="D60" i="2"/>
  <c r="Y664" i="1"/>
  <c r="Z378" i="1"/>
  <c r="T464" i="1"/>
  <c r="U464" i="1" s="1"/>
  <c r="T456" i="1"/>
  <c r="U456" i="1" s="1"/>
  <c r="T384" i="1"/>
  <c r="U384" i="1" s="1"/>
  <c r="T366" i="1"/>
  <c r="U366" i="1" s="1"/>
  <c r="T333" i="1"/>
  <c r="U333" i="1" s="1"/>
  <c r="T159" i="1"/>
  <c r="U159" i="1" s="1"/>
  <c r="T151" i="1"/>
  <c r="U151" i="1" s="1"/>
  <c r="T18" i="1"/>
  <c r="U18" i="1" s="1"/>
  <c r="T644" i="1"/>
  <c r="U644" i="1" s="1"/>
  <c r="T45" i="1"/>
  <c r="U45" i="1" s="1"/>
  <c r="T33" i="1"/>
  <c r="U33" i="1" s="1"/>
  <c r="T408" i="1"/>
  <c r="U408" i="1" s="1"/>
  <c r="T876" i="1"/>
  <c r="U876" i="1" s="1"/>
  <c r="T1135" i="1"/>
  <c r="U1135" i="1" s="1"/>
  <c r="T1158" i="1"/>
  <c r="U1158" i="1" s="1"/>
  <c r="E60" i="2"/>
  <c r="Y428" i="1"/>
  <c r="Y710" i="1"/>
  <c r="T589" i="1"/>
  <c r="U589" i="1" s="1"/>
  <c r="T554" i="1"/>
  <c r="U554" i="1" s="1"/>
  <c r="E19" i="2"/>
  <c r="I19" i="2" s="1"/>
  <c r="T501" i="1"/>
  <c r="U501" i="1" s="1"/>
  <c r="T494" i="1"/>
  <c r="U494" i="1" s="1"/>
  <c r="T463" i="1"/>
  <c r="U463" i="1" s="1"/>
  <c r="T440" i="1"/>
  <c r="U440" i="1" s="1"/>
  <c r="T432" i="1"/>
  <c r="U432" i="1" s="1"/>
  <c r="T416" i="1"/>
  <c r="U416" i="1" s="1"/>
  <c r="T340" i="1"/>
  <c r="U340" i="1" s="1"/>
  <c r="T332" i="1"/>
  <c r="U332" i="1" s="1"/>
  <c r="T324" i="1"/>
  <c r="U324" i="1" s="1"/>
  <c r="T304" i="1"/>
  <c r="U304" i="1" s="1"/>
  <c r="T296" i="1"/>
  <c r="U296" i="1" s="1"/>
  <c r="T241" i="1"/>
  <c r="U241" i="1" s="1"/>
  <c r="T184" i="1"/>
  <c r="U184" i="1" s="1"/>
  <c r="T1199" i="1"/>
  <c r="U1199" i="1" s="1"/>
  <c r="T1183" i="1"/>
  <c r="U1183" i="1" s="1"/>
  <c r="T1175" i="1"/>
  <c r="U1175" i="1" s="1"/>
  <c r="T1166" i="1"/>
  <c r="U1166" i="1" s="1"/>
  <c r="T58" i="1"/>
  <c r="U58" i="1" s="1"/>
  <c r="T407" i="1"/>
  <c r="U407" i="1" s="1"/>
  <c r="T143" i="1"/>
  <c r="U143" i="1" s="1"/>
  <c r="T701" i="1"/>
  <c r="U701" i="1" s="1"/>
  <c r="T831" i="1"/>
  <c r="U831" i="1" s="1"/>
  <c r="Y860" i="1"/>
  <c r="T729" i="1"/>
  <c r="U729" i="1" s="1"/>
  <c r="D58" i="2"/>
  <c r="T1084" i="1"/>
  <c r="U1084" i="1" s="1"/>
  <c r="Y427" i="1"/>
  <c r="Y233" i="1"/>
  <c r="T500" i="1"/>
  <c r="U500" i="1" s="1"/>
  <c r="H10" i="24"/>
  <c r="Y394" i="1"/>
  <c r="Z399" i="1"/>
  <c r="Y658" i="1"/>
  <c r="T569" i="1"/>
  <c r="U569" i="1" s="1"/>
  <c r="T560" i="1"/>
  <c r="U560" i="1" s="1"/>
  <c r="T359" i="1"/>
  <c r="U359" i="1" s="1"/>
  <c r="T351" i="1"/>
  <c r="U351" i="1" s="1"/>
  <c r="T73" i="1"/>
  <c r="U73" i="1" s="1"/>
  <c r="T64" i="1"/>
  <c r="U64" i="1" s="1"/>
  <c r="T972" i="1"/>
  <c r="U972" i="1" s="1"/>
  <c r="T628" i="1"/>
  <c r="U628" i="1" s="1"/>
  <c r="Y691" i="1"/>
  <c r="T737" i="1"/>
  <c r="U737" i="1" s="1"/>
  <c r="E80" i="2"/>
  <c r="T1092" i="1"/>
  <c r="U1092" i="1" s="1"/>
  <c r="T1077" i="1"/>
  <c r="U1077" i="1" s="1"/>
  <c r="G6" i="23"/>
  <c r="T376" i="1"/>
  <c r="U376" i="1" s="1"/>
  <c r="T368" i="1"/>
  <c r="U368" i="1" s="1"/>
  <c r="T177" i="1"/>
  <c r="U177" i="1" s="1"/>
  <c r="T161" i="1"/>
  <c r="U161" i="1" s="1"/>
  <c r="T47" i="1"/>
  <c r="U47" i="1" s="1"/>
  <c r="T35" i="1"/>
  <c r="U35" i="1" s="1"/>
  <c r="Y1405" i="1"/>
  <c r="Z1401" i="1"/>
  <c r="Z1410" i="1"/>
  <c r="Z1402" i="1"/>
  <c r="T34" i="1"/>
  <c r="U34" i="1" s="1"/>
  <c r="T783" i="1"/>
  <c r="U783" i="1" s="1"/>
  <c r="T766" i="1"/>
  <c r="U766" i="1" s="1"/>
  <c r="E32" i="2"/>
  <c r="I32" i="2" s="1"/>
  <c r="T1167" i="1"/>
  <c r="U1167" i="1" s="1"/>
  <c r="T1080" i="1"/>
  <c r="U1080" i="1" s="1"/>
  <c r="T293" i="1"/>
  <c r="U293" i="1" s="1"/>
  <c r="T252" i="1"/>
  <c r="U252" i="1" s="1"/>
  <c r="T854" i="1"/>
  <c r="U854" i="1" s="1"/>
  <c r="T140" i="1"/>
  <c r="U140" i="1" s="1"/>
  <c r="T1075" i="1"/>
  <c r="U1075" i="1" s="1"/>
  <c r="Y243" i="1"/>
  <c r="Z384" i="1"/>
  <c r="Y236" i="1"/>
  <c r="T182" i="1"/>
  <c r="U182" i="1" s="1"/>
  <c r="I6" i="37"/>
  <c r="T41" i="1"/>
  <c r="U41" i="1" s="1"/>
  <c r="D15" i="2"/>
  <c r="D8" i="2"/>
  <c r="T697" i="1"/>
  <c r="U697" i="1" s="1"/>
  <c r="T511" i="1"/>
  <c r="U511" i="1" s="1"/>
  <c r="T466" i="1"/>
  <c r="U466" i="1" s="1"/>
  <c r="D17" i="2"/>
  <c r="T115" i="1"/>
  <c r="U115" i="1" s="1"/>
  <c r="T966" i="1"/>
  <c r="U966" i="1" s="1"/>
  <c r="T514" i="1"/>
  <c r="U514" i="1" s="1"/>
  <c r="T764" i="1"/>
  <c r="U764" i="1" s="1"/>
  <c r="Y249" i="1"/>
  <c r="Z397" i="1"/>
  <c r="T1022" i="1"/>
  <c r="U1022" i="1" s="1"/>
  <c r="T975" i="1"/>
  <c r="U976" i="1" s="1"/>
  <c r="T666" i="1"/>
  <c r="U666" i="1" s="1"/>
  <c r="D28" i="2"/>
  <c r="T1200" i="1"/>
  <c r="U1200" i="1" s="1"/>
  <c r="T1184" i="1"/>
  <c r="U1184" i="1" s="1"/>
  <c r="T1072" i="1"/>
  <c r="U1072" i="1" s="1"/>
  <c r="T981" i="1"/>
  <c r="U981" i="1" s="1"/>
  <c r="T962" i="1"/>
  <c r="U962" i="1" s="1"/>
  <c r="T939" i="1"/>
  <c r="U939" i="1" s="1"/>
  <c r="T662" i="1"/>
  <c r="U662" i="1" s="1"/>
  <c r="T629" i="1"/>
  <c r="U629" i="1" s="1"/>
  <c r="T600" i="1"/>
  <c r="U600" i="1" s="1"/>
  <c r="T467" i="1"/>
  <c r="U467" i="1" s="1"/>
  <c r="T449" i="1"/>
  <c r="U449" i="1" s="1"/>
  <c r="T433" i="1"/>
  <c r="U433" i="1" s="1"/>
  <c r="D14" i="2"/>
  <c r="D10" i="2"/>
  <c r="D7" i="2"/>
  <c r="T334" i="1"/>
  <c r="U334" i="1" s="1"/>
  <c r="T297" i="1"/>
  <c r="U297" i="1" s="1"/>
  <c r="T235" i="1"/>
  <c r="U235" i="1" s="1"/>
  <c r="T194" i="1"/>
  <c r="U194" i="1" s="1"/>
  <c r="T98" i="1"/>
  <c r="U98" i="1" s="1"/>
  <c r="T29" i="1"/>
  <c r="U29" i="1" s="1"/>
  <c r="T12" i="1"/>
  <c r="U12" i="1" s="1"/>
  <c r="T693" i="1"/>
  <c r="U693" i="1" s="1"/>
  <c r="T728" i="1"/>
  <c r="U728" i="1" s="1"/>
  <c r="T747" i="1"/>
  <c r="U747" i="1" s="1"/>
  <c r="T763" i="1"/>
  <c r="U763" i="1" s="1"/>
  <c r="T753" i="1"/>
  <c r="U753" i="1" s="1"/>
  <c r="T1" i="1"/>
  <c r="T1024" i="1"/>
  <c r="U1024" i="1" s="1"/>
  <c r="Y395" i="1"/>
  <c r="Z412" i="1"/>
  <c r="Y426" i="1"/>
  <c r="Z602" i="1"/>
  <c r="Y396" i="1"/>
  <c r="T531" i="1"/>
  <c r="U531" i="1" s="1"/>
  <c r="T191" i="1"/>
  <c r="U191" i="1" s="1"/>
  <c r="T1213" i="1"/>
  <c r="U1213" i="1" s="1"/>
  <c r="T362" i="1"/>
  <c r="U362" i="1" s="1"/>
  <c r="T656" i="1"/>
  <c r="U656" i="1" s="1"/>
  <c r="T707" i="1"/>
  <c r="U707" i="1" s="1"/>
  <c r="T799" i="1"/>
  <c r="U799" i="1" s="1"/>
  <c r="I6" i="27"/>
  <c r="T257" i="1"/>
  <c r="U257" i="1" s="1"/>
  <c r="H6" i="53"/>
  <c r="Y467" i="1"/>
  <c r="Z392" i="1"/>
  <c r="T1197" i="1"/>
  <c r="U1197" i="1" s="1"/>
  <c r="T1189" i="1"/>
  <c r="U1189" i="1" s="1"/>
  <c r="T1048" i="1"/>
  <c r="U1048" i="1" s="1"/>
  <c r="T651" i="1"/>
  <c r="U651" i="1" s="1"/>
  <c r="T800" i="1"/>
  <c r="U800" i="1" s="1"/>
  <c r="T61" i="1"/>
  <c r="U61" i="1" s="1"/>
  <c r="D77" i="2"/>
  <c r="Y374" i="1"/>
  <c r="G6" i="16"/>
  <c r="T176" i="1"/>
  <c r="U176" i="1" s="1"/>
  <c r="E2" i="2"/>
  <c r="T978" i="1"/>
  <c r="U978" i="1" s="1"/>
  <c r="E81" i="2"/>
  <c r="E28" i="2"/>
  <c r="I28" i="2" s="1"/>
  <c r="D26" i="2"/>
  <c r="Y849" i="1"/>
  <c r="F24" i="2"/>
  <c r="G24" i="2" s="1"/>
  <c r="G10" i="35"/>
  <c r="G6" i="11"/>
  <c r="G10" i="49"/>
  <c r="G10" i="34"/>
  <c r="I10" i="34" s="1"/>
  <c r="F6" i="53"/>
  <c r="G6" i="37"/>
  <c r="Z364" i="1"/>
  <c r="E62" i="2"/>
  <c r="Z235" i="1"/>
  <c r="Y656" i="1"/>
  <c r="Y680" i="1"/>
  <c r="E13" i="2"/>
  <c r="I13" i="2" s="1"/>
  <c r="T1040" i="1"/>
  <c r="U1040" i="1" s="1"/>
  <c r="I6" i="11"/>
  <c r="Z657" i="1"/>
  <c r="Y671" i="1"/>
  <c r="T808" i="1"/>
  <c r="U808" i="1" s="1"/>
  <c r="T62" i="1"/>
  <c r="U62" i="1" s="1"/>
  <c r="T349" i="1"/>
  <c r="U349" i="1" s="1"/>
  <c r="T875" i="1"/>
  <c r="U875" i="1" s="1"/>
  <c r="T240" i="1"/>
  <c r="U240" i="1" s="1"/>
  <c r="G10" i="54"/>
  <c r="D21" i="2"/>
  <c r="Y828" i="1"/>
  <c r="G6" i="18"/>
  <c r="Y365" i="1"/>
  <c r="T1211" i="1"/>
  <c r="U1211" i="1" s="1"/>
  <c r="T801" i="1"/>
  <c r="U801" i="1" s="1"/>
  <c r="D70" i="2"/>
  <c r="T1045" i="1"/>
  <c r="U1045" i="1" s="1"/>
  <c r="T369" i="1"/>
  <c r="U369" i="1" s="1"/>
  <c r="T634" i="1"/>
  <c r="U634" i="1" s="1"/>
  <c r="Z915" i="1"/>
  <c r="G10" i="15"/>
  <c r="H6" i="24"/>
  <c r="D25" i="2"/>
  <c r="G6" i="19"/>
  <c r="T1125" i="1"/>
  <c r="U1125" i="1" s="1"/>
  <c r="Z816" i="1"/>
  <c r="T533" i="1"/>
  <c r="U533" i="1" s="1"/>
  <c r="T489" i="1"/>
  <c r="U489" i="1" s="1"/>
  <c r="T796" i="1"/>
  <c r="U796" i="1" s="1"/>
  <c r="T1007" i="1"/>
  <c r="U1007" i="1" s="1"/>
  <c r="T717" i="1"/>
  <c r="U717" i="1" s="1"/>
  <c r="T348" i="1"/>
  <c r="U348" i="1" s="1"/>
  <c r="T524" i="1"/>
  <c r="U524" i="1" s="1"/>
  <c r="T571" i="1"/>
  <c r="U571" i="1" s="1"/>
  <c r="T652" i="1"/>
  <c r="U652" i="1" s="1"/>
  <c r="T1195" i="1"/>
  <c r="U1195" i="1" s="1"/>
  <c r="I10" i="35"/>
  <c r="T485" i="1"/>
  <c r="U485" i="1" s="1"/>
  <c r="T1014" i="1"/>
  <c r="U1014" i="1" s="1"/>
  <c r="T121" i="1"/>
  <c r="U121" i="1" s="1"/>
  <c r="G10" i="56"/>
  <c r="E21" i="2"/>
  <c r="I21" i="2" s="1"/>
  <c r="T417" i="1"/>
  <c r="U417" i="1" s="1"/>
  <c r="Y702" i="1"/>
  <c r="T712" i="1"/>
  <c r="U712" i="1" s="1"/>
  <c r="I34" i="2"/>
  <c r="T1209" i="1"/>
  <c r="U1209" i="1" s="1"/>
  <c r="T1177" i="1"/>
  <c r="U1177" i="1" s="1"/>
  <c r="T1134" i="1"/>
  <c r="U1134" i="1" s="1"/>
  <c r="T1060" i="1"/>
  <c r="U1060" i="1" s="1"/>
  <c r="T1029" i="1"/>
  <c r="U1029" i="1" s="1"/>
  <c r="T994" i="1"/>
  <c r="U994" i="1" s="1"/>
  <c r="T974" i="1"/>
  <c r="U974" i="1" s="1"/>
  <c r="T949" i="1"/>
  <c r="U949" i="1" s="1"/>
  <c r="T885" i="1"/>
  <c r="U885" i="1" s="1"/>
  <c r="T655" i="1"/>
  <c r="U655" i="1" s="1"/>
  <c r="T547" i="1"/>
  <c r="U547" i="1" s="1"/>
  <c r="T458" i="1"/>
  <c r="U458" i="1" s="1"/>
  <c r="T396" i="1"/>
  <c r="U396" i="1" s="1"/>
  <c r="T343" i="1"/>
  <c r="U343" i="1" s="1"/>
  <c r="T204" i="1"/>
  <c r="U204" i="1" s="1"/>
  <c r="T85" i="1"/>
  <c r="U85" i="1" s="1"/>
  <c r="T38" i="1"/>
  <c r="U38" i="1" s="1"/>
  <c r="T21" i="1"/>
  <c r="U21" i="1" s="1"/>
  <c r="D2" i="2"/>
  <c r="T637" i="1"/>
  <c r="U637" i="1" s="1"/>
  <c r="E58" i="2"/>
  <c r="G6" i="54"/>
  <c r="T401" i="1"/>
  <c r="U401" i="1" s="1"/>
  <c r="Z370" i="1"/>
  <c r="T636" i="1"/>
  <c r="U636" i="1" s="1"/>
  <c r="E71" i="2"/>
  <c r="Z1074" i="1"/>
  <c r="T584" i="1"/>
  <c r="U584" i="1" s="1"/>
  <c r="T558" i="1"/>
  <c r="U558" i="1" s="1"/>
  <c r="E65" i="2"/>
  <c r="E33" i="2"/>
  <c r="I33" i="2" s="1"/>
  <c r="Y257" i="1"/>
  <c r="T155" i="1"/>
  <c r="U155" i="1" s="1"/>
  <c r="I6" i="34"/>
  <c r="G6" i="27"/>
  <c r="T555" i="1"/>
  <c r="U555" i="1" s="1"/>
  <c r="T91" i="1"/>
  <c r="U91" i="1" s="1"/>
  <c r="E73" i="2"/>
  <c r="Y1409" i="1"/>
  <c r="T821" i="1"/>
  <c r="U821" i="1" s="1"/>
  <c r="T1130" i="1"/>
  <c r="U1130" i="1" s="1"/>
  <c r="E56" i="2"/>
  <c r="Z393" i="1"/>
  <c r="T51" i="1"/>
  <c r="U51" i="1" s="1"/>
  <c r="T141" i="1"/>
  <c r="U141" i="1" s="1"/>
  <c r="D68" i="2"/>
  <c r="F68" i="2" s="1"/>
  <c r="G68" i="2" s="1"/>
  <c r="D78" i="2"/>
  <c r="D59" i="2"/>
  <c r="D62" i="2"/>
  <c r="T426" i="1"/>
  <c r="U426" i="1" s="1"/>
  <c r="T112" i="1"/>
  <c r="U112" i="1" s="1"/>
  <c r="T71" i="1"/>
  <c r="U71" i="1" s="1"/>
  <c r="T1215" i="1"/>
  <c r="U1215" i="1" s="1"/>
  <c r="T378" i="1"/>
  <c r="U378" i="1" s="1"/>
  <c r="Z413" i="1"/>
  <c r="Y425" i="1"/>
  <c r="T574" i="1"/>
  <c r="U574" i="1" s="1"/>
  <c r="T327" i="1"/>
  <c r="U327" i="1" s="1"/>
  <c r="T1042" i="1"/>
  <c r="U1042" i="1" s="1"/>
  <c r="T650" i="1"/>
  <c r="U650" i="1" s="1"/>
  <c r="Z662" i="1"/>
  <c r="D12" i="2"/>
  <c r="F12" i="2" s="1"/>
  <c r="G12" i="2" s="1"/>
  <c r="I10" i="33"/>
  <c r="T638" i="1"/>
  <c r="U638" i="1" s="1"/>
  <c r="Z398" i="1"/>
  <c r="Z874" i="1"/>
  <c r="T593" i="1"/>
  <c r="U593" i="1" s="1"/>
  <c r="T836" i="1"/>
  <c r="U836" i="1" s="1"/>
  <c r="E57" i="2"/>
  <c r="T822" i="1"/>
  <c r="U822" i="1" s="1"/>
  <c r="Y402" i="1"/>
  <c r="E69" i="2"/>
  <c r="Y372" i="1"/>
  <c r="T245" i="1"/>
  <c r="U245" i="1" s="1"/>
  <c r="T1027" i="1"/>
  <c r="U1027" i="1" s="1"/>
  <c r="I10" i="56"/>
  <c r="G10" i="27"/>
  <c r="Y377" i="1"/>
  <c r="T13" i="1"/>
  <c r="U13" i="1" s="1"/>
  <c r="T306" i="1"/>
  <c r="U306" i="1" s="1"/>
  <c r="T1074" i="1"/>
  <c r="U1074" i="1" s="1"/>
  <c r="E30" i="2"/>
  <c r="I30" i="2" s="1"/>
  <c r="T695" i="1"/>
  <c r="U695" i="1" s="1"/>
  <c r="T477" i="1"/>
  <c r="U477" i="1" s="1"/>
  <c r="Y679" i="1"/>
  <c r="T664" i="1"/>
  <c r="U664" i="1" s="1"/>
  <c r="T718" i="1"/>
  <c r="U718" i="1" s="1"/>
  <c r="T1093" i="1"/>
  <c r="U1093" i="1" s="1"/>
  <c r="T1156" i="1"/>
  <c r="U1156" i="1" s="1"/>
  <c r="E14" i="2"/>
  <c r="I14" i="2" s="1"/>
  <c r="T1127" i="1"/>
  <c r="U1127" i="1" s="1"/>
  <c r="D29" i="2"/>
  <c r="T496" i="1"/>
  <c r="U496" i="1" s="1"/>
  <c r="T1173" i="1"/>
  <c r="U1173" i="1" s="1"/>
  <c r="T669" i="1"/>
  <c r="U669" i="1" s="1"/>
  <c r="T474" i="1"/>
  <c r="U474" i="1" s="1"/>
  <c r="Y1401" i="1"/>
  <c r="E40" i="2"/>
  <c r="G6" i="13"/>
  <c r="Y914" i="1"/>
  <c r="T692" i="1"/>
  <c r="U692" i="1" s="1"/>
  <c r="E61" i="2"/>
  <c r="J6" i="24"/>
  <c r="I6" i="19"/>
  <c r="D76" i="2"/>
  <c r="G6" i="39"/>
  <c r="T860" i="1"/>
  <c r="U860" i="1" s="1"/>
  <c r="E35" i="2"/>
  <c r="Y417" i="1"/>
  <c r="T992" i="1"/>
  <c r="U992" i="1" s="1"/>
  <c r="T181" i="1"/>
  <c r="U181" i="1" s="1"/>
  <c r="T78" i="1"/>
  <c r="U78" i="1" s="1"/>
  <c r="T993" i="1"/>
  <c r="U993" i="1" s="1"/>
  <c r="T1011" i="1"/>
  <c r="U1011" i="1" s="1"/>
  <c r="G6" i="15"/>
  <c r="T442" i="1"/>
  <c r="U442" i="1" s="1"/>
  <c r="D67" i="2"/>
  <c r="T298" i="1"/>
  <c r="U298" i="1" s="1"/>
  <c r="T236" i="1"/>
  <c r="U236" i="1" s="1"/>
  <c r="G10" i="3"/>
  <c r="T382" i="1"/>
  <c r="U382" i="1" s="1"/>
  <c r="T684" i="1"/>
  <c r="U684" i="1" s="1"/>
  <c r="D71" i="2"/>
  <c r="T649" i="1"/>
  <c r="U649" i="1" s="1"/>
  <c r="J10" i="24"/>
  <c r="T116" i="1"/>
  <c r="U116" i="1" s="1"/>
  <c r="I10" i="55"/>
  <c r="E10" i="2"/>
  <c r="I10" i="2" s="1"/>
  <c r="Z840" i="1"/>
  <c r="F63" i="2"/>
  <c r="G63" i="2" s="1"/>
  <c r="I6" i="20"/>
  <c r="G6" i="6"/>
  <c r="Y624" i="1"/>
  <c r="D33" i="2"/>
  <c r="Z406" i="1"/>
  <c r="T1179" i="1"/>
  <c r="U1179" i="1" s="1"/>
  <c r="T516" i="1"/>
  <c r="U516" i="1" s="1"/>
  <c r="T532" i="1"/>
  <c r="U532" i="1" s="1"/>
  <c r="T1083" i="1"/>
  <c r="U1083" i="1" s="1"/>
  <c r="G6" i="34"/>
  <c r="T410" i="1"/>
  <c r="U410" i="1" s="1"/>
  <c r="T591" i="1"/>
  <c r="U591" i="1" s="1"/>
  <c r="T626" i="1"/>
  <c r="U626" i="1" s="1"/>
  <c r="T127" i="1"/>
  <c r="U127" i="1" s="1"/>
  <c r="T109" i="1"/>
  <c r="U109" i="1" s="1"/>
  <c r="T810" i="1"/>
  <c r="U810" i="1" s="1"/>
  <c r="T353" i="1"/>
  <c r="U353" i="1" s="1"/>
  <c r="Y821" i="1"/>
  <c r="I6" i="39"/>
  <c r="T484" i="1"/>
  <c r="U484" i="1" s="1"/>
  <c r="Y263" i="1"/>
  <c r="G6" i="20"/>
  <c r="T529" i="1"/>
  <c r="U529" i="1" s="1"/>
  <c r="T482" i="1"/>
  <c r="U482" i="1" s="1"/>
  <c r="T142" i="1"/>
  <c r="U142" i="1" s="1"/>
  <c r="G10" i="46"/>
  <c r="Y839" i="1"/>
  <c r="T996" i="1"/>
  <c r="U996" i="1" s="1"/>
  <c r="T952" i="1"/>
  <c r="U952" i="1" s="1"/>
  <c r="T887" i="1"/>
  <c r="U887" i="1" s="1"/>
  <c r="T935" i="1"/>
  <c r="U935" i="1" s="1"/>
  <c r="D30" i="2"/>
  <c r="T123" i="1"/>
  <c r="U123" i="1" s="1"/>
  <c r="I6" i="47"/>
  <c r="T823" i="1"/>
  <c r="U823" i="1" s="1"/>
  <c r="T1026" i="1"/>
  <c r="U1026" i="1" s="1"/>
  <c r="D55" i="2"/>
  <c r="F55" i="2" s="1"/>
  <c r="G55" i="2" s="1"/>
  <c r="D57" i="2"/>
  <c r="T1081" i="1"/>
  <c r="U1081" i="1" s="1"/>
  <c r="E79" i="2"/>
  <c r="I6" i="48"/>
  <c r="E9" i="2"/>
  <c r="G6" i="46"/>
  <c r="Z483" i="1"/>
  <c r="Y605" i="1"/>
  <c r="I26" i="25"/>
  <c r="Z403" i="1"/>
  <c r="T997" i="1"/>
  <c r="U997" i="1" s="1"/>
  <c r="T953" i="1"/>
  <c r="U953" i="1" s="1"/>
  <c r="T624" i="1"/>
  <c r="U624" i="1" s="1"/>
  <c r="T461" i="1"/>
  <c r="U461" i="1" s="1"/>
  <c r="Y421" i="1"/>
  <c r="T124" i="1"/>
  <c r="U124" i="1" s="1"/>
  <c r="D61" i="2"/>
  <c r="G6" i="7"/>
  <c r="Z606" i="1"/>
  <c r="T706" i="1"/>
  <c r="U706" i="1" s="1"/>
  <c r="Y701" i="1"/>
  <c r="Z701" i="1"/>
  <c r="Z669" i="1"/>
  <c r="Y669" i="1"/>
  <c r="T326" i="1"/>
  <c r="U326" i="1" s="1"/>
  <c r="D79" i="2"/>
  <c r="E77" i="2"/>
  <c r="T183" i="1"/>
  <c r="U183" i="1" s="1"/>
  <c r="T681" i="1"/>
  <c r="U681" i="1" s="1"/>
  <c r="T66" i="1"/>
  <c r="U66" i="1" s="1"/>
  <c r="T390" i="1"/>
  <c r="U390" i="1" s="1"/>
  <c r="G6" i="25"/>
  <c r="T849" i="1"/>
  <c r="U849" i="1" s="1"/>
  <c r="T1170" i="1"/>
  <c r="U1170" i="1" s="1"/>
  <c r="Y189" i="1"/>
  <c r="Y238" i="1"/>
  <c r="I11" i="52"/>
  <c r="D56" i="2"/>
  <c r="T660" i="1"/>
  <c r="U660" i="1" s="1"/>
  <c r="E26" i="2"/>
  <c r="G6" i="14"/>
  <c r="Z876" i="1"/>
  <c r="Y876" i="1"/>
  <c r="G6" i="47"/>
  <c r="E7" i="2"/>
  <c r="I7" i="2" s="1"/>
  <c r="Y386" i="1"/>
  <c r="G6" i="48"/>
  <c r="Z245" i="1"/>
  <c r="Y400" i="1"/>
  <c r="Z484" i="1"/>
  <c r="D48" i="2"/>
  <c r="F48" i="2" s="1"/>
  <c r="G48" i="2" s="1"/>
  <c r="T936" i="1"/>
  <c r="U936" i="1" s="1"/>
  <c r="T552" i="1"/>
  <c r="U552" i="1" s="1"/>
  <c r="T657" i="1"/>
  <c r="U657" i="1" s="1"/>
  <c r="T386" i="1"/>
  <c r="U386" i="1" s="1"/>
  <c r="T399" i="1"/>
  <c r="U399" i="1" s="1"/>
  <c r="T678" i="1"/>
  <c r="U678" i="1" s="1"/>
  <c r="T519" i="1"/>
  <c r="U519" i="1" s="1"/>
  <c r="C82" i="2"/>
  <c r="T354" i="1"/>
  <c r="U354" i="1" s="1"/>
  <c r="T1205" i="1"/>
  <c r="U1205" i="1" s="1"/>
  <c r="T977" i="1"/>
  <c r="U977" i="1" s="1"/>
  <c r="T653" i="1"/>
  <c r="U653" i="1" s="1"/>
  <c r="T248" i="1"/>
  <c r="U248" i="1" s="1"/>
  <c r="T1010" i="1"/>
  <c r="U1010" i="1" s="1"/>
  <c r="T523" i="1"/>
  <c r="U523" i="1" s="1"/>
  <c r="T86" i="1"/>
  <c r="U86" i="1" s="1"/>
  <c r="T761" i="1"/>
  <c r="U761" i="1" s="1"/>
  <c r="T745" i="1"/>
  <c r="U745" i="1" s="1"/>
  <c r="T480" i="1"/>
  <c r="U480" i="1" s="1"/>
  <c r="E76" i="2"/>
  <c r="T255" i="1"/>
  <c r="U255" i="1" s="1"/>
  <c r="Z834" i="1"/>
  <c r="I6" i="13"/>
  <c r="T1051" i="1"/>
  <c r="U1051" i="1" s="1"/>
  <c r="T705" i="1"/>
  <c r="U705" i="1" s="1"/>
  <c r="E53" i="2"/>
  <c r="T40" i="1"/>
  <c r="U40" i="1" s="1"/>
  <c r="T954" i="1"/>
  <c r="U954" i="1" s="1"/>
  <c r="T641" i="1"/>
  <c r="U641" i="1" s="1"/>
  <c r="T405" i="1"/>
  <c r="U405" i="1" s="1"/>
  <c r="T360" i="1"/>
  <c r="U360" i="1" s="1"/>
  <c r="T813" i="1"/>
  <c r="U813" i="1" s="1"/>
  <c r="E3" i="44"/>
  <c r="T1015" i="1"/>
  <c r="U1015" i="1" s="1"/>
  <c r="T513" i="1"/>
  <c r="U513" i="1" s="1"/>
  <c r="T578" i="1"/>
  <c r="U578" i="1" s="1"/>
  <c r="T415" i="1"/>
  <c r="U415" i="1" s="1"/>
  <c r="I6" i="46"/>
  <c r="G10" i="48"/>
  <c r="Y368" i="1"/>
  <c r="Y380" i="1"/>
  <c r="T483" i="1"/>
  <c r="U483" i="1" s="1"/>
  <c r="T313" i="1"/>
  <c r="U313" i="1" s="1"/>
  <c r="T976" i="1"/>
  <c r="T388" i="1"/>
  <c r="U388" i="1" s="1"/>
  <c r="T755" i="1"/>
  <c r="U755" i="1" s="1"/>
  <c r="D36" i="2"/>
  <c r="T631" i="1"/>
  <c r="U631" i="1" s="1"/>
  <c r="T462" i="1"/>
  <c r="U462" i="1" s="1"/>
  <c r="T413" i="1"/>
  <c r="U413" i="1" s="1"/>
  <c r="T364" i="1"/>
  <c r="U364" i="1" s="1"/>
  <c r="T312" i="1"/>
  <c r="U312" i="1" s="1"/>
  <c r="T180" i="1"/>
  <c r="U180" i="1" s="1"/>
  <c r="T234" i="1"/>
  <c r="U234" i="1" s="1"/>
  <c r="T980" i="1"/>
  <c r="U980" i="1" s="1"/>
  <c r="T488" i="1"/>
  <c r="U488" i="1" s="1"/>
  <c r="C49" i="2"/>
  <c r="T765" i="1"/>
  <c r="U765" i="1" s="1"/>
  <c r="AC1452" i="1"/>
  <c r="S1456" i="1"/>
  <c r="T950" i="1"/>
  <c r="U950" i="1" s="1"/>
  <c r="T79" i="1"/>
  <c r="U79" i="1" s="1"/>
  <c r="D73" i="2"/>
  <c r="T429" i="1"/>
  <c r="U429" i="1" s="1"/>
  <c r="E15" i="2"/>
  <c r="I15" i="2" s="1"/>
  <c r="E70" i="2"/>
  <c r="AC1453" i="1"/>
  <c r="AC1" i="1"/>
  <c r="T738" i="1"/>
  <c r="U738" i="1" s="1"/>
  <c r="D35" i="2"/>
  <c r="D54" i="2"/>
  <c r="T1003" i="1"/>
  <c r="U1003" i="1" s="1"/>
  <c r="Q1456" i="1"/>
  <c r="Y419" i="1"/>
  <c r="Z619" i="1"/>
  <c r="Y619" i="1"/>
  <c r="T68" i="1"/>
  <c r="U68" i="1" s="1"/>
  <c r="T668" i="1"/>
  <c r="U668" i="1" s="1"/>
  <c r="E31" i="2"/>
  <c r="I31" i="2" s="1"/>
  <c r="Z379" i="1"/>
  <c r="T162" i="1"/>
  <c r="U162" i="1" s="1"/>
  <c r="T886" i="1"/>
  <c r="U886" i="1" s="1"/>
  <c r="G6" i="3"/>
  <c r="Z376" i="1"/>
  <c r="Y376" i="1"/>
  <c r="Y230" i="1"/>
  <c r="Z230" i="1"/>
  <c r="D6" i="2"/>
  <c r="Y242" i="1"/>
  <c r="Y366" i="1"/>
  <c r="I6" i="18"/>
  <c r="E54" i="2"/>
  <c r="E6" i="2"/>
  <c r="I6" i="2" s="1"/>
  <c r="E59" i="2"/>
  <c r="I59" i="2" s="1"/>
  <c r="Z244" i="1"/>
  <c r="Y244" i="1"/>
  <c r="T5" i="1"/>
  <c r="U5" i="1" s="1"/>
  <c r="Y424" i="1"/>
  <c r="T4" i="1"/>
  <c r="T157" i="1"/>
  <c r="U157" i="1" s="1"/>
  <c r="Z618" i="1"/>
  <c r="T179" i="1"/>
  <c r="U179" i="1" s="1"/>
  <c r="Y383" i="1"/>
  <c r="Z373" i="1"/>
  <c r="Y373" i="1"/>
  <c r="T1047" i="1"/>
  <c r="U1047" i="1" s="1"/>
  <c r="T565" i="1"/>
  <c r="U565" i="1" s="1"/>
  <c r="Z1407" i="1"/>
  <c r="Y1407" i="1"/>
  <c r="T372" i="1"/>
  <c r="U372" i="1" s="1"/>
  <c r="T238" i="1"/>
  <c r="U238" i="1" s="1"/>
  <c r="E36" i="2"/>
  <c r="T528" i="1"/>
  <c r="U528" i="1" s="1"/>
  <c r="F11" i="2"/>
  <c r="G11" i="2" s="1"/>
  <c r="T942" i="1"/>
  <c r="U942" i="1" s="1"/>
  <c r="Q1455" i="1"/>
  <c r="Q1457" i="1"/>
  <c r="I6" i="52" l="1"/>
  <c r="I6" i="5"/>
  <c r="D49" i="2"/>
  <c r="I6" i="57"/>
  <c r="F5" i="2"/>
  <c r="G5" i="2" s="1"/>
  <c r="F38" i="2"/>
  <c r="G38" i="2" s="1"/>
  <c r="P21" i="2"/>
  <c r="F45" i="2"/>
  <c r="G45" i="2" s="1"/>
  <c r="I6" i="15"/>
  <c r="U937" i="1"/>
  <c r="U4" i="1"/>
  <c r="I6" i="21"/>
  <c r="H2" i="2"/>
  <c r="G14" i="56"/>
  <c r="F69" i="2"/>
  <c r="G69" i="2" s="1"/>
  <c r="G14" i="47"/>
  <c r="F21" i="2"/>
  <c r="G21" i="2" s="1"/>
  <c r="F53" i="2"/>
  <c r="G53" i="2" s="1"/>
  <c r="G13" i="35"/>
  <c r="F18" i="2"/>
  <c r="G18" i="2" s="1"/>
  <c r="G13" i="7"/>
  <c r="F25" i="2"/>
  <c r="G25" i="2" s="1"/>
  <c r="F75" i="2"/>
  <c r="G75" i="2" s="1"/>
  <c r="I6" i="6"/>
  <c r="F77" i="2"/>
  <c r="G77" i="2" s="1"/>
  <c r="G14" i="55"/>
  <c r="F43" i="2"/>
  <c r="G43" i="2" s="1"/>
  <c r="F29" i="2"/>
  <c r="G29" i="2" s="1"/>
  <c r="F65" i="2"/>
  <c r="G65" i="2" s="1"/>
  <c r="F64" i="2"/>
  <c r="G64" i="2" s="1"/>
  <c r="G14" i="49"/>
  <c r="F58" i="2"/>
  <c r="G58" i="2" s="1"/>
  <c r="F78" i="2"/>
  <c r="G78" i="2" s="1"/>
  <c r="F67" i="2"/>
  <c r="G67" i="2" s="1"/>
  <c r="F19" i="2"/>
  <c r="G19" i="2" s="1"/>
  <c r="F13" i="2"/>
  <c r="G13" i="2" s="1"/>
  <c r="F81" i="2"/>
  <c r="G81" i="2" s="1"/>
  <c r="F32" i="2"/>
  <c r="G32" i="2" s="1"/>
  <c r="F35" i="2"/>
  <c r="G35" i="2" s="1"/>
  <c r="F40" i="2"/>
  <c r="G40" i="2" s="1"/>
  <c r="F39" i="2"/>
  <c r="G39" i="2" s="1"/>
  <c r="F2" i="2"/>
  <c r="G2" i="2" s="1"/>
  <c r="U975" i="1"/>
  <c r="F70" i="2"/>
  <c r="G70" i="2" s="1"/>
  <c r="G13" i="34"/>
  <c r="F73" i="2"/>
  <c r="G73" i="2" s="1"/>
  <c r="F9" i="2"/>
  <c r="G9" i="2" s="1"/>
  <c r="F37" i="2"/>
  <c r="G37" i="2" s="1"/>
  <c r="G14" i="57"/>
  <c r="I6" i="54"/>
  <c r="F28" i="2"/>
  <c r="G28" i="2" s="1"/>
  <c r="F80" i="2"/>
  <c r="G80" i="2" s="1"/>
  <c r="F72" i="2"/>
  <c r="G72" i="2" s="1"/>
  <c r="G13" i="12"/>
  <c r="G14" i="46"/>
  <c r="F60" i="2"/>
  <c r="G60" i="2" s="1"/>
  <c r="F76" i="2"/>
  <c r="G76" i="2" s="1"/>
  <c r="G13" i="27"/>
  <c r="G12" i="33"/>
  <c r="H13" i="24"/>
  <c r="F62" i="2"/>
  <c r="G62" i="2" s="1"/>
  <c r="F66" i="2"/>
  <c r="G66" i="2" s="1"/>
  <c r="F14" i="2"/>
  <c r="G14" i="2" s="1"/>
  <c r="F71" i="2"/>
  <c r="G71" i="2" s="1"/>
  <c r="F33" i="2"/>
  <c r="G33" i="2" s="1"/>
  <c r="F57" i="2"/>
  <c r="G57" i="2" s="1"/>
  <c r="I40" i="2"/>
  <c r="F20" i="2"/>
  <c r="G20" i="2" s="1"/>
  <c r="I9" i="2"/>
  <c r="I10" i="3"/>
  <c r="G12" i="5"/>
  <c r="F27" i="2"/>
  <c r="G27" i="2" s="1"/>
  <c r="F34" i="2"/>
  <c r="G34" i="2" s="1"/>
  <c r="F10" i="2"/>
  <c r="G10" i="2" s="1"/>
  <c r="G16" i="48"/>
  <c r="P6" i="3"/>
  <c r="F59" i="2"/>
  <c r="G59" i="2" s="1"/>
  <c r="F56" i="2"/>
  <c r="G56" i="2" s="1"/>
  <c r="I20" i="2"/>
  <c r="F41" i="2"/>
  <c r="G41" i="2" s="1"/>
  <c r="F61" i="2"/>
  <c r="G61" i="2" s="1"/>
  <c r="F30" i="2"/>
  <c r="G30" i="2" s="1"/>
  <c r="F17" i="2"/>
  <c r="G17" i="2" s="1"/>
  <c r="F79" i="2"/>
  <c r="G79" i="2" s="1"/>
  <c r="C84" i="2"/>
  <c r="F54" i="2"/>
  <c r="G54" i="2" s="1"/>
  <c r="I26" i="2"/>
  <c r="F26" i="2"/>
  <c r="G26" i="2" s="1"/>
  <c r="E50" i="2"/>
  <c r="I6" i="3"/>
  <c r="F7" i="2"/>
  <c r="G7" i="2" s="1"/>
  <c r="H14" i="22"/>
  <c r="F8" i="2"/>
  <c r="G8" i="2" s="1"/>
  <c r="B87" i="2"/>
  <c r="B89" i="2" s="1"/>
  <c r="F6" i="2"/>
  <c r="G6" i="2" s="1"/>
  <c r="F15" i="2"/>
  <c r="G15" i="2" s="1"/>
  <c r="F47" i="2"/>
  <c r="G47" i="2" s="1"/>
  <c r="F3" i="2"/>
  <c r="G3" i="2" s="1"/>
  <c r="I5" i="2"/>
  <c r="I51" i="2" s="1"/>
  <c r="F31" i="2"/>
  <c r="G31" i="2" s="1"/>
  <c r="D82" i="2"/>
  <c r="F36" i="2"/>
  <c r="G36" i="2" s="1"/>
  <c r="E82" i="2"/>
  <c r="F16" i="2"/>
  <c r="G16" i="2" s="1"/>
  <c r="F4" i="2"/>
  <c r="G4" i="2" s="1"/>
  <c r="I52" i="2" l="1"/>
  <c r="D50" i="2"/>
  <c r="L75" i="2"/>
  <c r="I50" i="2"/>
  <c r="D83" i="2"/>
  <c r="D84" i="2"/>
  <c r="I2" i="2"/>
  <c r="Q3" i="2"/>
  <c r="F82" i="2"/>
  <c r="S621" i="1"/>
  <c r="E23" i="2" s="1"/>
  <c r="S1452" i="1" l="1"/>
  <c r="S1455" i="1"/>
  <c r="S1457" i="1" s="1"/>
  <c r="T621" i="1"/>
  <c r="U621" i="1" s="1"/>
  <c r="I23" i="2"/>
  <c r="I49" i="2" s="1"/>
  <c r="E49" i="2"/>
  <c r="F23" i="2"/>
  <c r="G23" i="2" s="1"/>
  <c r="T1452" i="1" l="1"/>
  <c r="U1452" i="1" s="1"/>
  <c r="E84" i="2"/>
  <c r="F49" i="2"/>
  <c r="H49" i="2"/>
  <c r="G49" i="2" l="1"/>
  <c r="F8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GIGABYTE</author>
    <author>dynabook</author>
  </authors>
  <commentList>
    <comment ref="R39" authorId="0" shapeId="0" xr:uid="{D039F05C-9D58-41C5-AF51-77750443F4F6}">
      <text>
        <r>
          <rPr>
            <b/>
            <sz val="9"/>
            <color indexed="81"/>
            <rFont val="MS P ゴシック"/>
            <family val="2"/>
            <charset val="204"/>
          </rPr>
          <t>GIGABYTE:</t>
        </r>
        <r>
          <rPr>
            <sz val="9"/>
            <color indexed="81"/>
            <rFont val="MS P ゴシック"/>
            <family val="2"/>
            <charset val="204"/>
          </rPr>
          <t xml:space="preserve">
SALE </t>
        </r>
        <r>
          <rPr>
            <sz val="9"/>
            <color indexed="81"/>
            <rFont val="HGGothicE"/>
            <family val="3"/>
            <charset val="128"/>
          </rPr>
          <t>中　旧価格</t>
        </r>
        <r>
          <rPr>
            <sz val="9"/>
            <color indexed="81"/>
            <rFont val="MS P ゴシック"/>
            <family val="2"/>
            <charset val="204"/>
          </rPr>
          <t xml:space="preserve">4950
</t>
        </r>
      </text>
    </comment>
    <comment ref="R55" authorId="0" shapeId="0" xr:uid="{E6F2D9F0-3708-4CC9-B99D-6C3337DE6E38}">
      <text>
        <r>
          <rPr>
            <b/>
            <sz val="9"/>
            <color indexed="81"/>
            <rFont val="MS P ゴシック"/>
            <family val="2"/>
            <charset val="204"/>
          </rPr>
          <t>GIGABYTE:</t>
        </r>
        <r>
          <rPr>
            <sz val="9"/>
            <color indexed="81"/>
            <rFont val="MS P ゴシック"/>
            <family val="2"/>
            <charset val="204"/>
          </rPr>
          <t xml:space="preserve">
SALE</t>
        </r>
        <r>
          <rPr>
            <sz val="9"/>
            <color indexed="81"/>
            <rFont val="HGGothicE"/>
            <family val="3"/>
            <charset val="128"/>
          </rPr>
          <t>中　旧価格</t>
        </r>
        <r>
          <rPr>
            <sz val="9"/>
            <color indexed="81"/>
            <rFont val="MS P ゴシック"/>
            <family val="2"/>
            <charset val="204"/>
          </rPr>
          <t xml:space="preserve">3300
</t>
        </r>
      </text>
    </comment>
    <comment ref="R88" authorId="0" shapeId="0" xr:uid="{471F584A-9DC4-4AF5-B7FD-63C0E768E0A0}">
      <text>
        <r>
          <rPr>
            <b/>
            <sz val="9"/>
            <color indexed="81"/>
            <rFont val="MS P ゴシック"/>
            <family val="2"/>
            <charset val="204"/>
          </rPr>
          <t>GIGABYTE:</t>
        </r>
        <r>
          <rPr>
            <sz val="9"/>
            <color indexed="81"/>
            <rFont val="MS P ゴシック"/>
            <family val="2"/>
            <charset val="204"/>
          </rPr>
          <t xml:space="preserve">
SALE </t>
        </r>
        <r>
          <rPr>
            <sz val="9"/>
            <color indexed="81"/>
            <rFont val="HGGothicE"/>
            <family val="3"/>
            <charset val="128"/>
          </rPr>
          <t>旧価格</t>
        </r>
        <r>
          <rPr>
            <sz val="9"/>
            <color indexed="81"/>
            <rFont val="MS P ゴシック"/>
            <family val="2"/>
            <charset val="204"/>
          </rPr>
          <t xml:space="preserve">924
</t>
        </r>
      </text>
    </comment>
    <comment ref="P549" authorId="0" shapeId="0" xr:uid="{88A0C244-E022-4059-B76C-0BC9D46B1EEE}">
      <text>
        <r>
          <rPr>
            <b/>
            <sz val="9"/>
            <color indexed="81"/>
            <rFont val="MS P ゴシック"/>
            <family val="2"/>
            <charset val="204"/>
          </rPr>
          <t>GIGABYTE:</t>
        </r>
        <r>
          <rPr>
            <sz val="9"/>
            <color indexed="81"/>
            <rFont val="MS P ゴシック"/>
            <family val="2"/>
            <charset val="204"/>
          </rPr>
          <t xml:space="preserve">
</t>
        </r>
        <r>
          <rPr>
            <sz val="9"/>
            <color indexed="81"/>
            <rFont val="HGGothicE"/>
            <family val="3"/>
            <charset val="128"/>
          </rPr>
          <t>次回値上げする！！</t>
        </r>
      </text>
    </comment>
    <comment ref="H617" authorId="0" shapeId="0" xr:uid="{A8BFDA45-DD00-40B4-A2E0-AC21F63221B4}">
      <text>
        <r>
          <rPr>
            <b/>
            <sz val="9"/>
            <color rgb="FF000000"/>
            <rFont val="MS P ゴシック"/>
            <family val="2"/>
            <charset val="204"/>
          </rPr>
          <t>GIGABYTE:</t>
        </r>
        <r>
          <rPr>
            <sz val="9"/>
            <color rgb="FF000000"/>
            <rFont val="MS P ゴシック"/>
            <family val="2"/>
            <charset val="204"/>
          </rPr>
          <t xml:space="preserve">
</t>
        </r>
        <r>
          <rPr>
            <sz val="9"/>
            <color rgb="FF000000"/>
            <rFont val="MS P ゴシック"/>
            <family val="2"/>
            <charset val="204"/>
          </rPr>
          <t>Будут обновлять на 500мл Refill</t>
        </r>
      </text>
    </comment>
    <comment ref="R871" authorId="1" shapeId="0" xr:uid="{FCE368B8-22EC-4A25-B618-88A6B4E6E3F2}">
      <text>
        <r>
          <rPr>
            <b/>
            <sz val="9"/>
            <color indexed="81"/>
            <rFont val="MS P ゴシック"/>
            <family val="2"/>
            <charset val="204"/>
          </rPr>
          <t>dynabook:</t>
        </r>
        <r>
          <rPr>
            <sz val="9"/>
            <color indexed="81"/>
            <rFont val="MS P ゴシック"/>
            <family val="2"/>
            <charset val="204"/>
          </rPr>
          <t xml:space="preserve">
2799 при заказе 12шт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GIGABYTE</author>
  </authors>
  <commentList>
    <comment ref="D32" authorId="0" shapeId="0" xr:uid="{6CB08011-3324-4AA3-991D-FD0D82B3244C}">
      <text>
        <r>
          <rPr>
            <b/>
            <sz val="9"/>
            <color indexed="81"/>
            <rFont val="MS P ゴシック"/>
            <family val="2"/>
            <charset val="204"/>
          </rPr>
          <t>GIGABYTE:</t>
        </r>
        <r>
          <rPr>
            <sz val="9"/>
            <color indexed="81"/>
            <rFont val="MS P ゴシック"/>
            <family val="2"/>
            <charset val="204"/>
          </rPr>
          <t xml:space="preserve">
</t>
        </r>
        <r>
          <rPr>
            <sz val="9"/>
            <color indexed="81"/>
            <rFont val="HGGothicE"/>
            <family val="3"/>
            <charset val="128"/>
          </rPr>
          <t>次回輸出時
計算式修正する！</t>
        </r>
      </text>
    </comment>
  </commentList>
</comments>
</file>

<file path=xl/sharedStrings.xml><?xml version="1.0" encoding="utf-8"?>
<sst xmlns="http://schemas.openxmlformats.org/spreadsheetml/2006/main" count="15077" uniqueCount="6895">
  <si>
    <r>
      <rPr>
        <sz val="8"/>
        <color theme="1"/>
        <rFont val="ＭＳ Ｐゴシック"/>
        <family val="1"/>
        <charset val="128"/>
      </rPr>
      <t>納品日</t>
    </r>
    <rPh sb="0" eb="3">
      <t>ノウヒンビ</t>
    </rPh>
    <phoneticPr fontId="11"/>
  </si>
  <si>
    <r>
      <rPr>
        <sz val="8"/>
        <color theme="1"/>
        <rFont val="ＭＳ Ｐゴシック"/>
        <family val="1"/>
        <charset val="128"/>
      </rPr>
      <t>納品先</t>
    </r>
    <rPh sb="0" eb="2">
      <t>ノウヒン</t>
    </rPh>
    <rPh sb="2" eb="3">
      <t>サキ</t>
    </rPh>
    <phoneticPr fontId="11"/>
  </si>
  <si>
    <t>飯野港運株式会社
京都府舞鶴市松陰１８－７
営業課　谷口様
TEL: 0773-75-5371
FAX: 0773-75-5681</t>
  </si>
  <si>
    <r>
      <rPr>
        <sz val="8"/>
        <color theme="1"/>
        <rFont val="ＭＳ Ｐゴシック"/>
        <family val="1"/>
        <charset val="128"/>
      </rPr>
      <t>梱包情報提出期限</t>
    </r>
  </si>
  <si>
    <t>INV No.</t>
    <phoneticPr fontId="11"/>
  </si>
  <si>
    <t>Jan code</t>
    <phoneticPr fontId="11"/>
  </si>
  <si>
    <t>Brand name</t>
    <phoneticPr fontId="11"/>
  </si>
  <si>
    <t>Description of goods</t>
    <phoneticPr fontId="11"/>
  </si>
  <si>
    <t>Contents</t>
    <phoneticPr fontId="11"/>
  </si>
  <si>
    <t>Case Q'ty</t>
    <phoneticPr fontId="11"/>
  </si>
  <si>
    <t>LOT</t>
    <phoneticPr fontId="11"/>
  </si>
  <si>
    <t>Q'ty</t>
    <phoneticPr fontId="11"/>
  </si>
  <si>
    <t>Unit price</t>
    <phoneticPr fontId="11"/>
  </si>
  <si>
    <t>Amount</t>
    <phoneticPr fontId="11"/>
  </si>
  <si>
    <r>
      <rPr>
        <sz val="8"/>
        <color theme="1"/>
        <rFont val="ＭＳ Ｐ明朝"/>
        <family val="1"/>
        <charset val="128"/>
      </rPr>
      <t>仕入値合計</t>
    </r>
    <rPh sb="0" eb="2">
      <t>シイレ</t>
    </rPh>
    <rPh sb="2" eb="3">
      <t>ネ</t>
    </rPh>
    <rPh sb="3" eb="5">
      <t>ゴウケイ</t>
    </rPh>
    <phoneticPr fontId="11"/>
  </si>
  <si>
    <r>
      <rPr>
        <sz val="8"/>
        <color theme="1"/>
        <rFont val="ＭＳ Ｐ明朝"/>
        <family val="1"/>
        <charset val="128"/>
      </rPr>
      <t>ケース容積</t>
    </r>
    <rPh sb="3" eb="5">
      <t>ヨウセキ</t>
    </rPh>
    <phoneticPr fontId="11"/>
  </si>
  <si>
    <r>
      <rPr>
        <sz val="8"/>
        <color theme="1"/>
        <rFont val="ＭＳ Ｐ明朝"/>
        <family val="1"/>
        <charset val="128"/>
      </rPr>
      <t>ケース重量</t>
    </r>
    <rPh sb="3" eb="5">
      <t>ジュウリョウ</t>
    </rPh>
    <phoneticPr fontId="11"/>
  </si>
  <si>
    <r>
      <rPr>
        <sz val="8"/>
        <color theme="1"/>
        <rFont val="ＭＳ Ｐ明朝"/>
        <family val="1"/>
        <charset val="128"/>
      </rPr>
      <t>ケース数量</t>
    </r>
    <rPh sb="3" eb="5">
      <t>スウリョウ</t>
    </rPh>
    <phoneticPr fontId="11"/>
  </si>
  <si>
    <r>
      <rPr>
        <sz val="8"/>
        <color theme="1"/>
        <rFont val="ＭＳ Ｐ明朝"/>
        <family val="1"/>
        <charset val="128"/>
      </rPr>
      <t>合計容積</t>
    </r>
    <rPh sb="0" eb="2">
      <t>ゴウケイ</t>
    </rPh>
    <rPh sb="2" eb="4">
      <t>ヨウセキ</t>
    </rPh>
    <phoneticPr fontId="11"/>
  </si>
  <si>
    <r>
      <rPr>
        <sz val="8"/>
        <color theme="1"/>
        <rFont val="ＭＳ Ｐ明朝"/>
        <family val="1"/>
        <charset val="128"/>
      </rPr>
      <t>合計重量</t>
    </r>
    <rPh sb="0" eb="2">
      <t>ゴウケイ</t>
    </rPh>
    <rPh sb="2" eb="4">
      <t>ジュウリョウ</t>
    </rPh>
    <phoneticPr fontId="11"/>
  </si>
  <si>
    <t>Unit N/W(kg)</t>
    <phoneticPr fontId="11"/>
  </si>
  <si>
    <t>Total N/W(kg)</t>
    <phoneticPr fontId="11"/>
  </si>
  <si>
    <r>
      <rPr>
        <sz val="8"/>
        <color theme="1"/>
        <rFont val="Arial Unicode MS"/>
        <family val="3"/>
        <charset val="128"/>
      </rPr>
      <t>成分</t>
    </r>
    <rPh sb="0" eb="2">
      <t>セイブン</t>
    </rPh>
    <phoneticPr fontId="11"/>
  </si>
  <si>
    <t>Salon de Flouveil</t>
    <phoneticPr fontId="11"/>
  </si>
  <si>
    <t>PP038</t>
  </si>
  <si>
    <t>Pore Cleanse Pack</t>
  </si>
  <si>
    <t>Очищающая поры маска</t>
  </si>
  <si>
    <t>face pack</t>
  </si>
  <si>
    <r>
      <rPr>
        <sz val="8"/>
        <color theme="1"/>
        <rFont val="Arial Unicode MS"/>
        <family val="3"/>
        <charset val="128"/>
      </rPr>
      <t>水、ポリビニルアルコール、ＢＧ、ＰＰＧ－３８ブテス－３７、エタノール、カオリン、ＰＥＧ－７５、１，２－ヘキサンジオール、タナクラクレイ、ビルベリーエキス、サトウキビエキス、オレンジエキス、レモンエキス、サトウカエデエキス、ヒドロキシアパタイト、ＰＥＧ－６０水添ヒマシ油、カルボマーＮａ、セルロースガム、フェノキシエタノール、酸化チタン、酸化鉄、メチルパラベン、香料</t>
    </r>
    <phoneticPr fontId="11"/>
  </si>
  <si>
    <t>ЕАЭС N RU Д-JP.НВ15.В.04161/19 от 18.12.2019 действует до 17.12.2024</t>
  </si>
  <si>
    <t>Salon de Flouveil</t>
  </si>
  <si>
    <t>CLUB COSMETICS Co., Ltd.</t>
  </si>
  <si>
    <t>4949775100064</t>
  </si>
  <si>
    <t>0042F</t>
  </si>
  <si>
    <t>EF 77 Resty Cleansing</t>
  </si>
  <si>
    <t>Демакияжный релаксирующий крем «ЕФ-77»</t>
  </si>
  <si>
    <t>face cleansing</t>
  </si>
  <si>
    <r>
      <rPr>
        <sz val="8"/>
        <color theme="1"/>
        <rFont val="Arial Unicode MS"/>
        <family val="3"/>
        <charset val="128"/>
      </rPr>
      <t>水、トリエチルヘキサノイン、ＢＧ、スクワラン、ジメチコン、ステアリン酸グリセリル、ステアリン酸、セタノール、シコンエキス、チョウジエキス、ショウガ根エキス、グリチルリチン酸２Ｋ、ブナエキス、トコフェロール、酢酸トコフェロール、クエン酸、グリセリン、エタノール、バチルアルコール、カルボマーＫ、ステアリン酸ポリグリセリル－１０、テトラオレイン酸ソルベス－３０、イソステアリン酸ＰＥＧ－６、トリデセス－３酢酸Ｎａ、ポリアクリル酸Ｎａ、３－ヘキセノール、プロピルパラベン、メチルパラベン、香料</t>
    </r>
    <phoneticPr fontId="11"/>
  </si>
  <si>
    <t>ЕАЭС N RU Д-JP.НВ15.В.04683/19 от 27.12.2019 действует до 26.12.2024</t>
  </si>
  <si>
    <t>4949775100071</t>
  </si>
  <si>
    <t>0043F</t>
  </si>
  <si>
    <t>EF 77 Resty Form</t>
  </si>
  <si>
    <t>Релаксирующая пенка для умывания ЕФ-77</t>
  </si>
  <si>
    <t>face wash</t>
  </si>
  <si>
    <r>
      <rPr>
        <sz val="8"/>
        <color theme="1"/>
        <rFont val="Arial Unicode MS"/>
        <family val="3"/>
        <charset val="128"/>
      </rPr>
      <t>水、ミリスチン酸Ｋ、グリセリン、ステアリン酸Ｋ、パルミチン酸Ｋ、ＢＧ、ステアリン酸、コカミドＤＥＡ、ミリストイルグルタミン酸Ｋ、ラウラミドプロピルベタイン、ココイルグリシンＫ、シコンエキス、チョウジエキス、ショウガ根エキス、グリチルリチン酸２Ｋ、ブナエキス、ココイルグリシンＮａ、エタノール、ポリクオタニウム－３９、ステアリン酸グリセリル（ＳＥ）、ジステアリン酸ＰＥＧ－１５０、３－ヘキセノール、カリ石ケン素地、ＰＥＧ－３２、ＰＥＧ－６、メチルパラベン、香料</t>
    </r>
    <phoneticPr fontId="11"/>
  </si>
  <si>
    <t>ЕАЭС N RU Д-JP.НВ15.В.04680/19 от 27.12.2019 действует до 26.12.2024</t>
  </si>
  <si>
    <t>0044F</t>
  </si>
  <si>
    <t>EF 77 Resty Lotion</t>
  </si>
  <si>
    <t>Релаксирующий лосьон «ЕФ-77»</t>
  </si>
  <si>
    <t>face lotion</t>
  </si>
  <si>
    <r>
      <rPr>
        <sz val="8"/>
        <color theme="1"/>
        <rFont val="ＭＳ Ｐゴシック"/>
        <family val="2"/>
        <charset val="128"/>
      </rPr>
      <t>水、エタノール、ＢＧ、グリセリン、ベタイン、シコンエキス、チョウジエキス、フランスラベンダーエキス、ツバキ花エキス、ショウガ根エキス、ハス胚芽エキス、ゲンチアナ根エキス、グリチルリチン酸２Ｋ、ブナエキス、ヒアルロン酸Ｎａ、クエン酸、クエン酸Ｎａ、アルギン酸Ｎａ、ＰＥＧ－４００、ソルビトール、マルチトール、ＰＥＧ－６０水添ヒマシ油、ラウレス－９、ヒドロキシエチルセルロース、３－ヘキセノール、メチルパラベン、香料</t>
    </r>
    <phoneticPr fontId="11"/>
  </si>
  <si>
    <t>ЕАЭС N RU Д-JP.НВ15.В.03808/19 от 11.12.2019 действует до 10.12.2024</t>
  </si>
  <si>
    <t>CLUB COSMETICS CO., LTD</t>
  </si>
  <si>
    <t>4949775100095</t>
  </si>
  <si>
    <t>0045F</t>
  </si>
  <si>
    <t>EF 77 Resty Emulsion</t>
  </si>
  <si>
    <t>Релаксирующая эмульсия ЕФ-77</t>
  </si>
  <si>
    <t>face milk</t>
  </si>
  <si>
    <t>ЕАЭС N RU Д-JP.НВ15.В.04681/19 от 27.12.2019 действует до 26.12.2026</t>
  </si>
  <si>
    <t>4949775100101</t>
  </si>
  <si>
    <t>EF046F</t>
  </si>
  <si>
    <t>EF 77 Resty Cream</t>
  </si>
  <si>
    <t>Релаксирующий крем “ЕФ 77”</t>
  </si>
  <si>
    <t>face cream</t>
  </si>
  <si>
    <t>4949775100019</t>
  </si>
  <si>
    <t>RC090</t>
  </si>
  <si>
    <t>Royalle Club Extra Rich Cleansing</t>
  </si>
  <si>
    <t>Очищающий крем для лица «Роял Клаб»</t>
  </si>
  <si>
    <r>
      <rPr>
        <sz val="8"/>
        <color theme="1"/>
        <rFont val="Arial Unicode MS"/>
        <family val="3"/>
        <charset val="128"/>
      </rPr>
      <t xml:space="preserve">トリエチルヘキサノイン、水、ＢＧ、スクワラン、ステアリン酸、グリセリン、ステアリン酸グリセリル、シコンエキス、オウゴンエキス、ヒマワリ種子エキス、ブドウ葉エキス、ヒアルロン酸ヒドロキシプロピルトリモニウム、トコフェロール、イソステアリン酸ＰＥＧ－６、オレイン酸グリセリル、テトラオレイン酸ソルベス－３０、バチルアルコール、セタノール、アルギニン、ステアリン酸ポリグリセリル－１０、トリデセス－３酢酸Ｎａ、ポリアクリル酸Ｎａ、エタノール、カルボマー、メチルパラベン、プロピルパラベン、香料
</t>
    </r>
  </si>
  <si>
    <t>4949775100026</t>
  </si>
  <si>
    <t>RC080</t>
  </si>
  <si>
    <t>Royalle Club Extra Rich Foam</t>
  </si>
  <si>
    <t>Ультрапитательная пенка для умывания Роял Клаб</t>
  </si>
  <si>
    <r>
      <rPr>
        <sz val="8"/>
        <color theme="1"/>
        <rFont val="Arial Unicode MS"/>
        <family val="3"/>
        <charset val="128"/>
      </rPr>
      <t>水、ミリスチン酸Ｋ、グリセリン、パルミチン酸Ｋ、ステアリン酸Ｋ、ステアリン酸、ＢＧ、ジグリセリン、ラウラミドＤＥＡ、マルチトールヒドロキシアルキル（Ｃ１２、１４）、ラウラミドプロピルベタイン、ヤシ脂肪酸アルギニン、シコンエキス、オウゴンエキス、ヒマワリ種子エキス、ブドウ葉エキス、ヒアルロン酸ヒドロキシプロピルトリモニウム、ポリクオタニウム－１０、イソステアリン酸ポリグリセリル－２、ステアリン酸グリセリル（ＳＥ）、ジステアリン酸ＰＥＧ－１５０、エタノール、水酸化Ｋ、メチルパラベン、香料</t>
    </r>
  </si>
  <si>
    <t>ЕАЭС N RU Д-JP.РА01.В.65922/21 от 09.08.2021 действует до 08.08.2026</t>
  </si>
  <si>
    <t>RC120</t>
  </si>
  <si>
    <t>Royalle Club Extra Rich Lotion</t>
  </si>
  <si>
    <t>Ультрапитательный лосьон для лица «Роял Клаб»</t>
  </si>
  <si>
    <r>
      <rPr>
        <sz val="8"/>
        <color theme="1"/>
        <rFont val="Arial Unicode MS"/>
        <family val="3"/>
        <charset val="128"/>
      </rPr>
      <t>水、グリセリン、エタノール、ＰＥＧ－７５、ＢＧ、マルチトール、シコンエキス、オウゴンエキス、ヒマワリ種子エキス、ブドウ葉エキス、ゼニアオイエキス、マロニエエキス、セイヨウオオバコ種子エキス、ザクロ花エキス、褐藻エキス、セラミド１、セラミド６Ⅱ、セラミド３、フィトスフィンゴシン、トコフェロール、スクワラン、パンテノール、パルミチン酸レチノール、クエン酸、テトラヘキシルデカン酸アスコルビル、ダイズステロール、ピーナッツ油、クエン酸Ｎａ、ステアロイルグルタミン酸Ｎａ、ソルビトール、ラウロイル乳酸Ｎａ、ポリグリセリン－４、ベタイン、ラウリン酸ポリグリセリル－１０、ステアリン酸ポリグリセリル－１０、キサンタンガム、カルボマーＫ、ＰＧ、水添レシチン、ＤＰＧ、コレステロール、カルボマー、メチルパラベン、香料</t>
    </r>
  </si>
  <si>
    <t>4949775100040</t>
  </si>
  <si>
    <t>RC125</t>
  </si>
  <si>
    <t>Royalle Club Extra Rich Emulsion</t>
  </si>
  <si>
    <t>Ультрапитательная эмульсия для лица «Роял Клаб»</t>
  </si>
  <si>
    <t>ЕАЭС N RU Д-JP.НВ15.В.04681/19 от 27.12.2019 действует до 26.12.2024</t>
  </si>
  <si>
    <t>RC135</t>
  </si>
  <si>
    <t>Royalle Club Extra Rich Cream</t>
  </si>
  <si>
    <t>Ультрапитательный крем для лица «Роял Клаб»</t>
  </si>
  <si>
    <r>
      <rPr>
        <sz val="8"/>
        <color theme="1"/>
        <rFont val="Arial Unicode MS"/>
        <family val="3"/>
        <charset val="128"/>
      </rPr>
      <t>水、ＢＧ、トリエチルヘキサノイン、エタノール、グリセリン、スクワラン、シア脂、ヤシ油、ステアリン酸グリセリル、ヒドロキシステアリン酸コレステリル、ミリスチルアルコール、シコンエキス、オウゴンエキス、ヒマワリ種子エキス、ブドウ葉エキス、ゼニアオイエキス、マロニエエキス、セイヨウオオバコ種子エキス、ザクロ花エキス、褐藻エキス、アセチルヒアルロン酸Ｎａ、トコフェロール、パンテノール、パルミチン酸レチノール、酢酸トコフェロール、テトラヘキシルデカン酸アスコルビル、ダイズステロール、クエン酸Ｎａ、クエン酸、アルギン酸Ｎａ、ステアリン酸Ｋ、ピーナッツ油、ジメチコン、ダイマージリノール酸ダイマージリノレイル、バチルアルコール、ステアリン酸、水添レシチン、セタノール、セテス－１５、キサンタンガム、（アクリル酸／アクリル酸アルキル（Ｃ１０ー３０））コポリマー、ＰＧ、ＤＰＧ、ソルビトール、プロピルパラベン、イソプロピルパラベン、イソブチルパラベン、ブチルパラベン、メチルパラベン、香料</t>
    </r>
  </si>
  <si>
    <t>GFK100</t>
  </si>
  <si>
    <t>Grand Flouveil Cleansing Massage</t>
  </si>
  <si>
    <t>Массажный крем для снятия макияжа «Гранд Флоувейл»</t>
  </si>
  <si>
    <t>GFF100</t>
  </si>
  <si>
    <t>GRAND FLOUVEIL Treatment Foam</t>
  </si>
  <si>
    <t>Пенка для умывания Гранд Флоувеил</t>
  </si>
  <si>
    <t>4949775100675</t>
    <phoneticPr fontId="11"/>
  </si>
  <si>
    <t>GFL150</t>
  </si>
  <si>
    <t>Grand Flouveil Balancing Lotion</t>
  </si>
  <si>
    <t>Балансирующий лосьон с гиалуроновой кислотой «Гранд Флоувейл»</t>
  </si>
  <si>
    <t>4949775100682</t>
    <phoneticPr fontId="11"/>
  </si>
  <si>
    <t>GFE250</t>
  </si>
  <si>
    <t>Grand Flouveil Balancing Emulsion</t>
  </si>
  <si>
    <t>Балансирующая эмульсия «Гранд Флоувеил»</t>
  </si>
  <si>
    <t>ЕАЭС N RU Д-JP.НВ15.В.04681/19 от 27.12.2019 действует до 26.12.2025</t>
  </si>
  <si>
    <t>4949775100699</t>
    <phoneticPr fontId="11"/>
  </si>
  <si>
    <t>GFC350</t>
  </si>
  <si>
    <t>Grand Flouveil Revitalize Cream</t>
  </si>
  <si>
    <t>Восстанавливающий крем «Гранд Флоувейл»</t>
  </si>
  <si>
    <t>face wash</t>
    <phoneticPr fontId="11"/>
  </si>
  <si>
    <t>4949775200085</t>
  </si>
  <si>
    <t>0094F</t>
  </si>
  <si>
    <t>Make Up Base Salon de Flouveil</t>
  </si>
  <si>
    <t>Праймер-основа под макияж Салон де Флоувейл</t>
  </si>
  <si>
    <t>base cream</t>
  </si>
  <si>
    <t>ЕАЭС N RU Д-JP.РА01.В.71919/21 от 11.08.2021 действует до 10.08.2026</t>
  </si>
  <si>
    <t>4949775600014</t>
  </si>
  <si>
    <t>0013F</t>
  </si>
  <si>
    <t>Medicated DAISHINRIN Daishinrin</t>
  </si>
  <si>
    <t>Тоник для роста волос для мужчин «Дайшинрин»</t>
  </si>
  <si>
    <t>hair essence</t>
  </si>
  <si>
    <r>
      <rPr>
        <sz val="8"/>
        <color theme="1"/>
        <rFont val="Arial Unicode MS"/>
        <family val="3"/>
        <charset val="128"/>
      </rPr>
      <t>ピリドキシンＨＣｌ、ヒノキチオール、感光素３０１号、パントテニルエチルエーテル、センブリ抽出ペースト、メントール、酢酸トコフェロール、ゲラニオール変性アルコール、水、濃グリセリン、香料</t>
    </r>
    <phoneticPr fontId="11"/>
  </si>
  <si>
    <t>4949775600021</t>
  </si>
  <si>
    <t>0014F</t>
  </si>
  <si>
    <t>Medicated DAISHINRIN Forteju</t>
  </si>
  <si>
    <t>Тоник для роста волос для женщин «Фортеж»</t>
  </si>
  <si>
    <r>
      <rPr>
        <sz val="8"/>
        <color theme="1"/>
        <rFont val="Arial Unicode MS"/>
        <family val="3"/>
        <charset val="128"/>
      </rPr>
      <t>感光素３０１号、パントテニルエチルエーテル、酢酸トコフェロール、センブリ抽出ペースト、水、ユキノシタエキス、ニンジンエキス、ヒキオコシエキス（１）、ヒノキチオール、安息香酸デナトニウム変性アルコール、ＢＧ、ＰＯＥ水添ヒマシ油、メントール、無水エタノール、エタノール、香料</t>
    </r>
    <phoneticPr fontId="11"/>
  </si>
  <si>
    <t>4949775600076</t>
  </si>
  <si>
    <t>0015F</t>
  </si>
  <si>
    <t>Hair Essence</t>
  </si>
  <si>
    <t>Эссенция для волос Hair Essence торговой марки Salon de Flouveil</t>
  </si>
  <si>
    <t>ЕАЭС N RU Д-JP.РА02.В.18104/22 от 02.03.2022 действует до 01.03.2027</t>
  </si>
  <si>
    <t>4949775600120</t>
  </si>
  <si>
    <t>hand cream</t>
  </si>
  <si>
    <t>0078F</t>
  </si>
  <si>
    <t>Essence Clear Lip</t>
  </si>
  <si>
    <t>Крем-эссенция для губ</t>
  </si>
  <si>
    <t>lip cream</t>
  </si>
  <si>
    <t>Relent</t>
  </si>
  <si>
    <t>B5357R</t>
  </si>
  <si>
    <t>La Cerarl Doreor Cleansing</t>
  </si>
  <si>
    <t>Демакияжный крем для лица Ла Серарл Дореор</t>
  </si>
  <si>
    <t>4.3x5.5x17.2</t>
  </si>
  <si>
    <t>ЕАЭС N RU Д-JP.РА03.В.90112/22 от 31.05.2022 действует до 29.05.2027</t>
  </si>
  <si>
    <t>BRUNO Inc.</t>
  </si>
  <si>
    <t>B5358R</t>
  </si>
  <si>
    <t>La Ceral Doreor Wash</t>
  </si>
  <si>
    <t>Пенка для умывания Ла Серарл Дореор</t>
  </si>
  <si>
    <t>ЕАЭС N RU Д-JP.РА03.В.90110/22 от 31.05.2022 действует до 29.05.2028</t>
  </si>
  <si>
    <t>В3369R</t>
  </si>
  <si>
    <t>La Cerarl Doreor Cold</t>
  </si>
  <si>
    <t>Массажный крем для лица Ла Серал Дореор</t>
  </si>
  <si>
    <t>massage cream</t>
  </si>
  <si>
    <t>4.4x5.5x15.8</t>
  </si>
  <si>
    <t>B3372R</t>
  </si>
  <si>
    <t>La Cerarl Doreor Freshner</t>
  </si>
  <si>
    <t>Освежающий лосьон «Ла Серарл»</t>
  </si>
  <si>
    <t>4.7x5x18</t>
  </si>
  <si>
    <t>ЕАЭС N RU Д-JP.НВ15.В.03806/19 от 11.12.2019 действует до 10.12.2024</t>
  </si>
  <si>
    <t>RELENT</t>
  </si>
  <si>
    <t>IDEA INTERNATIONAL CO., LTD</t>
  </si>
  <si>
    <t>B5351R</t>
  </si>
  <si>
    <t>La Cerarl Doreor VC Runny</t>
  </si>
  <si>
    <t>Лосьон с витамином С «Ла Серарл»</t>
  </si>
  <si>
    <t>face serum</t>
  </si>
  <si>
    <t>4.8x5x18</t>
  </si>
  <si>
    <t>B5352R</t>
  </si>
  <si>
    <t>La Cerarl Doreor Doll</t>
  </si>
  <si>
    <t>Увлажняющий лосьон «Ла Серарл»</t>
  </si>
  <si>
    <t>4.2x5x14.8</t>
  </si>
  <si>
    <t>В5353R</t>
  </si>
  <si>
    <t>La Cerarl Doreor Runny</t>
  </si>
  <si>
    <t>Эссенция «Ла Серарл Дореор Ранни»</t>
  </si>
  <si>
    <t>3.8x4x12.2</t>
  </si>
  <si>
    <t>ЕАЭС N RU Д-JP.НВ15.В.03788/19 от 11.12.2019 действует до 10.12.2024</t>
  </si>
  <si>
    <t>B5359R</t>
  </si>
  <si>
    <t>La Cerarl Doreor Serum</t>
  </si>
  <si>
    <t>Эссенция «Ла Серарл Дореор»</t>
  </si>
  <si>
    <t>B5354R</t>
  </si>
  <si>
    <t>La Cerarl Doreor Pack</t>
  </si>
  <si>
    <t>Маска для лица Ла Серарл Дореор</t>
  </si>
  <si>
    <t>4.5x5.4x17</t>
  </si>
  <si>
    <t>ЕАЭС N RU Д-JP.РА03.В.91575/22 от 31.05.2022 действует до 30.05.2027</t>
  </si>
  <si>
    <t>B5355R</t>
  </si>
  <si>
    <t>La Cerarl Doreor Milk</t>
  </si>
  <si>
    <t>Молочко «Ла Серарл»</t>
  </si>
  <si>
    <t>4.2x5x17.2</t>
  </si>
  <si>
    <t>B5356R</t>
  </si>
  <si>
    <t>La Cerarl Doreor Cream</t>
  </si>
  <si>
    <t>Питательный крем «Ла Серарл Дореор»</t>
  </si>
  <si>
    <t>5.4x5.4x6</t>
  </si>
  <si>
    <t>La Cerarl</t>
  </si>
  <si>
    <t>B5373R</t>
  </si>
  <si>
    <t>La Cerarl DOREOR OIL CONCENTRATE</t>
  </si>
  <si>
    <t>Масло концентрат Ла Сераль</t>
  </si>
  <si>
    <t>face oil</t>
    <phoneticPr fontId="11"/>
  </si>
  <si>
    <t>3.7x4x12.1</t>
  </si>
  <si>
    <t>ЕАЭС N RU Д-JP.РА04.В.91090/22 от 15.07.2022 действует до 14.07.2027</t>
  </si>
  <si>
    <t>La Cerarl DOREOR GELEE SP</t>
  </si>
  <si>
    <t>Гель для лица Ла Сераль</t>
  </si>
  <si>
    <t>face gel</t>
    <phoneticPr fontId="11"/>
  </si>
  <si>
    <t>ЕАЭС N RU Д-JP.РА04.В.91017/22 от 14.12.2022 действует до 14.07.2027</t>
  </si>
  <si>
    <t>La Cerarl Doreor Shampoo</t>
  </si>
  <si>
    <t>Шампунь для волос Ла Сераль</t>
  </si>
  <si>
    <t>hair shampoo</t>
  </si>
  <si>
    <t>La Cerarl Doreor Treatment</t>
  </si>
  <si>
    <t>Кондиционер для волос Ла Сераль</t>
  </si>
  <si>
    <t>hair treatment</t>
  </si>
  <si>
    <t>La Cerarl Doreor Body Shampoo</t>
  </si>
  <si>
    <t>Шампунь для тела Ла Сераль</t>
  </si>
  <si>
    <t>body wash</t>
  </si>
  <si>
    <t>A2800R</t>
  </si>
  <si>
    <t>Yokibi Essence Cleansing</t>
  </si>
  <si>
    <t>Демакияжный крем для лица Ёкиби</t>
  </si>
  <si>
    <t>A2810R</t>
  </si>
  <si>
    <t>Yokibi Essence Cold</t>
  </si>
  <si>
    <t>Массажный крем-эссенция для лица Ёкиби</t>
  </si>
  <si>
    <t>massage cream</t>
    <phoneticPr fontId="11"/>
  </si>
  <si>
    <t>A2820R</t>
  </si>
  <si>
    <t>Yokibi Essence Fresh</t>
  </si>
  <si>
    <t>Освежающий лосьон-эссенция «Ёкиби»</t>
  </si>
  <si>
    <t>A2830R</t>
  </si>
  <si>
    <t>Yokibi Essence Lotion</t>
  </si>
  <si>
    <t>Лосьон-эссенция «Ёкиби»</t>
  </si>
  <si>
    <t>4.9x5.5x15.5</t>
  </si>
  <si>
    <t>A3830R</t>
  </si>
  <si>
    <t>Yokibi Essence Gel</t>
  </si>
  <si>
    <t>Гель-эссенция «Ёкиби»</t>
  </si>
  <si>
    <t>face gel</t>
  </si>
  <si>
    <t>5.5x5.6x8.8</t>
  </si>
  <si>
    <t>A6830R</t>
  </si>
  <si>
    <t>Yokibi Essence Eye Treatment</t>
  </si>
  <si>
    <t>Крем-эссенция по уходу за кожей вокруг глаз «Ёкиби»</t>
  </si>
  <si>
    <t>eye treatment</t>
  </si>
  <si>
    <t>7.5x7.5x7</t>
  </si>
  <si>
    <t>A8201R</t>
  </si>
  <si>
    <t>Yokibi Essence Emulsion Rich</t>
  </si>
  <si>
    <t>Ультрапитательная эссенция «Ёкиби»</t>
  </si>
  <si>
    <t>A1831R</t>
  </si>
  <si>
    <t>Yokibi Essence Cream</t>
  </si>
  <si>
    <t>Крем-эссенция для лица Ёкиби</t>
  </si>
  <si>
    <t>7.2x7.4x5.9</t>
  </si>
  <si>
    <t>A8301R</t>
  </si>
  <si>
    <t>Yokibi Essence Silky Mousse</t>
  </si>
  <si>
    <t>Ёкиби эссенция-маска «Шёлковый Мусс»</t>
  </si>
  <si>
    <t>face pack</t>
    <phoneticPr fontId="11"/>
  </si>
  <si>
    <t>3.5x5x18.5</t>
  </si>
  <si>
    <t>ЕАЭС N RU Д-JP.РА03.В.91575/22 от 31.05.2022 действует до 30.05.2028</t>
  </si>
  <si>
    <t>B2801R</t>
  </si>
  <si>
    <t>Asterope Cleansing Cream</t>
  </si>
  <si>
    <t>Демакияжный крем для лица Астеропа</t>
  </si>
  <si>
    <t>B2802R</t>
  </si>
  <si>
    <t>Asterope Washing Cream</t>
  </si>
  <si>
    <t>Пенка для умывания Астеропа</t>
  </si>
  <si>
    <t>ЕАЭС N RU Д-JP.РА03.В.90110/22 от 31.05.2022 действует до 29.05.2027</t>
  </si>
  <si>
    <t>B2803R</t>
  </si>
  <si>
    <t>Asterope Cold Cream</t>
  </si>
  <si>
    <t>Массажный крем для лица Астеропа</t>
  </si>
  <si>
    <t>B2804R</t>
  </si>
  <si>
    <t>Asterope Skin Freshner</t>
  </si>
  <si>
    <t>Освежающий лосьон Астеропа</t>
  </si>
  <si>
    <t>ЕАЭС N RU Д-JP.АБ47.В.16906/21 от 12.01.2021 действует до 11.01.2026</t>
  </si>
  <si>
    <t>B2805R</t>
  </si>
  <si>
    <t>Asterope Skin Lotion</t>
  </si>
  <si>
    <t>Лосьон для нормальной и комбинированной кожи Астеропа</t>
  </si>
  <si>
    <t>B2806R</t>
  </si>
  <si>
    <t>Asterope Moisture Lotion</t>
  </si>
  <si>
    <t>Увлажняющий лосьон Астеропа</t>
  </si>
  <si>
    <t>B3740R</t>
  </si>
  <si>
    <t>Rinales Milk Lotion</t>
  </si>
  <si>
    <t>Молочко против морщин «Риналес»</t>
  </si>
  <si>
    <t>face lotion</t>
    <phoneticPr fontId="11"/>
  </si>
  <si>
    <t>B2808R</t>
  </si>
  <si>
    <t>Asterope Moisture Cream</t>
  </si>
  <si>
    <t>Увлажняющий крем для лица Астеропа</t>
  </si>
  <si>
    <t>B3720R</t>
  </si>
  <si>
    <t>B3730R</t>
  </si>
  <si>
    <t>Rinales Essence</t>
  </si>
  <si>
    <t>Сыворотка от морщин Риналес</t>
  </si>
  <si>
    <t>face essence</t>
  </si>
  <si>
    <t>ЕАЭС N RU Д-JP.РА01.В.71997/21 от 11.08.2021 действует до 10.08.2026</t>
  </si>
  <si>
    <t>B3750R</t>
  </si>
  <si>
    <t>Rinales Moisture Cream</t>
  </si>
  <si>
    <t>Крем увлажняющий против морщин Риналес</t>
  </si>
  <si>
    <t>U0031R</t>
  </si>
  <si>
    <t>Солнцезащитный крем SPF 20. PA++</t>
  </si>
  <si>
    <t>sunscreen</t>
  </si>
  <si>
    <t>ЕАЭС N RU Д-JP.РА01.В.12015/21 от 04.06.2021 действует до 03.06.2026</t>
  </si>
  <si>
    <t>Relent Nourishing Cream</t>
  </si>
  <si>
    <t>Питательный крем для лица Релент</t>
  </si>
  <si>
    <t>A2706R</t>
  </si>
  <si>
    <t>Relent Hand Cream</t>
  </si>
  <si>
    <t>Крем для рук</t>
  </si>
  <si>
    <t>ЕАЭС N RU Д-JP.НВ15.В.03805/19 от 11.12.2019 действует до 10.12.2024</t>
  </si>
  <si>
    <t>U0071R</t>
  </si>
  <si>
    <t>Relent Lip Cream</t>
  </si>
  <si>
    <t>Крем для губ «Релент»</t>
  </si>
  <si>
    <t>U0130R</t>
  </si>
  <si>
    <t>Kurosekken wa</t>
  </si>
  <si>
    <t>Мыло на основе угля и зелёного чая</t>
  </si>
  <si>
    <t>soap</t>
  </si>
  <si>
    <r>
      <rPr>
        <sz val="8"/>
        <color theme="1"/>
        <rFont val="游ゴシック"/>
        <family val="1"/>
        <charset val="128"/>
      </rPr>
      <t>石ケン素地、水、加水分解ローヤルゼリータンパク、セリシン、チャ葉エキス、ハトムギ油、グリセリン、ペンチレングリコール、ＢＧ、炭、塩化Ｎａ、エチドロン酸、エチドロン酸４Ｎａ、ＥＤＴＡ－４Ｎａ、香料（Ｕ０１３１Ｒ）</t>
    </r>
    <phoneticPr fontId="11"/>
  </si>
  <si>
    <t>ЕАЭС N RU Д-JP.ПХ01.В.19056/20 от 04.06.2020 действует до 03.06.2025</t>
  </si>
  <si>
    <t>X0502R</t>
  </si>
  <si>
    <t>Yokibi Essence Cream Foundation Set P-101</t>
  </si>
  <si>
    <t>Крем-пудра-эссенция «Ёкиби» тон 101</t>
  </si>
  <si>
    <t>cream foundation</t>
  </si>
  <si>
    <t>3.5x3.5x9.5</t>
  </si>
  <si>
    <t>X0500R</t>
  </si>
  <si>
    <t>Yokibi Essence Cream Foundation Set P-200</t>
  </si>
  <si>
    <t>Крем-пудра-эссенция «Ёкиби» тон 200</t>
  </si>
  <si>
    <t>X0501R</t>
  </si>
  <si>
    <t>Yokibi Essence Cream Foundation Set P-201</t>
  </si>
  <si>
    <t>X0490R</t>
  </si>
  <si>
    <t>Yokibi Essence Powder Foundation Set P-101</t>
  </si>
  <si>
    <t>Пудра-эссенция «Ёкиби» тон 101</t>
  </si>
  <si>
    <t>powder foundation</t>
  </si>
  <si>
    <t>X0491R</t>
  </si>
  <si>
    <t>Yokibi Essence Powder Foundation Set P-200</t>
  </si>
  <si>
    <t>Пудра-эссенция «Ёкиби» тон 200</t>
  </si>
  <si>
    <t>Yokibi Essence Powder Foundation Set P-201</t>
  </si>
  <si>
    <t>Пудра-эссенция «Ёкиби» тон 201</t>
  </si>
  <si>
    <t>X0499R</t>
  </si>
  <si>
    <t>case</t>
  </si>
  <si>
    <t>powder puff</t>
  </si>
  <si>
    <t>A0106R</t>
  </si>
  <si>
    <t>Relent Eyelush Treatment</t>
  </si>
  <si>
    <t>Бальзам для укрепления ресниц</t>
  </si>
  <si>
    <t>ЕАЭС N RU Д-JP.АД65.В.16230/20 от 14.09.2020 действует до 13.09.2025</t>
  </si>
  <si>
    <t>A8311R</t>
  </si>
  <si>
    <t>Yokibi Essence Shampoo</t>
  </si>
  <si>
    <t>Восстанавливающий шампунь-эссенция для волос «Ёкиби»</t>
  </si>
  <si>
    <t>A8321R</t>
  </si>
  <si>
    <t>Yokibi Essence Treatment</t>
  </si>
  <si>
    <t>Восстанавливающий эссенция-кондиционер для волос «Ёкиби»</t>
  </si>
  <si>
    <t>ЕАЭС N RU Д-JP.НВ15.В.05007/20 от 10.01.2020 действует до 09.01.2025</t>
  </si>
  <si>
    <t>Yokibi Essence Pack</t>
  </si>
  <si>
    <t>Эссенция-маска Екиби</t>
  </si>
  <si>
    <t>4x4x14.3</t>
  </si>
  <si>
    <t>ROSE BODY MILK RELENT</t>
  </si>
  <si>
    <t>Питательное молочко для тела Роза Relent</t>
  </si>
  <si>
    <t>ЕАЭС N RU Д-JP.РА09.В.12083/22 от 15.12.2022 действует до 14.12.2027</t>
  </si>
  <si>
    <t>RELENT PRO</t>
  </si>
  <si>
    <t>A2800RP</t>
  </si>
  <si>
    <t>A2810RP</t>
  </si>
  <si>
    <t>A2820RP</t>
  </si>
  <si>
    <t>A2830RP</t>
  </si>
  <si>
    <t>A3830RP</t>
  </si>
  <si>
    <t>A6830RP</t>
  </si>
  <si>
    <t>A1830RP</t>
  </si>
  <si>
    <t>A8301RP</t>
  </si>
  <si>
    <t>B5457RP</t>
  </si>
  <si>
    <t>B5458RP</t>
  </si>
  <si>
    <t>B5460RP</t>
  </si>
  <si>
    <t>B5361RP</t>
  </si>
  <si>
    <t>B5351RP</t>
  </si>
  <si>
    <t>B5452RP</t>
  </si>
  <si>
    <t>B5359RP</t>
  </si>
  <si>
    <t>B5356RP</t>
  </si>
  <si>
    <t>B5374RP</t>
  </si>
  <si>
    <t>A2800RS48</t>
  </si>
  <si>
    <t>A6830RS48</t>
  </si>
  <si>
    <t>B5358RS</t>
  </si>
  <si>
    <t>B5351RS</t>
  </si>
  <si>
    <t>B3720RS48</t>
  </si>
  <si>
    <t>B2807RS48</t>
  </si>
  <si>
    <t>CBON</t>
  </si>
  <si>
    <t>CH Essence CHMD</t>
  </si>
  <si>
    <t>Увлажняющая сыворотка на основе 6 видов гиалуроновой кислоты CHMD</t>
  </si>
  <si>
    <t>3.8x3.8x15.4</t>
  </si>
  <si>
    <t>ЕАЭС N RU Д-JP.РА01.В.69528/21 от 10.08.2021 действует до 09.08.2026</t>
  </si>
  <si>
    <t>C’BON</t>
  </si>
  <si>
    <t>C'BON COSMETICS Co.,Ltd</t>
  </si>
  <si>
    <t>4953035047822</t>
  </si>
  <si>
    <t>A000576</t>
  </si>
  <si>
    <t>VC Essence VCMD</t>
  </si>
  <si>
    <t>Сыворотка для лица с витамином С VCMD</t>
  </si>
  <si>
    <t>4953035047839</t>
  </si>
  <si>
    <t>A000577</t>
  </si>
  <si>
    <t>Axending Essence AEMD</t>
  </si>
  <si>
    <t>Сыворотка для чувствительной кожи лица AEMD</t>
  </si>
  <si>
    <t>4953035047846</t>
  </si>
  <si>
    <t>A000604</t>
  </si>
  <si>
    <t>Spot Dry SDMD</t>
  </si>
  <si>
    <t>Сыворотка ультрапитательная на основе ретинола SDMD</t>
  </si>
  <si>
    <t>4953035047853</t>
  </si>
  <si>
    <t>A000605</t>
  </si>
  <si>
    <t>White Smoothing Essence WSMD</t>
  </si>
  <si>
    <t>Сыворотка выравнивающая цвет кожи лица WSMD</t>
  </si>
  <si>
    <t>4953035047860</t>
  </si>
  <si>
    <t>A000606</t>
  </si>
  <si>
    <t>ME Essence MEMD</t>
  </si>
  <si>
    <t>Антиоксидантная сыворотка MEMD</t>
  </si>
  <si>
    <t>4953035036468</t>
  </si>
  <si>
    <t>A0001801</t>
  </si>
  <si>
    <t>Ability Treatment Masser</t>
  </si>
  <si>
    <t>Крем демакияжный массажный на основе сквалана Абилити</t>
  </si>
  <si>
    <t>7.5x7.5x5.6</t>
  </si>
  <si>
    <t>ЕАЭС N RU Д-JP.РА01.В.71418/21 от 11.08.2021 действует до 10.08.2026</t>
  </si>
  <si>
    <t>4953035036475</t>
  </si>
  <si>
    <t>A0001802</t>
  </si>
  <si>
    <t>Ability Clear Wash</t>
  </si>
  <si>
    <t>Пенка для умывания Абилити</t>
  </si>
  <si>
    <t>5.45x5.45x18</t>
  </si>
  <si>
    <t>ЕАЭС N RU Д-JP.РА01.В.64334/21 от 09.08.2021 действует до 08.08.2026</t>
  </si>
  <si>
    <t>4953035036482</t>
  </si>
  <si>
    <t>A0001803</t>
  </si>
  <si>
    <t>Ability Essence Lotion</t>
  </si>
  <si>
    <t>Лосьон-эссенция Абилити</t>
  </si>
  <si>
    <t>4.3x4.3x16.5</t>
  </si>
  <si>
    <t>ЕАЭС N RU Д-JP.РА01.В.64697/21 от 09.08.2021 действует до 08.08.2026</t>
  </si>
  <si>
    <t>4953035036499</t>
  </si>
  <si>
    <t>A0001804</t>
  </si>
  <si>
    <t>C'BON Ability Moist Gel</t>
  </si>
  <si>
    <t>Гель увлажняющий Абилити</t>
  </si>
  <si>
    <t>6.15x6.15x4.85</t>
  </si>
  <si>
    <t>ЕАЭС N RU Д-JP.РА01.В.49606/21 от 02.08.2021 действует до 01.08.2026</t>
  </si>
  <si>
    <t>C'BON COSMETICS Co., Ltd</t>
  </si>
  <si>
    <t>4953035037984</t>
  </si>
  <si>
    <t>A0001805</t>
  </si>
  <si>
    <t>Ability C Lotion</t>
  </si>
  <si>
    <t>Лосьон с витамином С Абилити</t>
  </si>
  <si>
    <t>3.7x3.7x11.5</t>
  </si>
  <si>
    <t>4953035037991</t>
  </si>
  <si>
    <t>A0001806</t>
  </si>
  <si>
    <t>C'BON Ability UV Protect Base</t>
  </si>
  <si>
    <t>Солнцезащитная база Абилити С'БОН</t>
  </si>
  <si>
    <t>2.25x3.6x11.1</t>
  </si>
  <si>
    <t>ЕАЭС N RU Д-JP.ПФ02.В.08277/19 от 05.08.2019 действует до 18.12.2023</t>
  </si>
  <si>
    <t>С'BON</t>
  </si>
  <si>
    <t>Facialist Treatment Masser</t>
  </si>
  <si>
    <t>Крем демакияжный массажный Фэшиалист</t>
  </si>
  <si>
    <t>8.8x8.8x7.3</t>
  </si>
  <si>
    <t>A0001109</t>
  </si>
  <si>
    <t>4953035050112</t>
  </si>
  <si>
    <t>A000704</t>
  </si>
  <si>
    <t>FACIALIST TREATMENT FOAM S</t>
  </si>
  <si>
    <t>Пенка для лица Фэшиалист</t>
  </si>
  <si>
    <t>4953035025745</t>
  </si>
  <si>
    <t>A1000705</t>
  </si>
  <si>
    <t>Facialist Ferment Powder</t>
  </si>
  <si>
    <t>Пенка для умывания Фэшиалист</t>
  </si>
  <si>
    <t>4953035040533</t>
  </si>
  <si>
    <t>4953035038981</t>
  </si>
  <si>
    <t>A0001103</t>
  </si>
  <si>
    <t>Facialist Dual Moist Lotion</t>
  </si>
  <si>
    <t>Лосьон двойного увлажнения на основе сквалана Фэшиалист</t>
  </si>
  <si>
    <t>4.6x4.6x18.3</t>
  </si>
  <si>
    <t>4953035038998</t>
  </si>
  <si>
    <t>4953035039001</t>
  </si>
  <si>
    <t>A0001105</t>
  </si>
  <si>
    <t>Facialist Skin Conditioner</t>
  </si>
  <si>
    <t>Крем-эмульсия для кожи лица Фэшиалист</t>
  </si>
  <si>
    <t>4.6x4.6x16.5</t>
  </si>
  <si>
    <t>4953035046429</t>
  </si>
  <si>
    <t>A0001106</t>
  </si>
  <si>
    <t>Facialist Moisture Cream</t>
  </si>
  <si>
    <t>Крем увлажняющий Фэшиалист</t>
  </si>
  <si>
    <t>6.3x6.3x5.7</t>
  </si>
  <si>
    <t>4953035050419</t>
    <phoneticPr fontId="11"/>
  </si>
  <si>
    <t>A0001014</t>
  </si>
  <si>
    <t>Facialist White Treatment Masser</t>
  </si>
  <si>
    <t>Крем демакияжный массажный выравнивающий цвет кожи лица Фэшиалист</t>
  </si>
  <si>
    <t>face cleansing</t>
    <phoneticPr fontId="11"/>
  </si>
  <si>
    <t>8.9x8.9x7.3</t>
  </si>
  <si>
    <t>A0001015</t>
  </si>
  <si>
    <t>4.9x4.9x11.8</t>
  </si>
  <si>
    <t>4953035044241</t>
  </si>
  <si>
    <t>CBON</t>
    <phoneticPr fontId="11"/>
  </si>
  <si>
    <t>A0001509</t>
  </si>
  <si>
    <t>Concentrate Plus Deep Clear Foam</t>
  </si>
  <si>
    <t>Пенка для глубокого очищения кожи лица Концентрат Плюс</t>
  </si>
  <si>
    <t>4.2x7x18.5</t>
  </si>
  <si>
    <t>4953035041622</t>
  </si>
  <si>
    <t>A0001501</t>
  </si>
  <si>
    <t>Concentrate Hydrator</t>
  </si>
  <si>
    <t>Сыворотка-регидратор Концентрат</t>
  </si>
  <si>
    <t>4953035043794</t>
  </si>
  <si>
    <t>A0001506</t>
  </si>
  <si>
    <t>CONCENTRATE EYE TREATMENT</t>
  </si>
  <si>
    <t>Крем для глаз Концентрат</t>
  </si>
  <si>
    <t>eye treatmrnt</t>
  </si>
  <si>
    <t>3.45x3.45x10.5</t>
  </si>
  <si>
    <t>ЕАЭС N RU Д-JP.РА01.В.66878/21 от 09.08.2021 действует до 08.08.2026</t>
  </si>
  <si>
    <t>4953035043800</t>
  </si>
  <si>
    <t>A0001507</t>
  </si>
  <si>
    <t>Concentrate Night Serum</t>
  </si>
  <si>
    <t>Ночная сыворотка для лица Концентрат</t>
  </si>
  <si>
    <t>4953035040571</t>
  </si>
  <si>
    <t>WC1</t>
  </si>
  <si>
    <t>cleansing towel</t>
  </si>
  <si>
    <t>4953035022270</t>
  </si>
  <si>
    <t>A000449</t>
  </si>
  <si>
    <t>Moist Body Soap</t>
  </si>
  <si>
    <t>Увлажняющий гель для душа</t>
  </si>
  <si>
    <t>body soap</t>
  </si>
  <si>
    <t>8.6x8.6x19</t>
  </si>
  <si>
    <t>C'BON</t>
  </si>
  <si>
    <t>4953035029293</t>
  </si>
  <si>
    <t>A000635</t>
  </si>
  <si>
    <t>Moist Hand Cream</t>
  </si>
  <si>
    <t>Крем увлажняющий для рук</t>
  </si>
  <si>
    <t>2.9x3x14</t>
  </si>
  <si>
    <t>ЕАЭС N RU Д-JP.РА01.В.69626/21 от 10.08.2021 действует до 09.08.2026</t>
  </si>
  <si>
    <t>4953035048621</t>
  </si>
  <si>
    <t>A000476</t>
  </si>
  <si>
    <t>ME Body Essence</t>
  </si>
  <si>
    <t>Крем-эссенция питательная для тела</t>
  </si>
  <si>
    <t>body essence</t>
  </si>
  <si>
    <t>4.7x4.7x20.5</t>
  </si>
  <si>
    <t>4953035022195</t>
  </si>
  <si>
    <t>A000443</t>
  </si>
  <si>
    <t>VC Body Essence MD</t>
  </si>
  <si>
    <t>Крем-эссенция для тела с витамином С MD</t>
  </si>
  <si>
    <t>A0003228</t>
  </si>
  <si>
    <t>C’BON Squalane Oil</t>
  </si>
  <si>
    <t>Сквалановое масло C’BON</t>
  </si>
  <si>
    <t>oil</t>
    <phoneticPr fontId="11"/>
  </si>
  <si>
    <t>4x4x11.4</t>
  </si>
  <si>
    <r>
      <rPr>
        <sz val="8"/>
        <color theme="1"/>
        <rFont val="游ゴシック"/>
        <family val="1"/>
        <charset val="128"/>
      </rPr>
      <t>スクワラン</t>
    </r>
    <phoneticPr fontId="11"/>
  </si>
  <si>
    <t>ЕАЭС N RU Д-JP.НВ32.В.13254/20 от 08.09.2020 действует до 07.09.2025</t>
  </si>
  <si>
    <t>TF10</t>
  </si>
  <si>
    <t>Cream Beige C’BON Treatment Foundation TF10</t>
  </si>
  <si>
    <t>Тональный крем бежевый С'БОН TF10</t>
  </si>
  <si>
    <t>foundation</t>
    <phoneticPr fontId="11"/>
  </si>
  <si>
    <t>3.7x2.3x14.9</t>
    <phoneticPr fontId="8"/>
  </si>
  <si>
    <t>ЕАЭС N RU Д-JP.РА01.В.64405/21 от 09.08.2021 действует до 08.08.2026</t>
  </si>
  <si>
    <t>TF11</t>
  </si>
  <si>
    <t>Fresh Beige C’BON Treatment Foundation TF11</t>
  </si>
  <si>
    <t>Тональный крем натуральный С’БОН TF11</t>
  </si>
  <si>
    <t>TF12</t>
  </si>
  <si>
    <t>Ivory Beige C’BON Treatment Foundation TF12</t>
  </si>
  <si>
    <t>Тональный крем слоновая кость С’БОН TF12</t>
  </si>
  <si>
    <t>TF13</t>
  </si>
  <si>
    <t>Dark Beige C’BON Treatment Foundation TF13</t>
  </si>
  <si>
    <t>Тональный крем темный С’БОН TF13</t>
  </si>
  <si>
    <t>TF14</t>
  </si>
  <si>
    <t>Тональный крем темный TF14</t>
  </si>
  <si>
    <t>A0002905</t>
  </si>
  <si>
    <t>Repair Shampoo Smooth Light</t>
  </si>
  <si>
    <t>Шампунь восстанавливающий для роста волос BELLER</t>
  </si>
  <si>
    <t>hair shampoo</t>
    <phoneticPr fontId="11"/>
  </si>
  <si>
    <t>4.7x4.7x19.6</t>
  </si>
  <si>
    <t>ЕАЭС N RU Д-JP.РА01.В.49634/21 от 03.08.2021 действует до 02.08.2026</t>
  </si>
  <si>
    <t>A0002906</t>
  </si>
  <si>
    <t>Repair Treatment Smooth Light BELLER</t>
  </si>
  <si>
    <t>Кондиционер восстанавливающий для роста волос BELLER</t>
  </si>
  <si>
    <t>hair treatment</t>
    <phoneticPr fontId="11"/>
  </si>
  <si>
    <t>5x7.9x20.2</t>
  </si>
  <si>
    <t>ЕАЭС N RU Д-JP.РА01.В.52554/21 от 03.08.2021 действует до 02.08.2026</t>
  </si>
  <si>
    <t>A0002907</t>
  </si>
  <si>
    <t>Repair Shampoo Silky Moist</t>
  </si>
  <si>
    <t>Шампунь-шёлк восстанавливающий увлажняющий BELLER</t>
  </si>
  <si>
    <t>A0002908</t>
  </si>
  <si>
    <t>Repair Treatment Silky Moist BELLER</t>
  </si>
  <si>
    <t>Кондиционер-шёлк увлажняющий восстанавливающий для волос BELLER</t>
  </si>
  <si>
    <t>A000710</t>
  </si>
  <si>
    <t>A0003501</t>
  </si>
  <si>
    <t>C'BON CALLAFLEURE</t>
  </si>
  <si>
    <t>Сыворотка для упругости и увлажнения кожи лица "Калла Флёр" С'БОН</t>
  </si>
  <si>
    <t>face serum</t>
    <phoneticPr fontId="11"/>
  </si>
  <si>
    <t>4.2x4.2x13.1</t>
  </si>
  <si>
    <t xml:space="preserve">WATER					
GLYCERIN					
BUTYLENE GLYCOL					
DIPROPYLENE GLYCOL					
DIGLYCERIN					
SQUALANE					
POLYGLYCERYL-10 ISOSTEARATE 					
POLYGLYCERYL-10 OLEATE					
XANTHAN GUM					
PEG-32					
PEG-6					
SODIUM HYALURONATE					
TRISODIUM EDTA					
HYDROLYZED HYALURONIC ACID 					
CETETH-20					
ARGININE					
SODIUM CITRATE					
SODIUM PCA					
SODIUM LACTATE					
ASPARTIC ACID					
PCA					
Wild Rose Oil					
DIPOTASSIUM GLYCYRRHIZATE					
GLYCINE					
ALANINE					
ASCORBYL GLUCOSIDE					
SERINE					
POLYPHOSPHORYLCHOLINE GLYCOL ACRYLATE 					
VALINE					
ISOLEUCINE					
THREONINE					
PROLINE					
HYDROXYPROPYLTRIMONIUM HYALURONATE					
HISTIDINE					
PHENYLALANINE					
HYDROLYZED YEAST					
HYDROLYZED COLLAGEN					
METHYLPARABEN					
PEG-45 STEARATE					
PHENOXYETHANOL	</t>
    <phoneticPr fontId="11"/>
  </si>
  <si>
    <t>ЕАЭС N RU Д-JP.РА02.В.31535/22 от 09.03.2022 действует до 08.03.2027</t>
  </si>
  <si>
    <t>C’BON Cosmetics</t>
  </si>
  <si>
    <t>4953035041431</t>
  </si>
  <si>
    <t>Quality 1st</t>
  </si>
  <si>
    <t>QF0011</t>
  </si>
  <si>
    <t>All in one sheet mask Moisture</t>
  </si>
  <si>
    <t>Ультраувлажняющая маска «Всё в одном»</t>
  </si>
  <si>
    <t>50 sheets</t>
    <phoneticPr fontId="11"/>
  </si>
  <si>
    <t>ЕАЭС N RU Д-JP.РА01.В.66259/22 от 08.02.2022 действует до 06.02.2027</t>
  </si>
  <si>
    <t>Quality First</t>
  </si>
  <si>
    <t>Quality First Co., Ltd</t>
  </si>
  <si>
    <t>7 sheets</t>
    <phoneticPr fontId="11"/>
  </si>
  <si>
    <t>QF0032</t>
  </si>
  <si>
    <t>All in one sheet mask The Best</t>
  </si>
  <si>
    <t>Антивозрастная ультрапитательная маска «Всё в одном» The Best</t>
  </si>
  <si>
    <t>20 sheets</t>
    <phoneticPr fontId="11"/>
  </si>
  <si>
    <t>3 sheets</t>
    <phoneticPr fontId="11"/>
  </si>
  <si>
    <t>QF73</t>
  </si>
  <si>
    <t>Quality 1st Super Sensitive</t>
  </si>
  <si>
    <t>Маска для гиперчувствительной кожи лица</t>
  </si>
  <si>
    <t>QF74</t>
  </si>
  <si>
    <t>QF54</t>
  </si>
  <si>
    <t>Quality 1st Grand Moist HY100</t>
  </si>
  <si>
    <t>Маска ультраувлажняющая на основе гиалуроновой кислоты Гранд Моист HY100</t>
  </si>
  <si>
    <t>32 sheets</t>
    <phoneticPr fontId="11"/>
  </si>
  <si>
    <t>QF53</t>
  </si>
  <si>
    <t>QF64</t>
  </si>
  <si>
    <t>Quality 1st Grand White VC100</t>
  </si>
  <si>
    <t>Маска выравнивающая цвет кожи лица VC100</t>
  </si>
  <si>
    <t>QF63</t>
  </si>
  <si>
    <t>QF0101</t>
  </si>
  <si>
    <t>Queen’s Premium Mask RED</t>
  </si>
  <si>
    <t>Ультраувлажняющая антивозрастная премиальная маска «Королева Рэд»</t>
  </si>
  <si>
    <t>QF0102</t>
  </si>
  <si>
    <t>Queen’s Premium Mask WHITE</t>
  </si>
  <si>
    <t>Выравнивающая цвет кожи лица плацентарная маска «Королева Вайт»</t>
  </si>
  <si>
    <t>QF0103</t>
  </si>
  <si>
    <t>Queen’s Premium Mask BLACK</t>
  </si>
  <si>
    <t>Маска сужающая поры лица на основе черного жемчуга и морских минералов «Королева Блэк»</t>
  </si>
  <si>
    <t>QF81</t>
  </si>
  <si>
    <t>Queen’s Premium Mask Moisture Speed Resque Quick Charge</t>
  </si>
  <si>
    <t>Премиальная увлажняющая маска мгновенного действия «Королева»</t>
  </si>
  <si>
    <t>QF82</t>
  </si>
  <si>
    <t>Quality 1st Queen's Premium Mask Super Moist Super Sensitive</t>
  </si>
  <si>
    <t>Премиальная увлажняющая маска для гиперчувствительной кожи Quality 1st</t>
  </si>
  <si>
    <t>ЕАЭС N RU Д-JP.ПФ02.В.04100/19 от 18.06.2019 действует до 17.06.2024</t>
  </si>
  <si>
    <t>QF83</t>
  </si>
  <si>
    <t>Queen’s Premium Mask. Night Sleep Mask</t>
  </si>
  <si>
    <t>Премиальная ночная маска Quality 1st</t>
  </si>
  <si>
    <t>80g</t>
    <phoneticPr fontId="11"/>
  </si>
  <si>
    <t>ЕАЭС N RU Д-JP.РА01.В.66263/22 от 08.02.2022 действует до 06.02.2027</t>
  </si>
  <si>
    <t>QF84</t>
  </si>
  <si>
    <t>Quality 1st Night Sleep Mask Premium</t>
  </si>
  <si>
    <t>Премиальная ночная маска Quality 1st Premium</t>
  </si>
  <si>
    <t>LE01</t>
  </si>
  <si>
    <t>LON-EX eyelush serum</t>
  </si>
  <si>
    <t>Серум для роста ресниц LON-EX</t>
  </si>
  <si>
    <t>eyelush serum</t>
  </si>
  <si>
    <t>ЕАЭС N RU Д-JP.РА02.В.76839/23 от 27.03.2023 действует до 26.03.2028</t>
  </si>
  <si>
    <t>FINE CHEMETICS CO., LTD</t>
  </si>
  <si>
    <t>QF85</t>
  </si>
  <si>
    <t>Quality 1st Morning &amp; Day Mask</t>
  </si>
  <si>
    <t>Утренняя и дневная маска для лица Quality 1st</t>
  </si>
  <si>
    <t>CHANSON</t>
  </si>
  <si>
    <t>ЕАЭС N RU Д-JP.АБ47.В.08824/20 от 09.09.2020 действует до 08.09.2025</t>
  </si>
  <si>
    <t>Chanson Cosmetics</t>
  </si>
  <si>
    <t>Chanson Cosmetics Inc.</t>
  </si>
  <si>
    <t>hair conditioner</t>
  </si>
  <si>
    <t>ЕАЭС N RU Д-JP.АБ47.В.08830/20 от 09.09.2020 действует до 08.09.2025</t>
  </si>
  <si>
    <t>AL03</t>
  </si>
  <si>
    <t>AROMA LEAF TREATMENT</t>
  </si>
  <si>
    <t>Восстанавливающий кондиционер для волос Арома Лиф</t>
  </si>
  <si>
    <t>AL04</t>
  </si>
  <si>
    <t>AROMA LEAF HAIR ESSENCE</t>
  </si>
  <si>
    <t>Эссенция для волос восстанавливающая Арома Лиф</t>
  </si>
  <si>
    <t>hair essense</t>
  </si>
  <si>
    <t>ЕАЭС N RU Д-JP.РА02.В.24525/21 от 01.11.2021 действует до 31.10.2026</t>
  </si>
  <si>
    <t>body soap</t>
    <phoneticPr fontId="11"/>
  </si>
  <si>
    <t>Orgatur Shampoo</t>
  </si>
  <si>
    <t>Шампунь «Оргатюр»</t>
  </si>
  <si>
    <t>Orgatur Conditioner</t>
  </si>
  <si>
    <t>Кондиционер «Оргатюр»</t>
  </si>
  <si>
    <t>CHARCOAL SHAMPOO</t>
  </si>
  <si>
    <t>Укрепляющий шампунь на основе угля и глины</t>
  </si>
  <si>
    <t>MOHATSURYO</t>
  </si>
  <si>
    <t>Эссенция для роста волос</t>
  </si>
  <si>
    <t>Nano White Massage</t>
  </si>
  <si>
    <t>Массажный крем Нано Вайт</t>
  </si>
  <si>
    <r>
      <t>γ</t>
    </r>
    <r>
      <rPr>
        <sz val="8"/>
        <color theme="1"/>
        <rFont val="游ゴシック"/>
        <family val="2"/>
        <charset val="128"/>
      </rPr>
      <t>－オリザノール＊、酢酸トコフェロール＊、ブタプラセンタエキス－１＊、水、流動パラフィン、ワセリン、ＢＧ、ベヘニルアルコール、濃グリセリン、トリ（カプリル・カプリン酸）グリセリル、スクワラン、イソステアリン酸フィトステリル、ステアリン酸ポリグリセリル、マイクロクリスタリンワックス、酵母エキス－１、リン酸Ｌ－アスコルビルマグネシウム、サクラ葉抽出液、米発酵液、人参エキス、酵母エキス－３、米糠抽出物水解液Ａ、酵母エキス－４、タイソウエキス、甘草フラボノイド、オウゴンエキス、クリサンテルムインディクム抽出液、桑エキス、Ｌ－エルゴチオネイン液、ヘキサデシロキシＰＧヒドロキシエチルヘキサデカナミド、ラウロイルグルタミン酸ジ（フィトステリル・オクチルドデシル）、フィトステロール、コレステロール、ステアロイルフィトスフィンゴシン、ステアロイルグルタミン酸Ｎａ、ヤシ油脂肪酸アシルグルタミン酸ＴＥＡ液、イソステアリン酸ポリグリセリル、親油型ステアリン酸グリセリル、ショ糖脂肪酸エステル、水添大豆リン脂質、エタノール、パラベン、フェノキシエタノール、香料</t>
    </r>
    <phoneticPr fontId="11"/>
  </si>
  <si>
    <t>ЕАЭС N RU Д-JP.НВ32.В.03964/20 от 14.02.2020 действует до 13.02.2025</t>
  </si>
  <si>
    <t>Lift Massage</t>
  </si>
  <si>
    <t>Лифтинговый массажный крем</t>
  </si>
  <si>
    <r>
      <rPr>
        <sz val="8"/>
        <color theme="1"/>
        <rFont val="游ゴシック"/>
        <family val="1"/>
        <charset val="128"/>
      </rPr>
      <t>酢酸トコフェロール＊、グリチルレチン酸ステアリル＊、流動パラフィン、水、ワセリン、ＢＧ、ベヘニルアルコール、濃グリセリン、トリエチルヘキサン酸グリセリル、スクワラン、イソステアリン酸フィトステリル、ステアリン酸ポリグリセリル、マイクロクリスタリンワックス、クリサンテルムインディクム抽出液、人参エキス、レイシエキス、ヨクイニンエキス、カモミラエキス－１、シナノキエキス、オトギリソウエキス、トウキンセンカエキス、ヤグルマギクエキス、ローマカミツレエキス、ヒメフウロエキス、大豆エキス、ユズセラミド、アーモンド油、メドウフォーム油、Ｎ－ステアロイル－Ｌ－グルタミン酸ナトリウム、ヤシ油脂肪酸アシルグルタミン酸ＴＥＡ液、イソステアリン酸ポリグリセリル、親油型ステアリン酸グリセリル、オレイン酸ポリグリセリル、エタノール、パラベン、香料</t>
    </r>
    <phoneticPr fontId="11"/>
  </si>
  <si>
    <t>Serkis Cleansing Oil</t>
  </si>
  <si>
    <t>Очищающее крем-масло Серкис</t>
  </si>
  <si>
    <t>ЕАЭС N RU Д-JP.РА02.В.08987/21 от 27.10.2021 действует до 26.10.2026</t>
  </si>
  <si>
    <t>SERKIS MILD FOAM</t>
  </si>
  <si>
    <t>Очищающая пенка для деликатной кожи лица Серкис</t>
  </si>
  <si>
    <t>ЕАЭС N RU Д-JP.РА02.В.06172/21 от 27.10.2021 действует до 26.10.2029</t>
  </si>
  <si>
    <t>SERKIS MOIST WASH</t>
  </si>
  <si>
    <t>Увлажняющая пенка Серкис</t>
  </si>
  <si>
    <t>ЕАЭС N RU Д-JP.РА02.В.06172/21 от 27.10.2021 действует до 26.10.2028</t>
  </si>
  <si>
    <t>CARING Lotion</t>
  </si>
  <si>
    <t>Лосьон Кэаринг</t>
  </si>
  <si>
    <t>ЕАЭС N RU Д-JP.НВ32.В.03956/20 от 14.02.2020 действует до 13.02.2025</t>
  </si>
  <si>
    <t>Caring Milk</t>
  </si>
  <si>
    <t>Эмульсия «Кэаринг»</t>
  </si>
  <si>
    <t>ЕАЭС N RU Д-JP.НВ32.В.03965/20 от 14.02.2020 действует до 13.02.2025</t>
  </si>
  <si>
    <t>Chanson Cosmetics Inc</t>
  </si>
  <si>
    <t>CARING Cream</t>
  </si>
  <si>
    <t>Крем Кэаринг</t>
  </si>
  <si>
    <t>LIFT BLANC MASK</t>
  </si>
  <si>
    <t>Маска лифтинговая, выравнивающая цвет кожи лица на основе белой глины</t>
  </si>
  <si>
    <t>face mask</t>
  </si>
  <si>
    <t>ЕАЭС N RU Д-JP.РА02.В.27320/21 от 02.11.2021 действует до 01.11.2026</t>
  </si>
  <si>
    <t>B. CARE MASK</t>
  </si>
  <si>
    <t>Маска омолаживающая увлажняющая для лица</t>
  </si>
  <si>
    <r>
      <rPr>
        <sz val="8"/>
        <color theme="1"/>
        <rFont val="ＭＳ Ｐゴシック"/>
        <family val="1"/>
        <charset val="128"/>
      </rPr>
      <t>水、グリセリン、ＢＧ、レイシエキス、ユキノシタエキス、ボタンエキス、シャクヤクエキス、クズ根エキス、ヨクイニンエキス、アロエベラ葉エキス、ローヤルゼリーエキス、ダイズ種子エキス、ポリグルタミン酸、キハダ樹皮エキス、アスコフィルムノドスムエキス、アセチルグルコサミン、グリチルリチン酸２Ｋ、アミノカプロン酸、ベタイン、ソルビトール、ＰＣＡ－Ｎａ、シロキクラゲ多糖体、ヒアルロン酸Ｎａ、カルボマー、（アクリレーツ／アクリル酸アルキル（Ｃ１０－３０））クロスポリマー、クエン酸Ｎａ、水酸化Ｋ、エチドロン酸４Ｎａ、カラメル、エタノール、エチルヘキシルグリセリン、フェノキシエタノール、香料</t>
    </r>
    <phoneticPr fontId="11"/>
  </si>
  <si>
    <t>make base</t>
  </si>
  <si>
    <t>4937610 121978</t>
    <phoneticPr fontId="11"/>
  </si>
  <si>
    <t>UV PROTECT CREAM SPF40/PA+++</t>
    <phoneticPr fontId="28"/>
  </si>
  <si>
    <t>Солнцезащитный крем SPF40/PA+++</t>
    <phoneticPr fontId="28"/>
  </si>
  <si>
    <t>ЕАЭС N RU Д-JP.РА06.В.22016/23 от 07.08.2023 до 06.08.2028</t>
  </si>
  <si>
    <t>UV PROTECT MILK
SPF50+/PA++++</t>
    <phoneticPr fontId="28"/>
  </si>
  <si>
    <t>Солнцезащитная эмульсия-крем SPF50+/PA++++</t>
    <phoneticPr fontId="28"/>
  </si>
  <si>
    <r>
      <rPr>
        <sz val="8"/>
        <color theme="1"/>
        <rFont val="游ゴシック"/>
        <family val="2"/>
        <charset val="128"/>
      </rPr>
      <t>酸化亜鉛、ラウリン酸メチルヘプチル、（カプリル酸／カプリン酸）ヤシアルキル、水、アロエベラ液汁</t>
    </r>
    <r>
      <rPr>
        <sz val="8"/>
        <color theme="1"/>
        <rFont val="Segoe UI Symbol"/>
        <family val="2"/>
      </rPr>
      <t>★</t>
    </r>
    <r>
      <rPr>
        <sz val="8"/>
        <color theme="1"/>
        <rFont val="游ゴシック"/>
        <family val="2"/>
        <charset val="128"/>
      </rPr>
      <t>、タルク、エリスリトール、ポリヒドロキシステアリン酸、炭酸Ｃａ、ポリリシノレイン酸ポリグリセリル－６、パルミチン酸デキストリン、ミチヤナギエキス、グリセリン、ニオイテンジクアオイ花油</t>
    </r>
    <r>
      <rPr>
        <sz val="8"/>
        <color theme="1"/>
        <rFont val="Segoe UI Symbol"/>
        <family val="2"/>
      </rPr>
      <t>★</t>
    </r>
    <r>
      <rPr>
        <sz val="8"/>
        <color theme="1"/>
        <rFont val="游ゴシック"/>
        <family val="2"/>
        <charset val="128"/>
      </rPr>
      <t>、オレンジ果皮油</t>
    </r>
    <r>
      <rPr>
        <sz val="8"/>
        <color theme="1"/>
        <rFont val="Segoe UI Symbol"/>
        <family val="2"/>
      </rPr>
      <t>★</t>
    </r>
    <r>
      <rPr>
        <sz val="8"/>
        <color theme="1"/>
        <rFont val="游ゴシック"/>
        <family val="2"/>
        <charset val="128"/>
      </rPr>
      <t>、ラウロイルリシン、レブリン酸Ｎａ、アニス酸Ｎａ</t>
    </r>
    <phoneticPr fontId="11"/>
  </si>
  <si>
    <t>ЕАЭС N RU Д-JP.РА06.В.22016/23 от 07.08.2023 до 06.08.2029</t>
  </si>
  <si>
    <t>HAND CARING</t>
  </si>
  <si>
    <t>Крем для рук с витамином Е и мочевиной</t>
  </si>
  <si>
    <r>
      <rPr>
        <sz val="8"/>
        <color theme="1"/>
        <rFont val="游ゴシック"/>
        <family val="1"/>
        <charset val="128"/>
      </rPr>
      <t>酢酸トコフェロール＊、尿素＊、水、ＢＧ、流動パラフィン、ジメチコン、水添ナタネ油アルコール、ワセリン、自己乳化型モノステアリン酸グリセリル、ステアリン酸、パラフィン、オリブ油、パラベン、イソステアリン酸、ステアリン酸ポリグリセリル、ラウリン酸ポリグリセリル、水酸化Ｋ、シクロテトラシロキサン、トリシロキサン、パールカルクエキス、桑エキス</t>
    </r>
    <phoneticPr fontId="11"/>
  </si>
  <si>
    <t>ЕАЭС N RU Д-JP.РА02.В.25056/21 от 01.11.2021 действует до 31.10.2026</t>
  </si>
  <si>
    <t>Signs Clear</t>
  </si>
  <si>
    <t>Крем-маска от морщин вокруг глаз и носогубных складок</t>
  </si>
  <si>
    <t>Programm 28</t>
  </si>
  <si>
    <t>Восстанавливающая эссенция «Программа-28»</t>
  </si>
  <si>
    <t>ЕАЭС N RU Д-JP.НВ32.В.03963/20 от 14.02.2020 действует до 13.02.2025</t>
  </si>
  <si>
    <t>Chansonnier Nano Lotion</t>
  </si>
  <si>
    <t>Лосьон Шансонье</t>
  </si>
  <si>
    <r>
      <rPr>
        <sz val="8"/>
        <color theme="1"/>
        <rFont val="Times New Roman"/>
        <family val="1"/>
      </rPr>
      <t>グリチルリチン酸２Ｋ＊、Ｄ－パントテニルアルコール＊、ブタプラセンタエキス－１＊、水、濃グリセリン、エタノール、ＢＧ、ジグリセリ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ゲンチアナエキス、ヘキサデシロキシＰＧヒドロキシエチルヘキサデカナミド、コレステロール、ヒアルロン酸Ｎａ－２、グリセリン、ソルビット、ポリメタクリロイルオキシエチルホスホリルコリン液、フィトステロール、スクワラン、ラウロイルグルタミン酸ジ（フィトステリル・オクチルドデシル）、カルボキシビニルポリマー、キサンタンガム、ステアリン酸ポリグリセリル、ショ糖脂肪酸エステル、水添大豆リン脂質、ヤシ油脂肪酸サルコシンナトリウム液、水酸化Ｋ、クエン酸、ヒドロキシエタンジホスホン酸四ナトリウム液、ソルビン酸Ｋ、フェノキシエタノール、パラベン、香料</t>
    </r>
  </si>
  <si>
    <t>Chansonnier Nano Concentrate</t>
  </si>
  <si>
    <t>Серум-концентрат Шансонье</t>
  </si>
  <si>
    <r>
      <t>γ</t>
    </r>
    <r>
      <rPr>
        <sz val="8"/>
        <color theme="1"/>
        <rFont val="游ゴシック"/>
        <family val="1"/>
        <charset val="128"/>
      </rPr>
      <t>－オリザノール＊、酢酸トコフェロール＊、ブタプラセンタエキス－１＊、シクロペンタシロキサン、濃グリセリン、水、エチルヘキサン酸セチル、スクワラン、マカデミアナッツ油、イソステアリン酸ソルビタ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ローヤルゼリーエキス、グリセリン、ソルビット、ＢＧ、ラウロイルグルタミン酸ジ（フィトステリル・オクチルドデシル）、スフィンゴ糖脂質、フィトステロール、トリ（カプリル・カプリン・ミリスチン・ステアリン酸）グリセリル、トリ（カプリル・カプリン酸）グリセリル、オレイン酸フィトステリル、ポリアクリル酸Ｎａ、キサンタンガム、ステアリン酸ポリグリセリル、ショ糖脂肪酸エステル、水添大豆リン脂質、大豆リン脂質、カゼインＮａ、オレイン酸ポリグリセリル、ヤシ油脂肪酸サルコシンナトリウム液、ヤシ油脂肪酸アシルグルタミン酸ＴＥＡ液、水酸化Ｋ、エタノール、ソルビン酸Ｋ、フェノキシエタノール、パラベン、香料</t>
    </r>
    <phoneticPr fontId="11"/>
  </si>
  <si>
    <t>Chansonnier Nano Milk</t>
  </si>
  <si>
    <t>Эмульсия «Шансонье»</t>
  </si>
  <si>
    <r>
      <t>γ</t>
    </r>
    <r>
      <rPr>
        <sz val="8"/>
        <color theme="1"/>
        <rFont val="游ゴシック"/>
        <family val="1"/>
        <charset val="128"/>
      </rPr>
      <t>－オリザノール＊、酢酸トコフェロール＊、ブタプラセンタエキス－１＊、水、ＢＧ、ジグリセリン、濃グリセリン、スクワラン、ジメチコン、オリブ油、テトラエチルヘキサン酸ペンタエリトリット、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ヒアルロン酸Ｎａ－２、グリセリン、ソルビット、ラウロイルグルタミン酸ジ（フィトステリル・オクチルドデシル）、カルボキシビニルポリマー、キサンタンガム、ステアリン酸ポリグリセリル、ショ糖脂肪酸エステル、水添大豆リン脂質、自己乳化型モノステアリン酸グリセリル、ヤシ油脂肪酸サルコシンナトリウム液、水酸化Ｋ、ヒドロキシエタンジホスホン酸四ナトリウム液、エタノール、ソルビン酸Ｋ、フェノキシエタノール、パラベン、香料</t>
    </r>
    <phoneticPr fontId="11"/>
  </si>
  <si>
    <t>Chansonnier Nano Nourishing</t>
  </si>
  <si>
    <t>Крем питательный Шансонье</t>
  </si>
  <si>
    <r>
      <t>γ</t>
    </r>
    <r>
      <rPr>
        <sz val="8"/>
        <color theme="1"/>
        <rFont val="游ゴシック"/>
        <family val="1"/>
        <charset val="128"/>
      </rPr>
      <t>－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ヘキサデシロキシＰＧヒドロキシエチルヘキサデカナミド、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トリメチルグリシン、グリセリン、ソルビトール発酵多糖液、ソルビット、コレステロール、カルボキシビニルポリマー、キサンタンガム、水添大豆リン脂質、自己乳化型モノステアリン酸グリセリル、ステアリン酸ポリグリセリル、イソステアリン酸ポリグリセリル、ヤシ油脂肪酸サルコシンナトリウム液、水酸化Ｋ、ヒドロキシエタンジホスホン酸四ナトリウム液、エタノール、ソルビン酸Ｋ、フェノキシエタノール、パラベン、香料</t>
    </r>
    <phoneticPr fontId="11"/>
  </si>
  <si>
    <t>LUMINAGE Lotion</t>
  </si>
  <si>
    <t>Лосьон Люминаж</t>
  </si>
  <si>
    <r>
      <t>ε-</t>
    </r>
    <r>
      <rPr>
        <sz val="8"/>
        <color theme="1"/>
        <rFont val="游ゴシック"/>
        <family val="1"/>
        <charset val="128"/>
      </rPr>
      <t>アミノカプロン酸＊、グリチルリチン酸２Ｋ＊、水、濃グリセリン、ＢＧ、エタノール、ジグリセリン、デイ・リリー花発酵液、ハトムギ発酵液、ハス種子乳酸菌発酵液、ゼニアオイエキス、レイシエキス、人参エキス、ユキノシタエキス、牡丹エキス、カッコンエキス、アロエエキス－２、アマチャヅルエキス、トウキンセンカエキス、オトギリソウエキス、シャクヤクエキス、桑エキス、ローヤルゼリーエキス、ヒアルロン酸Ｎａ－２、ラフィノース水和物、ステアロイルフィトスフィンゴシン、スクワラン、フィトステロール、ステアリン酸ポリグリセリル、水添大豆リン脂質、クエン酸、クエン酸Ｎａ、フェノキシエタノール、パラベン、香料</t>
    </r>
    <phoneticPr fontId="11"/>
  </si>
  <si>
    <t>Luminage Milk</t>
  </si>
  <si>
    <t>Эмульсия «Люминаж»</t>
  </si>
  <si>
    <r>
      <rPr>
        <sz val="8"/>
        <color theme="1"/>
        <rFont val="游ゴシック"/>
        <family val="1"/>
        <charset val="128"/>
      </rPr>
      <t>酢酸トコフェロール＊、グリチルレチン酸ステアリル＊、水、スクワラン、ＢＧ、ステアリン酸ポリグリセリル、ミツロウ、オクチルドデカノール、デイ・リリー花発酵液、ハトムギ発酵液、ハス種子乳酸菌発酵液、レイシエキス、人参エキス、ユキノシタエキス、牡丹エキス、カッコンエキス、アロエエキス－２、アマチャヅルエキス、マカデミアナッツ油脂肪酸フィトステリル、リンゴ酸ジイソステアリル、ジグリセリン、イソステアリン酸フィトステリル、トリメチルグリシン、イソステアリン酸イソステアリル、カルボキシビニルポリマー、キサンタンガム、ベヘニルアルコール、ステアリン酸、ヤシ油脂肪酸アシルグルタミン酸ＴＥＡ液、ステアロイルグルタミン酸Ｎａ、水酸化Ｋ、ヒドロキシエタンジホスホン酸四ナトリウム液、エタノール、フェノキシエタノール、パラベン、香料</t>
    </r>
    <phoneticPr fontId="11"/>
  </si>
  <si>
    <t>LUMINAGE Nourishing</t>
  </si>
  <si>
    <t>Питательный крем Люминаж</t>
  </si>
  <si>
    <r>
      <t>γ</t>
    </r>
    <r>
      <rPr>
        <sz val="8"/>
        <color theme="1"/>
        <rFont val="游ゴシック"/>
        <family val="1"/>
        <charset val="128"/>
      </rPr>
      <t>－オリザノール＊、グリチルレチン酸ステアリル＊、水、スクワラン、ミリスチン酸オクチルドデシル、ＢＧ、濃グリセリン、ミツロウ、ベヘニルアルコール、トリ（カプリル・カプリン・ミリスチン・ステアリン酸）グリセリル、ミリスチン酸グリセリル、水添ナタネ油アルコール、イソステアリン酸フィトステリル、グリセリン脂肪酸エステル、親油型ステアリン酸グリセリル、デイ・リリー花発酵液、ハトムギ発酵液、ハス種子乳酸菌発酵液、レイシエキス、人参エキス、ユキノシタエキス、牡丹エキス、カッコンエキス、アロエエキス－２、アマチャヅルエキス、モルティエレラ油、トリイソステアリン酸ＴＭＰ、硬化油、パーム核油、パーム油、ジメチコン、カルボキシビニルポリマー、ポリアクリル酸Ｎａ、オレイン酸ポリグリセリル、ミリストイルグルタミン酸Ｎａ、ステアリン酸ポリグリセリル、エタノール、フェノキシエタノール、パラベン、香料</t>
    </r>
    <phoneticPr fontId="11"/>
  </si>
  <si>
    <t>Les Cleansing Cream</t>
  </si>
  <si>
    <t>Очищающий крем для чувствительной кожи</t>
  </si>
  <si>
    <t>Les Foam Washing</t>
  </si>
  <si>
    <t>Очищающая пенка для чувствительной кожи</t>
  </si>
  <si>
    <t>ЕАЭС N RU Д-JP.РА02.В.06172/21 от 27.10.2021 действует до 26.10.2026</t>
  </si>
  <si>
    <t>LES Medicated care washing</t>
  </si>
  <si>
    <t>Очищающая пенка для чувствительной и проблемной кожи</t>
  </si>
  <si>
    <t>ЕАЭС N RU Д-JP.РА03.В.39425/23 от 21.04.2023 действует до 20.04.2028</t>
  </si>
  <si>
    <r>
      <rPr>
        <sz val="8"/>
        <color theme="1"/>
        <rFont val="游ゴシック"/>
        <family val="1"/>
        <charset val="128"/>
      </rPr>
      <t>石ケン素地、水、グリセリン、スクロース、エタノール、ラウロイルグルタミン酸Ｎａ、香料、キイチゴエキス、ＢＧ、ビルベリー果実エキス、エチドロン酸４Ｎａ、緑２０１、赤２２７</t>
    </r>
    <phoneticPr fontId="11"/>
  </si>
  <si>
    <t>Chanson Cosmetics LIFTRISE LOTION</t>
  </si>
  <si>
    <t>Лифтинговый лосьон для лица LIFTRISE Chanson Cosmetics</t>
  </si>
  <si>
    <r>
      <rPr>
        <sz val="8"/>
        <color rgb="FF000000"/>
        <rFont val="游ゴシック Medium"/>
        <family val="3"/>
        <charset val="128"/>
      </rPr>
      <t>グリチルリチン酸２Ｋ＊、Ｄ－パントテニルアルコール＊、水、ＢＧ、ジグリセリン、濃グリセリン、エタノール、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シロキクラゲ多糖体、ソルビトール液、マルチトール液、ラフィノース水和物、ステアロイルフィトスフィンゴシン、スクワラン、フィトステロール、ステアリン酸ポリグリセリル、水添大豆リン脂質、クエン酸、クエン酸Ｎａ、フィチン酸液、フェノキシエタノール、パラベン</t>
    </r>
  </si>
  <si>
    <t>ЕАЭС N RU Д-JP.РА04.В.58260/23 от 09.06.2023 действует до 08.06.2028</t>
  </si>
  <si>
    <t>LR0002</t>
  </si>
  <si>
    <t>CHANSON LIFTRISE ESSENCE</t>
  </si>
  <si>
    <t>Лифтинговая эссенция для лица LIFTRISE CHANSON</t>
  </si>
  <si>
    <r>
      <rPr>
        <sz val="8"/>
        <color theme="1"/>
        <rFont val="游ゴシック"/>
        <family val="1"/>
        <charset val="128"/>
      </rPr>
      <t>グリチルリチン酸２Ｋ＊、Ｄ－パントテニルアルコール＊、水、ジグリセリン、ＢＧ、濃グリセリン、エタノール、グリセリン、ソルビトール液、シクロペンタシロキサン、メチルフェニルポリシロキサン、トリメチルグリシン、ジメチコン、大豆たん白水解物－２、ビフィズス菌エキス、ヒメフウロエキス、Ｌ－エルゴチオネイン液、大豆エキス、酵母エキス－３、オクラエキス、コーンエキス、エイジツエキス、アマチャヅルエキス、オキシプロリン、水溶性コラーゲン、ラウロイルグルタミン酸ジ（フィトステリル・オクチルドデシル）、２－メタクリロイルオキシエチルホスホリルコリン・メタクリル酸ステアリル共重合体、イソステアリン酸フィトステリル、ヒアルロン酸Ｎａ－２、コレステロール、チューベロースポリサッカライド液、フィチン酸液、アクリル酸・メタクリル酸アルキル共重合体、カルボキシビニルポリマー、ポリアクリル酸Ｎａ、水添大豆リン脂質、オレイン酸ポリグリセリル、グリセリンモノ２－エチルヘキシルエーテル、ヒドロキシエタンジホスホン酸四ナトリウム液、水酸化Ｋ、フェノキシエタノール、パラベン</t>
    </r>
    <phoneticPr fontId="11"/>
  </si>
  <si>
    <t>ЕАЭС N RU Д-JP.РА09.В.08655/22 от 14.12.2022 действует до 13.12.2027</t>
  </si>
  <si>
    <t>LR0001</t>
  </si>
  <si>
    <t>Chanson Cosmetics LIFTRISE Milk</t>
  </si>
  <si>
    <t>Лифтинговая эмульсия для лица Liftrise Chanson Cosmetics</t>
  </si>
  <si>
    <r>
      <rPr>
        <sz val="8"/>
        <color theme="1"/>
        <rFont val="游ゴシック"/>
        <family val="1"/>
        <charset val="128"/>
      </rPr>
      <t>グリチルレチン酸ステアリル＊、酢酸トコフェロール＊、水、ＢＧ、濃グリセリン、ジグリセリン、ジメチコン、スクワラン、オリブ油、テトラエチルヘキサン酸ペンタエリトリット、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ヘキサデシロキシＰＧヒドロキシエチルヘキサデカナミド、コレステロール、カルボキシビニルポリマー、キサンタンガム、ステアリン酸ポリグリセリル、ショ糖脂肪酸エステル、水添大豆リン脂質、自己乳化型モノステアリン酸グリセリル、ヒドロキシエタンジホスホン酸四ナトリウム液、フィチン酸液、水酸化Ｋ、パラベン、フェノキシエタノール</t>
    </r>
    <phoneticPr fontId="11"/>
  </si>
  <si>
    <t>ЕАЭС N RU Д-JP.РА04.В.58188/23 от 09.06.2023 действует до 08.06.2028</t>
  </si>
  <si>
    <t>LR0004</t>
  </si>
  <si>
    <t>CHANSON LIFTRISE NOURISHING M</t>
  </si>
  <si>
    <t>Лифтинговый питательный крем для лица LIFTRISE M</t>
  </si>
  <si>
    <t>ЕАЭС N RU Д-JP.РА09.В.08661/22 от 14.12.2022 действует до 13.12.2028</t>
  </si>
  <si>
    <t>eye cream</t>
    <phoneticPr fontId="11"/>
  </si>
  <si>
    <t>LT02</t>
  </si>
  <si>
    <t>Le Temps Serum</t>
  </si>
  <si>
    <t>Cыворотка для лица «Лё Там»</t>
  </si>
  <si>
    <t>ЕАЭС N RU Д-JP.РА02.В.48085/22 от 15.03.2022 действует до 14.03.2027</t>
  </si>
  <si>
    <t>LT01</t>
  </si>
  <si>
    <t>Le Temps Cream</t>
  </si>
  <si>
    <t>Питательный крем для лица «Лё Там»</t>
  </si>
  <si>
    <t>face cream</t>
    <phoneticPr fontId="11"/>
  </si>
  <si>
    <t>70670159</t>
  </si>
  <si>
    <t>2092S</t>
  </si>
  <si>
    <t>70670162</t>
  </si>
  <si>
    <t>2095S</t>
  </si>
  <si>
    <t>70670160</t>
  </si>
  <si>
    <t>2093S</t>
  </si>
  <si>
    <t>70670161</t>
  </si>
  <si>
    <t>2094S</t>
  </si>
  <si>
    <t>70670151</t>
  </si>
  <si>
    <t>2013S</t>
  </si>
  <si>
    <t>70670152</t>
  </si>
  <si>
    <t>2014S</t>
  </si>
  <si>
    <t>70670153</t>
  </si>
  <si>
    <t>2015S</t>
  </si>
  <si>
    <t>70670136</t>
  </si>
  <si>
    <t>2129S</t>
  </si>
  <si>
    <t>70670137</t>
  </si>
  <si>
    <t>2130S</t>
  </si>
  <si>
    <t>70670138</t>
  </si>
  <si>
    <t>2131S</t>
  </si>
  <si>
    <t>70670155</t>
  </si>
  <si>
    <t>LR0003S</t>
  </si>
  <si>
    <t>70670158</t>
  </si>
  <si>
    <t>LR0002S</t>
  </si>
  <si>
    <t>70670156</t>
  </si>
  <si>
    <t>LR0001S</t>
  </si>
  <si>
    <t>70670157</t>
  </si>
  <si>
    <t>LR0004S</t>
  </si>
  <si>
    <t xml:space="preserve"> CHANSON Shopping bag Size L</t>
    <phoneticPr fontId="11"/>
  </si>
  <si>
    <t>Hime Labo</t>
  </si>
  <si>
    <t>H0026L</t>
  </si>
  <si>
    <t>Super Moisture Gel</t>
  </si>
  <si>
    <t>Увлажняющий гель для лица Химе Лабо</t>
  </si>
  <si>
    <t>ЕАЭС N RU Д-JP.НВ15.В.04679/19 от 27.12.2019 действует до 26.12.2024</t>
  </si>
  <si>
    <t>Tamatsukuri Beauty Laboratory Hime Labo</t>
  </si>
  <si>
    <t>Tamatsukurionsenmachideko Co., Ltd</t>
  </si>
  <si>
    <t>H0019L</t>
  </si>
  <si>
    <t>Washing soap</t>
  </si>
  <si>
    <t>Мыло твердое «Химе Лабо»</t>
  </si>
  <si>
    <t>ЕАЭС N RU Д-JP.НВ15.В.04675/19 от 27.12.2019 действует до 26.12.2024</t>
  </si>
  <si>
    <t>H0064L</t>
  </si>
  <si>
    <t>Charm Essence Lotion</t>
  </si>
  <si>
    <t>Лосьон для лица «Химе Лабо»</t>
  </si>
  <si>
    <t>ЕАЭС N RU Д-JP.НВ15.В.04674/19 от 27.12.2019 действует до 26.12.2024</t>
  </si>
  <si>
    <t>H0057L</t>
  </si>
  <si>
    <t>Brilliant Peeling Gel</t>
  </si>
  <si>
    <t>Скраб для лица «Бриллиант»</t>
  </si>
  <si>
    <t>ЕАЭС N RU Д-JP.НВ15.В.04677/19 от 27.12.2019 действует до 26.12.2024</t>
  </si>
  <si>
    <t>H0071L</t>
  </si>
  <si>
    <t>Hand Cream</t>
  </si>
  <si>
    <t>Увлажняющий крем для рук «Химе Лабо»</t>
  </si>
  <si>
    <t>ЕАЭС N RU Д-JP.НВ15.В.04672/19 от 27.12.2019 действует до 26.12.2024</t>
  </si>
  <si>
    <t>H0068L</t>
  </si>
  <si>
    <t>Kira Kira Mist Beauty Spa Water</t>
  </si>
  <si>
    <t>Термальная вода «Кира Кира»</t>
  </si>
  <si>
    <t>H0798L</t>
  </si>
  <si>
    <t>SK007</t>
  </si>
  <si>
    <t>Hime Labo Body Lotion</t>
  </si>
  <si>
    <t>Увлажняющий лосьон для тела Химе Лабо</t>
  </si>
  <si>
    <t>body lotion</t>
    <phoneticPr fontId="11"/>
  </si>
  <si>
    <t>H0025L</t>
  </si>
  <si>
    <t>ЕАЭС N RU Д-JP.НВ15.В.04675/19 от 27.12.2019 действует до 26.12.2024
ЕАЭС N RU Д-JP.НВ15.В.04677/19 от 27.12.2019 действует до 26.12.2024</t>
  </si>
  <si>
    <t>H00191L</t>
  </si>
  <si>
    <t>face soap</t>
    <phoneticPr fontId="11"/>
  </si>
  <si>
    <t>H0026LS</t>
  </si>
  <si>
    <t>Sunsorit</t>
  </si>
  <si>
    <t>Skin Peel Bar «Blue»</t>
  </si>
  <si>
    <t>Очищающее твердое мыло «Синее»</t>
  </si>
  <si>
    <t>ЕАЭС N RU Д-JP.РА09.В.57104/22 от 09.01.2023 действует до 29.12.2027</t>
  </si>
  <si>
    <t>Sunsorit Co., Ltd</t>
  </si>
  <si>
    <t>Skin Peel Bar “Green”</t>
  </si>
  <si>
    <t>Очищающее твердое мыло «Зеленое»</t>
  </si>
  <si>
    <t>Skin Peel Bar “Red”</t>
  </si>
  <si>
    <t>Очищающее твердое мыло «Красное»</t>
  </si>
  <si>
    <t>Skin Peel Bar “Black”</t>
  </si>
  <si>
    <t>Очищающее твердое мыло «Черное»</t>
  </si>
  <si>
    <t>SUNSORIT</t>
  </si>
  <si>
    <t>Sunsorit UVlock Base Cream SPF50+ PA++++</t>
  </si>
  <si>
    <t>Cолнцезащитный крем SPF50+ PA++++ Сансорит</t>
  </si>
  <si>
    <t>ЕАЭС N RU Д-JP.РА03.В.90116/22 от 31.05.2022 действует до 29.05.2027</t>
  </si>
  <si>
    <t>102994S</t>
  </si>
  <si>
    <t>103007S</t>
  </si>
  <si>
    <t>103014S</t>
  </si>
  <si>
    <t>soap</t>
    <phoneticPr fontId="11"/>
  </si>
  <si>
    <t>104004S</t>
  </si>
  <si>
    <t>net</t>
    <phoneticPr fontId="11"/>
  </si>
  <si>
    <t>Kyo Tomo</t>
  </si>
  <si>
    <t>K4005730</t>
  </si>
  <si>
    <t>Hydrogen Generator H2</t>
  </si>
  <si>
    <t>Портативные аппараты для получения водородной воды на напряжение 5 вольт</t>
  </si>
  <si>
    <t>water cup</t>
  </si>
  <si>
    <t>ЕАЭС N RU Д-JP.РА04.В.59449/23 от 13.06.2023 действует до 12.06.2028</t>
  </si>
  <si>
    <t>HYDROGENE</t>
  </si>
  <si>
    <t>HIRO CORPORATION Сo.,ltd</t>
  </si>
  <si>
    <t>supplement</t>
  </si>
  <si>
    <t>FG01</t>
  </si>
  <si>
    <t>«Fiji Beaute» facial spray.Meteoric fresh water</t>
  </si>
  <si>
    <t>Термальная метеорная вода "Красота Фиджи"</t>
  </si>
  <si>
    <t>ЕАЭС N RU Д-JP.ПФ02.В.08302/19 от 05.08.2019 действует до 18.12.2023</t>
  </si>
  <si>
    <t>FG02</t>
  </si>
  <si>
    <t>ЕАЭС N RU Д-JP.ПФ02.В.08302/19 от 05.08.2019 действует до 18.12.2024</t>
  </si>
  <si>
    <t>FG03</t>
  </si>
  <si>
    <t>ЕАЭС N RU Д-JP.ПФ02.В.08302/19 от 05.08.2019 действует до 18.12.2025</t>
  </si>
  <si>
    <t>KT2751</t>
  </si>
  <si>
    <t>Kyo Tomo Face Pack Vanilla</t>
  </si>
  <si>
    <t>Моделирующая альгинатная маска ЙОГУРТ-8 ВАНИЛЬ</t>
  </si>
  <si>
    <t>ЕАЭС N RU Д-JP.РА06.В.28039/22 от 08.09.2022 действует до 06.09.2027</t>
  </si>
  <si>
    <t>ЙОГУРТ-8</t>
  </si>
  <si>
    <t>KT4137</t>
  </si>
  <si>
    <t>Kyo Tomo Face Pack Yuzu</t>
  </si>
  <si>
    <t>Моделирующая альгинатная маска ЙОГУРТ-8 ЮДЗУ</t>
  </si>
  <si>
    <t>ЕАЭС N RU Д-JP.РА06.В.28039/22 от 08.09.2022 действует до 06.09.2028</t>
  </si>
  <si>
    <t>KT6247</t>
  </si>
  <si>
    <t>Kyo Tomo Face Pack Raspberry</t>
  </si>
  <si>
    <t>Моделирующая альгинатная маска ЙОГУРТ-8 МАЛИНА</t>
  </si>
  <si>
    <t>ЕАЭС N RU Д-JP.РА06.В.28039/22 от 08.09.2022 действует до 06.09.2029</t>
  </si>
  <si>
    <t>Kyo Tomo PRO</t>
  </si>
  <si>
    <t>Kyo Tomo Face pack 6 pack set</t>
  </si>
  <si>
    <t>НАБОР МОДЕЛИРУЮЩИХ АЛЬГИНАТНЫХ МАСОК Йогурт-8: моделирующая альгинатные маска Ваниль, моделирующая альгинатные маска Юдзу, моделирующая альгинатные маска Малина</t>
  </si>
  <si>
    <t>Elega Doll</t>
  </si>
  <si>
    <t>EG0001</t>
  </si>
  <si>
    <t>ELEGA DOLL Phytocell Soda Pack Plus</t>
  </si>
  <si>
    <t>Маска-мусс на основе соды и стволовых клеток яблок Элега Долл Плюс</t>
  </si>
  <si>
    <t>ЕАЭС N RU Д-JP.РА01.В.66253/22 от 08.02.2022 действует до 06.02.2027</t>
  </si>
  <si>
    <t>M&amp;S, Co. LtD</t>
  </si>
  <si>
    <t>EG0006</t>
  </si>
  <si>
    <t>ELEGA DOLL Fresh 98 Hydrogel Mask</t>
  </si>
  <si>
    <t>Гидрогелевая маска для лица с фуллереном Элега Долл</t>
  </si>
  <si>
    <t>EG0003</t>
  </si>
  <si>
    <t>18.5х14х2</t>
  </si>
  <si>
    <t>EG0005</t>
  </si>
  <si>
    <t>EG0004</t>
  </si>
  <si>
    <t>ELEGA DOLL Fresh 98 Hydrogel Eye Sheet Plus</t>
  </si>
  <si>
    <t>Гидрогелевые маски для кожи вокруг глаз Элега Долл Плюс</t>
  </si>
  <si>
    <t>eye pask</t>
    <phoneticPr fontId="11"/>
  </si>
  <si>
    <t>6.5х10.5х2.5</t>
  </si>
  <si>
    <t>Elega Doll PRO</t>
  </si>
  <si>
    <t>EG0005P</t>
  </si>
  <si>
    <t>EG0007</t>
  </si>
  <si>
    <t>ELEGADOLL Beaute PURE NMN Powder 10000</t>
  </si>
  <si>
    <t>ввезли образцы на сертификацию</t>
  </si>
  <si>
    <t>supplement</t>
    <phoneticPr fontId="11"/>
  </si>
  <si>
    <t>EG0008</t>
  </si>
  <si>
    <t>NMN FRESH FIBER 6000</t>
  </si>
  <si>
    <t>Пудра на основе чистых волокон никотинамида мононуклеатида 6000 для добавления в лосьон</t>
  </si>
  <si>
    <t>face powder</t>
    <phoneticPr fontId="11"/>
  </si>
  <si>
    <t>ЕАЭС N RU Д-JP.РА09.В.12046/22 от 15.12.2022 действует до 14.12.2027</t>
  </si>
  <si>
    <t>ELEGADOLL</t>
  </si>
  <si>
    <t>SPACECOSME Co.,Ltd</t>
  </si>
  <si>
    <t>EG0009</t>
  </si>
  <si>
    <t>NMN Fresh Fiber Booster</t>
  </si>
  <si>
    <t>Лосьон-бустер на основе волокон никотинамида мононуклеатида</t>
  </si>
  <si>
    <t>ЕАЭС N RU Д-JP.РА09.В.12053/22 от 15.12.2022 действует до 14.12.2027</t>
  </si>
  <si>
    <t>EG0010</t>
  </si>
  <si>
    <t>ELEGADOLL Perfection Enrich ALL IN ONE GEL CREAM</t>
  </si>
  <si>
    <t>Ультрапитательный гелькрем для лица Все в одном ELEGADOLL</t>
  </si>
  <si>
    <t>face gel cream</t>
    <phoneticPr fontId="11"/>
  </si>
  <si>
    <t>ЕАЭС N RU Д-JP.РА09.В.08816/22 от 14.12.2022 действует до 13.12.2027</t>
  </si>
  <si>
    <t>"M&amp;S" Co.,Ltd</t>
  </si>
  <si>
    <t>MAYURI</t>
  </si>
  <si>
    <t>S001</t>
  </si>
  <si>
    <t>supplement</t>
    <phoneticPr fontId="28"/>
  </si>
  <si>
    <t>№ RU.77.99.11.003.Е.002398.02.15 от 09 февраля 2015</t>
  </si>
  <si>
    <t>MAYURI corp.</t>
  </si>
  <si>
    <t>Atmore</t>
  </si>
  <si>
    <t>AT01</t>
  </si>
  <si>
    <t>Atmore Ryukyu Silhouette Salt Soap</t>
  </si>
  <si>
    <t>Жидкое мыло на основе английской соли Рюкю Силуэт</t>
  </si>
  <si>
    <t>body soap</t>
    <phoneticPr fontId="28"/>
  </si>
  <si>
    <t>ЕАЭС N RU Д-JP.РА05.В.91468/23 от 27.07.2023 действует до 26.07.2028</t>
  </si>
  <si>
    <t>Medical Dose Co., Ltd.</t>
  </si>
  <si>
    <t>AT02</t>
  </si>
  <si>
    <t>body cream</t>
  </si>
  <si>
    <t>ЕАЭС N RU Д-JP.РА03.В.43384/23 от 24.04.2023 действует до 23.04.2028</t>
  </si>
  <si>
    <t>Olupono</t>
  </si>
  <si>
    <t>OPS</t>
  </si>
  <si>
    <t>Deep Cleansing Hand Soap Sumi</t>
  </si>
  <si>
    <t>Жидкое мыло для рук глубокого очищения «Суми»</t>
  </si>
  <si>
    <t>hand soap</t>
    <phoneticPr fontId="28"/>
  </si>
  <si>
    <t>Mimasu Cleancare Corporation</t>
  </si>
  <si>
    <t>OPY</t>
  </si>
  <si>
    <t>Deep Cleansing Hand Soap Yuzu</t>
  </si>
  <si>
    <t>Жидкое мыло для рук глубокого очищения «Юдзу»</t>
  </si>
  <si>
    <t>OPI</t>
  </si>
  <si>
    <t>Deep Cleansing Hand Soap Igusa</t>
  </si>
  <si>
    <t>Жидкое мыло для рук глубокого очищения «Игуса»</t>
  </si>
  <si>
    <t>AM01</t>
  </si>
  <si>
    <t>закончился</t>
  </si>
  <si>
    <t>DIME HEALTH CARE</t>
  </si>
  <si>
    <t>TIERS Co., Ltd</t>
  </si>
  <si>
    <t>Dime Health Care PRO</t>
  </si>
  <si>
    <t>AM02</t>
  </si>
  <si>
    <t>PROFESSIONAL AMINO CONDITIONER</t>
  </si>
  <si>
    <t>AM03</t>
  </si>
  <si>
    <t>PROFESSIONAL AMINO CLAY HAIR PACK</t>
  </si>
  <si>
    <t>hair pack</t>
  </si>
  <si>
    <t>AMS01</t>
  </si>
  <si>
    <t>AMS02</t>
  </si>
  <si>
    <t>AMS03</t>
  </si>
  <si>
    <t>Emu No Shizuku</t>
  </si>
  <si>
    <t>emu03</t>
  </si>
  <si>
    <t>Emu no Shizuku</t>
  </si>
  <si>
    <t>Мыло твердое</t>
  </si>
  <si>
    <t>ЕАЭС N RU Д-JP.НА30.В.04319 от 08.08.2018 действует до 07.08.2023</t>
  </si>
  <si>
    <t>STAR DESIGN INC</t>
  </si>
  <si>
    <t>emu04</t>
  </si>
  <si>
    <t>Очищающее масло</t>
  </si>
  <si>
    <t>skin oil</t>
  </si>
  <si>
    <t>Bioscience Co., Ltd</t>
  </si>
  <si>
    <t>emu05</t>
  </si>
  <si>
    <t>emu02</t>
  </si>
  <si>
    <t>Очищающий гель "Все в одном"</t>
  </si>
  <si>
    <r>
      <rPr>
        <sz val="8"/>
        <color theme="1"/>
        <rFont val="Arial Unicode MS"/>
        <family val="3"/>
        <charset val="128"/>
      </rPr>
      <t>水、エミュー油、ＢＧ、グリセリン、ペンチレングリコール、ザクロ果実エキス、水溶性プロテオグリカン、加水分解コラーゲン、アーティチョーク葉エキス、加水分解エラスチン、水添レシチン、ジラウロイルグルタミン酸リシンＮａ、シリカ、トコフェロール、カンテン、キサンタンガム、カプリル酸グリセリル、クエン酸、クエン酸Ｎａ、フェノキシエタノール</t>
    </r>
    <phoneticPr fontId="11"/>
  </si>
  <si>
    <t>ЕАЭС N RU Д-JP.НА30.В.04317 от 08.08.2018 действует до 07.08.2023</t>
  </si>
  <si>
    <t>Kisho Co., Ltd</t>
  </si>
  <si>
    <t>RR-P1</t>
    <phoneticPr fontId="11"/>
  </si>
  <si>
    <t>Chikuhodo</t>
  </si>
  <si>
    <t>R-P1</t>
  </si>
  <si>
    <t>brush</t>
  </si>
  <si>
    <t>Capra hircus</t>
  </si>
  <si>
    <t>RR-P2</t>
    <phoneticPr fontId="11"/>
  </si>
  <si>
    <t>R-P2</t>
  </si>
  <si>
    <t>RR-P3</t>
    <phoneticPr fontId="11"/>
  </si>
  <si>
    <t>RR-P4</t>
    <phoneticPr fontId="11"/>
  </si>
  <si>
    <t>R-P4</t>
  </si>
  <si>
    <t>RR-P5</t>
    <phoneticPr fontId="11"/>
  </si>
  <si>
    <t>R-P5</t>
  </si>
  <si>
    <t>Sciurus vulgaris</t>
  </si>
  <si>
    <t>RR-P6</t>
  </si>
  <si>
    <t>RR-P7</t>
  </si>
  <si>
    <t>RR-C1</t>
    <phoneticPr fontId="11"/>
  </si>
  <si>
    <t>RR-C2</t>
  </si>
  <si>
    <t>R-C2</t>
  </si>
  <si>
    <t>RR-C3</t>
  </si>
  <si>
    <t>RR-C4</t>
  </si>
  <si>
    <t>Equus caballus</t>
  </si>
  <si>
    <t>RR-S1</t>
    <phoneticPr fontId="11"/>
  </si>
  <si>
    <t>R-S1</t>
  </si>
  <si>
    <t>RR-S2</t>
  </si>
  <si>
    <t>R-S2</t>
  </si>
  <si>
    <t>RR-S3</t>
  </si>
  <si>
    <t>R-S3</t>
  </si>
  <si>
    <t>RR-S4</t>
  </si>
  <si>
    <t>R-S4</t>
  </si>
  <si>
    <t>Sciurus vulgaris/Mustela Nivalis</t>
  </si>
  <si>
    <t>RR-S5</t>
  </si>
  <si>
    <t>Urethane</t>
  </si>
  <si>
    <t>RR-S6</t>
  </si>
  <si>
    <t>R-S6</t>
  </si>
  <si>
    <t>RR-S7</t>
  </si>
  <si>
    <t>RR-SL1</t>
    <phoneticPr fontId="11"/>
  </si>
  <si>
    <t>R-SL1</t>
  </si>
  <si>
    <t>Mustela Nivalis</t>
  </si>
  <si>
    <t>RR-SL2</t>
  </si>
  <si>
    <t>R-SL2</t>
  </si>
  <si>
    <t>RR-SL3</t>
  </si>
  <si>
    <t>R-SL3</t>
  </si>
  <si>
    <t>RR-SL4</t>
  </si>
  <si>
    <t>R-SL4</t>
  </si>
  <si>
    <t>RR-B1</t>
    <phoneticPr fontId="11"/>
  </si>
  <si>
    <t>R-B1</t>
  </si>
  <si>
    <t>Meles meles</t>
  </si>
  <si>
    <t>RR-B2</t>
  </si>
  <si>
    <t>RR-B3</t>
  </si>
  <si>
    <t>R-B3</t>
  </si>
  <si>
    <t>PBT</t>
  </si>
  <si>
    <t>RR-B4</t>
  </si>
  <si>
    <t>RR-L1</t>
    <phoneticPr fontId="11"/>
  </si>
  <si>
    <t>R-L1</t>
  </si>
  <si>
    <t>RR-LQ1</t>
    <phoneticPr fontId="11"/>
  </si>
  <si>
    <t>RR-LQ2</t>
  </si>
  <si>
    <t>R-LQ2</t>
  </si>
  <si>
    <t>RR-LQ3</t>
  </si>
  <si>
    <t>RR-LQ4</t>
  </si>
  <si>
    <t>R-LQ4</t>
  </si>
  <si>
    <t>RR-CO1</t>
    <phoneticPr fontId="11"/>
  </si>
  <si>
    <t>R-CO1</t>
  </si>
  <si>
    <t>Nyctereutes procyonoldes</t>
  </si>
  <si>
    <t>RR-H1</t>
    <phoneticPr fontId="11"/>
  </si>
  <si>
    <t>RR-H2</t>
    <phoneticPr fontId="11"/>
  </si>
  <si>
    <t>R-H2</t>
  </si>
  <si>
    <t>FA-4</t>
    <phoneticPr fontId="11"/>
  </si>
  <si>
    <t>Lapidem</t>
  </si>
  <si>
    <t>face&amp; body wash</t>
  </si>
  <si>
    <t>Five Elements Moisture Cleanser</t>
  </si>
  <si>
    <t>Демакияжный увлажняющий крем "Пять Элементов"</t>
  </si>
  <si>
    <t>makeup remover cleanser</t>
    <phoneticPr fontId="28"/>
  </si>
  <si>
    <t>60*60*190</t>
  </si>
  <si>
    <t>ЕАЭС N RU Д-JP.ПФ02.В.08267/19 от 05.08.2019 действует до 06.02.2024</t>
  </si>
  <si>
    <t>FIVE ELEMENTS</t>
  </si>
  <si>
    <t>Lapidem, Inc.</t>
  </si>
  <si>
    <t>LP23</t>
  </si>
  <si>
    <t>LAPIDEM RITUAL Moisturizing Glow Mist</t>
  </si>
  <si>
    <t>Лапидем Увлажняющий лосьон-спрей Ритуал</t>
  </si>
  <si>
    <t>ЕАЭС N RU Д-JP.РА02.В.76840/23 от 27.03.2023 действует до 26.03.2028</t>
  </si>
  <si>
    <t>Core Inc.</t>
  </si>
  <si>
    <t>LP24</t>
  </si>
  <si>
    <t>LAPIDEM RITUAL Tightening Target Serum</t>
  </si>
  <si>
    <t>Лапидем Лифтинговый серум Ритуал</t>
  </si>
  <si>
    <t>ЕАЭС N RU Д-JP.РА02.В.76824/23 от 27.03.2023 действует до 26.03.2028</t>
  </si>
  <si>
    <t>LP22</t>
  </si>
  <si>
    <t>LAPIDEM RITUAL Sleeping Bloom Mask</t>
  </si>
  <si>
    <t>Лапидем Маска ночная Ритуал</t>
  </si>
  <si>
    <t>face mask</t>
    <phoneticPr fontId="11"/>
  </si>
  <si>
    <t>ЕАЭС N RU Д-JP.РА02.В.76792/23 от 27.03.2023 действует до 26.03.2028</t>
  </si>
  <si>
    <t>Five Elements Bath and massage Oil Release</t>
  </si>
  <si>
    <t>Масло для массажа и ванны "Релаксирующее" "Пять Элементов"</t>
  </si>
  <si>
    <t>oil</t>
    <phoneticPr fontId="28"/>
  </si>
  <si>
    <t>45*45*200</t>
  </si>
  <si>
    <t>Five Elements Bath and massage Oil Calm</t>
  </si>
  <si>
    <t>Масло для массажа и ванны "Умиротворение" "Пять Элементов"</t>
  </si>
  <si>
    <t>Five Elements Bath and massage Oil Breathe</t>
  </si>
  <si>
    <t>Масло для массажа и ванны "Дыхание" "Пять Элементов"</t>
  </si>
  <si>
    <t>Five Elements Bath and massage Oil Charge</t>
  </si>
  <si>
    <t>Масло для массажа и ванны "Энергия" "Пять Элементов"</t>
  </si>
  <si>
    <t>Five Elements Bath and massage Oil Calm</t>
    <phoneticPr fontId="11"/>
  </si>
  <si>
    <t>Lapidem PRO</t>
    <phoneticPr fontId="11"/>
  </si>
  <si>
    <t>LP15</t>
  </si>
  <si>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AG SPICULE POWDER</t>
    </r>
    <phoneticPr fontId="11"/>
  </si>
  <si>
    <t>FIVE ELEMENTS AG SPICULE POWDER</t>
  </si>
  <si>
    <t>Пудра глубокоочищающая на основе спикулы AG Пять Элементов</t>
  </si>
  <si>
    <t>face&amp; body treatment</t>
    <phoneticPr fontId="28"/>
  </si>
  <si>
    <t>60*75*60</t>
  </si>
  <si>
    <t>ЕАЭС N RU Д-JP.РА02.В.67483/21 от 17.11.2021 действует до 16.11.2026</t>
  </si>
  <si>
    <t>LP16R</t>
  </si>
  <si>
    <t>Five Elements Holistec Sculp Care Shampoo</t>
  </si>
  <si>
    <t>Холистический шампунь по уходу за скальпом "Пять Элементов"</t>
  </si>
  <si>
    <t>ЕАЭС N RU Д-JP.ПФ02.В.08261/19 от 05.08.2019 действует до 30.01.2024</t>
  </si>
  <si>
    <t>LP17R</t>
  </si>
  <si>
    <t>Five Elements Holistec Sculp and Agfan Treatment</t>
  </si>
  <si>
    <t>Холистический кондиционер для скальпа и волос "Пять Элементов"</t>
  </si>
  <si>
    <t>ЕАЭС N RU Д-JP.ПФ02.В.08273/19 от 05.08.2019 действует до 30.01.2024</t>
  </si>
  <si>
    <t>Five Elements Holistec Damage and Moist Treatment</t>
  </si>
  <si>
    <t>Холистический увлажняющий кондиционер для поврежденных волос "Пять Элементов"</t>
  </si>
  <si>
    <t>LP25</t>
  </si>
  <si>
    <t>LP26</t>
  </si>
  <si>
    <t>Lapidem PRO</t>
  </si>
  <si>
    <t>LP25P</t>
  </si>
  <si>
    <t>LP26P</t>
  </si>
  <si>
    <t>LPD-0069</t>
  </si>
  <si>
    <t>makeup remover cleanser</t>
  </si>
  <si>
    <t>LPD-0077</t>
  </si>
  <si>
    <t>LPD-0078</t>
  </si>
  <si>
    <t>LPD-0079</t>
  </si>
  <si>
    <t>Five Elements Bath and massage Oil Balance</t>
  </si>
  <si>
    <t>Масло для массажа и ванны "Баланс" "Пять Элементов"</t>
  </si>
  <si>
    <t>LPD-0080</t>
  </si>
  <si>
    <t>LPD-0081</t>
  </si>
  <si>
    <t>LPD-0082</t>
  </si>
  <si>
    <t>Five Elements Pure Face and body wash</t>
  </si>
  <si>
    <t>Очищающее средство для лица и тела "Пять Элементов"</t>
  </si>
  <si>
    <t>ЕАЭС N RU Д-JP.ПФ02.В.08274/19 от 05.08.2019 действует до 30.01.2024</t>
  </si>
  <si>
    <t>LPD-0028</t>
  </si>
  <si>
    <t>LPD-0029</t>
  </si>
  <si>
    <t>LPD-0030</t>
  </si>
  <si>
    <t>LPD-0093</t>
  </si>
  <si>
    <t>PG02</t>
  </si>
  <si>
    <t>stone</t>
    <phoneticPr fontId="11"/>
  </si>
  <si>
    <t>Lapidem Revival Sheet</t>
  </si>
  <si>
    <t>Восстанавливающая коллагеновая маска для лица</t>
  </si>
  <si>
    <t>ЕАЭС N RU Д-JP.РА01.В.12053/21 от 04.06.2021 действует до 03.06.2026</t>
  </si>
  <si>
    <t>LP23P</t>
  </si>
  <si>
    <t>LP24P</t>
  </si>
  <si>
    <t>LP22P</t>
  </si>
  <si>
    <t>Lapidem</t>
    <phoneticPr fontId="11"/>
  </si>
  <si>
    <t>4582501713000</t>
    <phoneticPr fontId="11"/>
  </si>
  <si>
    <t>MARY PLATINUE</t>
  </si>
  <si>
    <t>MRP1</t>
  </si>
  <si>
    <t>Whip Facial soap</t>
  </si>
  <si>
    <t>3.5х4.5х17</t>
    <phoneticPr fontId="8"/>
  </si>
  <si>
    <t>Keiz Co., Ltd</t>
  </si>
  <si>
    <t>Skin Innovation</t>
  </si>
  <si>
    <t>SKI01</t>
  </si>
  <si>
    <t>INNOVATION SODA GEL PACK</t>
  </si>
  <si>
    <t>Содовая гелевая маска Инновация</t>
  </si>
  <si>
    <t>ЕАЭС N RU Д-JP.РА02.В.77132/23 от 27.03.2023 действует до 26.03.2028</t>
  </si>
  <si>
    <t>SKIN INNOVATION</t>
  </si>
  <si>
    <t>Skin Innovation PRO</t>
  </si>
  <si>
    <t>SKI02</t>
  </si>
  <si>
    <t>4573221620068</t>
  </si>
  <si>
    <t>ROSY DROP</t>
  </si>
  <si>
    <t>RD01</t>
  </si>
  <si>
    <t>Rosy Drop Perfect Stretch Sheet</t>
  </si>
  <si>
    <t>Идеальные патчи под глаза "Капля Розы"</t>
  </si>
  <si>
    <t>Eye mask</t>
  </si>
  <si>
    <t>Rapport</t>
  </si>
  <si>
    <t>Pod Inc.</t>
  </si>
  <si>
    <t>RD02</t>
  </si>
  <si>
    <t>Rosy Drop Booster Lotion</t>
  </si>
  <si>
    <t>Лосьон-эссенция “Капля розы”</t>
  </si>
  <si>
    <t>Pod Corporation</t>
  </si>
  <si>
    <t>RD03</t>
  </si>
  <si>
    <t>Rosy Drop Wrinkle Serum</t>
  </si>
  <si>
    <t>Эссенция против морщин «Капля Розы» Rosy Drop. 20 мл.</t>
  </si>
  <si>
    <t>ЕАЭС N RU Д-JP.НВ32.В.12206/20 от 14.08.2020 действует до 13.08.2025</t>
  </si>
  <si>
    <t>Rosy Drop</t>
  </si>
  <si>
    <t>RD04</t>
  </si>
  <si>
    <t>Rosy Drop Furrow Cream</t>
  </si>
  <si>
    <t>Питательный крем "Капля розы"</t>
  </si>
  <si>
    <t>ЕАЭС N RU Д-JP.ПФ02.В.05504/19 от 16.07.2019 действует до 15.07.2024</t>
  </si>
  <si>
    <t>RD05</t>
  </si>
  <si>
    <t>Eye mask</t>
    <phoneticPr fontId="11"/>
  </si>
  <si>
    <t>EST LABO PRO</t>
  </si>
  <si>
    <t>EST01</t>
  </si>
  <si>
    <t>ESTLABO POINT CLEANSING</t>
  </si>
  <si>
    <t>Демакияжный лосьон для очищения макияжа с глаз и губ EST LABO</t>
  </si>
  <si>
    <t>ЕАЭС N RU Д-JP.АБ47.В.08734/20 от 08.09.2020 действует до 07.09.2025</t>
  </si>
  <si>
    <t>CBS Cosmetics</t>
  </si>
  <si>
    <t>Shoyaku Kenkyusho Inc</t>
  </si>
  <si>
    <t>EST LABO</t>
  </si>
  <si>
    <t>EST02</t>
  </si>
  <si>
    <t>ESTLABO   CLEANSING  SOAP</t>
    <phoneticPr fontId="11"/>
  </si>
  <si>
    <t>EST LABO CLEANSING SOAP</t>
  </si>
  <si>
    <t>Очищающее пенка мусс EST LABO</t>
  </si>
  <si>
    <t>ЕАЭС N RU Д-JP.АБ47.В.08751/20 от 08.09.2020 действует до 07.09.2025</t>
  </si>
  <si>
    <t>ESTLABO   CLEANSING  OIL</t>
  </si>
  <si>
    <t>EST LABO CLEANSING OIL</t>
  </si>
  <si>
    <t>Демакияжное масло EST LABO</t>
  </si>
  <si>
    <t>ЕАЭС N RU Д-JP.АБ47.В.08752/20 от 08.09.2020 действует до 07.09.2025</t>
  </si>
  <si>
    <t>EST03</t>
  </si>
  <si>
    <t>ESTLABO   SOFT  PEEL  GEL  SCRUB</t>
    <phoneticPr fontId="11"/>
  </si>
  <si>
    <t>EST LABO SOFT PEEL GEL SCRUB</t>
  </si>
  <si>
    <t>Мягкий очищающий скраб EST LABO</t>
  </si>
  <si>
    <t>face scrub</t>
    <phoneticPr fontId="11"/>
  </si>
  <si>
    <t>ЕАЭС N RU Д-JP.АБ47.В.09020/20 от 11.09.2020 действует до 10.09.2025</t>
  </si>
  <si>
    <t>EST04</t>
  </si>
  <si>
    <t>ESTLABO   CLEAN  OFF  PACK</t>
    <phoneticPr fontId="11"/>
  </si>
  <si>
    <t>EST LABO CLEAN OFF PACK</t>
  </si>
  <si>
    <t>Очищающая маска EST LABO</t>
  </si>
  <si>
    <t>ЕАЭС N RU Д-JP.АБ47.В.08815/20 от 09.09.2020 действует до 08.09.2025</t>
  </si>
  <si>
    <t>EST05</t>
  </si>
  <si>
    <t>EST LABO CLEANSING GEL</t>
  </si>
  <si>
    <t>Демакияжный гель для лица EST LABO</t>
  </si>
  <si>
    <t>ЕАЭС N RU Д-JP.НВ32.В.13610/20 от 14.09.2020 действует до 13.09.2025</t>
  </si>
  <si>
    <t>EST06</t>
  </si>
  <si>
    <t>CLEANSING EMULSION EST LABO</t>
  </si>
  <si>
    <t>Очищающая эмульсия EST LABO</t>
  </si>
  <si>
    <t>face milk</t>
    <phoneticPr fontId="11"/>
  </si>
  <si>
    <t>ЕАЭС N RU Д-JP.АБ47.В.08749/20 от 08.09.2020 действует до 07.09.2025</t>
  </si>
  <si>
    <t>EST07</t>
  </si>
  <si>
    <t>EST LABO CLEANSING FOAM</t>
  </si>
  <si>
    <t>Очищающая пенка EST LABO</t>
  </si>
  <si>
    <t>EST08</t>
  </si>
  <si>
    <t>ESTLABO   FRESHENER  LOTION</t>
    <phoneticPr fontId="11"/>
  </si>
  <si>
    <t>EST LABO FRESHENER LOTION</t>
  </si>
  <si>
    <t>Освежающий лосьон EST LABO</t>
  </si>
  <si>
    <t>EST46</t>
  </si>
  <si>
    <t>ESTLABO   MELTING  LOTION</t>
    <phoneticPr fontId="11"/>
  </si>
  <si>
    <t>EST LABO MELTING LOTION</t>
  </si>
  <si>
    <t>Очищающий лосьон EST LABO</t>
  </si>
  <si>
    <t>EST09</t>
  </si>
  <si>
    <t>ESTLABO   MASSAGE  LIQUID</t>
    <phoneticPr fontId="11"/>
  </si>
  <si>
    <t>EST LABO MASSAGE LIQUID</t>
  </si>
  <si>
    <t>Массажный лосьон для жирной и комбинированной кожи EST LABO</t>
  </si>
  <si>
    <t>EST LABO NATURAL OIL SWEET ALMOND</t>
  </si>
  <si>
    <t>Натуральное массажное масло из сладкого миндаля EST LABO</t>
  </si>
  <si>
    <t>EST LABO ORIGINAL MIX OIL</t>
  </si>
  <si>
    <t>EST42</t>
  </si>
  <si>
    <t>ESTLABO   MASSAGE  OIL  BLEND</t>
  </si>
  <si>
    <t>EST LABO MASSAGE OIL BLEND</t>
  </si>
  <si>
    <t>Массажное масло с ароматом лаванды EST LABO</t>
  </si>
  <si>
    <t>EST LABO NАTURAL OIL SUGAR SQUALANE</t>
  </si>
  <si>
    <t>Натуральное массажное масло из сахарного сквалана EST LABO</t>
  </si>
  <si>
    <t>EST12</t>
  </si>
  <si>
    <t>ESTLABO   MASSAGE GEL WH</t>
    <phoneticPr fontId="11"/>
  </si>
  <si>
    <t>EST LABO MASSAGE GEL WH</t>
  </si>
  <si>
    <t>Массажный гель выравнивающий цвет кожи лица EST LABO</t>
  </si>
  <si>
    <t>gel</t>
    <phoneticPr fontId="11"/>
  </si>
  <si>
    <t>EST13</t>
  </si>
  <si>
    <t>ESTLABO   MASSAGE GEL AG</t>
    <phoneticPr fontId="11"/>
  </si>
  <si>
    <t>EST LABO MASSAGE GEL AG</t>
  </si>
  <si>
    <t>Антивозрастной массажный гель EST LABO</t>
  </si>
  <si>
    <t>ESTLABO   MASSAGE  GEL</t>
  </si>
  <si>
    <t>EST LABO MASSAGE GEL</t>
  </si>
  <si>
    <t>Массажный гель EST LABO</t>
  </si>
  <si>
    <t>EST41</t>
  </si>
  <si>
    <t>ESTLABO   CAVI  GEL</t>
    <phoneticPr fontId="11"/>
  </si>
  <si>
    <t>EST LABO CAVI GEL</t>
  </si>
  <si>
    <t>Гель для кавитации EST LABO</t>
  </si>
  <si>
    <t>EST38</t>
  </si>
  <si>
    <t>EST LABO RF CREAM</t>
  </si>
  <si>
    <t>Крем для RF лифтинга EST LABO</t>
  </si>
  <si>
    <t>cream</t>
    <phoneticPr fontId="11"/>
  </si>
  <si>
    <t>ЕАЭС N RU Д-JP.АБ47.В.08747/20 от 08.09.2020 действует до 07.09.2025</t>
  </si>
  <si>
    <t>EST14</t>
  </si>
  <si>
    <t>ESTLABO   FINISHING  LOTION</t>
    <phoneticPr fontId="11"/>
  </si>
  <si>
    <t>EST LABO FINISHING LOTION</t>
  </si>
  <si>
    <t>Питательный лосьон EST LABO</t>
  </si>
  <si>
    <t>EST15</t>
  </si>
  <si>
    <t>ESTLABO   FINISHING  ESSENCE</t>
  </si>
  <si>
    <t>EST LABO FINISHING ESSENCE</t>
  </si>
  <si>
    <t>Увлажняющая лифтинговая многофункциональная эссенция EST LABO</t>
  </si>
  <si>
    <t>face essence</t>
    <phoneticPr fontId="11"/>
  </si>
  <si>
    <t>ЕАЭС N RU Д-JP.НВ32.В.13611/20 от 14.09.2020 действует до 13.09.2025</t>
  </si>
  <si>
    <t>EST16</t>
  </si>
  <si>
    <t>ESTLABO   FINISHING  CREAM</t>
  </si>
  <si>
    <t>EST LABO FINISHING CREAM</t>
  </si>
  <si>
    <t>Питательный крем для лица EST LABO</t>
  </si>
  <si>
    <t>EST17</t>
  </si>
  <si>
    <t>ESTLABO   FINISHING  MILK  EMULSION</t>
    <phoneticPr fontId="11"/>
  </si>
  <si>
    <t>EST LABO FINISHING MILK EMULSION</t>
  </si>
  <si>
    <t>Питательная эмульсия EST LABO</t>
  </si>
  <si>
    <t>EST43</t>
  </si>
  <si>
    <t>ESTLABO   FINISHING  GEL</t>
  </si>
  <si>
    <t>EST LABO FINISHING GEL</t>
  </si>
  <si>
    <t>Увлажняющий гель для лица для завершения процедуры EST LABO</t>
  </si>
  <si>
    <t>EST18</t>
  </si>
  <si>
    <t>ESTLABO   OILY  SKIN LOTION</t>
    <phoneticPr fontId="11"/>
  </si>
  <si>
    <t>EST LABO OILY SKIN LOTION</t>
  </si>
  <si>
    <t>Лосьон для жирной кожи лица EST LABO</t>
  </si>
  <si>
    <t>EST19</t>
  </si>
  <si>
    <t xml:space="preserve">ESTLABO   WHITE  LOTION  </t>
    <phoneticPr fontId="11"/>
  </si>
  <si>
    <t>EST LABO WHITE LOTION</t>
  </si>
  <si>
    <t>Лосьон выравнивающий цвет кожи лица EST LABO</t>
  </si>
  <si>
    <t>EST20</t>
  </si>
  <si>
    <t>ESTLABO   WHITE  MILK</t>
    <phoneticPr fontId="11"/>
  </si>
  <si>
    <t>EST LABO WHITE MILK</t>
  </si>
  <si>
    <t>Эмульсия выравнивающая цвет лица EST LABO</t>
  </si>
  <si>
    <t>EST21</t>
  </si>
  <si>
    <t>ESTLABO   EYE  CARE  ESSENCE</t>
    <phoneticPr fontId="11"/>
  </si>
  <si>
    <t>EST LABO EYE CARE ESSENCE</t>
  </si>
  <si>
    <t>Эссенция для кожи вокруг глаз EST LABO</t>
  </si>
  <si>
    <t>EST22</t>
  </si>
  <si>
    <t>ESTLABO  MAKEUP BASE</t>
    <phoneticPr fontId="11"/>
  </si>
  <si>
    <t>EST LABO MAKE UP BASE</t>
  </si>
  <si>
    <t>Эмульсия-база под макияж EST LABO</t>
  </si>
  <si>
    <t>makeup base</t>
    <phoneticPr fontId="11"/>
  </si>
  <si>
    <t>EST23</t>
  </si>
  <si>
    <t>ESTLABO   CALMING  GEL  PACK</t>
    <phoneticPr fontId="11"/>
  </si>
  <si>
    <t>EST LABO CALMING GEL PACK</t>
  </si>
  <si>
    <t>Успокаивающая гелевая маска EST LABO</t>
  </si>
  <si>
    <t>EST24</t>
  </si>
  <si>
    <t>EST LABO PEEL OFF PACK LIFT SET</t>
  </si>
  <si>
    <t>Альгинатная лифтинговая маска EST LABO</t>
  </si>
  <si>
    <t>EST25</t>
  </si>
  <si>
    <t>EST LABO PEEL OFF PACK WHITE SET</t>
  </si>
  <si>
    <t>Альгинатная маска выравнивающая цвет кожи лица EST LABO</t>
  </si>
  <si>
    <t>EST39</t>
  </si>
  <si>
    <t>EST LABO PEEL OFF PACK COOL SET</t>
  </si>
  <si>
    <t>Альгинатная успокаивающая маска EST LABO</t>
  </si>
  <si>
    <t>EST26</t>
  </si>
  <si>
    <t>ESTLABO   MINERAL  WHITE  PACK</t>
    <phoneticPr fontId="11"/>
  </si>
  <si>
    <t>EST LABO MINERAL WHITE PACK</t>
  </si>
  <si>
    <t>Маска выравнивающая цвет кожи лица на основе минералов EST LABO</t>
  </si>
  <si>
    <t>EST27</t>
  </si>
  <si>
    <t>ESTLABO   CERAMID  DEEP  MOIST  PACK</t>
    <phoneticPr fontId="11"/>
  </si>
  <si>
    <t>EST LABO CERAMID DEEP MOIST PACK</t>
  </si>
  <si>
    <t>Глубокоувлажняющая маска на основе керамидов EST LABO</t>
  </si>
  <si>
    <t>EST28</t>
  </si>
  <si>
    <t>ESTLABO   TRIPLE  COLLA G  PACK</t>
    <phoneticPr fontId="11"/>
  </si>
  <si>
    <t>EST LABO TRIPLE COLLA G PACK</t>
  </si>
  <si>
    <t>Маска на основе трех видов коллагена EST LABO</t>
  </si>
  <si>
    <t>EST29</t>
  </si>
  <si>
    <t>ESTLABO   SLIM  FACE  MASSAGE  PACK</t>
    <phoneticPr fontId="11"/>
  </si>
  <si>
    <t>EST LABO SLIM FACE MASSAGE PACK</t>
  </si>
  <si>
    <t>Массажная маска для скульптурирования лица EST LABO</t>
  </si>
  <si>
    <t>EST30</t>
  </si>
  <si>
    <t>ESTLABO   KAISO  PACK</t>
    <phoneticPr fontId="11"/>
  </si>
  <si>
    <t>EST LABO KAISO PACK</t>
  </si>
  <si>
    <t>Маска на основе морских водорослей EST LABO</t>
  </si>
  <si>
    <t>EST31</t>
  </si>
  <si>
    <t>EST LABO MASSAGE CREAM</t>
  </si>
  <si>
    <t>Массажный крем EST LABO</t>
  </si>
  <si>
    <t>ESTLABO   SONIC  GEL</t>
  </si>
  <si>
    <t>EST LABO SONIC GEL</t>
  </si>
  <si>
    <t>Гель для работы с ионофорезом EST LABO</t>
  </si>
  <si>
    <t>ESTLABO  EPI AFTER GEL</t>
  </si>
  <si>
    <t>EST LABO EPI AFTER GEL</t>
  </si>
  <si>
    <t>Гель после эпиляции EST LABO</t>
  </si>
  <si>
    <t>EST40</t>
  </si>
  <si>
    <t>ESTLABO   W  PROTEIN  MASK</t>
  </si>
  <si>
    <t>EST LABO W PROTEIN MASK</t>
  </si>
  <si>
    <t>Маска на основе протеинов W EST LABO</t>
  </si>
  <si>
    <t>ЕАЭС N RU Д-JP.АБ47.В.08815/20 от 09.09.2020 действует до 08.09.2026</t>
  </si>
  <si>
    <t>EST45</t>
  </si>
  <si>
    <t>EST LABO WATER CLEANSING GEL</t>
  </si>
  <si>
    <t>Демакияжный гель на водной основе для жирной и чувствительной кожи EST LABO</t>
  </si>
  <si>
    <t>cleansing gel</t>
    <phoneticPr fontId="11"/>
  </si>
  <si>
    <t>4533572110847</t>
    <phoneticPr fontId="11"/>
  </si>
  <si>
    <t>EST32</t>
  </si>
  <si>
    <t>EST LABO CLEANSING GEL EL</t>
  </si>
  <si>
    <t>Демакияжный гель для лица EST LABO EL</t>
  </si>
  <si>
    <t xml:space="preserve"> 4544798103049</t>
    <phoneticPr fontId="11"/>
  </si>
  <si>
    <t>EST33</t>
  </si>
  <si>
    <t>ESTLABO   CLEANSING  FOAM  EL</t>
  </si>
  <si>
    <t>EST LABO CLEANSING FOAM EL</t>
  </si>
  <si>
    <t>Очищающая пенка EST LABO EL</t>
  </si>
  <si>
    <t>4544798103056</t>
    <phoneticPr fontId="11"/>
  </si>
  <si>
    <t>EST34</t>
  </si>
  <si>
    <t>ESTLABO   FINISHING  LOTION  EL</t>
  </si>
  <si>
    <t>EST LABO FINISHING LOTION EL</t>
  </si>
  <si>
    <t>Питательный лосьон EST LABO EL</t>
  </si>
  <si>
    <t>4544798103070</t>
    <phoneticPr fontId="11"/>
  </si>
  <si>
    <t>EST35</t>
  </si>
  <si>
    <t>ESTLABO   FINISHING  MILK  EMULSION EL</t>
    <phoneticPr fontId="11"/>
  </si>
  <si>
    <t>EST LABO FINISHING MILK EMULSION EL</t>
  </si>
  <si>
    <t>Питательная эмульсия для лица EST LABO EL</t>
  </si>
  <si>
    <t>4544798103063</t>
    <phoneticPr fontId="11"/>
  </si>
  <si>
    <t>EST36</t>
  </si>
  <si>
    <t>ESTLABO   FINISHING  ESSENCE  EL</t>
    <phoneticPr fontId="11"/>
  </si>
  <si>
    <t>EST LABO FINISHING ESSENCE EL</t>
  </si>
  <si>
    <t>Увлажняющая лифтинговая многофункциональная эссенция EST LABO EL</t>
  </si>
  <si>
    <t>4544798103537</t>
    <phoneticPr fontId="11"/>
  </si>
  <si>
    <t>EST37</t>
  </si>
  <si>
    <t>ESTLABO   FINISHING  CREAM  EL</t>
  </si>
  <si>
    <t>EST LABO FINISHING CREAM EL</t>
  </si>
  <si>
    <t>Питательный крем-защита EST LABO EL</t>
  </si>
  <si>
    <t>LABO+</t>
  </si>
  <si>
    <t>LB01</t>
  </si>
  <si>
    <t>LABO+  Cleansing Cream</t>
  </si>
  <si>
    <t>LABO+ Cleansing Cream</t>
  </si>
  <si>
    <t>Очищающий крем для лица LABO+</t>
  </si>
  <si>
    <t>LB02</t>
  </si>
  <si>
    <t>LABO+  Creamy Foam</t>
  </si>
  <si>
    <t>LABO+ Creamy Foam</t>
  </si>
  <si>
    <t>Очищающая крем пенка LABO+</t>
  </si>
  <si>
    <t>4544798102738</t>
    <phoneticPr fontId="11"/>
  </si>
  <si>
    <t>LB03</t>
  </si>
  <si>
    <t>LABO+  Re.pair Lotion</t>
  </si>
  <si>
    <t>LABO+ Re.pair Lotion</t>
  </si>
  <si>
    <t>Восстанавливающий лосьон LABO+</t>
  </si>
  <si>
    <t>4544798102745</t>
    <phoneticPr fontId="11"/>
  </si>
  <si>
    <t>LB04</t>
  </si>
  <si>
    <t>LABO+  Re.pair Milk</t>
  </si>
  <si>
    <t>LABO+ Re.pair Milk</t>
  </si>
  <si>
    <t>Восстанавливающая эмульсия LABO+</t>
  </si>
  <si>
    <t>4544798102752</t>
    <phoneticPr fontId="11"/>
  </si>
  <si>
    <t>LB05</t>
  </si>
  <si>
    <t>LABO+  Re.pair Cream</t>
  </si>
  <si>
    <t>LABO+ Re.pair Cream</t>
  </si>
  <si>
    <t>Восстанавливающий крем для лица LABO+</t>
  </si>
  <si>
    <t>LB11</t>
  </si>
  <si>
    <t>LABO+  First Essence</t>
  </si>
  <si>
    <t>LABO+ First Essence</t>
  </si>
  <si>
    <t>Эссенция для лица LABO+ First Essence</t>
  </si>
  <si>
    <t>ЕАЭС N RU Д-JP.РА01.В.51306/21 от 16.03.2021 действует до 15.03.2026</t>
  </si>
  <si>
    <t>4544798200120</t>
    <phoneticPr fontId="11"/>
  </si>
  <si>
    <t>LB0011</t>
  </si>
  <si>
    <t>LABO+  SP Stinger</t>
  </si>
  <si>
    <t>Lab Plus SP Stinger</t>
  </si>
  <si>
    <t>Крем для ухода за возрастной кожей</t>
  </si>
  <si>
    <t>ЕАЭС N RU Д-JP.РА06.В.31976/22 от 08.09.2022 действует до 07.09.2027</t>
  </si>
  <si>
    <t>Lab Plus</t>
  </si>
  <si>
    <t>4544798102769</t>
    <phoneticPr fontId="11"/>
  </si>
  <si>
    <t>LB06</t>
  </si>
  <si>
    <t>LABO+  Glamorous Lift Mask</t>
  </si>
  <si>
    <t>LABO+ Glamorous Lift Mask</t>
  </si>
  <si>
    <t>Высокоэффективная лифтинговая маска LABO+</t>
  </si>
  <si>
    <t>LABO+ PRO</t>
  </si>
  <si>
    <t>LBP01</t>
  </si>
  <si>
    <t>LABO+  Cleansing Cream PROF</t>
  </si>
  <si>
    <t>LBP02</t>
  </si>
  <si>
    <t>LABO+  Creamy Foam  PROF</t>
  </si>
  <si>
    <t>LBP03</t>
  </si>
  <si>
    <t>LABO+  Re.pair Lotion PROF</t>
  </si>
  <si>
    <t>LBP04</t>
  </si>
  <si>
    <t>LABO+  Re.pair Milk  PROF</t>
  </si>
  <si>
    <t>LBP05</t>
  </si>
  <si>
    <t>LABO+  Massage Cream Pack PROF</t>
  </si>
  <si>
    <t>LABO+ Massage Cream Pack</t>
  </si>
  <si>
    <t>Массажная кремообразная маска LABO+</t>
  </si>
  <si>
    <t>4544798200366</t>
    <phoneticPr fontId="11"/>
  </si>
  <si>
    <t>LB12</t>
  </si>
  <si>
    <t>LABO + Mothermo GF RE.Vive Hair Serum</t>
  </si>
  <si>
    <t>LABO + Mothermo GF Восстанавливающий серум для волос</t>
  </si>
  <si>
    <t>hair serum</t>
    <phoneticPr fontId="11"/>
  </si>
  <si>
    <t>ЕАЭС N RU Д-JP.РА02.В.76955/23 от 27.03.2023 действует до 26.03.2028</t>
  </si>
  <si>
    <t>C.B.S. Inc</t>
  </si>
  <si>
    <t>4544798200380</t>
  </si>
  <si>
    <t>hair brush</t>
    <phoneticPr fontId="11"/>
  </si>
  <si>
    <t>4544798102547</t>
    <phoneticPr fontId="11"/>
  </si>
  <si>
    <t>LB07</t>
  </si>
  <si>
    <t>LABO+  Re.pair UV Color natural</t>
  </si>
  <si>
    <t>LABO+ Re.pair UV Color</t>
  </si>
  <si>
    <t>Восстанавливающий солнцезащитный крем с цветовыравнивающим эффектом SPF50 PA4+ LABO+</t>
  </si>
  <si>
    <t>sunscreen</t>
    <phoneticPr fontId="11"/>
  </si>
  <si>
    <t>ЕАЭС N RU Д-JP.АБ47.В.08750/20 от 08.09.2020 действует до 07.09.2025</t>
  </si>
  <si>
    <t>LB09</t>
  </si>
  <si>
    <t>LABO+  Re.pair UV Color pink natural</t>
  </si>
  <si>
    <t>4544798102554</t>
    <phoneticPr fontId="11"/>
  </si>
  <si>
    <t>LB08</t>
  </si>
  <si>
    <t>LABO+ Re.pair Loose Powder</t>
  </si>
  <si>
    <t>Восстанавливающая рассыпчатая пудра LABO+</t>
  </si>
  <si>
    <t>ЕАЭС N RU Д-JP.АБ47.В.08748/20 от 08.09.2020 действует до 07.09.2025</t>
  </si>
  <si>
    <t>LABO+  Sample Set</t>
  </si>
  <si>
    <t>cleansing,lotion,serum,milk,cream</t>
    <phoneticPr fontId="11"/>
  </si>
  <si>
    <t>4550084686028</t>
    <phoneticPr fontId="11"/>
  </si>
  <si>
    <t>Ajuste</t>
  </si>
  <si>
    <t>NF100</t>
  </si>
  <si>
    <t>Airytouch UV SPRAY SUN PROTECT «Clear Type»</t>
  </si>
  <si>
    <t>Солнцезащитный спрей для лица «Без запаха»</t>
  </si>
  <si>
    <t>ЕАЭС N RU Д-JP.НВ32.В.10631/20 от 16.07.2020 действует до 15.07.2025</t>
  </si>
  <si>
    <t>LM Co., Ltd</t>
  </si>
  <si>
    <t>4550084686059</t>
    <phoneticPr fontId="11"/>
  </si>
  <si>
    <t>PF100</t>
  </si>
  <si>
    <t>Airytouch UV SPRAY SUN PROTECT «Prism Fleur A» 100g</t>
    <phoneticPr fontId="11"/>
  </si>
  <si>
    <t>Airytouch UV SPRAY SUN PROTECT «Prism Fleur A»</t>
  </si>
  <si>
    <t>Солнцезащитный спрей для лица «Цветочный A»</t>
  </si>
  <si>
    <t>Airytouch UV SPRAY SUN PROTECT «Clean Savon А»</t>
  </si>
  <si>
    <t>Солнцезащитный спрей для лица «Чистое мыло А»</t>
  </si>
  <si>
    <t>CT200</t>
  </si>
  <si>
    <r>
      <t>4550084129518</t>
    </r>
    <r>
      <rPr>
        <sz val="12"/>
        <color theme="1"/>
        <rFont val="游ゴシック"/>
        <family val="1"/>
        <charset val="128"/>
      </rPr>
      <t>　</t>
    </r>
    <phoneticPr fontId="11"/>
  </si>
  <si>
    <t>PF200</t>
  </si>
  <si>
    <t>Airytouch UV SPRAY SUN PROTECT «Prism Fleur A» 200g</t>
  </si>
  <si>
    <t>4549813039792</t>
    <phoneticPr fontId="11"/>
  </si>
  <si>
    <t>CS200</t>
  </si>
  <si>
    <t>Airytouch UV SPRAY SUN PROTECT «Clean Savon А» 200g</t>
  </si>
  <si>
    <t>MEROS</t>
  </si>
  <si>
    <t>ID17</t>
  </si>
  <si>
    <t>ID CARE HAIR COLOR SHAMPOO 700ml</t>
  </si>
  <si>
    <t>ID CARE HAIR COLOR SHAMPOO</t>
  </si>
  <si>
    <t>Восстанавливающий шампунь для окрашенных волос</t>
  </si>
  <si>
    <t>shampoo</t>
    <phoneticPr fontId="11"/>
  </si>
  <si>
    <t>ЕАЭС N RU Д-JP.НВ42.В.10723/20 от 03.11.2020 действует до 02.11.2025</t>
  </si>
  <si>
    <t>Meros Cosmetics</t>
  </si>
  <si>
    <t>Fine Chemetics Inc.</t>
  </si>
  <si>
    <t>ID18</t>
  </si>
  <si>
    <t>ID CARE HAIR COLOR TREATMENT 700ml</t>
  </si>
  <si>
    <t>ID CARE HAIR COLOR TREATMENT</t>
  </si>
  <si>
    <t>Кондиционер восстанавливающий для окрашенных волос</t>
  </si>
  <si>
    <t>treatment</t>
    <phoneticPr fontId="11"/>
  </si>
  <si>
    <t>ЕАЭС N RU Д-JP.НВ42.В.10734/20 от 03.11.2020 действует до 02.11.2025</t>
  </si>
  <si>
    <t>ID12</t>
  </si>
  <si>
    <t>ID CARE HEAT REPAIR SHAMPOO 700ml</t>
  </si>
  <si>
    <t>ID CARE HEAT REPAIR SHAMPOO</t>
  </si>
  <si>
    <t>Восстанавливающий шампунь для волос</t>
  </si>
  <si>
    <t>shampoo</t>
  </si>
  <si>
    <t>ID13</t>
  </si>
  <si>
    <t>ID CARE HEAT REPAIR TREATMENT 700ml</t>
  </si>
  <si>
    <t>ID CARE HEAT REPAIR TREATMENT</t>
  </si>
  <si>
    <t>Кондиционер восстанавливающий для волос</t>
  </si>
  <si>
    <t>treatment</t>
  </si>
  <si>
    <t>4959005014795</t>
    <phoneticPr fontId="11"/>
  </si>
  <si>
    <t>ID08</t>
  </si>
  <si>
    <t>ID CARE HEAT SILK LOTION 200ml</t>
    <phoneticPr fontId="11"/>
  </si>
  <si>
    <t>ID CARE HEAT SILK LOTION</t>
  </si>
  <si>
    <t>Лосьон для волос "ГОРЯЧИЙ ШЁЛК"</t>
  </si>
  <si>
    <t>hair lotion</t>
    <phoneticPr fontId="11"/>
  </si>
  <si>
    <t>ЕАЭС N RU Д-JP.НВ42.В.10735/20 от 03.11.2020 действует до 02.11.2025</t>
  </si>
  <si>
    <t>ID16</t>
  </si>
  <si>
    <t>ID CARE HEAT SILK LOTION 500ml (REFILL)</t>
  </si>
  <si>
    <t>ID24</t>
  </si>
  <si>
    <t>Basal Clay Pack</t>
  </si>
  <si>
    <t>Маска-глина для глубокого очищения кожи головы Базал</t>
  </si>
  <si>
    <t>hair pack</t>
    <phoneticPr fontId="11"/>
  </si>
  <si>
    <t>ЕАЭС N RU Д-JP.РА01.В.71067/21 от 11.08.2021 действует до 10.08.2026</t>
  </si>
  <si>
    <t>ID21</t>
  </si>
  <si>
    <t>BASAL REFRESH CLAY PACK 700ml</t>
  </si>
  <si>
    <t>ID22</t>
  </si>
  <si>
    <t>ID CARE POLYMER BOTTLES</t>
    <phoneticPr fontId="11"/>
  </si>
  <si>
    <t>Флаконы</t>
  </si>
  <si>
    <t>empty bottle</t>
    <phoneticPr fontId="11"/>
  </si>
  <si>
    <t>ЕАЭС N RU Д-JP.РА01.В.66635/21 от 09.08.2021 действует до 08.08.2026</t>
  </si>
  <si>
    <t>STAR LAB HAND MASK</t>
  </si>
  <si>
    <t>Beauty World Hand Mask</t>
  </si>
  <si>
    <t>Маска для рук</t>
  </si>
  <si>
    <t>hand mask</t>
    <phoneticPr fontId="11"/>
  </si>
  <si>
    <t>Beauty World</t>
  </si>
  <si>
    <t>STAR LAB COSMETICS CO.,LTD.</t>
  </si>
  <si>
    <t>Beaty Conexion</t>
  </si>
  <si>
    <t>TM02</t>
  </si>
  <si>
    <t>TOKYO MATSUGE Mascara</t>
    <phoneticPr fontId="11"/>
  </si>
  <si>
    <t>Tokyo Matsuge Mascara</t>
  </si>
  <si>
    <t>Тушь для ресниц удлинение и подкручивание, тон интенсивный черный</t>
  </si>
  <si>
    <t>Mascara</t>
    <phoneticPr fontId="11"/>
  </si>
  <si>
    <t>4x1.8x12</t>
  </si>
  <si>
    <r>
      <rPr>
        <sz val="8"/>
        <color theme="1"/>
        <rFont val="ＭＳ Ｐゴシック"/>
        <family val="2"/>
        <charset val="128"/>
      </rPr>
      <t>別添</t>
    </r>
    <rPh sb="0" eb="2">
      <t>ベッテン</t>
    </rPh>
    <phoneticPr fontId="11"/>
  </si>
  <si>
    <t>ЕАЭС N RU Д-JP.РА03.В.91565/22 от 31.05.2022 действует до 30.05.2027</t>
  </si>
  <si>
    <t>Tokyo Matsuge</t>
  </si>
  <si>
    <t>Beauty Conexion K.K.</t>
  </si>
  <si>
    <t>OM01</t>
  </si>
  <si>
    <t>OSAKA MATSUGE Mascara</t>
    <phoneticPr fontId="11"/>
  </si>
  <si>
    <t>Osaka Matsuge Mascara</t>
  </si>
  <si>
    <t>Тушь для ресниц объем и подкручивание, тон черный</t>
  </si>
  <si>
    <t>4512442006961</t>
    <phoneticPr fontId="11"/>
  </si>
  <si>
    <t>Cosmepro</t>
    <phoneticPr fontId="11"/>
  </si>
  <si>
    <t>CP0001</t>
  </si>
  <si>
    <t>Гелевая Карбоксимаска для лица</t>
  </si>
  <si>
    <t>gel pack</t>
  </si>
  <si>
    <r>
      <t>W228.5×H27×D153.5</t>
    </r>
    <r>
      <rPr>
        <sz val="12"/>
        <color theme="1"/>
        <rFont val="ＭＳ Ｐ明朝"/>
        <family val="2"/>
        <charset val="128"/>
      </rPr>
      <t>（</t>
    </r>
    <r>
      <rPr>
        <sz val="12"/>
        <color theme="1"/>
        <rFont val="Microsoft YaHei"/>
        <family val="2"/>
        <charset val="134"/>
      </rPr>
      <t>㎜</t>
    </r>
    <r>
      <rPr>
        <sz val="12"/>
        <color theme="1"/>
        <rFont val="ＭＳ Ｐ明朝"/>
        <family val="2"/>
        <charset val="128"/>
      </rPr>
      <t>）</t>
    </r>
    <phoneticPr fontId="11"/>
  </si>
  <si>
    <t>ЕАЭС N RU Д-JP.РА09.В.08635/22 от 14.12.2022 действует до 13.12.2027</t>
  </si>
  <si>
    <t>COSME PRO</t>
  </si>
  <si>
    <t>COSMEPRO CO., LTD</t>
  </si>
  <si>
    <t>Cosmepro</t>
  </si>
  <si>
    <t>CP0002</t>
  </si>
  <si>
    <t>Premium Fruit Sorbet Body Massage Salt Aloe</t>
  </si>
  <si>
    <t>Премиальный фруктовый скраб-сорбет для тела на основе соли «Алоэ»</t>
  </si>
  <si>
    <t>body scrub</t>
    <phoneticPr fontId="11"/>
  </si>
  <si>
    <t>ЕАЭС N RU Д-JP.РА02.В.76814/23 от 27.03.2023 действует до 26.03.2028</t>
  </si>
  <si>
    <t>COSMEPRO CO., LTD.</t>
  </si>
  <si>
    <t>CP0003</t>
  </si>
  <si>
    <t>Premium Fruit Sorbet Body Massage Salt Papaya</t>
  </si>
  <si>
    <t>Премиальный фруктовый скраб - сорбет для тела на основе соли «Папайя»</t>
  </si>
  <si>
    <t>CP0004</t>
  </si>
  <si>
    <t>Premium Fruit Sorbet Body Massage Salt Grape fruits</t>
  </si>
  <si>
    <t>Премиальный фруктовый скраб - сорбет для тела на основе соли «Грейпфрут»</t>
  </si>
  <si>
    <t>CP0005</t>
  </si>
  <si>
    <t>Premium Fruit Sorbet Body Massage Salt Raspberry</t>
  </si>
  <si>
    <t>Премиальный фруктовый скраб - сорбет для тела на основе соли «Малина»</t>
  </si>
  <si>
    <t>CP0006</t>
  </si>
  <si>
    <t>Premium Fruit Sorbet Body Massage Blueberry</t>
  </si>
  <si>
    <t>Премиальный фруктовый скраб - сорбет для тела на основе соли «Черника»</t>
  </si>
  <si>
    <t>CP0007</t>
  </si>
  <si>
    <t>Premium Fruit Sorbet Body Massage Salt Honey</t>
  </si>
  <si>
    <t>Премиальный фруктовый скраб - сорбет для тела на основе соли «Мёд»</t>
  </si>
  <si>
    <t>CP0008</t>
  </si>
  <si>
    <t>Premium Fruit Sorbet Body Massage Apple&amp;Jasmine</t>
  </si>
  <si>
    <t>Премиальный фруктовый скраб - сорбет для тела на основе соли «Яблоко и жасмин»</t>
  </si>
  <si>
    <t>CP0009</t>
  </si>
  <si>
    <t>Premium Fruit Sorbet Body Massage Salt Raspberry&amp;Honey</t>
  </si>
  <si>
    <t>Премиальный фруктовый скраб - сорбет для тела на основе соли «Малина и мёд»</t>
  </si>
  <si>
    <t>4560393650139</t>
    <phoneticPr fontId="11"/>
  </si>
  <si>
    <t>AFURA</t>
  </si>
  <si>
    <t>B1001</t>
  </si>
  <si>
    <t>Be-10 PREMIUM BIO CELL EYE SHEET</t>
  </si>
  <si>
    <t>Премиальные патчи для кожи вокруг глаз на биоцеллюлозной основе Be-10</t>
  </si>
  <si>
    <t>eye mask</t>
  </si>
  <si>
    <t>105*105*50 (mm)</t>
    <phoneticPr fontId="11"/>
  </si>
  <si>
    <t>ЕАЭС N RU Д-JP.РА09.В.11989/22 от 15.12.2022 действует до 14.12.2027</t>
  </si>
  <si>
    <t>B-10</t>
  </si>
  <si>
    <t>AFURA co.,ltd</t>
  </si>
  <si>
    <t>4560393650122</t>
    <phoneticPr fontId="11"/>
  </si>
  <si>
    <t>B1002</t>
  </si>
  <si>
    <t>Be-10 PREMIUM FACE MASK</t>
  </si>
  <si>
    <t>Премиальная маска для лица B-10</t>
  </si>
  <si>
    <t>160*90*28 (mm)</t>
    <phoneticPr fontId="11"/>
  </si>
  <si>
    <t>ЕАЭС N RU Д-JP.РА09.В.12017/22 от 15.12.2022 действует до 14.12.2027</t>
  </si>
  <si>
    <t>4560393650092</t>
    <phoneticPr fontId="11"/>
  </si>
  <si>
    <t>B1003</t>
  </si>
  <si>
    <t>Be-10 MESO BODY &amp; LEG CREAM</t>
  </si>
  <si>
    <t>Скульптурирующий крем для ног и тела «Be-10»</t>
  </si>
  <si>
    <t>188*48*48 (mm)</t>
    <phoneticPr fontId="11"/>
  </si>
  <si>
    <t>ЕАЭС N RU Д-JP.РА09.В.12052/22 от 15.12.2022 действует до 14.12.2027</t>
  </si>
  <si>
    <t>4560393650184</t>
    <phoneticPr fontId="11"/>
  </si>
  <si>
    <t>B1005</t>
  </si>
  <si>
    <t>Be-10 INTENSIVE SERUM</t>
  </si>
  <si>
    <t>Интенсивная сыворотка «Be-10»</t>
  </si>
  <si>
    <t>100*140*47 (mm)</t>
    <phoneticPr fontId="11"/>
  </si>
  <si>
    <t>ЕАЭС N RU Д-JP.РА09.В.11754/22 от 15.12.2022 действует до 14.12.2027</t>
  </si>
  <si>
    <t>Be-10</t>
  </si>
  <si>
    <t>4560393650214</t>
    <phoneticPr fontId="11"/>
  </si>
  <si>
    <t>B1004</t>
  </si>
  <si>
    <t>Be-10 INTENSIVE CREAM</t>
  </si>
  <si>
    <t>Интенсивный крем для лица «Be-10»</t>
  </si>
  <si>
    <t>160*80*53 (mm)</t>
    <phoneticPr fontId="11"/>
  </si>
  <si>
    <t>4573318610101</t>
    <phoneticPr fontId="11"/>
  </si>
  <si>
    <t>PECLIA</t>
  </si>
  <si>
    <t>body wash</t>
    <phoneticPr fontId="11"/>
  </si>
  <si>
    <t>5.9x5.9x15</t>
  </si>
  <si>
    <t>body cream</t>
    <phoneticPr fontId="11"/>
  </si>
  <si>
    <t>6.1x6.1x5.2</t>
  </si>
  <si>
    <t>4573318610026</t>
    <phoneticPr fontId="11"/>
  </si>
  <si>
    <t>body serum</t>
    <phoneticPr fontId="11"/>
  </si>
  <si>
    <t>4.6x4.6x10.4</t>
  </si>
  <si>
    <t>4573318610187</t>
    <phoneticPr fontId="11"/>
  </si>
  <si>
    <t>body essence</t>
    <phoneticPr fontId="11"/>
  </si>
  <si>
    <t>10.4x10.4x6.7</t>
  </si>
  <si>
    <t>OSATO</t>
  </si>
  <si>
    <t>ImmunA’ge Classic 90g</t>
  </si>
  <si>
    <t>Immun’Age Starter 45g</t>
  </si>
  <si>
    <t>ImmunA’ge Forte 270g</t>
  </si>
  <si>
    <t>HANAKO</t>
  </si>
  <si>
    <t>HN0001</t>
  </si>
  <si>
    <r>
      <t>Delicate Zone Cosme Vagina wash</t>
    </r>
    <r>
      <rPr>
        <sz val="10"/>
        <color theme="1"/>
        <rFont val="ＭＳ Ｐゴシック"/>
        <family val="2"/>
        <charset val="128"/>
      </rPr>
      <t>　</t>
    </r>
    <phoneticPr fontId="11"/>
  </si>
  <si>
    <t>HANAKO Delicate Zone Cosme Vagina wash</t>
  </si>
  <si>
    <t>Пенка для очищения деликатной кожи тела HANAKO</t>
  </si>
  <si>
    <t>vagina wash</t>
  </si>
  <si>
    <t>1~12</t>
  </si>
  <si>
    <t>ЕАЭС N RU Д-JP.РА09.В.08784/22 от 14.12.2022 действует до 13.12.2027</t>
  </si>
  <si>
    <t>Belle Coeur Laboratory Co. Ltd</t>
  </si>
  <si>
    <t>Delicate Zone Cosme Vagina wash</t>
  </si>
  <si>
    <t>13~36</t>
  </si>
  <si>
    <t>37~72</t>
  </si>
  <si>
    <t>HN0004</t>
  </si>
  <si>
    <t xml:space="preserve">Delicate Zone Cosme Essence Gel </t>
  </si>
  <si>
    <t>HANAKO Delicate Zone Cosme Essence Gel</t>
  </si>
  <si>
    <t>Эссенция-гель для деликатной кожи тела HANAKO</t>
  </si>
  <si>
    <t>essence gel</t>
  </si>
  <si>
    <t>ЕАЭС N RU Д-JP.РА09.В.08785/22 от 14.12.2022 действует до 13.12.2027</t>
  </si>
  <si>
    <t>HN0003</t>
  </si>
  <si>
    <t>Delicate Zone Cosme Vagina Rash Cream</t>
  </si>
  <si>
    <t>HANAKO Delicate Zone Cosme Vagina Rash Cream</t>
  </si>
  <si>
    <t>Крем для деликатной кожи тела HANAKO</t>
  </si>
  <si>
    <t>rash cream</t>
  </si>
  <si>
    <t>ЕАЭС N RU Д-JP.РА09.В.08699/22 от 14.12.2022 действует до 13.12.2027</t>
  </si>
  <si>
    <t>HN0002</t>
  </si>
  <si>
    <t>Delicate Zone Cosme Black Bodycare Cream</t>
  </si>
  <si>
    <t>HANAKO Delicate Zone Cosme Black Bodycare Cream</t>
  </si>
  <si>
    <t>Крем выравнивающий цвет кожи тела HANAKO</t>
  </si>
  <si>
    <t xml:space="preserve">body cream </t>
  </si>
  <si>
    <t>ЕАЭС N RU Д-JP.РА09.В.08712/22 от 14.12.2022 действует до 13.12.2027</t>
  </si>
  <si>
    <t>4562441750327</t>
    <phoneticPr fontId="11"/>
  </si>
  <si>
    <t>LEJEU</t>
  </si>
  <si>
    <t>LJ01</t>
  </si>
  <si>
    <t>Lejeu EYE LASH SERUM</t>
  </si>
  <si>
    <t>Серум для роста ресниц Lejeu</t>
  </si>
  <si>
    <t xml:space="preserve">EYE LASH SERUM </t>
    <phoneticPr fontId="11"/>
  </si>
  <si>
    <t>ЕАЭС N RU Д-JP.РА02.В.76859/23 от 27.03.2023 действует до 26.03.2028</t>
  </si>
  <si>
    <t>HOKKAIDO NATURAL BIO GROUP CO., LTD</t>
  </si>
  <si>
    <t>4562441750402</t>
    <phoneticPr fontId="11"/>
  </si>
  <si>
    <t>LJ02</t>
  </si>
  <si>
    <t>Lejeu Vital Lift Eye Essence</t>
  </si>
  <si>
    <t>Эссенция для ухода за кожей вокруг глаз Lejeu</t>
  </si>
  <si>
    <t>Eye essence</t>
    <phoneticPr fontId="11"/>
  </si>
  <si>
    <t>ЕАЭС N RU Д-JP.РА02.В.77075/23 от 27.03.2023 действует до 26.03.2028</t>
  </si>
  <si>
    <t>4562441750945</t>
    <phoneticPr fontId="11"/>
  </si>
  <si>
    <t>LJ03</t>
  </si>
  <si>
    <t>Lejeu PLASIR CREAM</t>
  </si>
  <si>
    <t>Увлажняющий крем Lejeu</t>
  </si>
  <si>
    <t>ЕАЭС N RU Д-JP.РА02.В.77412/23 от 27.03.2023 действует до 26.03.2028</t>
  </si>
  <si>
    <t>4562441750938</t>
    <phoneticPr fontId="11"/>
  </si>
  <si>
    <t>LJ04</t>
  </si>
  <si>
    <t>Lejeu LUMIELE LOTION</t>
  </si>
  <si>
    <t>Освежающий лосьон Lejeu</t>
  </si>
  <si>
    <t>ЕАЭС N RU Д-JP.РА02.В.77035/23 от 27.03.2023 действует до 26.03.2028</t>
  </si>
  <si>
    <t>4562441750341</t>
    <phoneticPr fontId="11"/>
  </si>
  <si>
    <t>LJ05</t>
  </si>
  <si>
    <t>Lejeu FACE UP SERUM</t>
  </si>
  <si>
    <t>Лифтинговый серум для кожи лица Lejeu</t>
  </si>
  <si>
    <t>ЕАЭС N RU Д-JP.РА02.В.76900/23 от 27.03.2023 действует до 26.03.2028</t>
  </si>
  <si>
    <t>AISHODO</t>
  </si>
  <si>
    <t>AIS03</t>
  </si>
  <si>
    <t>Sakura Moisture Lip Serum</t>
    <phoneticPr fontId="11"/>
  </si>
  <si>
    <t>AISHODO Sakura Moisture Lip Serum</t>
  </si>
  <si>
    <t>Увлажняющий серум для губ Сакура AISHODO</t>
  </si>
  <si>
    <t>lip serum</t>
    <phoneticPr fontId="11"/>
  </si>
  <si>
    <t>ЕАЭС N RU Д-JP.РА04.В.57911/23 от 09.06.2023 действует до 08.06.2028</t>
  </si>
  <si>
    <t>Ands Corporation</t>
  </si>
  <si>
    <t>Sakura Face Lotion &amp; Essence TWO IN ONE</t>
  </si>
  <si>
    <t>AISHODO Sakura Face Lotion &amp; Essence TWO IN ONE</t>
  </si>
  <si>
    <t>Лосьон-эссенция «Сакура» для лица AISHODO</t>
  </si>
  <si>
    <t>ЕАЭС N RU Д-JP.РА04.В.65514/23 от 14.06.2023 действует до 13.06.2028</t>
  </si>
  <si>
    <t>Ripple Co., Ltd.</t>
  </si>
  <si>
    <t>AIS02</t>
  </si>
  <si>
    <t>Sakura Facial Jelly Mask</t>
  </si>
  <si>
    <t>AISHODO Sakura Facial Jelly Mask</t>
  </si>
  <si>
    <t>Маска-желе для лица «Сакура» AISHODO</t>
  </si>
  <si>
    <t>ЕАЭС N RU Д-JP.РА04.В.65269/23 от 14.06.2023 действует до 13.06.2028</t>
  </si>
  <si>
    <t>Taisei Pharmaceutical Co., Ltd.</t>
  </si>
  <si>
    <t>AIS04</t>
  </si>
  <si>
    <t>Sakura Face Cream</t>
  </si>
  <si>
    <t>AISHODO Sakura Face Cream</t>
  </si>
  <si>
    <t>Крем для лица «Сакура» AISHODO</t>
  </si>
  <si>
    <t>ЕАЭС N RU Д-JP.РА04.В.65625/23 от 14.06.2023 действует до 13.06.2028</t>
  </si>
  <si>
    <t>AIS05</t>
  </si>
  <si>
    <t>Sakura 3 set (Face Lotion &amp; Essence TWO IN ONE, Face Cream, Facial Jelly Mask</t>
    <phoneticPr fontId="11"/>
  </si>
  <si>
    <t>face lotion, cream,mask</t>
    <phoneticPr fontId="11"/>
  </si>
  <si>
    <t>ЕАЭС N RU Д-JP.РА04.В.65514/23 от 14.06.2023 действует до 13.06.2028
ЕАЭС N RU Д-JP.РА04.В.65625/23 от 14.06.2023 действует до 13.06.2028
ЕАЭС N RU Д-JP.РА04.В.65269/23 от 14.06.2023 действует до 13.06.2028</t>
  </si>
  <si>
    <t>Ripple Co., Ltd. 
Taisei Pharmaceutical Co., Ltd.</t>
  </si>
  <si>
    <t>AIM04</t>
  </si>
  <si>
    <t>Maiko Moisture Facial Mask Hyaluronic acid</t>
  </si>
  <si>
    <t>AISHODO Maiko Moisture Facial Mask Hyaluronic acid</t>
  </si>
  <si>
    <t>Увлажняющая маска для лица на основе гиалуроновой кислоты «Майко» AISHODO</t>
  </si>
  <si>
    <t>ЕАЭС N RU Д-JP.РА04.В.65271/23 от 14.06.2023 действует до 13.06.2028</t>
  </si>
  <si>
    <t>Yunos Co., Ltd</t>
  </si>
  <si>
    <t>AIM03</t>
  </si>
  <si>
    <t>Maiko Moisture Facial Mask Green tea/Q10/Placenta</t>
  </si>
  <si>
    <t>AISHODO Maiko Moisture Facial Mask Green tea/Q10/Placenta</t>
  </si>
  <si>
    <t>Увлажняющая маска для лица на основе зеленого чая и коэнзимов Q10 «Майко» AISHODO</t>
  </si>
  <si>
    <t>AIM02</t>
  </si>
  <si>
    <t>Maiko Moisture Facial Mask Collagen</t>
  </si>
  <si>
    <t>AISHODO Maiko Moisture Facial Mask Collagen</t>
  </si>
  <si>
    <t>Увлажняющая маска для лица на основе коллагена «Майко» AISHODO</t>
  </si>
  <si>
    <t>AIM01</t>
  </si>
  <si>
    <t>Maiko Moisture Facial Mask 3GF (Hexapeptide-33/Oligopeptide-34/Acetyl Decapeptide-3)</t>
  </si>
  <si>
    <t>AISHODO Maiko Moisture Facial Mask 3GF (Hexapeptide-33/Oligopeptide-34/Acetyl Decapeptide-3)</t>
  </si>
  <si>
    <t>Увлажняющая маска для лица на основе пептидов гексапептид 33, олигопептид 34, ацетил декапептид 3 «Майко» AISHODO</t>
  </si>
  <si>
    <t>AIG01</t>
  </si>
  <si>
    <t>LiLiCa GOLD SERUM Fullerene Moisturizing Face Lotion 130mL</t>
    <phoneticPr fontId="11"/>
  </si>
  <si>
    <t>AISHODO LiLiCa GOLD SERUM Fullerene Moisturizing Face Lotion</t>
  </si>
  <si>
    <t>Увлажняющий лосьон для лица на основе фуллерена «Золотая сыворотка ЛиЛиКа» AISHODO</t>
  </si>
  <si>
    <t>ЕАЭС N RU Д-JP.РА04.В.65629/23 от 14.06.2023 действует до 13.06.2028</t>
  </si>
  <si>
    <t>AIG02</t>
  </si>
  <si>
    <t>AISHODO LiLiCa GOLD SERUM Fullerene Moisturizing Face Essence</t>
  </si>
  <si>
    <t>Увлажняющая эссенция для лица на основе фуллерена «Золотая сыворотка ЛиЛиКа» AISHODO</t>
  </si>
  <si>
    <t>ЕАЭС N RU Д-JP.РА04.В.65597/23 от 14.06.2023 действует до 13.06.2028</t>
  </si>
  <si>
    <t>AIG03</t>
  </si>
  <si>
    <t>AISHODO LiLiCa GOLD SERUM Fullerene Moisturizing Face Cream</t>
  </si>
  <si>
    <t>Увлажняющий крем для лица на основе фуллерена «Золотая сыворотка ЛиЛиКа» AISHODO</t>
  </si>
  <si>
    <t>AIG04</t>
  </si>
  <si>
    <t>face lotion,serum, cream</t>
    <phoneticPr fontId="11"/>
  </si>
  <si>
    <t>ЕАЭС N RU Д-JP.РА04.В.65629/23 от 14.06.2023 действует до 13.06.2028
ЕАЭС N RU Д-JP.РА04.В.65597/23 от 14.06.2023 действует до 13.06.2028
ЕАЭС N RU Д-JP.РА04.В.65625/23 от 14.06.2023 действует до 13.06.2028</t>
  </si>
  <si>
    <t>HM Nattokinase</t>
    <phoneticPr fontId="11"/>
  </si>
  <si>
    <t>NMN18000 PLUS</t>
    <phoneticPr fontId="11"/>
  </si>
  <si>
    <t>RUHAKU</t>
  </si>
  <si>
    <t>AIS03T</t>
  </si>
  <si>
    <t>RUHAKU Reset Cleansing Oil</t>
  </si>
  <si>
    <t>Восстанавливающее демакияжное масло Рухаку</t>
  </si>
  <si>
    <t>ЕАЭС N RU Д-JP.РА04.В.58163/23 от 09.06.2023 действует до 08.06.2028</t>
  </si>
  <si>
    <t>Ruhaku</t>
  </si>
  <si>
    <t>CARING JAPAN Inc</t>
  </si>
  <si>
    <t>AIS01T</t>
  </si>
  <si>
    <t>RUHAKU Clear soap</t>
  </si>
  <si>
    <t>Очищающее мыло РУХАКУ</t>
  </si>
  <si>
    <t>ЕАЭС N RU Д-JP.РА04.В.67275/23 от 15.06.2023 действует до 14.06.2028</t>
  </si>
  <si>
    <t>AIS02T</t>
  </si>
  <si>
    <t>RUHAKU Balance Lotion</t>
  </si>
  <si>
    <t>Балансирующий лосьон для лица РУХАКУ</t>
  </si>
  <si>
    <t>ЕАЭС N RU Д-JP.РА04.В.57923/23 от 09.06.2023 действует до 08.06.2028</t>
  </si>
  <si>
    <t>AIS04T</t>
  </si>
  <si>
    <t>RUHAKU Night Repair Oil</t>
  </si>
  <si>
    <t>Ночное восстанавливающее масло для лица РУХАКУ</t>
  </si>
  <si>
    <t>AIM04T</t>
  </si>
  <si>
    <t>RUHAKU Moist Cream</t>
  </si>
  <si>
    <t>Увлажняющий крем для лица РУХАКУ</t>
  </si>
  <si>
    <t>ЕАЭС N RU Д-JP.РА04.В.57950/23 от 09.06.2023 действует до 08.06.2028</t>
  </si>
  <si>
    <t>AIM03T</t>
  </si>
  <si>
    <t>RUHAKU Enriched Creamy Sheet Mask</t>
  </si>
  <si>
    <t>Тканевые питательные кремовые маски для лица РУХАКУ</t>
  </si>
  <si>
    <t>ЕАЭС N RU Д-JP.РА04.В.58130/23 от 09.06.2023 действует до 08.06.2028</t>
  </si>
  <si>
    <t>AIM02T</t>
  </si>
  <si>
    <t>AIM01T</t>
  </si>
  <si>
    <t>RUHAKU UV Body Veil</t>
  </si>
  <si>
    <t>Солнцезащитный крем для лица и тела РУХАКУ</t>
  </si>
  <si>
    <t>AIG01T</t>
  </si>
  <si>
    <t>RUHAKU Trial Set S</t>
  </si>
  <si>
    <t>Пробный сет РУХАКУ (восстанавливающее демакияжное масло Рухаку, увлажняющий крем для лица РУХАКУ, очищающее мыло РУХАКУ твердое, балансирующий лосьон для лица РУХАКУ)</t>
  </si>
  <si>
    <t>Cleansing oil,
Soap,
Lotion,
Cream</t>
    <phoneticPr fontId="11"/>
  </si>
  <si>
    <t>ЕАЭС N RU Д-JP.РА04.В.58163/23 от 09.06.2023 действует до 08.06.2028
ЕАЭС N RU Д-JP.РА04.В.57950/23 от 09.06.2023 действует до 08.06.2028
ЕАЭС N RU Д-JP.РА04.В.67275/23 от 15.06.2023 действует до 14.06.2028
ЕАЭС N RU Д-JP.РА04.В.57923/23 от 09.06.2023 действует до 08.06.2028</t>
  </si>
  <si>
    <t>MEDION</t>
    <phoneticPr fontId="11"/>
  </si>
  <si>
    <t>AIG02T</t>
  </si>
  <si>
    <t>Dr.Medion HEAD SPA SCALP PACK</t>
  </si>
  <si>
    <t>Спа-маска для кожи головы и волос Dr.Medion</t>
  </si>
  <si>
    <t>WATER
BUTYLENE GLYCOL
POLYGLYCERYL-10 LAURATE
PEG-60 HYDROGENATED CASTOR OIL
CARBON DIOXIDE
PYRIDOXINE HCL
NIACINAMIDE
SILICA
CALCIUM PANTOTHENATE
POLYQUATERNIUM-10
PINUS SYLVESTRIS LEAF OIL
SODIUM CITRATE
BENTONITE
KAOLIN
SACCHARIDE ISOMERATE
CITRUS AURANTIUM DULCIS (ORANGE) OIL
LAVANDULA ANGUSTIFOLIA (LAVENDER) OIL
EUCALYPTUS GLOBULUS LEAF OIL
HAKKA YU(JPN)
LAURETH-3
SALVIA SCLAREA (CLARY) OIL
GLYCOLIC ACID
VANILLYL BUTYL ETHER
SODIUM ASCORBYL PHOSPHATE
SODIUM STARCH OCTENYLSUCCINATE
MALTODEXTRIN
TOCOPHERYL ACETATE
CITRIC ACID
SODIUM CHLORIDE
SODIUM LAURETH-4 CARBOXYLATE
PROPYLPARABEN
METHYLPARABEN
PHENOXYETHANOL</t>
  </si>
  <si>
    <t>ЕАЭС N RU Д-JP.РА04.В.65667/23 от 14.06.2023 действует до 13.06.2028</t>
  </si>
  <si>
    <t>Medion Research Laboratories Inc.</t>
  </si>
  <si>
    <t>MEDION</t>
  </si>
  <si>
    <t>AIG03T</t>
  </si>
  <si>
    <t>Dr.Medion HEAD SPA SHAMPOO</t>
  </si>
  <si>
    <t>Спа-шампунь для волос Dr.Medion</t>
  </si>
  <si>
    <t>WATER
COCAMIDOPROPYL BETAINE
DISODIUM C12-14 PARETH-2 SULFOSUCCINATE
COCAMIDE DEA
SODIUM LAUROYL METHYLAMINOPROPIONATE
POTASSIUM COCOYL GLUTAMATE
CARBON DIOXIDE
BUTYLENE GLYCOL
PYRIDOXINE HCL
NIACINAMIDE
SILICA
NELUMBO NUCIFERA FLOWER EXTRACT
ARNICA MONTANA FLOWER EXTRACT
ANTHEMIS NOBILIS FLOWER EXTRACT
ROSMARINUS OFFICINALIS (ROSEMARY) LEAF EXTRACT
ALLIUM SATIVUM (GARLIC) BULB EXTRACT
HEDERA HELIX (IVY) LEAF/STEM EXTRACT
PINUS SYLVESTRIS CONE EXTRACT
ARCTIUM LAPPA ROOT EXTRACT
NASTURTIUM OFFICINALE LEAF/STEM EXTRACT
LAMIUM ALBUM FLOWER/LEAF/STEM EXTRACT
PENTYLENE GLYCOL
SODIUM COCOYL GLUTAMATE
CETEARETH-60 MYRISTYL GLYCOL
POLYQUATERNIUM-10
CITRUS AURANTIUM DULCIS (ORANGE) OIL
CITRIC ACID
PEG-20 SORBITAN COCOATE
LAVANDULA ANGUSTIFOLIA (LAVENDER) OIL
PEG-7 GLYCERYL COCOATE
HYDROXYPROPYLGLUCONAMIDE
HYDROXYPROPYLAMMONIUM GLUCONATE
SACCHARIDE ISOMERATE
EUCALYPTUS GLOBULUS LEAF OIL
DIPOTASSIUM GLYCYRRHIZATE
POTASSIUM HYDROXIDE
ETIDRONIC ACID
ROSA DAMASCENA FLOWER OIL
SALVIA SCLAREA (CLARY) OIL
CALCIUM PANTOTHENATE
SODIUM ASCORBYL PHOSPHATE
TOCOPHERYL ACETATE
TARTARIC ACID
SODIUM BENZOATE
MALTODEXTRIN
BENZYL ALCOHOL
POTASSIUM SORBATE
SODIUM CITRATE
SODIUM STARCH OCTENYLSUCCINATE
METHYLPARABEN</t>
  </si>
  <si>
    <t>ЕАЭС N RU Д-JP.РА04.В.65676/23 от 14.06.2023 действует до 13.06.2028</t>
  </si>
  <si>
    <t>DM03</t>
  </si>
  <si>
    <t>Dr.Medion HEAD SPA TREATMENT</t>
  </si>
  <si>
    <t>Спа-тритмент-кондиционер для кожи головы и волос Dr.Medion</t>
  </si>
  <si>
    <t>Water
Glycerin
Isononyl Isononanoate
Cetyl Ethylhexanoate
Stearamidopropyl Dimethylamine
Pentylene Glycol
Behenyl Alcohol
Glyceryl Stearate SE
Myristyl Alcohol
Hydrogenated Rapeseed Alcohol
Octyldodecyl Erucate
Lactic Acid
Argania Spinosa Kernel Oil
Nelumbo Nucifera Flower Extract
Calcium Pantothenate
Niacinamide
Sodium Ascorbyl Phosphate
Tocopheryl Acetate
Pyridoxine HCl
Maltodextrin
Sodium Starch Octenylsuccinate
Silica
Dipentaerythrityl Hexahydroxystearate/Hexastearate/Hexarosinate
Saccharide Isomerate
Hydrolyzed Keratin
Salvia Sclarea (Clary) Oil
Citrus Aurantium Dulcis (Orange) Oil
Rosa Damascena Flower Oil
Pelargonium Graveolens Oil
ROSA CANINA FRUIT OIL
Eucalyptus Globulus Leaf Oil
Lavandula Angustifolia (Lavender) Oil
Dimethicone
Butylene Glycol
PEG-200 Hydrogenated Castor Oil
Hydroxypropylgluconamide
Hydroxypropylammonium Gluconate
Benzyl Alcohol
Sodium Benzoate
Potassium Sorbate
Tartaric Acid
Phenoxyethanol</t>
  </si>
  <si>
    <t>ЕАЭС N RU Д-JP.РА04.В.65673/23 от 14.06.2023 действует до 13.06.2028</t>
  </si>
  <si>
    <t>MEDI02</t>
  </si>
  <si>
    <t>Mediplorer CO2 gel mask</t>
  </si>
  <si>
    <t>Гелевая маска СО2 для лица Mediplorer</t>
  </si>
  <si>
    <t>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t>
  </si>
  <si>
    <t>ЕАЭС N RU Д-JP.РА04.В.65636/23 от 14.06.2023 действует до 13.06.2028</t>
  </si>
  <si>
    <t>MEDION PRO</t>
    <phoneticPr fontId="11"/>
  </si>
  <si>
    <t>MEDI03P</t>
  </si>
  <si>
    <t>Mediplorer CO2 gel mask premium</t>
  </si>
  <si>
    <t>Премиальная гелевая маска СО2 для лица Mediplorer</t>
  </si>
  <si>
    <t>MEDI03</t>
  </si>
  <si>
    <t>MEDI07</t>
  </si>
  <si>
    <t>Mediplorer CO2 sheet mask</t>
  </si>
  <si>
    <t>Тканевая маска для лица СО2 Mediplorer</t>
  </si>
  <si>
    <t>WATER
BUTYLENE GLYCOL
ROSA DAMASCENA PHYTOPLACENTA CULTURE EXTRACT
SODIUM ACETYLATED HYALURONATE
HYDROLYZED HYALURONIC ACID 
ARTEMIA EXTRACT
PENTYLENE GLYCOL 
ALGIN
CELLULOSE GUM
CHONDRUS ORISPUS (CARRAGEENAN) 
ZOSTERA MARINA EXTRACT
ROSA CANINA FRUIT OIL
CITRIC ACID
SODIUM TOCOPHERYL PHOSPHATE
SODIUM CITRATE
ALCOHOL
PHENOXYETHANOL 
PEG-60 HYDROGENATED CASTOR OIL
HYDROXYPROPYL METHYLCELLULOSE STEAROXY ETHER
MALIC ACID</t>
  </si>
  <si>
    <t>ЕАЭС N RU Д-JP.РА04.В.65672/23 от 14.06.2023 действует до 13.06.2028</t>
  </si>
  <si>
    <t>MEDI04</t>
  </si>
  <si>
    <t>Mediplorer Radiance Lift lotion</t>
  </si>
  <si>
    <t>Лифтинговый лосьон для лица «Сияние» Mediplorer</t>
  </si>
  <si>
    <t>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t>
  </si>
  <si>
    <t>ЕАЭС N RU Д-JP.РА04.В.65654/23 от 14.06.2023 действует до 13.06.2028</t>
  </si>
  <si>
    <t>MEDI06</t>
  </si>
  <si>
    <t>Mediplorer Radiance Lift serum</t>
  </si>
  <si>
    <t>Лифтинговая сыворотка для лица «Сияние» Mediplorer</t>
  </si>
  <si>
    <t>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t>
  </si>
  <si>
    <t>ЕАЭС N RU Д-JP.РА04.В.65640/23 от 14.06.2023 действует до 13.06.2028</t>
  </si>
  <si>
    <t>MEDI05</t>
  </si>
  <si>
    <t>Mediplorer Radiance Lift cream</t>
  </si>
  <si>
    <t>Лифтинговый крем для лица «Сияние» Mediplorer</t>
  </si>
  <si>
    <t>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t>
  </si>
  <si>
    <t>ЕАЭС N RU Д-JP.РА04.В.65650/23 от 14.06.2023 действует до 13.06.2028</t>
  </si>
  <si>
    <t>MEDI01</t>
  </si>
  <si>
    <t>Mediplorer Cleansing balm</t>
  </si>
  <si>
    <t>Очищающий бальзам для лица Mediplorer</t>
  </si>
  <si>
    <t>ETHYLHEXYL PALMITATE
OLEA EUROPAEA (OLIVE) FRUIT OIL
PEG-20 GLYCERYL TRIISOSTEARATE
POLYETHYLENE
PEG-10 GLYCERYL TRIISOSTEARATE
BUTYROSPERMUM PARKII (SHEA) BUTTER
ROSA CANINA FRUIT OIL
PHENOXYETHANOL
WATER
ROSA DAMASCENA FLOWER OIL
SACCHARIDE ISOMERATE
CELLULOSE GUM
SODIUM BICARBONATE
COLLOIDAL PLATINUM
SILVER</t>
  </si>
  <si>
    <t>ЕАЭС N RU Д-JP.РА04.В.65633/23 от 14.06.2023 действует до 13.06.2028</t>
  </si>
  <si>
    <t>MEDI08</t>
  </si>
  <si>
    <t>Набор из 4-х продуктов: гелевая маска СО2 на 6 применений, лифтинговый лосьон, сыворотка, крем.</t>
  </si>
  <si>
    <t>face care</t>
  </si>
  <si>
    <t>MEDI09</t>
  </si>
  <si>
    <t xml:space="preserve">Набор из 4-х продуктов Mediplorer: гелевая маска СО2 на 30 применений, лифтинговый лосьон «Сияние», сыворотка «Сияние», крем «Сияние». </t>
  </si>
  <si>
    <t>MEDI10</t>
  </si>
  <si>
    <t>Пробный набор  Mediplorer.(гелевая маска СО2, мини саше лифтинговый лосьон «Сияние» , лифтинговая сыворотка  «Сияние» , лифтинговый крем «Сияние» , очищающий бальзам Mediplorer.)</t>
  </si>
  <si>
    <t>McCoy PRO</t>
  </si>
  <si>
    <t>MC26P</t>
  </si>
  <si>
    <t>«McCoy» Non F Energy Premium</t>
  </si>
  <si>
    <t>Премиальный крем для тела, способствующий стройности тела 
и выравнивающий поверхность кожи Нон Ф МакКой.</t>
    <phoneticPr fontId="11"/>
  </si>
  <si>
    <t>ЕАЭС N RU Д-JP.РА04.В.61482/23 от 13.06.2023 действует до 12.06.2028</t>
  </si>
  <si>
    <t>McCoy Co., Ltd.</t>
  </si>
  <si>
    <t>MC27P</t>
  </si>
  <si>
    <t>Массажный гель минеральный баланс 
Нон Ф «Дракон», улучшающий тургор кожи и способствующий расщеплению жира Маккой.</t>
  </si>
  <si>
    <t>MC28P</t>
  </si>
  <si>
    <t>Пластиковый флакон с помпой для запасной 
упаковки Массажный гель Дракон, улучшающий тургор кожи и способствующий расщеплению 
жира Маккой.</t>
  </si>
  <si>
    <t>bottle</t>
  </si>
  <si>
    <t>6~120</t>
  </si>
  <si>
    <t>McCoy</t>
  </si>
  <si>
    <t xml:space="preserve">Крем омолаживающий кожу тела «Эксперт» Нон Ф МакКой. </t>
  </si>
  <si>
    <t>body massage cream</t>
  </si>
  <si>
    <t>MC29T</t>
  </si>
  <si>
    <t>McCoy Non F Energy Mist</t>
  </si>
  <si>
    <t>Мист для тела Нон Ф Энергия МакКой.</t>
  </si>
  <si>
    <t>body spray</t>
  </si>
  <si>
    <t>ЕАЭС N RU Д-JP.РА04.В.61494/23 от 13.06.2023 действует до 12.06.2028</t>
  </si>
  <si>
    <t>MC30</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</si>
  <si>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Monster Mineral Balance Body Massage Gel 250g</t>
    </r>
    <phoneticPr fontId="11"/>
  </si>
  <si>
    <t>«McCoy» Non F Monster Mineral Balance Body Massage Gel</t>
  </si>
  <si>
    <t>Массажный гель минеральный баланс 
Нон Ф «Монстр», улучшающий тургор кожи и способствующий расщеплению жира Маккой.</t>
  </si>
  <si>
    <t>ЕАЭС N RU Д-JP.РА04.В.61609/23 от 13.06.2023 действует до 12.06.2028</t>
  </si>
  <si>
    <t>MC32</t>
  </si>
  <si>
    <t>MC32P</t>
  </si>
  <si>
    <t>MC31P</t>
  </si>
  <si>
    <t>bottle</t>
    <phoneticPr fontId="11"/>
  </si>
  <si>
    <t>MC01P</t>
  </si>
  <si>
    <t>McCoy McCELLRIE CLEANSING GEL</t>
  </si>
  <si>
    <t>Демакияжный гель МакСелри</t>
  </si>
  <si>
    <t>ЕАЭС N RU Д-JP.РА04.В.61476/23 от 13.06.2023 действует до 12.06.2028</t>
  </si>
  <si>
    <t>MC02P</t>
  </si>
  <si>
    <t>McCoy McCELLRIE FACE WASH</t>
  </si>
  <si>
    <t>Пенка для умывания МакСелри</t>
  </si>
  <si>
    <t>ЕАЭС N RU Д-JP.РА04.В.61655/23 от 13.06.2023 действует до 12.06.2028</t>
  </si>
  <si>
    <t>MC03P</t>
  </si>
  <si>
    <t>McCoy McCELLRIE FACE LOTION</t>
  </si>
  <si>
    <t>Лосьон для лица МакСелри</t>
  </si>
  <si>
    <t>ЕАЭС N RU Д-JP.РА04.В.61590/23 от 13.06.2023 действует до 12.06.2028</t>
  </si>
  <si>
    <t>MC04P</t>
  </si>
  <si>
    <t>McCoy McCELLRIE SERUM</t>
  </si>
  <si>
    <t>Сыворотка для лица МакСелри</t>
  </si>
  <si>
    <t>ЕАЭС N RU Д-JP.РА04.В.68107/23 от 15.06.2023 действует до 14.06.2028</t>
  </si>
  <si>
    <t>MC05P</t>
  </si>
  <si>
    <t>McCoy McCELLRIE ESSENCE CREAM</t>
  </si>
  <si>
    <t>Эссенция-крем для лица МакСелри</t>
  </si>
  <si>
    <t>ЕАЭС N RU Д-JP.РА04.В.61617/23 от 13.06.2023 действует до 12.06.2028</t>
  </si>
  <si>
    <t>MC06P</t>
  </si>
  <si>
    <t>McCoy McCELLRIE MASK</t>
  </si>
  <si>
    <t>Маска для лица на основе биоцеллюлозы МакСелри</t>
  </si>
  <si>
    <t>ЕАЭС N RU Д-JP.РА04.В.61489/23 от 13.06.2023 действует до 12.06.2028</t>
  </si>
  <si>
    <t>MC11P</t>
  </si>
  <si>
    <t>McCoy McCELLRIE MASSAGE CREAM</t>
  </si>
  <si>
    <t>Массажный крем для лица МакСелри</t>
  </si>
  <si>
    <t>ЕАЭС N RU Д-JP.РА04.В.61629/23 от 13.06.2023 действует до 12.06.2028</t>
  </si>
  <si>
    <t>MC01</t>
  </si>
  <si>
    <t>MC02</t>
  </si>
  <si>
    <t>MC03</t>
  </si>
  <si>
    <t>MC04</t>
  </si>
  <si>
    <t>MC05</t>
  </si>
  <si>
    <t>MC07</t>
  </si>
  <si>
    <t>«McCoy» McCELLRIE CARNIVAL EYE CARE ESSENCE</t>
  </si>
  <si>
    <t>Универсальная антивозрастная эссенция для кожи вокруг глаз МакСелри</t>
  </si>
  <si>
    <t>eye essence</t>
  </si>
  <si>
    <t>ЕАЭС N RU Д-JP.РА04.В.61660/23 от 13.06.2023 действует до 12.06.2028</t>
  </si>
  <si>
    <t>MC06</t>
  </si>
  <si>
    <t>MC08</t>
  </si>
  <si>
    <t>McCoy McCELLRIE POWDER ESSENCE</t>
  </si>
  <si>
    <t>Высокоэффективная антивозрастная эссенция для лица на основе культуральной жидкости МакСелри</t>
  </si>
  <si>
    <t>MC09</t>
  </si>
  <si>
    <t>«McCoy» McCELLRIE PIQUE</t>
  </si>
  <si>
    <t>Лифтинговая омолаживающая эссенция для лица на основе спикулы МакСелри</t>
  </si>
  <si>
    <t>MC10</t>
  </si>
  <si>
    <t>MC13P</t>
  </si>
  <si>
    <t>McCoy Dolcet Sheet Mask</t>
  </si>
  <si>
    <t>Тканевая маска для увлажнения и упругости кожи груди Дольсет</t>
  </si>
  <si>
    <t>ЕАЭС N RU Д-JP.РА04.В.68048/23 от 15.06.2023 действует до 14.06.2028</t>
  </si>
  <si>
    <t>MC14</t>
  </si>
  <si>
    <t>McCoy Dolcet Bodymake Gel</t>
  </si>
  <si>
    <t>Гель для улучшения упругости кожи груди Дольсет МакКой</t>
  </si>
  <si>
    <t>body gel</t>
  </si>
  <si>
    <t>ЕАЭС N RU Д-JP.РА04.В.58512/23 от 09.06.2023 действует до 08.06.2028</t>
  </si>
  <si>
    <t>McCoy Co., Ltd</t>
  </si>
  <si>
    <t>MC13</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</si>
  <si>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Sheet Mask 4 set/box</t>
    </r>
    <phoneticPr fontId="11"/>
  </si>
  <si>
    <t>MC15</t>
  </si>
  <si>
    <t xml:space="preserve">Корректирующие легенцы Дольсет МакКой. Размер М. </t>
  </si>
  <si>
    <t>leggins</t>
    <phoneticPr fontId="11"/>
  </si>
  <si>
    <t>MC16</t>
  </si>
  <si>
    <t xml:space="preserve">Корректирующие легенцы Дольсет МакКой. Размер L. </t>
  </si>
  <si>
    <t>MC17</t>
  </si>
  <si>
    <t>health drink</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</si>
  <si>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ENEW ACTIVE BURN 180tablets</t>
    </r>
    <r>
      <rPr>
        <sz val="10"/>
        <color theme="1"/>
        <rFont val="MS Gothic"/>
        <family val="3"/>
        <charset val="128"/>
      </rPr>
      <t>　</t>
    </r>
    <r>
      <rPr>
        <sz val="10"/>
        <color rgb="FFFF0000"/>
        <rFont val="Arial"/>
        <family val="2"/>
        <charset val="204"/>
      </rPr>
      <t>образцы не отправляли</t>
    </r>
    <phoneticPr fontId="11"/>
  </si>
  <si>
    <t>MC20</t>
  </si>
  <si>
    <t>Фибра на основе изомальтоолигосахаридов и ферментированного риса ENEW МакКой.</t>
  </si>
  <si>
    <t>MC21</t>
  </si>
  <si>
    <t xml:space="preserve">Многофункциональная вода на основе отрицательно заряженных ионов Топ Скин МакКой.  </t>
  </si>
  <si>
    <t>body &amp; facial lotion</t>
    <phoneticPr fontId="11"/>
  </si>
  <si>
    <t>MC22</t>
  </si>
  <si>
    <t xml:space="preserve">Насадка-распылитель для лосьона Top Skin. </t>
  </si>
  <si>
    <t>40~200</t>
  </si>
  <si>
    <t>MC23</t>
  </si>
  <si>
    <t>massage oil</t>
  </si>
  <si>
    <t>MC24</t>
  </si>
  <si>
    <t>MC25</t>
  </si>
  <si>
    <t>McCoy DELIQUETTE</t>
  </si>
  <si>
    <t>Гель для деликатной кожи тела Деликетт</t>
  </si>
  <si>
    <t>ЕАЭС N RU Д-JP.РА04.В.58481/23 от 09.06.2023 действует до 08.06.2028</t>
  </si>
  <si>
    <t>body massage dream</t>
    <phoneticPr fontId="11"/>
  </si>
  <si>
    <t>MC30S</t>
  </si>
  <si>
    <t>body massage gel</t>
    <phoneticPr fontId="11"/>
  </si>
  <si>
    <t>MC32S</t>
  </si>
  <si>
    <t>body massage cream</t>
    <phoneticPr fontId="11"/>
  </si>
  <si>
    <t>MCS01</t>
  </si>
  <si>
    <t>cleansing,wash,lotion,serum,cream</t>
  </si>
  <si>
    <t>MC10S</t>
  </si>
  <si>
    <t>MC09S</t>
  </si>
  <si>
    <t>MC14S</t>
  </si>
  <si>
    <t>body gel</t>
    <phoneticPr fontId="11"/>
  </si>
  <si>
    <t>URESHINO</t>
    <phoneticPr fontId="11"/>
  </si>
  <si>
    <t>U004</t>
  </si>
  <si>
    <t>Ureshino  Ceramide Drink CeraFull EX+</t>
  </si>
  <si>
    <t>Ureshino  Ceramide Drink CeraFull EX+</t>
    <phoneticPr fontId="11"/>
  </si>
  <si>
    <t>Биологически активная добавка к пище "Жидкий питьевой коллаген с керамидами и витамином С Уресино CeraFull EX+</t>
    <phoneticPr fontId="11"/>
  </si>
  <si>
    <t>health drink</t>
  </si>
  <si>
    <t xml:space="preserve">RU.77.99.11.003.R.001291.04.22  от 21.04.2022 </t>
    <phoneticPr fontId="11"/>
  </si>
  <si>
    <t>Ureshino Lab</t>
  </si>
  <si>
    <t>Nikko Yakuhin Co., Ltd.</t>
  </si>
  <si>
    <t>U002</t>
    <phoneticPr fontId="11"/>
  </si>
  <si>
    <t>Ureshino Essence</t>
    <phoneticPr fontId="11"/>
  </si>
  <si>
    <t>Эссенция на основе керамидов Урэсино. Ureshino Essence.</t>
  </si>
  <si>
    <t>ЕАЭС N RU Д-JP.АБ47.В.09004/20 от 11.09.2020</t>
  </si>
  <si>
    <t>LUXCES</t>
  </si>
  <si>
    <t>LUX01</t>
  </si>
  <si>
    <t>Luxces Res-Q Precious Pack&amp;Treatment</t>
  </si>
  <si>
    <t>Восстанавливающая маска-кондиционер для кожи головы и волос</t>
  </si>
  <si>
    <t>hair mask</t>
  </si>
  <si>
    <t>ЕАЭС N RU Д-JP.РА04.В.67286/23 от 15.06.2023 действует до 14.06.2028</t>
  </si>
  <si>
    <t>Luxces</t>
  </si>
  <si>
    <t>Nisshin Kaken Inc.</t>
  </si>
  <si>
    <t xml:space="preserve">Diaasjapan </t>
    <phoneticPr fontId="11"/>
  </si>
  <si>
    <t xml:space="preserve">
Beauty Smile
</t>
    <phoneticPr fontId="11"/>
  </si>
  <si>
    <t>tooth paste</t>
  </si>
  <si>
    <t xml:space="preserve">
Beauty Smile
</t>
  </si>
  <si>
    <t>Beauty Smile Agio</t>
    <phoneticPr fontId="11"/>
  </si>
  <si>
    <t>DD Perfect</t>
  </si>
  <si>
    <t>GL09</t>
  </si>
  <si>
    <t>GL10P</t>
  </si>
  <si>
    <t>GL05</t>
  </si>
  <si>
    <t>Perfect Serum Thalasso Mask</t>
  </si>
  <si>
    <t>Face mask</t>
  </si>
  <si>
    <t>ЕАЭС N RU Д-JP.АИ77.В.26207/19 от 27.05.2019 действует до 26.05.2025</t>
  </si>
  <si>
    <t>HSC COLLAGEN CJ., Ltd</t>
  </si>
  <si>
    <t>DD Perfect Cleansing gel</t>
  </si>
  <si>
    <t>Очищающий гель для снятия макияжа</t>
  </si>
  <si>
    <t>Glow</t>
  </si>
  <si>
    <t>Glow Co., LTD</t>
  </si>
  <si>
    <t>DD Perfect Cleansing soap</t>
  </si>
  <si>
    <t>Очищающее мыло</t>
  </si>
  <si>
    <t>CF031</t>
  </si>
  <si>
    <t>DD Perfect Natural Leaf Cushion Foundation</t>
  </si>
  <si>
    <t>Тональный крем-кюшон Натуральные листья</t>
  </si>
  <si>
    <t>ЕАЭС N RU Д-JP.НВ15.В.04902/19 от 31.12.2019 действует до 30.12.2024</t>
  </si>
  <si>
    <t>Face lotion</t>
  </si>
  <si>
    <t>DD Perfect Plus total care water</t>
  </si>
  <si>
    <t>Многофункциональный увлажняющий регенерирующий лосьон DD Perfect Plus</t>
  </si>
  <si>
    <t>Многофункциональный увлажняющий регенерирующий лосьон</t>
  </si>
  <si>
    <t>BGT01</t>
  </si>
  <si>
    <t>Белье туалетное для взрослых из 100 % хлопка: полотенца</t>
  </si>
  <si>
    <t>Towel</t>
  </si>
  <si>
    <t>FS01</t>
  </si>
  <si>
    <t>sponge</t>
    <phoneticPr fontId="11"/>
  </si>
  <si>
    <t>FS04</t>
  </si>
  <si>
    <t>cotton</t>
    <phoneticPr fontId="11"/>
  </si>
  <si>
    <t>FS03</t>
  </si>
  <si>
    <t>gauze</t>
    <phoneticPr fontId="11"/>
  </si>
  <si>
    <t>DR SAIBO HAIR REBORN PRO</t>
  </si>
  <si>
    <t>SO01</t>
  </si>
  <si>
    <t>SGF-OK</t>
  </si>
  <si>
    <t>SGF-OK</t>
    <phoneticPr fontId="11"/>
  </si>
  <si>
    <t>Высококонцентрированная эссенция для лица</t>
    <phoneticPr fontId="11"/>
  </si>
  <si>
    <t>ЕАЭС N RU Д-JP.РА02.В.76973/23 от 27.03.2023 действует до 26.03.2028</t>
  </si>
  <si>
    <t>Cell Links Ink.</t>
  </si>
  <si>
    <t>Tilla Caps</t>
  </si>
  <si>
    <t>0001K</t>
  </si>
  <si>
    <t>Tilla  Caps</t>
    <phoneticPr fontId="11"/>
  </si>
  <si>
    <t>TILLA Caps</t>
  </si>
  <si>
    <t>Биологически активная добавка к пище "ТИЛЛА Капс"</t>
    <phoneticPr fontId="11"/>
  </si>
  <si>
    <t>collagen</t>
    <phoneticPr fontId="11"/>
  </si>
  <si>
    <t>СГР RU.77.99.11.003.Е.011005.11.14</t>
  </si>
  <si>
    <t>Tilla</t>
  </si>
  <si>
    <t>Kanda Giko Co., LTD</t>
  </si>
  <si>
    <t>Salon de Flouveil SAMPLE</t>
  </si>
  <si>
    <t>Ультрапитательный лосьон для лица</t>
  </si>
  <si>
    <t>Ультрапитательный крем для лица</t>
  </si>
  <si>
    <t>Релаксирующая эмульсия</t>
  </si>
  <si>
    <t>Релаксирующий крем</t>
  </si>
  <si>
    <t>Relent TESTER</t>
  </si>
  <si>
    <t>B5373RT</t>
  </si>
  <si>
    <t>face oil</t>
  </si>
  <si>
    <t>B5357RT</t>
  </si>
  <si>
    <t>Демакияжный крем для лица</t>
  </si>
  <si>
    <t>B5358RT</t>
  </si>
  <si>
    <t>Пенка для умывания</t>
  </si>
  <si>
    <t>B3369RT</t>
  </si>
  <si>
    <t>B3369RT120</t>
  </si>
  <si>
    <t>B3372RT</t>
  </si>
  <si>
    <t>B5351RT</t>
  </si>
  <si>
    <t>Лосьон с витамином С</t>
  </si>
  <si>
    <t>B5352RT</t>
  </si>
  <si>
    <t>В5353RT</t>
  </si>
  <si>
    <t>B5359RT</t>
  </si>
  <si>
    <t>B5354RT</t>
  </si>
  <si>
    <t>B5355RT</t>
  </si>
  <si>
    <t>B5356RT</t>
  </si>
  <si>
    <t>5802476T</t>
  </si>
  <si>
    <t>A2810RT</t>
  </si>
  <si>
    <t>A8301RT</t>
  </si>
  <si>
    <t>ЕАЭС N RU Д-JP.РА03.В.91575/22 от 31.05.2022 действует до 30.05.2029</t>
  </si>
  <si>
    <t>A2820RT</t>
  </si>
  <si>
    <t>Освежающий лосьон-эссенция</t>
  </si>
  <si>
    <t>A2830RT</t>
  </si>
  <si>
    <t>A2800RT</t>
  </si>
  <si>
    <t>A3830RT</t>
  </si>
  <si>
    <t>A6830RT</t>
  </si>
  <si>
    <t>eye treatment</t>
    <phoneticPr fontId="11"/>
  </si>
  <si>
    <t>A8201RT</t>
  </si>
  <si>
    <t>A1831RT</t>
  </si>
  <si>
    <t>X0501RT</t>
  </si>
  <si>
    <t>Крем-пудра-эссенция</t>
  </si>
  <si>
    <t>X0492RT</t>
  </si>
  <si>
    <t>Пудра-эссенция</t>
  </si>
  <si>
    <t>B2802RT</t>
  </si>
  <si>
    <t>B2803RT</t>
  </si>
  <si>
    <t>B2805RT</t>
  </si>
  <si>
    <t>B2806RT</t>
  </si>
  <si>
    <t>Увлажняющий лосьон Астеропа</t>
    <phoneticPr fontId="11"/>
  </si>
  <si>
    <t>B2807RT</t>
  </si>
  <si>
    <t>B2808RT</t>
  </si>
  <si>
    <t>B3720RT</t>
  </si>
  <si>
    <t>Лосьон от морщин Риналес Тестер</t>
  </si>
  <si>
    <t>B3730RT</t>
  </si>
  <si>
    <t>B3740RT</t>
  </si>
  <si>
    <t>B3750RT</t>
  </si>
  <si>
    <t>5802396</t>
  </si>
  <si>
    <t>La Ceral mini bottle set</t>
  </si>
  <si>
    <t>Набор уходовой косметики для лица</t>
  </si>
  <si>
    <t>vc runny, doll, runny,milk,cream</t>
    <phoneticPr fontId="11"/>
  </si>
  <si>
    <r>
      <t xml:space="preserve"> La Cerarl</t>
    </r>
    <r>
      <rPr>
        <sz val="8"/>
        <color theme="1"/>
        <rFont val="ＭＳ Ｐ明朝"/>
        <family val="1"/>
        <charset val="128"/>
      </rPr>
      <t>　シリーズ全商品と共通</t>
    </r>
  </si>
  <si>
    <t>ЕАЭС N RU Д-JP.НВ15.В.03806/19 от 11.12.2019 действует до 10.12.2024
ЕАЭС N RU Д-JP.НВ15.В.03806/19 от 11.12.2019 действует до 10.12.2024
ЕАЭС N RU Д-JP.НВ15.В.03788/19 от 11.12.2019 действует до 10.12.2024
ЕАЭС N RU Д-JP.НВ15.B.03802/19 от 11.12.2019 действует до 10.12.2024
ЕАЭС N RU Д-JP.НВ15.В.03803/19 от 11.12.2019 действует до 10.12.2024</t>
  </si>
  <si>
    <t>IDEA INTERNATIONAL CO., LTD
BRUNO Inc.</t>
  </si>
  <si>
    <t>5802395</t>
  </si>
  <si>
    <t>Relent La Cerarl Trial Set</t>
  </si>
  <si>
    <t>vc runny, doll, runny,pack</t>
    <phoneticPr fontId="11"/>
  </si>
  <si>
    <t>ЕАЭС N RU Д-JP.РА03.В.91575/22 от 31.05.2022 действует до 30.05.2027
ЕАЭС N RU Д-JP.НВ15.В.03806/19 от 11.12.2019 действует до 10.12.2024
ЕАЭС N RU Д-JP.НВ15.В.03788/19 от 11.12.2019 действует до 10.12.2024
ЕАЭС N RU Д-JP.НВ15.В.03806/19 от 11.12.2019 действует до 10.12.2024</t>
  </si>
  <si>
    <t>B2028RT</t>
  </si>
  <si>
    <t>A2705RT</t>
  </si>
  <si>
    <t>Relent SAMPLE</t>
  </si>
  <si>
    <t>B5357RS</t>
  </si>
  <si>
    <t>ﾗ･ｾﾗｰﾙ ﾄﾞﾛｩﾜｰｸﾚﾝｼﾞﾝｸﾞ(ｼｮｳ)</t>
  </si>
  <si>
    <t>B5352RS</t>
  </si>
  <si>
    <t>В5353RS</t>
  </si>
  <si>
    <t>B5354RS</t>
  </si>
  <si>
    <t>B5355RS</t>
  </si>
  <si>
    <t>B5356RS</t>
  </si>
  <si>
    <t>B5359RS</t>
  </si>
  <si>
    <t>B3369RS</t>
  </si>
  <si>
    <t>B3372RS</t>
  </si>
  <si>
    <t>ﾗ･ｾﾗｰﾙ ﾄﾞﾛｩﾜｰﾌﾚｯｼｭﾅｰ (ｼｮｳ)</t>
  </si>
  <si>
    <t>A2800RS</t>
  </si>
  <si>
    <t>A2810RS</t>
  </si>
  <si>
    <t>A2820RS</t>
  </si>
  <si>
    <t>A2830RS</t>
  </si>
  <si>
    <t>A3830RS</t>
  </si>
  <si>
    <t>A6830RS</t>
  </si>
  <si>
    <t>YOKIBI ｴｯｾﾝｽｱｲﾄﾘｰﾄﾒﾝﾄ(ｼｮｳ)</t>
  </si>
  <si>
    <t>A8201RS</t>
  </si>
  <si>
    <t>YOKIBI ｴｯｾﾝｽｴﾏﾙｼｮﾝﾘｯﾁ(ｼｮｳ)</t>
  </si>
  <si>
    <t>A1831RS</t>
  </si>
  <si>
    <t>A8301RS</t>
  </si>
  <si>
    <t>ЕАЭС N RU Д-JP.РА03.В.91575/22 от 31.05.2022 действует до 30.05.2030</t>
  </si>
  <si>
    <t>B2801RS</t>
  </si>
  <si>
    <t>B2802RS</t>
  </si>
  <si>
    <t>B2803RS</t>
  </si>
  <si>
    <t>B2804RS</t>
  </si>
  <si>
    <t>B2805RS</t>
  </si>
  <si>
    <t>B2806RS</t>
  </si>
  <si>
    <t>B2807RS</t>
  </si>
  <si>
    <t>Питательное молочко Астеропа пробник</t>
  </si>
  <si>
    <t>B2808RS</t>
  </si>
  <si>
    <t>Wrinkle Lotion</t>
  </si>
  <si>
    <t>Лосьон от морщин Риналес</t>
  </si>
  <si>
    <t>B3730RS</t>
  </si>
  <si>
    <t>B3740RS</t>
  </si>
  <si>
    <t>B3750RS</t>
  </si>
  <si>
    <t>00003</t>
    <phoneticPr fontId="11"/>
  </si>
  <si>
    <t>paper bag</t>
    <phoneticPr fontId="11"/>
  </si>
  <si>
    <r>
      <rPr>
        <sz val="8"/>
        <color theme="1"/>
        <rFont val="ＭＳ Ｐ明朝"/>
        <family val="1"/>
        <charset val="128"/>
      </rPr>
      <t>エスプリコート</t>
    </r>
    <phoneticPr fontId="11"/>
  </si>
  <si>
    <t>CBON TESTER</t>
  </si>
  <si>
    <t>A0001803T</t>
  </si>
  <si>
    <t>A0001804T</t>
  </si>
  <si>
    <t>A0001805T</t>
  </si>
  <si>
    <t>A0001109T</t>
  </si>
  <si>
    <t>A0001103T</t>
  </si>
  <si>
    <t>5.1x5.1x18.8</t>
    <phoneticPr fontId="8"/>
  </si>
  <si>
    <t>A0001105T</t>
  </si>
  <si>
    <t>5.1x5.1x17.1</t>
    <phoneticPr fontId="8"/>
  </si>
  <si>
    <t>A0001106T</t>
  </si>
  <si>
    <t>4953035040021</t>
  </si>
  <si>
    <t>14x15.6x2</t>
    <phoneticPr fontId="8"/>
  </si>
  <si>
    <t>A000574S</t>
  </si>
  <si>
    <t>fece essence</t>
    <phoneticPr fontId="11"/>
  </si>
  <si>
    <t>A000576S</t>
  </si>
  <si>
    <t>A000577S</t>
  </si>
  <si>
    <t>A000606S</t>
  </si>
  <si>
    <t>A000476S</t>
  </si>
  <si>
    <t>Питательная эссенция для тела.</t>
  </si>
  <si>
    <t>A000604S</t>
  </si>
  <si>
    <t>A0001109S</t>
  </si>
  <si>
    <t>A2200334</t>
  </si>
  <si>
    <t>A0001103S</t>
  </si>
  <si>
    <t>A2200335</t>
  </si>
  <si>
    <t>A0001105S</t>
  </si>
  <si>
    <t>A2200397</t>
  </si>
  <si>
    <t>A0001106S</t>
  </si>
  <si>
    <t>A2200314</t>
  </si>
  <si>
    <t>A0001803S</t>
  </si>
  <si>
    <t>A2200315</t>
  </si>
  <si>
    <t>A0001804S</t>
  </si>
  <si>
    <t>A0001805S</t>
  </si>
  <si>
    <t>A0001806S</t>
  </si>
  <si>
    <t>Солнцезащитная база Абилити</t>
  </si>
  <si>
    <t>A2200378</t>
  </si>
  <si>
    <t>A0001509S</t>
  </si>
  <si>
    <t>A2200374</t>
  </si>
  <si>
    <t>A0001506S</t>
  </si>
  <si>
    <t>QF0032S</t>
  </si>
  <si>
    <t>QF0102S</t>
  </si>
  <si>
    <t>QF0101S</t>
  </si>
  <si>
    <t>Серум для роста ресниц</t>
  </si>
  <si>
    <t>eyelush serum</t>
    <phoneticPr fontId="11"/>
  </si>
  <si>
    <t>Sunsorit SAMPLE</t>
  </si>
  <si>
    <t>102994T</t>
  </si>
  <si>
    <t>103014T</t>
  </si>
  <si>
    <t>104004T</t>
  </si>
  <si>
    <t>Lapidem TESTER</t>
  </si>
  <si>
    <t>Средство для очищения кожи лица и тела Лапидем.  300ml</t>
    <phoneticPr fontId="11"/>
  </si>
  <si>
    <t>LP01T</t>
  </si>
  <si>
    <t>Демакияжный увлажняющий крем</t>
  </si>
  <si>
    <t>LP05T</t>
  </si>
  <si>
    <t>Масло для массажа и ванны "Релаксирующее"</t>
  </si>
  <si>
    <t>LP06T</t>
  </si>
  <si>
    <t>Масло для массажа и ванны "Умиротворение"</t>
  </si>
  <si>
    <t>LPD-0079T</t>
  </si>
  <si>
    <t>Масло для массажа и ванны "Баланс"</t>
  </si>
  <si>
    <t>LP08T</t>
  </si>
  <si>
    <t>Масло для массажа и ванны "Дыхание"</t>
  </si>
  <si>
    <t>LP09T</t>
  </si>
  <si>
    <t>Масло для массажа и ванны "Энергия"</t>
  </si>
  <si>
    <t>LP23T</t>
  </si>
  <si>
    <t>Увлажняющий лосьон-спрей</t>
  </si>
  <si>
    <t>LP24T</t>
  </si>
  <si>
    <t>Лифтинговый серум</t>
  </si>
  <si>
    <t>LP22T</t>
  </si>
  <si>
    <t>Маска ночная</t>
  </si>
  <si>
    <t>LP25T</t>
  </si>
  <si>
    <t>Шампунь «Питание и увлажнение» для волос Лапидем. 300 ml</t>
  </si>
  <si>
    <t>LP26T</t>
  </si>
  <si>
    <t>180*130*5</t>
  </si>
  <si>
    <t>5*180*130*5</t>
  </si>
  <si>
    <t>ROSY DROP SAMPLE</t>
  </si>
  <si>
    <t>RD01S</t>
  </si>
  <si>
    <t>Идеальные патчи под глаза</t>
  </si>
  <si>
    <t>RD02S</t>
  </si>
  <si>
    <t>Лосьон-эссенция</t>
  </si>
  <si>
    <t>Эссенция против морщин</t>
  </si>
  <si>
    <t>RD04S</t>
  </si>
  <si>
    <t>Питательный крем</t>
  </si>
  <si>
    <t>ESTLABO PRO TESTER</t>
  </si>
  <si>
    <t>EST12T</t>
  </si>
  <si>
    <t>Антивозрастной массажный гель</t>
  </si>
  <si>
    <t>EST13T</t>
  </si>
  <si>
    <t>EST31T</t>
  </si>
  <si>
    <t>Массажный крем</t>
  </si>
  <si>
    <t>EST24T</t>
  </si>
  <si>
    <t>Альгинатная лифтинговая маска</t>
  </si>
  <si>
    <t>EST25T</t>
  </si>
  <si>
    <t>Альгинатная маска выравнивающая цвет кожи лица</t>
  </si>
  <si>
    <t>EST01T</t>
  </si>
  <si>
    <t>Демакияжный лосьон для очищения макияжа с глаз и губ</t>
  </si>
  <si>
    <t>EST02T</t>
  </si>
  <si>
    <t>Очищающее пенка мусс</t>
  </si>
  <si>
    <t>ЕАЭС N RU Д-JP.АБ47.В.08751/20 от 08.09.2020 действует до 07.09.2026</t>
  </si>
  <si>
    <t>EST03T</t>
  </si>
  <si>
    <t>Мягкий очищающий скраб</t>
  </si>
  <si>
    <t>ЕАЭС N RU Д-JP.АБ47.В.09020/20 от 11.09.2020 действует до 10.09.2026</t>
  </si>
  <si>
    <t>EST04T</t>
  </si>
  <si>
    <t>Очищающая маска</t>
  </si>
  <si>
    <t>EST05T</t>
  </si>
  <si>
    <t>Демакияжный гель для лица</t>
  </si>
  <si>
    <t>EST06T</t>
  </si>
  <si>
    <t>Очищающая эмульсия</t>
  </si>
  <si>
    <t>ESTLABO TESTER</t>
  </si>
  <si>
    <t>EST07T</t>
  </si>
  <si>
    <t>Очищающая пенка</t>
  </si>
  <si>
    <t>EST08T</t>
  </si>
  <si>
    <t>Освежающий лосьон</t>
  </si>
  <si>
    <t>EST09T</t>
  </si>
  <si>
    <t>Массажный лосьон для жирной и комбинированной кожи</t>
  </si>
  <si>
    <t>EST10T</t>
  </si>
  <si>
    <t>Аутентичное массажное масло</t>
  </si>
  <si>
    <t>EST11T</t>
  </si>
  <si>
    <t>Натуральное массажное масло из сахарного сквалана</t>
  </si>
  <si>
    <t>EST14T</t>
  </si>
  <si>
    <t>Питательный лосьон</t>
  </si>
  <si>
    <t>EST15T</t>
  </si>
  <si>
    <t>Увлажняющая лифтинговая многофункциональная эссенция</t>
  </si>
  <si>
    <t>EST16T</t>
  </si>
  <si>
    <t>Питательный крем для лица</t>
  </si>
  <si>
    <t>EST17T</t>
  </si>
  <si>
    <t>Питательная эмульсия</t>
  </si>
  <si>
    <t>EST18T</t>
  </si>
  <si>
    <t>Лосьон для жирной кожи лица</t>
  </si>
  <si>
    <t>EST19T</t>
  </si>
  <si>
    <t>Лосьон выравнивающий цвет кожи лица</t>
  </si>
  <si>
    <t>ЕАЭС N RU Д-JP.АБ47.В.08734/20 от 08.09.2020 действует до 07.09.2026</t>
  </si>
  <si>
    <t>EST20T</t>
  </si>
  <si>
    <t>Эмульсия выравнивающая цвет лица</t>
  </si>
  <si>
    <t>EST21T</t>
  </si>
  <si>
    <t>Эссенция для кожи вокруг глаз</t>
  </si>
  <si>
    <t>EST22T</t>
  </si>
  <si>
    <t>Эмульсия-база под макияж</t>
  </si>
  <si>
    <t>make up base</t>
    <phoneticPr fontId="11"/>
  </si>
  <si>
    <t>EST23T</t>
  </si>
  <si>
    <t>Успокаивающая гелевая маска</t>
  </si>
  <si>
    <t>EST26T</t>
  </si>
  <si>
    <t>Маска выравнивающая цвет кожи лица на основе минералов</t>
  </si>
  <si>
    <t>EST27T</t>
  </si>
  <si>
    <t>Глубокоувлажняющая маска на основе керамидов</t>
  </si>
  <si>
    <t>EST28T</t>
  </si>
  <si>
    <t>Маска на основе трех видов коллагена</t>
  </si>
  <si>
    <t>EST29T</t>
  </si>
  <si>
    <t>Массажная маска для скульптурирования лица</t>
  </si>
  <si>
    <t>EST30T</t>
  </si>
  <si>
    <t>Маска на основе морских водорослей</t>
  </si>
  <si>
    <t>ESTLABO</t>
  </si>
  <si>
    <t>LABO+S</t>
  </si>
  <si>
    <t>LABO+L sample set comercial free</t>
    <phoneticPr fontId="11"/>
  </si>
  <si>
    <t>cleansing,lotion,serum,milk,cream</t>
  </si>
  <si>
    <t>EST34T</t>
  </si>
  <si>
    <t>EST36T</t>
  </si>
  <si>
    <t>EST35T</t>
  </si>
  <si>
    <t>Питательная эмульсия для лица</t>
  </si>
  <si>
    <t>EST37T</t>
  </si>
  <si>
    <t>Питательный крем-защита</t>
  </si>
  <si>
    <t>LABO+ TESTER</t>
  </si>
  <si>
    <t>LB03T</t>
  </si>
  <si>
    <t>Восстанавливающий лосьон</t>
  </si>
  <si>
    <t>LABO+ PRO TESTER</t>
  </si>
  <si>
    <t>LB04T</t>
  </si>
  <si>
    <t>Восстанавливающая эмульсия</t>
  </si>
  <si>
    <t>LB05T</t>
  </si>
  <si>
    <t>Восстанавливающий крем для лица</t>
  </si>
  <si>
    <t>LB11T</t>
  </si>
  <si>
    <t>LB06T</t>
  </si>
  <si>
    <t>Высокоэффективная лифтинговая маска</t>
  </si>
  <si>
    <t>LB07TS</t>
  </si>
  <si>
    <t xml:space="preserve">LABO+ Re.pair UV Color Natural </t>
    <phoneticPr fontId="11"/>
  </si>
  <si>
    <t>Восстанавливающий солнцезащитный крем с цветовыравнивающим эффектом SPF50 PA4+</t>
  </si>
  <si>
    <t>ESTLABO STAND</t>
  </si>
  <si>
    <t>ID08T</t>
  </si>
  <si>
    <t>Beauty Conexion TESTER</t>
  </si>
  <si>
    <t>TM02T</t>
  </si>
  <si>
    <t>OM01T</t>
  </si>
  <si>
    <t>TESTER STAND  comercial free</t>
    <phoneticPr fontId="11"/>
  </si>
  <si>
    <t>20x15x3</t>
  </si>
  <si>
    <r>
      <rPr>
        <sz val="8"/>
        <color theme="1"/>
        <rFont val="ＭＳ Ｐゴシック"/>
        <family val="2"/>
        <charset val="128"/>
      </rPr>
      <t>紙</t>
    </r>
    <rPh sb="0" eb="1">
      <t>カミ</t>
    </rPh>
    <phoneticPr fontId="11"/>
  </si>
  <si>
    <t>Cosmepro TESTER</t>
  </si>
  <si>
    <t>CP0001T</t>
  </si>
  <si>
    <t>22.85x2.7×15.3</t>
  </si>
  <si>
    <t>CP0002T</t>
  </si>
  <si>
    <t>body scrub</t>
  </si>
  <si>
    <t>CP0003T</t>
  </si>
  <si>
    <t>CP0004T</t>
  </si>
  <si>
    <t>CP0005T</t>
  </si>
  <si>
    <t>CP0006T</t>
  </si>
  <si>
    <t>CP0007T</t>
  </si>
  <si>
    <t>CP0008T</t>
  </si>
  <si>
    <t>CP0009T</t>
  </si>
  <si>
    <t>AFURA TESTER</t>
  </si>
  <si>
    <t>B1001T</t>
  </si>
  <si>
    <t>Премиальные патчи для кожи вокруг глаз на биоцеллюлозной основе</t>
  </si>
  <si>
    <t xml:space="preserve">10.5x10.5x5 </t>
  </si>
  <si>
    <t>B1004T</t>
  </si>
  <si>
    <t>Интенсивный крем для лица</t>
  </si>
  <si>
    <t>16x8x5.3</t>
  </si>
  <si>
    <t>ЕАЭС N RU Д-JP.РА09.В.12008/22 от 15.12.2022 действует до 14.12.2027</t>
  </si>
  <si>
    <t>B1003T</t>
  </si>
  <si>
    <t>Скульптурирующий крем для ног и тела</t>
  </si>
  <si>
    <t>18.8x4.8x4.8</t>
  </si>
  <si>
    <t>B1005T</t>
  </si>
  <si>
    <t>Интенсивная сыворотка</t>
  </si>
  <si>
    <t xml:space="preserve">10x14x4.7 </t>
  </si>
  <si>
    <t>B1002T</t>
  </si>
  <si>
    <t>Премиальная маска для лица</t>
  </si>
  <si>
    <t>16x9x2.8</t>
  </si>
  <si>
    <t>Elega Doll TESTER</t>
  </si>
  <si>
    <t>EG0004T</t>
  </si>
  <si>
    <t>Гидрогелевые маски для кожи вокруг глаз</t>
  </si>
  <si>
    <t>EG0007T</t>
  </si>
  <si>
    <t xml:space="preserve"> Биологически активная добавка Никотинамид мононуклеатид в порошке 10000 Элегадолл. Pure NMN Powder 10000. </t>
    <phoneticPr fontId="11"/>
  </si>
  <si>
    <t>19х10х3.8</t>
    <phoneticPr fontId="8"/>
  </si>
  <si>
    <t>EG0008T</t>
  </si>
  <si>
    <t>face powder</t>
  </si>
  <si>
    <t>19.5х10х3.5</t>
    <phoneticPr fontId="8"/>
  </si>
  <si>
    <t>EG0009T</t>
  </si>
  <si>
    <t>4582490490210</t>
    <phoneticPr fontId="11"/>
  </si>
  <si>
    <t>EG0010T</t>
  </si>
  <si>
    <t>Ультрапитательный гелькрем для лица Все в одном</t>
  </si>
  <si>
    <t>face gel cream</t>
  </si>
  <si>
    <t>6.9х6.9х7.5</t>
    <phoneticPr fontId="8"/>
  </si>
  <si>
    <t>HANAKO TESTER</t>
  </si>
  <si>
    <t>HN0001T</t>
  </si>
  <si>
    <t>Пенка для очищения деликатной кожи тела</t>
  </si>
  <si>
    <t>HN0004T</t>
  </si>
  <si>
    <t>Эссенция-гель для деликатной кожи тела</t>
  </si>
  <si>
    <t>HN0003T</t>
  </si>
  <si>
    <t>Крем для деликатной кожи тела</t>
  </si>
  <si>
    <t>HN0002T</t>
  </si>
  <si>
    <t>Крем выравнивающий цвет кожи тела</t>
  </si>
  <si>
    <t>MAYURI TESTER</t>
  </si>
  <si>
    <t>S001T</t>
  </si>
  <si>
    <t>Биологически активная добавка к пище "СКВАЛЕН"</t>
  </si>
  <si>
    <t>4562441750327</t>
  </si>
  <si>
    <t>Lejeu TESTER</t>
  </si>
  <si>
    <t>LJ01T</t>
  </si>
  <si>
    <t xml:space="preserve">EYE LASH SERUM </t>
  </si>
  <si>
    <t>4562441750402</t>
  </si>
  <si>
    <t>LJ02T</t>
  </si>
  <si>
    <t>Eye essence</t>
  </si>
  <si>
    <t>4562441750945</t>
  </si>
  <si>
    <t>LJ03T</t>
  </si>
  <si>
    <t>4562441750938</t>
  </si>
  <si>
    <t>LJ04T</t>
  </si>
  <si>
    <t>4562441750341</t>
  </si>
  <si>
    <t>LJ05T</t>
  </si>
  <si>
    <t>AISHODO TESTER</t>
  </si>
  <si>
    <t>Увлажняющий серум для губ Сакура</t>
  </si>
  <si>
    <t>Лосьон-эссенция «Сакура» для лица</t>
  </si>
  <si>
    <t>Маска-желе для лица «Сакура»</t>
  </si>
  <si>
    <t>Крем для лица «Сакура»</t>
  </si>
  <si>
    <t>Увлажняющая маска для лица на основе гиалуроновой кислоты «Майко»</t>
  </si>
  <si>
    <t>Увлажняющая маска для лица на основе зеленого чая и коэнзимов Q10 «Майко»</t>
  </si>
  <si>
    <t>Увлажняющая маска для лица на основе коллагена «Майко»</t>
  </si>
  <si>
    <t>Увлажняющая маска для лица на основе пептидов гексапептид 33, олигопептид 34, ацетил декапептид 3 «Майко»</t>
  </si>
  <si>
    <t>Увлажняющий лосьон для лица на основе фуллерена «Золотая сыворотка ЛиЛиКа»</t>
  </si>
  <si>
    <t>Увлажняющая эссенция для лица на основе фуллерена «Золотая сыворотка ЛиЛиКа»</t>
  </si>
  <si>
    <t>Увлажняющий крем для лица на основе фуллерена «Золотая сыворотка ЛиЛиКа»</t>
  </si>
  <si>
    <t>RUHAKU TESTER</t>
  </si>
  <si>
    <t>RU02T</t>
  </si>
  <si>
    <t>Восстанавливающее демакияжное масло</t>
  </si>
  <si>
    <t>RU01T</t>
  </si>
  <si>
    <t>Очищающее мыло твердое</t>
  </si>
  <si>
    <t>RU03T</t>
  </si>
  <si>
    <t>Балансирующий лосьон для лица</t>
  </si>
  <si>
    <t>RU07T</t>
  </si>
  <si>
    <t>Ночное восстанавливающее масло для лица</t>
  </si>
  <si>
    <t>RU06T</t>
  </si>
  <si>
    <t>Увлажняющий крем для лица</t>
  </si>
  <si>
    <t>RU05T</t>
  </si>
  <si>
    <t>Тканевые питательные кремовые маски для лица</t>
  </si>
  <si>
    <t>RU04T</t>
  </si>
  <si>
    <t>RU09T</t>
  </si>
  <si>
    <t>Солнцезащитный крем для лица и тела</t>
  </si>
  <si>
    <t>RUHAKU SAMPLE</t>
  </si>
  <si>
    <t>RU08T</t>
  </si>
  <si>
    <t>Пробный сет (восстанавливающее демакияжное масло Рухаку, увлажняющий крем для лица РУХАКУ, очищающее мыло РУХАКУ твердое, балансирующий лосьон для лица РУХАКУ)</t>
  </si>
  <si>
    <t>MEDION TESTER</t>
  </si>
  <si>
    <t>DM01T</t>
  </si>
  <si>
    <t>Спа-маска для кожи головы и волос</t>
  </si>
  <si>
    <t>DM02T</t>
  </si>
  <si>
    <t>Спа-шампунь для волос</t>
  </si>
  <si>
    <t>DM03T</t>
  </si>
  <si>
    <t>Спа-тритмент-кондиционер для кожи головы и волос</t>
  </si>
  <si>
    <t>DM04T</t>
  </si>
  <si>
    <t>shampoo,treatment,pack</t>
    <phoneticPr fontId="11"/>
  </si>
  <si>
    <t>ЕАЭС N RU Д-JP.РА04.В.65676/23 от 14.06.2023 действует до 13.06.2028
ЕАЭС N RU Д-JP.РА04.В.65673/23 от 14.06.2023 действует до 13.06.2028</t>
  </si>
  <si>
    <t>MEDI02T</t>
  </si>
  <si>
    <t>Гелевая маска СО2 для лица</t>
  </si>
  <si>
    <t>Премиальная гелевая маска СО2 для лица</t>
  </si>
  <si>
    <t>MEDI03T</t>
  </si>
  <si>
    <t>MEDI07T</t>
  </si>
  <si>
    <t>Тканевая маска для лица СО2</t>
  </si>
  <si>
    <t>MEDI04T</t>
  </si>
  <si>
    <t>Лифтинговый лосьон для лица «Сияние»</t>
  </si>
  <si>
    <t>MEDI06T</t>
  </si>
  <si>
    <t>Лифтинговая сыворотка для лица «Сияние»</t>
  </si>
  <si>
    <t>MEDI05T</t>
  </si>
  <si>
    <t>Лифтинговый крем для лица «Сияние»</t>
  </si>
  <si>
    <t>MEDI01T</t>
  </si>
  <si>
    <t>Очищающий бальзам для лица</t>
  </si>
  <si>
    <t>MEDI10S</t>
  </si>
  <si>
    <t>McCoy TESTER</t>
  </si>
  <si>
    <t>MC26PT</t>
  </si>
  <si>
    <t>«McCoy» Non F Energy Premium</t>
    <phoneticPr fontId="11"/>
  </si>
  <si>
    <t>body massage</t>
  </si>
  <si>
    <t>MC27PT</t>
  </si>
  <si>
    <t>MC28PT</t>
  </si>
  <si>
    <t>MC26T</t>
  </si>
  <si>
    <t>MC30T</t>
  </si>
  <si>
    <t>MC10T</t>
  </si>
  <si>
    <t>MC11PT</t>
  </si>
  <si>
    <t>MC01T</t>
  </si>
  <si>
    <t>MC02T</t>
  </si>
  <si>
    <t>MC03T</t>
  </si>
  <si>
    <t>MC04T</t>
  </si>
  <si>
    <t>MC05T</t>
  </si>
  <si>
    <t>MC07T</t>
  </si>
  <si>
    <t>MC06T</t>
  </si>
  <si>
    <t>MC08T</t>
  </si>
  <si>
    <t>MC09T</t>
  </si>
  <si>
    <t>MC13PT</t>
  </si>
  <si>
    <t>MC14T</t>
  </si>
  <si>
    <t>MC13T</t>
  </si>
  <si>
    <t>MC15T</t>
  </si>
  <si>
    <t>clother</t>
  </si>
  <si>
    <t>MC16T</t>
  </si>
  <si>
    <t>MC17T</t>
  </si>
  <si>
    <t>MC19T</t>
  </si>
  <si>
    <t>MC20T</t>
  </si>
  <si>
    <t>MC21T</t>
  </si>
  <si>
    <t>body &amp; facial lotion</t>
  </si>
  <si>
    <t>MC22T</t>
  </si>
  <si>
    <t>spray head</t>
  </si>
  <si>
    <t>MC23T</t>
  </si>
  <si>
    <t>MC24T</t>
  </si>
  <si>
    <t>MC25T</t>
  </si>
  <si>
    <t>McCoy SAMPLE</t>
  </si>
  <si>
    <t>MC26S</t>
  </si>
  <si>
    <t>body massage gel</t>
  </si>
  <si>
    <t>lcleansing,wash,lotion,serum,cream</t>
  </si>
  <si>
    <t>URESHINO TESTER</t>
  </si>
  <si>
    <t>U004T</t>
  </si>
  <si>
    <t>Биологически активная добавка к пище "Жидкий питьевой коллаген с керамидами и витамином С Уресино CeraFull EX+</t>
  </si>
  <si>
    <t>Luxces TESTER</t>
  </si>
  <si>
    <t>LUX01T</t>
  </si>
  <si>
    <t>Восстанавливающая маска-кондиционер для кожи головы и волос Res-Q Luxces</t>
  </si>
  <si>
    <t>Diaasjapan TESTER</t>
  </si>
  <si>
    <t>tooth paste</t>
    <phoneticPr fontId="11"/>
  </si>
  <si>
    <t>foundation</t>
  </si>
  <si>
    <t>Bag</t>
  </si>
  <si>
    <t>TOTAL</t>
    <phoneticPr fontId="11"/>
  </si>
  <si>
    <t>PRODUCT</t>
    <phoneticPr fontId="11"/>
  </si>
  <si>
    <t>TESTER/SAMPLE</t>
    <phoneticPr fontId="11"/>
  </si>
  <si>
    <t>RELENT TESTER+SAMPLE</t>
    <phoneticPr fontId="11"/>
  </si>
  <si>
    <t>C'BON TESTER+SAMPLE</t>
    <phoneticPr fontId="11"/>
  </si>
  <si>
    <t>LAPIDEM TESTER+SAMPLE</t>
    <phoneticPr fontId="11"/>
  </si>
  <si>
    <t>ROSY DROP TESTER+SAMPLE</t>
    <phoneticPr fontId="11"/>
  </si>
  <si>
    <t>MEROS TESTER+SAMPLE</t>
    <phoneticPr fontId="11"/>
  </si>
  <si>
    <t>仕入値合計</t>
    <rPh sb="0" eb="2">
      <t>シイレ</t>
    </rPh>
    <rPh sb="2" eb="3">
      <t>ネ</t>
    </rPh>
    <rPh sb="3" eb="5">
      <t>ゴウケイ</t>
    </rPh>
    <phoneticPr fontId="11"/>
  </si>
  <si>
    <r>
      <rPr>
        <sz val="11"/>
        <rFont val="ＭＳ Ｐゴシック"/>
        <family val="3"/>
        <charset val="128"/>
      </rPr>
      <t>利益</t>
    </r>
    <rPh sb="0" eb="2">
      <t>リエキ</t>
    </rPh>
    <phoneticPr fontId="11"/>
  </si>
  <si>
    <r>
      <rPr>
        <sz val="11"/>
        <color theme="1"/>
        <rFont val="ＭＳ Ｐゴシック"/>
        <family val="3"/>
        <charset val="128"/>
      </rPr>
      <t>利益率</t>
    </r>
    <rPh sb="0" eb="2">
      <t>リエキ</t>
    </rPh>
    <rPh sb="2" eb="3">
      <t>リツ</t>
    </rPh>
    <phoneticPr fontId="11"/>
  </si>
  <si>
    <r>
      <t>KS</t>
    </r>
    <r>
      <rPr>
        <sz val="11"/>
        <color theme="1"/>
        <rFont val="ＭＳ Ｐゴシック"/>
        <family val="3"/>
        <charset val="128"/>
      </rPr>
      <t>→センコンへの支払額</t>
    </r>
    <rPh sb="9" eb="11">
      <t>シハライ</t>
    </rPh>
    <rPh sb="11" eb="12">
      <t>ガク</t>
    </rPh>
    <phoneticPr fontId="11"/>
  </si>
  <si>
    <r>
      <rPr>
        <sz val="11"/>
        <color theme="1"/>
        <rFont val="ＭＳ Ｐゴシック"/>
        <family val="3"/>
        <charset val="128"/>
      </rPr>
      <t>税込み支払額</t>
    </r>
    <rPh sb="0" eb="2">
      <t>ゼイコ</t>
    </rPh>
    <rPh sb="3" eb="5">
      <t>シハライ</t>
    </rPh>
    <rPh sb="5" eb="6">
      <t>ガク</t>
    </rPh>
    <phoneticPr fontId="11"/>
  </si>
  <si>
    <t>オーダー</t>
    <phoneticPr fontId="11"/>
  </si>
  <si>
    <t>商品サイズ</t>
    <rPh sb="0" eb="2">
      <t>ショウヒン</t>
    </rPh>
    <phoneticPr fontId="11"/>
  </si>
  <si>
    <t>梱包情報</t>
    <rPh sb="0" eb="2">
      <t>コンポウ</t>
    </rPh>
    <rPh sb="2" eb="4">
      <t>ジョウホウ</t>
    </rPh>
    <phoneticPr fontId="11"/>
  </si>
  <si>
    <t>FLOUVEIL</t>
    <phoneticPr fontId="11"/>
  </si>
  <si>
    <r>
      <rPr>
        <sz val="11"/>
        <rFont val="ＭＳ Ｐゴシック"/>
        <family val="3"/>
        <charset val="128"/>
      </rPr>
      <t>ＲＥＬＥＮＴ</t>
    </r>
  </si>
  <si>
    <t>C'BON</t>
    <phoneticPr fontId="11"/>
  </si>
  <si>
    <t>Q1st</t>
    <phoneticPr fontId="11"/>
  </si>
  <si>
    <r>
      <t>ПРЕДОПЛАТА/</t>
    </r>
    <r>
      <rPr>
        <sz val="11"/>
        <color theme="1"/>
        <rFont val="ＭＳ Ｐゴシック"/>
        <family val="3"/>
        <charset val="128"/>
      </rPr>
      <t>前払</t>
    </r>
    <rPh sb="11" eb="13">
      <t>マエバライ</t>
    </rPh>
    <phoneticPr fontId="11"/>
  </si>
  <si>
    <t>CHANSON</t>
    <phoneticPr fontId="11"/>
  </si>
  <si>
    <t>HIMELABO</t>
    <phoneticPr fontId="11"/>
  </si>
  <si>
    <t>SUNSORIT</t>
    <phoneticPr fontId="11"/>
  </si>
  <si>
    <t>KYOTOMO</t>
    <phoneticPr fontId="11"/>
  </si>
  <si>
    <t>ELEGADOLL</t>
    <phoneticPr fontId="11"/>
  </si>
  <si>
    <t>MAYURI</t>
    <phoneticPr fontId="11"/>
  </si>
  <si>
    <t>ATMORE</t>
    <phoneticPr fontId="11"/>
  </si>
  <si>
    <t>OLUPONO</t>
    <phoneticPr fontId="11"/>
  </si>
  <si>
    <t>DIME HEALTH CARE</t>
    <phoneticPr fontId="11"/>
  </si>
  <si>
    <t>EMU</t>
    <phoneticPr fontId="11"/>
  </si>
  <si>
    <t>CHIKUHODO</t>
    <phoneticPr fontId="11"/>
  </si>
  <si>
    <t>LAPIDEM</t>
    <phoneticPr fontId="11"/>
  </si>
  <si>
    <r>
      <t>MARY</t>
    </r>
    <r>
      <rPr>
        <sz val="11"/>
        <rFont val="MS UI Gothic"/>
        <family val="1"/>
        <charset val="128"/>
      </rPr>
      <t xml:space="preserve"> </t>
    </r>
    <r>
      <rPr>
        <sz val="11"/>
        <rFont val="Times New Roman"/>
        <family val="1"/>
      </rPr>
      <t>P</t>
    </r>
    <r>
      <rPr>
        <sz val="11"/>
        <rFont val="MS UI Gothic"/>
        <family val="1"/>
        <charset val="128"/>
      </rPr>
      <t>LATINUE</t>
    </r>
    <phoneticPr fontId="11"/>
  </si>
  <si>
    <t>ROSY DROP</t>
    <phoneticPr fontId="11"/>
  </si>
  <si>
    <t>ESTLABO</t>
    <phoneticPr fontId="11"/>
  </si>
  <si>
    <t>STAR LAB</t>
    <phoneticPr fontId="11"/>
  </si>
  <si>
    <t>Beauty Conexion</t>
    <phoneticPr fontId="11"/>
  </si>
  <si>
    <t>前払</t>
    <rPh sb="0" eb="2">
      <t>マエバライ</t>
    </rPh>
    <phoneticPr fontId="11"/>
  </si>
  <si>
    <t>COSMEPRO</t>
    <phoneticPr fontId="11"/>
  </si>
  <si>
    <t>AFURA</t>
    <phoneticPr fontId="11"/>
  </si>
  <si>
    <t>HANAKO</t>
    <phoneticPr fontId="11"/>
  </si>
  <si>
    <t>LEJEU</t>
    <phoneticPr fontId="11"/>
  </si>
  <si>
    <t>RUHAKU</t>
    <phoneticPr fontId="11"/>
  </si>
  <si>
    <t>Dr.MEDION</t>
    <phoneticPr fontId="11"/>
  </si>
  <si>
    <t>URESHINO</t>
  </si>
  <si>
    <t>DIAMANTE</t>
    <phoneticPr fontId="11"/>
  </si>
  <si>
    <t>FAJ</t>
  </si>
  <si>
    <t>SAMPLE/TESTER</t>
    <phoneticPr fontId="11"/>
  </si>
  <si>
    <t>ＲＥＬＥＮＴ</t>
    <phoneticPr fontId="11"/>
  </si>
  <si>
    <t xml:space="preserve">C'BON </t>
    <phoneticPr fontId="11"/>
  </si>
  <si>
    <t>Q1</t>
    <phoneticPr fontId="11"/>
  </si>
  <si>
    <t xml:space="preserve">ROSY DROP </t>
    <phoneticPr fontId="11"/>
  </si>
  <si>
    <t>MEROS</t>
    <phoneticPr fontId="11"/>
  </si>
  <si>
    <t>Beauty Conexion</t>
  </si>
  <si>
    <t>Lejeu</t>
  </si>
  <si>
    <t>Dr.Medion</t>
  </si>
  <si>
    <t>Diaasjapan</t>
  </si>
  <si>
    <t xml:space="preserve">DIAMANTE </t>
  </si>
  <si>
    <r>
      <rPr>
        <sz val="16"/>
        <color rgb="FF000000"/>
        <rFont val="Arial"/>
        <family val="2"/>
        <charset val="204"/>
      </rPr>
      <t>ROYAL COSMETICS 10.2023</t>
    </r>
    <r>
      <rPr>
        <sz val="16"/>
        <color rgb="FF000000"/>
        <rFont val="ＭＳ ゴシック"/>
        <family val="3"/>
        <charset val="128"/>
      </rPr>
      <t>輸出</t>
    </r>
  </si>
  <si>
    <r>
      <rPr>
        <sz val="8"/>
        <color theme="1"/>
        <rFont val="ＭＳ Ｐゴシック"/>
        <family val="1"/>
        <charset val="128"/>
      </rPr>
      <t>梱包情報提出期限</t>
    </r>
    <rPh sb="0" eb="2">
      <t>コンポウ</t>
    </rPh>
    <rPh sb="2" eb="4">
      <t>ジョウホウ</t>
    </rPh>
    <rPh sb="4" eb="6">
      <t>テイシュツ</t>
    </rPh>
    <rPh sb="6" eb="8">
      <t>キゲン</t>
    </rPh>
    <phoneticPr fontId="11"/>
  </si>
  <si>
    <r>
      <rPr>
        <sz val="8"/>
        <rFont val="ＭＳ Ｐ明朝"/>
        <family val="1"/>
        <charset val="128"/>
      </rPr>
      <t>仕入値</t>
    </r>
    <rPh sb="0" eb="2">
      <t>シイレ</t>
    </rPh>
    <rPh sb="2" eb="3">
      <t>ネ</t>
    </rPh>
    <phoneticPr fontId="11"/>
  </si>
  <si>
    <t>ESTLABO   MASSAGE  CREAM</t>
    <phoneticPr fontId="11"/>
  </si>
  <si>
    <t>SAMPLE/TESTER ORDER</t>
  </si>
  <si>
    <r>
      <rPr>
        <sz val="12"/>
        <rFont val="ＭＳ Ｐ明朝"/>
        <family val="1"/>
        <charset val="128"/>
      </rPr>
      <t>仕入値</t>
    </r>
    <rPh sb="0" eb="2">
      <t>シイレ</t>
    </rPh>
    <rPh sb="2" eb="3">
      <t>ネ</t>
    </rPh>
    <phoneticPr fontId="11"/>
  </si>
  <si>
    <r>
      <rPr>
        <sz val="12"/>
        <color theme="1"/>
        <rFont val="ＭＳ Ｐ明朝"/>
        <family val="1"/>
        <charset val="128"/>
      </rPr>
      <t>仕入値合計</t>
    </r>
    <rPh sb="0" eb="2">
      <t>シイレ</t>
    </rPh>
    <rPh sb="2" eb="3">
      <t>ネ</t>
    </rPh>
    <rPh sb="3" eb="5">
      <t>ゴウケイ</t>
    </rPh>
    <phoneticPr fontId="11"/>
  </si>
  <si>
    <t>ESTLABO TESTER</t>
    <phoneticPr fontId="11"/>
  </si>
  <si>
    <r>
      <t>ESTLABO   MASSAGE  GEL  WH</t>
    </r>
    <r>
      <rPr>
        <sz val="12"/>
        <color theme="1"/>
        <rFont val="Times New Roman"/>
        <family val="1"/>
        <charset val="128"/>
      </rPr>
      <t>　</t>
    </r>
    <r>
      <rPr>
        <sz val="12"/>
        <color theme="1"/>
        <rFont val="Arial"/>
        <family val="2"/>
      </rPr>
      <t>TESTER</t>
    </r>
  </si>
  <si>
    <r>
      <t>ESTLABO   MASSAGE  GEL  AG</t>
    </r>
    <r>
      <rPr>
        <sz val="12"/>
        <color theme="1"/>
        <rFont val="Times New Roman"/>
        <family val="1"/>
        <charset val="128"/>
      </rPr>
      <t>　</t>
    </r>
    <r>
      <rPr>
        <sz val="12"/>
        <color theme="1"/>
        <rFont val="Arial"/>
        <family val="2"/>
      </rPr>
      <t>TESTER</t>
    </r>
  </si>
  <si>
    <r>
      <t>ESTLABO   MASSAGE  CREAM</t>
    </r>
    <r>
      <rPr>
        <sz val="12"/>
        <color theme="1"/>
        <rFont val="Times New Roman"/>
        <family val="1"/>
        <charset val="128"/>
      </rPr>
      <t>　</t>
    </r>
    <r>
      <rPr>
        <sz val="12"/>
        <color theme="1"/>
        <rFont val="Arial"/>
        <family val="2"/>
      </rPr>
      <t>TESTER</t>
    </r>
  </si>
  <si>
    <r>
      <t>ESTLABO   PEEL  OFF  PACK  LIFT  SET</t>
    </r>
    <r>
      <rPr>
        <sz val="12"/>
        <color theme="1"/>
        <rFont val="Times New Roman"/>
        <family val="1"/>
        <charset val="128"/>
      </rPr>
      <t>　</t>
    </r>
    <r>
      <rPr>
        <sz val="12"/>
        <color theme="1"/>
        <rFont val="Arial"/>
        <family val="2"/>
      </rPr>
      <t>TESTER</t>
    </r>
  </si>
  <si>
    <r>
      <t>ESTLABO   PEEL  OFF  PACK  WHITE  SET</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</si>
  <si>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POINT</t>
    </r>
    <r>
      <rPr>
        <sz val="12"/>
        <color theme="1"/>
        <rFont val="Times New Roman"/>
        <family val="1"/>
        <charset val="128"/>
      </rPr>
      <t>　</t>
    </r>
    <r>
      <rPr>
        <sz val="12"/>
        <color theme="1"/>
        <rFont val="Arial"/>
        <family val="2"/>
      </rPr>
      <t>CLEANSING</t>
    </r>
    <r>
      <rPr>
        <sz val="12"/>
        <color theme="1"/>
        <rFont val="Times New Roman"/>
        <family val="1"/>
        <charset val="128"/>
      </rPr>
      <t>　</t>
    </r>
    <r>
      <rPr>
        <sz val="12"/>
        <color theme="1"/>
        <rFont val="Arial"/>
        <family val="2"/>
      </rPr>
      <t>TESTER</t>
    </r>
  </si>
  <si>
    <r>
      <t>ESTLABO   CLEANSING  SOAP</t>
    </r>
    <r>
      <rPr>
        <sz val="12"/>
        <color theme="1"/>
        <rFont val="Times New Roman"/>
        <family val="1"/>
        <charset val="128"/>
      </rPr>
      <t>　</t>
    </r>
    <r>
      <rPr>
        <sz val="12"/>
        <color theme="1"/>
        <rFont val="Arial"/>
        <family val="2"/>
      </rPr>
      <t>TESTER</t>
    </r>
  </si>
  <si>
    <r>
      <t>ESTLABO   SOFT  PEEL  GEL  SCRUB</t>
    </r>
    <r>
      <rPr>
        <sz val="12"/>
        <color theme="1"/>
        <rFont val="Times New Roman"/>
        <family val="1"/>
        <charset val="128"/>
      </rPr>
      <t>　</t>
    </r>
    <r>
      <rPr>
        <sz val="12"/>
        <color theme="1"/>
        <rFont val="Arial"/>
        <family val="2"/>
      </rPr>
      <t>TESTER</t>
    </r>
  </si>
  <si>
    <r>
      <t>ESTLABO   CLEAN  OFF  PACK</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</si>
  <si>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CLEANGING  GEL</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</si>
  <si>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CLEANGING  EMULSION</t>
    </r>
    <r>
      <rPr>
        <sz val="12"/>
        <color theme="1"/>
        <rFont val="Times New Roman"/>
        <family val="1"/>
        <charset val="128"/>
      </rPr>
      <t>　</t>
    </r>
    <r>
      <rPr>
        <sz val="12"/>
        <color theme="1"/>
        <rFont val="Arial"/>
        <family val="2"/>
      </rPr>
      <t>TESTER</t>
    </r>
  </si>
  <si>
    <r>
      <t>ESTLABO   CLEANGING  FORM</t>
    </r>
    <r>
      <rPr>
        <sz val="12"/>
        <color theme="1"/>
        <rFont val="Times New Roman"/>
        <family val="1"/>
        <charset val="128"/>
      </rPr>
      <t>　</t>
    </r>
    <r>
      <rPr>
        <sz val="12"/>
        <color theme="1"/>
        <rFont val="Arial"/>
        <family val="2"/>
      </rPr>
      <t>TESTER</t>
    </r>
  </si>
  <si>
    <r>
      <t>ESTLABO   FRESHENER  LOTION</t>
    </r>
    <r>
      <rPr>
        <sz val="12"/>
        <color theme="1"/>
        <rFont val="Times New Roman"/>
        <family val="1"/>
        <charset val="128"/>
      </rPr>
      <t>　</t>
    </r>
    <r>
      <rPr>
        <sz val="12"/>
        <color theme="1"/>
        <rFont val="Arial"/>
        <family val="2"/>
      </rPr>
      <t>TESTER</t>
    </r>
  </si>
  <si>
    <r>
      <t>ESTLABO   MASSAGE  LIQUID</t>
    </r>
    <r>
      <rPr>
        <sz val="12"/>
        <color theme="1"/>
        <rFont val="Times New Roman"/>
        <family val="1"/>
        <charset val="128"/>
      </rPr>
      <t>　</t>
    </r>
    <r>
      <rPr>
        <sz val="12"/>
        <color theme="1"/>
        <rFont val="Arial"/>
        <family val="2"/>
      </rPr>
      <t>TESTER</t>
    </r>
  </si>
  <si>
    <r>
      <t>ESTLABO   ORIGINAL  MIX  OIL</t>
    </r>
    <r>
      <rPr>
        <sz val="12"/>
        <color theme="1"/>
        <rFont val="Times New Roman"/>
        <family val="1"/>
        <charset val="128"/>
      </rPr>
      <t>　</t>
    </r>
    <r>
      <rPr>
        <sz val="12"/>
        <color theme="1"/>
        <rFont val="Arial"/>
        <family val="2"/>
      </rPr>
      <t>TESTER</t>
    </r>
  </si>
  <si>
    <r>
      <t>ESTLABO   NTURAL  OIL  SUGAR  SQUARANE</t>
    </r>
    <r>
      <rPr>
        <sz val="12"/>
        <color theme="1"/>
        <rFont val="Times New Roman"/>
        <family val="1"/>
        <charset val="128"/>
      </rPr>
      <t>　</t>
    </r>
    <r>
      <rPr>
        <sz val="12"/>
        <color theme="1"/>
        <rFont val="Arial"/>
        <family val="2"/>
      </rPr>
      <t>TESTER</t>
    </r>
  </si>
  <si>
    <r>
      <t>ESTLABO   FINISHING  LOTION</t>
    </r>
    <r>
      <rPr>
        <sz val="12"/>
        <color theme="1"/>
        <rFont val="Times New Roman"/>
        <family val="1"/>
        <charset val="128"/>
      </rPr>
      <t>　</t>
    </r>
    <r>
      <rPr>
        <sz val="12"/>
        <color theme="1"/>
        <rFont val="Arial"/>
        <family val="2"/>
      </rPr>
      <t>TESTER</t>
    </r>
  </si>
  <si>
    <r>
      <t>ESTLABO   FINISHING  ESSENCE</t>
    </r>
    <r>
      <rPr>
        <sz val="12"/>
        <color theme="1"/>
        <rFont val="Times New Roman"/>
        <family val="1"/>
        <charset val="128"/>
      </rPr>
      <t>　</t>
    </r>
    <r>
      <rPr>
        <sz val="12"/>
        <color theme="1"/>
        <rFont val="Arial"/>
        <family val="2"/>
      </rPr>
      <t>TESTER</t>
    </r>
  </si>
  <si>
    <r>
      <t>ESTLABO   FINISHING  CREAM</t>
    </r>
    <r>
      <rPr>
        <sz val="12"/>
        <color theme="1"/>
        <rFont val="Times New Roman"/>
        <family val="1"/>
        <charset val="128"/>
      </rPr>
      <t>　</t>
    </r>
    <r>
      <rPr>
        <sz val="12"/>
        <color theme="1"/>
        <rFont val="Arial"/>
        <family val="2"/>
      </rPr>
      <t>TESTER</t>
    </r>
  </si>
  <si>
    <r>
      <t>ESTLABO   FINISHING  MILK  EMULSION</t>
    </r>
    <r>
      <rPr>
        <sz val="12"/>
        <color theme="1"/>
        <rFont val="Times New Roman"/>
        <family val="1"/>
        <charset val="128"/>
      </rPr>
      <t>　</t>
    </r>
    <r>
      <rPr>
        <sz val="12"/>
        <color theme="1"/>
        <rFont val="Arial"/>
        <family val="2"/>
      </rPr>
      <t>TESTER</t>
    </r>
  </si>
  <si>
    <r>
      <t>ESTLABO   OILY  SKIN LOTION</t>
    </r>
    <r>
      <rPr>
        <sz val="12"/>
        <color theme="1"/>
        <rFont val="Times New Roman"/>
        <family val="1"/>
        <charset val="128"/>
      </rPr>
      <t>　</t>
    </r>
    <r>
      <rPr>
        <sz val="12"/>
        <color theme="1"/>
        <rFont val="Arial"/>
        <family val="2"/>
      </rPr>
      <t>TESTER</t>
    </r>
  </si>
  <si>
    <t>ESTLABO   WHITE  LOTION  TESTER</t>
  </si>
  <si>
    <r>
      <t>ESTLABO   WHITE  MILK</t>
    </r>
    <r>
      <rPr>
        <sz val="12"/>
        <color theme="1"/>
        <rFont val="Times New Roman"/>
        <family val="1"/>
        <charset val="128"/>
      </rPr>
      <t>　</t>
    </r>
    <r>
      <rPr>
        <sz val="12"/>
        <color theme="1"/>
        <rFont val="Arial"/>
        <family val="2"/>
      </rPr>
      <t>TESTER</t>
    </r>
  </si>
  <si>
    <r>
      <t>ESTLABO   EYE  CARE  ESSENCE</t>
    </r>
    <r>
      <rPr>
        <sz val="12"/>
        <color theme="1"/>
        <rFont val="Times New Roman"/>
        <family val="1"/>
        <charset val="128"/>
      </rPr>
      <t>　</t>
    </r>
    <r>
      <rPr>
        <sz val="12"/>
        <color theme="1"/>
        <rFont val="Arial"/>
        <family val="2"/>
      </rPr>
      <t>TESTER</t>
    </r>
  </si>
  <si>
    <r>
      <t>ESTLABO   MAKE  UP  BASE</t>
    </r>
    <r>
      <rPr>
        <sz val="12"/>
        <color theme="1"/>
        <rFont val="Times New Roman"/>
        <family val="1"/>
        <charset val="128"/>
      </rPr>
      <t>　</t>
    </r>
    <r>
      <rPr>
        <sz val="12"/>
        <color theme="1"/>
        <rFont val="Arial"/>
        <family val="2"/>
      </rPr>
      <t>TESTER</t>
    </r>
  </si>
  <si>
    <r>
      <t>ESTLABO   CALMING  GEL  PACK</t>
    </r>
    <r>
      <rPr>
        <sz val="12"/>
        <color theme="1"/>
        <rFont val="Times New Roman"/>
        <family val="1"/>
        <charset val="128"/>
      </rPr>
      <t>　</t>
    </r>
    <r>
      <rPr>
        <sz val="12"/>
        <color theme="1"/>
        <rFont val="Arial"/>
        <family val="2"/>
      </rPr>
      <t>TESTER</t>
    </r>
  </si>
  <si>
    <r>
      <t>ESTLABO   MINERAL  WHITE  PACK</t>
    </r>
    <r>
      <rPr>
        <sz val="12"/>
        <color theme="1"/>
        <rFont val="Times New Roman"/>
        <family val="1"/>
        <charset val="128"/>
      </rPr>
      <t>　</t>
    </r>
    <r>
      <rPr>
        <sz val="12"/>
        <color theme="1"/>
        <rFont val="Arial"/>
        <family val="2"/>
      </rPr>
      <t>TESTER</t>
    </r>
  </si>
  <si>
    <r>
      <t>ESTLABO   CERAMID  DEEP  MOIST  PACK</t>
    </r>
    <r>
      <rPr>
        <sz val="12"/>
        <color theme="1"/>
        <rFont val="Times New Roman"/>
        <family val="1"/>
        <charset val="128"/>
      </rPr>
      <t>　</t>
    </r>
    <r>
      <rPr>
        <sz val="12"/>
        <color theme="1"/>
        <rFont val="Arial"/>
        <family val="2"/>
      </rPr>
      <t>TESTER</t>
    </r>
  </si>
  <si>
    <r>
      <t>ESTLABO   TRIPLE  COLLA G  PACK</t>
    </r>
    <r>
      <rPr>
        <sz val="12"/>
        <color theme="1"/>
        <rFont val="Times New Roman"/>
        <family val="1"/>
        <charset val="128"/>
      </rPr>
      <t>　</t>
    </r>
    <r>
      <rPr>
        <sz val="12"/>
        <color theme="1"/>
        <rFont val="Arial"/>
        <family val="2"/>
      </rPr>
      <t>TESTER</t>
    </r>
  </si>
  <si>
    <r>
      <t>ESTLABO   SLIM  FACE  MASSAGE  PACK</t>
    </r>
    <r>
      <rPr>
        <sz val="12"/>
        <color theme="1"/>
        <rFont val="Times New Roman"/>
        <family val="1"/>
        <charset val="128"/>
      </rPr>
      <t>　</t>
    </r>
    <r>
      <rPr>
        <sz val="12"/>
        <color theme="1"/>
        <rFont val="Arial"/>
        <family val="2"/>
      </rPr>
      <t>TESTER</t>
    </r>
  </si>
  <si>
    <r>
      <t>ESTLABO   KAISO  PACK</t>
    </r>
    <r>
      <rPr>
        <sz val="12"/>
        <color theme="1"/>
        <rFont val="Times New Roman"/>
        <family val="1"/>
        <charset val="128"/>
      </rPr>
      <t>　</t>
    </r>
    <r>
      <rPr>
        <sz val="12"/>
        <color theme="1"/>
        <rFont val="Arial"/>
        <family val="2"/>
      </rPr>
      <t>TESTER</t>
    </r>
  </si>
  <si>
    <t xml:space="preserve">ESTLABO </t>
    <phoneticPr fontId="11"/>
  </si>
  <si>
    <r>
      <t>LABO+L sample set</t>
    </r>
    <r>
      <rPr>
        <sz val="12"/>
        <color theme="1"/>
        <rFont val="Times New Roman"/>
        <family val="1"/>
        <charset val="128"/>
      </rPr>
      <t>　</t>
    </r>
  </si>
  <si>
    <t xml:space="preserve">ESTLABO TESTER </t>
    <phoneticPr fontId="11"/>
  </si>
  <si>
    <r>
      <t>ESTLABO   FINISHING  LOTION  EL</t>
    </r>
    <r>
      <rPr>
        <sz val="12"/>
        <color theme="1"/>
        <rFont val="Times New Roman"/>
        <family val="1"/>
        <charset val="128"/>
      </rPr>
      <t>　</t>
    </r>
    <r>
      <rPr>
        <sz val="12"/>
        <color theme="1"/>
        <rFont val="Arial"/>
        <family val="2"/>
      </rPr>
      <t>TESTER</t>
    </r>
  </si>
  <si>
    <r>
      <t>ESTLABO   FINISHING  ESSENCE  EL</t>
    </r>
    <r>
      <rPr>
        <sz val="12"/>
        <color theme="1"/>
        <rFont val="Times New Roman"/>
        <family val="1"/>
        <charset val="128"/>
      </rPr>
      <t>　</t>
    </r>
    <r>
      <rPr>
        <sz val="12"/>
        <color theme="1"/>
        <rFont val="Arial"/>
        <family val="2"/>
      </rPr>
      <t>TESTER</t>
    </r>
  </si>
  <si>
    <r>
      <t>ESTLABO   FINISHING  MILK  EMULSION EL</t>
    </r>
    <r>
      <rPr>
        <sz val="12"/>
        <color theme="1"/>
        <rFont val="Times New Roman"/>
        <family val="1"/>
        <charset val="128"/>
      </rPr>
      <t>　</t>
    </r>
    <r>
      <rPr>
        <sz val="12"/>
        <color theme="1"/>
        <rFont val="Arial"/>
        <family val="2"/>
      </rPr>
      <t>TESTER</t>
    </r>
  </si>
  <si>
    <r>
      <t>ESTLABO   FINISHING  CREAM  EL</t>
    </r>
    <r>
      <rPr>
        <sz val="12"/>
        <color theme="1"/>
        <rFont val="Times New Roman"/>
        <family val="1"/>
        <charset val="128"/>
      </rPr>
      <t>　</t>
    </r>
    <r>
      <rPr>
        <sz val="12"/>
        <color theme="1"/>
        <rFont val="Arial"/>
        <family val="2"/>
      </rPr>
      <t>TESTER</t>
    </r>
  </si>
  <si>
    <r>
      <t>LABO+  Re.pair Lotion</t>
    </r>
    <r>
      <rPr>
        <sz val="12"/>
        <color theme="1"/>
        <rFont val="Times New Roman"/>
        <family val="1"/>
        <charset val="128"/>
      </rPr>
      <t>　</t>
    </r>
    <r>
      <rPr>
        <sz val="12"/>
        <color theme="1"/>
        <rFont val="Arial"/>
        <family val="2"/>
      </rPr>
      <t xml:space="preserve"> TESTER</t>
    </r>
  </si>
  <si>
    <r>
      <t>LABO+  Re.pair Milk</t>
    </r>
    <r>
      <rPr>
        <sz val="12"/>
        <color theme="1"/>
        <rFont val="Times New Roman"/>
        <family val="1"/>
        <charset val="128"/>
      </rPr>
      <t>　</t>
    </r>
    <r>
      <rPr>
        <sz val="12"/>
        <color theme="1"/>
        <rFont val="Arial"/>
        <family val="2"/>
      </rPr>
      <t xml:space="preserve"> TESTER</t>
    </r>
  </si>
  <si>
    <r>
      <t>LABO+  Re.pair Cream</t>
    </r>
    <r>
      <rPr>
        <sz val="12"/>
        <color theme="1"/>
        <rFont val="Times New Roman"/>
        <family val="1"/>
        <charset val="128"/>
      </rPr>
      <t>　</t>
    </r>
    <r>
      <rPr>
        <sz val="12"/>
        <color theme="1"/>
        <rFont val="Arial"/>
        <family val="2"/>
      </rPr>
      <t xml:space="preserve"> TESTER</t>
    </r>
  </si>
  <si>
    <t>LABOPLUS  First Essence TESTER</t>
  </si>
  <si>
    <r>
      <t>LABO+  Glamorous Lift Mask</t>
    </r>
    <r>
      <rPr>
        <sz val="12"/>
        <color theme="1"/>
        <rFont val="Times New Roman"/>
        <family val="1"/>
        <charset val="128"/>
      </rPr>
      <t>　</t>
    </r>
    <r>
      <rPr>
        <sz val="12"/>
        <color theme="1"/>
        <rFont val="Arial"/>
        <family val="2"/>
      </rPr>
      <t xml:space="preserve"> TESTER</t>
    </r>
  </si>
  <si>
    <r>
      <t>LABO+  Re.pair UV Color</t>
    </r>
    <r>
      <rPr>
        <sz val="12"/>
        <color theme="1"/>
        <rFont val="Times New Roman"/>
        <family val="1"/>
        <charset val="128"/>
      </rPr>
      <t>　</t>
    </r>
    <r>
      <rPr>
        <sz val="12"/>
        <color theme="1"/>
        <rFont val="Arial"/>
        <family val="2"/>
      </rPr>
      <t xml:space="preserve"> TESTER</t>
    </r>
  </si>
  <si>
    <t>SAMPLE/TESTER TOTAL</t>
    <phoneticPr fontId="11"/>
  </si>
  <si>
    <t>合計個数</t>
  </si>
  <si>
    <t>梱包情報提出期限</t>
    <rPh sb="0" eb="2">
      <t>コンポウ</t>
    </rPh>
    <rPh sb="2" eb="4">
      <t>ジョウホウ</t>
    </rPh>
    <rPh sb="4" eb="6">
      <t>テイシュツ</t>
    </rPh>
    <rPh sb="6" eb="8">
      <t>キゲン</t>
    </rPh>
    <phoneticPr fontId="11"/>
  </si>
  <si>
    <t>SAMPLE/TESTER ORDER</t>
    <phoneticPr fontId="11"/>
  </si>
  <si>
    <r>
      <rPr>
        <sz val="8"/>
        <rFont val="ＭＳ Ｐ明朝"/>
        <family val="1"/>
        <charset val="128"/>
      </rPr>
      <t>仕入値</t>
    </r>
  </si>
  <si>
    <r>
      <rPr>
        <sz val="8"/>
        <color theme="1"/>
        <rFont val="ＭＳ Ｐ明朝"/>
        <family val="1"/>
        <charset val="128"/>
      </rPr>
      <t>仕入値合計</t>
    </r>
  </si>
  <si>
    <r>
      <rPr>
        <sz val="8"/>
        <color theme="1"/>
        <rFont val="ＭＳ Ｐ明朝"/>
        <family val="1"/>
        <charset val="128"/>
      </rPr>
      <t>ケース容積</t>
    </r>
  </si>
  <si>
    <r>
      <rPr>
        <sz val="8"/>
        <color theme="1"/>
        <rFont val="ＭＳ Ｐ明朝"/>
        <family val="1"/>
        <charset val="128"/>
      </rPr>
      <t>ケース重量</t>
    </r>
  </si>
  <si>
    <r>
      <rPr>
        <sz val="8"/>
        <color theme="1"/>
        <rFont val="ＭＳ Ｐ明朝"/>
        <family val="1"/>
        <charset val="128"/>
      </rPr>
      <t>ケース数量</t>
    </r>
  </si>
  <si>
    <r>
      <rPr>
        <sz val="8"/>
        <color theme="1"/>
        <rFont val="ＭＳ Ｐ明朝"/>
        <family val="1"/>
        <charset val="128"/>
      </rPr>
      <t>合計容積</t>
    </r>
  </si>
  <si>
    <r>
      <rPr>
        <sz val="8"/>
        <color theme="1"/>
        <rFont val="ＭＳ Ｐ明朝"/>
        <family val="1"/>
        <charset val="128"/>
      </rPr>
      <t>合計重量</t>
    </r>
  </si>
  <si>
    <r>
      <rPr>
        <sz val="8"/>
        <color theme="1"/>
        <rFont val="Arial Unicode MS"/>
        <family val="3"/>
        <charset val="128"/>
      </rPr>
      <t>成分</t>
    </r>
  </si>
  <si>
    <t>KSユーラシア様　納品情報シート</t>
    <rPh sb="7" eb="8">
      <t>サマ</t>
    </rPh>
    <rPh sb="9" eb="11">
      <t>ノウヒン</t>
    </rPh>
    <rPh sb="11" eb="13">
      <t>ジョウホウ</t>
    </rPh>
    <phoneticPr fontId="8"/>
  </si>
  <si>
    <t>梱包情報締切：</t>
  </si>
  <si>
    <t>ご発注日：</t>
    <rPh sb="1" eb="3">
      <t>ハッチュウ</t>
    </rPh>
    <rPh sb="3" eb="4">
      <t>ビ</t>
    </rPh>
    <phoneticPr fontId="8"/>
  </si>
  <si>
    <t>◀</t>
    <phoneticPr fontId="8"/>
  </si>
  <si>
    <t>納品必着日：</t>
    <rPh sb="0" eb="2">
      <t>ノウヒン</t>
    </rPh>
    <rPh sb="2" eb="4">
      <t>ヒッチャク</t>
    </rPh>
    <rPh sb="4" eb="5">
      <t>ビ</t>
    </rPh>
    <phoneticPr fontId="8"/>
  </si>
  <si>
    <t>納品先ご住所</t>
    <rPh sb="0" eb="2">
      <t>ノウヒン</t>
    </rPh>
    <rPh sb="2" eb="3">
      <t>サキ</t>
    </rPh>
    <rPh sb="4" eb="6">
      <t>ジュウショ</t>
    </rPh>
    <phoneticPr fontId="8"/>
  </si>
  <si>
    <t>◀</t>
  </si>
  <si>
    <t>対応内容</t>
    <rPh sb="0" eb="2">
      <t>タイオウ</t>
    </rPh>
    <rPh sb="2" eb="4">
      <t>ナイヨウ</t>
    </rPh>
    <phoneticPr fontId="8"/>
  </si>
  <si>
    <t>必要なご対応に
チェックをお願いいたします。⇒</t>
    <phoneticPr fontId="8"/>
  </si>
  <si>
    <t>商品へのロシア語ラベルシール貼付</t>
    <rPh sb="0" eb="2">
      <t>ショウヒン</t>
    </rPh>
    <rPh sb="7" eb="8">
      <t>ゴ</t>
    </rPh>
    <rPh sb="14" eb="16">
      <t>テンプ</t>
    </rPh>
    <phoneticPr fontId="8"/>
  </si>
  <si>
    <t>段ボールへのケースマーク貼付</t>
    <rPh sb="0" eb="1">
      <t>ダン</t>
    </rPh>
    <rPh sb="12" eb="14">
      <t>テンプ</t>
    </rPh>
    <phoneticPr fontId="8"/>
  </si>
  <si>
    <t>梱包リスト作成</t>
    <rPh sb="0" eb="2">
      <t>コンポウ</t>
    </rPh>
    <rPh sb="5" eb="7">
      <t>サクセイ</t>
    </rPh>
    <phoneticPr fontId="8"/>
  </si>
  <si>
    <t>☑</t>
  </si>
  <si>
    <t>伝票追跡番号のご共有</t>
    <rPh sb="0" eb="2">
      <t>デンピョウ</t>
    </rPh>
    <rPh sb="2" eb="4">
      <t>ツイセキ</t>
    </rPh>
    <rPh sb="4" eb="6">
      <t>バンゴウ</t>
    </rPh>
    <rPh sb="8" eb="10">
      <t>キョウユウ</t>
    </rPh>
    <phoneticPr fontId="8"/>
  </si>
  <si>
    <t>備考</t>
    <rPh sb="0" eb="2">
      <t>ビコウ</t>
    </rPh>
    <phoneticPr fontId="8"/>
  </si>
  <si>
    <t>通常注文</t>
    <rPh sb="0" eb="2">
      <t>ツウジョウ</t>
    </rPh>
    <rPh sb="2" eb="4">
      <t>チュウモン</t>
    </rPh>
    <phoneticPr fontId="8"/>
  </si>
  <si>
    <t>商品コード</t>
    <rPh sb="0" eb="2">
      <t>ショウヒン</t>
    </rPh>
    <phoneticPr fontId="9"/>
  </si>
  <si>
    <t>商品名（日本語）</t>
    <rPh sb="0" eb="3">
      <t>ショウヒンメイ</t>
    </rPh>
    <rPh sb="4" eb="7">
      <t>ニホンゴ</t>
    </rPh>
    <phoneticPr fontId="8"/>
  </si>
  <si>
    <t>サイズ</t>
    <phoneticPr fontId="9"/>
  </si>
  <si>
    <t>ネット重量
中身+容器　（ｇ）</t>
    <rPh sb="3" eb="5">
      <t>ジュウリョウ</t>
    </rPh>
    <rPh sb="6" eb="8">
      <t>ナカミ</t>
    </rPh>
    <rPh sb="9" eb="11">
      <t>ヨウキ</t>
    </rPh>
    <phoneticPr fontId="9"/>
  </si>
  <si>
    <t>定価</t>
    <rPh sb="0" eb="2">
      <t>テイカ</t>
    </rPh>
    <phoneticPr fontId="8"/>
  </si>
  <si>
    <t>仕入値</t>
    <rPh sb="0" eb="2">
      <t>シイ</t>
    </rPh>
    <rPh sb="2" eb="3">
      <t>ネ</t>
    </rPh>
    <phoneticPr fontId="9"/>
  </si>
  <si>
    <t>オーダー</t>
  </si>
  <si>
    <t>仕入合計</t>
    <rPh sb="0" eb="2">
      <t>シイ</t>
    </rPh>
    <rPh sb="2" eb="4">
      <t>ゴウケイ</t>
    </rPh>
    <phoneticPr fontId="9"/>
  </si>
  <si>
    <t>pro在庫</t>
    <rPh sb="3" eb="5">
      <t>ザイコ</t>
    </rPh>
    <phoneticPr fontId="8"/>
  </si>
  <si>
    <t>入庫見込み（7/12更新）</t>
  </si>
  <si>
    <t xml:space="preserve">KS ﾖｳｷﾋﾞ ｴｯｾﾝｽｺｰﾙﾄﾞ       </t>
  </si>
  <si>
    <t xml:space="preserve">KS ﾖｳｷﾋﾞ ｴｯｾﾝｽﾛｰｼｮﾝ       </t>
  </si>
  <si>
    <t xml:space="preserve">KS ﾗ･ｾﾗｰﾙ ﾄﾞﾛｩﾜｰﾌﾚｯｼｭﾅｰ   </t>
  </si>
  <si>
    <t xml:space="preserve">KS ﾗ･ｾﾗｰﾙ VCﾗﾆｰ           </t>
  </si>
  <si>
    <t xml:space="preserve">KS ﾗ･ｾﾗｰﾙ ﾄﾞﾛｩﾜｰﾄﾞｰﾙ      </t>
  </si>
  <si>
    <t xml:space="preserve">KS ﾗ･ｾﾗｰﾙ ﾄﾞﾛｩﾜｰﾊﾟｯｸ      </t>
  </si>
  <si>
    <t>合計</t>
    <rPh sb="0" eb="2">
      <t>ゴウケイ</t>
    </rPh>
    <phoneticPr fontId="8"/>
  </si>
  <si>
    <t>無料提供</t>
    <rPh sb="0" eb="2">
      <t>ムリョウ</t>
    </rPh>
    <rPh sb="2" eb="4">
      <t>テイキョウ</t>
    </rPh>
    <phoneticPr fontId="8"/>
  </si>
  <si>
    <t xml:space="preserve">KS ﾖｳｷﾋﾞ ｴｯｾﾝｽｸﾚﾝｼﾞﾝｸﾞ    </t>
  </si>
  <si>
    <t xml:space="preserve">KS ﾖｳｷﾋﾞ ｴｯｾﾝｽｼﾞｪﾙ        </t>
  </si>
  <si>
    <t xml:space="preserve">KS ﾗ･ｾﾗｰﾙ ﾄﾞﾛｩﾜｰｸﾚﾝｼﾞﾝｸﾞ  </t>
  </si>
  <si>
    <t xml:space="preserve">KS ﾗ･ｾﾗｰﾙ ﾄﾞﾛｩﾜｰﾗﾆｰ       </t>
  </si>
  <si>
    <t xml:space="preserve">KS ﾗ･ｾﾗｰﾙ ﾄﾞﾛｩﾜｰｾﾗﾑ       </t>
  </si>
  <si>
    <t xml:space="preserve">KS ﾗ･ｾﾗｰﾙ ﾄﾞﾛｩﾜｰﾐﾙｸ       </t>
  </si>
  <si>
    <t xml:space="preserve">KS ﾗ･ｾﾗｰﾙ ﾄﾞﾛｩﾜｰｸﾘｰﾑ      </t>
  </si>
  <si>
    <t xml:space="preserve">YOKIBI ｴｯｾﾝｽｸﾚﾝｼﾞﾝｸﾞ(ｼｮｳ) </t>
  </si>
  <si>
    <t xml:space="preserve">YOKIBI ｴｯｾﾝｽｺｰﾙﾄﾞ(ｼｮｳ)    </t>
  </si>
  <si>
    <t xml:space="preserve">YOKIBI ｴｯｾﾝｽﾌﾚｯｼｭ(ｼｮｳ)    </t>
  </si>
  <si>
    <t xml:space="preserve">YOKIBI ｴｯｾﾝｽﾛｰｼｮﾝ(ｼｮｳ)    </t>
  </si>
  <si>
    <t xml:space="preserve">YOKIBI ｴｯｾﾝｽｼﾞｪﾙ(ｼｮｳ)     </t>
  </si>
  <si>
    <t xml:space="preserve">YOKIBI ｴｯｾﾝｽｸﾘｰﾑ(ｼｮｳ)     </t>
  </si>
  <si>
    <t xml:space="preserve">ﾗ･ｾﾗｰﾙ ﾄﾞﾛｩﾜｰｳｫｯｼｭ(ｼｮｳ)   </t>
  </si>
  <si>
    <t xml:space="preserve">ﾗ･ｾﾗｰﾙ ﾄﾞﾛｩﾜｰｺｰﾙﾄﾞ (ｼｮｳ)  </t>
  </si>
  <si>
    <t xml:space="preserve">ﾗ･ｾﾗｰﾙ VCﾗﾆｰ(ｼｮｳ)         </t>
  </si>
  <si>
    <t xml:space="preserve">ﾗ･ｾﾗｰﾙ ﾄﾞﾛｩﾜｰﾄﾞｰﾙ(ｼｮｳ)    </t>
  </si>
  <si>
    <t xml:space="preserve">ﾗ･ｾﾗｰﾙ ﾄﾞﾛｩﾜｰﾗﾆｰ(ｼｮｳ)     </t>
  </si>
  <si>
    <t xml:space="preserve">ﾗ･ｾﾗｰﾙ ﾄﾞﾛｩﾜｰｾﾗﾑ(ｼｮｳ)     </t>
  </si>
  <si>
    <t xml:space="preserve">ﾗ･ｾﾗｰﾙ ﾄﾞﾛｩﾜｰﾊﾟｯｸ(ｼｮｳ)    </t>
  </si>
  <si>
    <t xml:space="preserve">ﾗ･ｾﾗｰﾙ ﾄﾞﾛｩﾜｰﾐﾙｸ(ｼｮｳ)     </t>
  </si>
  <si>
    <t xml:space="preserve">ﾗ･ｾﾗｰﾙ ﾄﾞﾛｩﾜｰｸﾘｰﾑ(ｼｮｳ)    </t>
  </si>
  <si>
    <t xml:space="preserve">ﾘﾅﾚｽ ｽｷﾝﾛｰｼｮﾝ(ｼｮｳ)        </t>
  </si>
  <si>
    <t xml:space="preserve">ﾘﾅﾚｽ ｴｯｾﾝｽｱﾙﾌｧ(ｼｮｳ)       </t>
  </si>
  <si>
    <t xml:space="preserve">ﾘﾅﾚｽ ﾐﾙｸﾛｰｼｮﾝ(ｼｮｳ)        </t>
  </si>
  <si>
    <t xml:space="preserve">ﾘﾅﾚｽ ﾓｲｽﾁｭｱｸﾘｰﾑ(ｼｮｳ)      </t>
  </si>
  <si>
    <t xml:space="preserve">ｱｽﾃﾛｰﾍﾟ ｸﾚﾝｼﾞﾝｸﾞｸﾘｰﾑ(ｼｮｳ) </t>
  </si>
  <si>
    <t xml:space="preserve">ｱｽﾃﾛｰﾍﾟ ｳｫｯｼﾝｸﾞｸﾘｰﾑ(ｼｮｳ)  </t>
  </si>
  <si>
    <t xml:space="preserve">ｱｽﾃﾛｰﾍﾟ ｺｰﾙﾄﾞｸﾘｰﾑ(ｼｮｳ)    </t>
  </si>
  <si>
    <t xml:space="preserve">ｱｽﾃﾛｰﾍﾟ ｽｷﾝﾌﾚｯｼｭﾅｰ(ｼｮｳ)   </t>
  </si>
  <si>
    <t xml:space="preserve">ｱｽﾃﾛｰﾍﾟ ｽｷﾝﾛｰｼｮﾝ(ｼｮｳ)     </t>
  </si>
  <si>
    <t xml:space="preserve">ｱｽﾃﾛｰﾍﾟ ﾓｲｽﾁｭｱﾛｰｼｮﾝ(ｼｮｳ)  </t>
  </si>
  <si>
    <t xml:space="preserve">ｱｽﾃﾛｰﾍﾟ ﾐﾙｸﾛｰｼｮﾝ(ｼｮｳ)     </t>
  </si>
  <si>
    <t xml:space="preserve">ｱｽﾃﾛｰﾍﾟ ﾓｲｽﾁｭｱｸﾘｰﾑ(ｼｮｳ)   </t>
  </si>
  <si>
    <t>商品コード</t>
  </si>
  <si>
    <t>商品名</t>
  </si>
  <si>
    <t xml:space="preserve">AG ﾏﾐｨ ﾎﾞﾃﾞｨｹｱｸﾘｰﾑ&lt;150G&gt;  </t>
  </si>
  <si>
    <t xml:space="preserve">AG ﾏﾐｨ ﾎﾞﾃﾞｨｹｱｸﾘｰﾑ&lt;380G&gt;  </t>
  </si>
  <si>
    <t xml:space="preserve">AP ｴｯｾﾝｽ N 17-02          </t>
  </si>
  <si>
    <t>AP ﾌｪｲｼｬﾙﾄﾘｰﾄﾒﾝﾄﾛｰｼｮﾝ17-02</t>
  </si>
  <si>
    <t xml:space="preserve">EY･ｺﾝﾄﾛｰﾙﾍﾞｰｽD-N ｸﾘｱｱｯﾌﾟ  </t>
  </si>
  <si>
    <t xml:space="preserve">EY･ｺﾝﾄﾛｰﾙﾍﾞｰｽN-O ｸﾘｱｱｯﾌﾟ  </t>
  </si>
  <si>
    <t>EY･ｺﾝﾄﾛｰﾙﾍﾞｰｽN-O ﾌﾞﾗｲﾄｱｯﾌﾟ</t>
  </si>
  <si>
    <t xml:space="preserve">KS ﾖｳｷﾋﾞ ｴｯｾﾝｽｱｲﾄﾘｰﾄﾒﾝﾄ   </t>
  </si>
  <si>
    <t xml:space="preserve">KS ﾖｳｷﾋﾞ ｴｯｾﾝｽｴﾏﾙｼｮﾝﾘｯﾁ   </t>
  </si>
  <si>
    <t xml:space="preserve">KS ﾖｳｷﾋﾞ ｴｯｾﾝｽｸﾘｰﾑ        </t>
  </si>
  <si>
    <t xml:space="preserve">KS ﾖｳｷﾋﾞ ｴｯｾﾝｽﾌﾞﾗｲﾄｱｯﾌﾟ   </t>
  </si>
  <si>
    <t xml:space="preserve">KS ﾖｳｷﾋﾞ ｴｯｾﾝｽﾐﾙｸ         </t>
  </si>
  <si>
    <t xml:space="preserve">KS ﾗ･ｾﾗｰﾙ ﾄﾞﾛｩﾜｰｳｫｯｼｭ     </t>
  </si>
  <si>
    <t xml:space="preserve">KS ﾗ･ｾﾗｰﾙ ﾄﾞﾛｩﾜｰｺｰﾙﾄﾞ     </t>
  </si>
  <si>
    <t xml:space="preserve">LA･C 50TH ﾄﾘｰﾌﾟA          </t>
  </si>
  <si>
    <t xml:space="preserve">LA･C 50TH ﾄﾘｰﾌﾟB(7.5ML)   </t>
  </si>
  <si>
    <t>LA･CﾍｱｹｱﾐﾆﾎﾞﾄﾙｾｯﾄZENCP1806</t>
  </si>
  <si>
    <t xml:space="preserve">M-3 ﾘｯﾌﾟﾌﾞﾗｼ              </t>
  </si>
  <si>
    <t xml:space="preserve">PP ﾀﾞｲﾔﾓﾝﾄﾞﾙｰｾﾝﾄ 18-08    </t>
  </si>
  <si>
    <t xml:space="preserve">PR･ｺｽﾒﾃｨｯｸ ｽｷﾝﾛｰｼｮﾝ       </t>
  </si>
  <si>
    <t xml:space="preserve">PR･ﾃﾞｨｰﾌﾟ ｸﾚﾝｼﾞﾝｸﾞｸﾘｰﾑ    </t>
  </si>
  <si>
    <t xml:space="preserve">PR･ﾋﾞｭｰﾃｨｰ ﾌｨﾄｵｲﾙ         </t>
  </si>
  <si>
    <t xml:space="preserve">PR･ﾌｨﾄ ﾊｰﾌﾞｼｬﾝﾌﾟｰ         </t>
  </si>
  <si>
    <t xml:space="preserve">PR･ﾌｨﾄ ﾍｱﾄﾘｰﾄﾒﾝﾄ          </t>
  </si>
  <si>
    <t xml:space="preserve">PR･ﾌｨﾄ ﾓｲｽﾄｼｬﾝﾌﾟｰ         </t>
  </si>
  <si>
    <t xml:space="preserve">PR･ﾌﾟﾛﾃｸﾄ ﾍﾞｰｽｸﾘｰﾑ        </t>
  </si>
  <si>
    <t xml:space="preserve">PR･ﾓｲｽﾄ ｱｽﾄﾘﾝｾﾞﾝﾄ         </t>
  </si>
  <si>
    <t xml:space="preserve">PR･ﾓｲｽﾄ ﾋﾞｭｰﾃｨｰｸﾘｰﾑ       </t>
  </si>
  <si>
    <t xml:space="preserve">PR･ﾓｲｽﾄ ﾋﾞｭｰﾃｨｰｸﾘｰﾑAW     </t>
  </si>
  <si>
    <t xml:space="preserve">PR･ﾓｲｽﾄ ﾋﾞｭｰﾃｨｰﾏｽｸ        </t>
  </si>
  <si>
    <t xml:space="preserve">PUPO ﾌｪｲｽｳｫｯｼｭ 17-07      </t>
  </si>
  <si>
    <t>PUPO ﾌｪｲｽｳｫｯｼｭBCｻﾝﾌﾟﾙ18-01</t>
  </si>
  <si>
    <t xml:space="preserve">PUPO ﾌｪｲｽｳｫｯｼｭCH 17-10    </t>
  </si>
  <si>
    <t>PUPO ﾌｪｲｽｳｫｯｼｭCHｻﾝﾌﾟﾙ18-01</t>
  </si>
  <si>
    <t xml:space="preserve">PUPO ﾌｪｲｽｳｫｯｼｭRG 17-10    </t>
  </si>
  <si>
    <t>PUPO ﾌｪｲｽｳｫｯｼｭRGｻﾝﾌﾟﾙ18-01</t>
  </si>
  <si>
    <t xml:space="preserve">Pﾊﾟｸﾄﾊﾟﾌ                  </t>
  </si>
  <si>
    <t xml:space="preserve">Pﾘｷｯﾄﾞﾊﾟﾌ                 </t>
  </si>
  <si>
    <t xml:space="preserve">RIZAP ｵﾘｼﾞﾅﾙｺﾝﾃﾞｨｼｮﾅｰ     </t>
  </si>
  <si>
    <t xml:space="preserve">RIZAP ｵﾘｼﾞﾅﾙｼｬﾝﾌﾟｰ        </t>
  </si>
  <si>
    <t xml:space="preserve">RIZAP ｵﾘｼﾞﾅﾙﾎﾞﾃﾞｨｼｬﾝﾌﾟｰ   </t>
  </si>
  <si>
    <t xml:space="preserve">RIZAP ｺﾝﾃﾞｨｼｮﾅｰ(3ﾎﾞﾝｲﾘ)   </t>
  </si>
  <si>
    <t xml:space="preserve">RIZAP ｼｬﾝﾌﾟｰ(3ﾎﾞﾝｲﾘ)      </t>
  </si>
  <si>
    <t xml:space="preserve">RIZAP ﾎﾞﾃﾞｨｼｬﾝﾌﾟｰ(3ﾎﾞﾝｲﾘ) </t>
  </si>
  <si>
    <t xml:space="preserve">UV ﾊﾟﾌ                    </t>
  </si>
  <si>
    <t xml:space="preserve">UVﾌﾟﾛﾃｸﾄ                  </t>
  </si>
  <si>
    <t xml:space="preserve">UVﾌﾟﾛﾃｸﾄﾍﾞｰｽ              </t>
  </si>
  <si>
    <t xml:space="preserve">YOKIBI ｴｯｾﾝｽｱｲﾄﾘｰﾄﾒﾝﾄ     </t>
  </si>
  <si>
    <t xml:space="preserve">YOKIBI ｴｯｾﾝｽｴﾏﾙｼｮﾝﾘｯﾁ     </t>
  </si>
  <si>
    <t xml:space="preserve">YOKIBI ｴｯｾﾝｽｸﾘｰﾑ          </t>
  </si>
  <si>
    <t xml:space="preserve">YOKIBI ｴｯｾﾝｽｸﾘｰﾑ(15G)     </t>
  </si>
  <si>
    <t xml:space="preserve">YOKIBI ｴｯｾﾝｽｸﾚﾝｼﾞﾝｸﾞ      </t>
  </si>
  <si>
    <t xml:space="preserve">YOKIBI ｴｯｾﾝｽｺｰﾙﾄﾞ         </t>
  </si>
  <si>
    <t xml:space="preserve">YOKIBI ｴｯｾﾝｽｼﾞｪﾙ          </t>
  </si>
  <si>
    <t xml:space="preserve">YOKIBI ｴｯｾﾝｽｿｰﾌﾟ          </t>
  </si>
  <si>
    <t xml:space="preserve">YOKIBI ｴｯｾﾝｽｿｰﾌﾟ(10G)     </t>
  </si>
  <si>
    <t xml:space="preserve">YOKIBI ｴｯｾﾝｽﾌﾚｯｼｭ         </t>
  </si>
  <si>
    <t xml:space="preserve">YOKIBI ｴｯｾﾝｽﾏｽｸｾｯﾄ        </t>
  </si>
  <si>
    <t xml:space="preserve">YOKIBI ｴｯｾﾝｽﾛｰｼｮﾝ         </t>
  </si>
  <si>
    <t xml:space="preserve">YOKIBI ﾊﾟﾝﾌﾚｯﾄ            </t>
  </si>
  <si>
    <t xml:space="preserve">ｱｲｼｬﾄﾞｳE-06               </t>
  </si>
  <si>
    <t xml:space="preserve">ｱｲｼｬﾄﾞｳE-07               </t>
  </si>
  <si>
    <t xml:space="preserve">ｱｲｼｬﾄﾞｳE-10               </t>
  </si>
  <si>
    <t xml:space="preserve">ｱｲｼｬﾄﾞｳE-14               </t>
  </si>
  <si>
    <t xml:space="preserve">ｱｲｼｬﾄﾞｳE-18               </t>
  </si>
  <si>
    <t xml:space="preserve">ｱｲｼｬﾄﾞｳE-19               </t>
  </si>
  <si>
    <t xml:space="preserve">ｱｲｼｬﾄﾞｳE-20               </t>
  </si>
  <si>
    <t xml:space="preserve">ｱｲｼｬﾄﾞｳE-25               </t>
  </si>
  <si>
    <t xml:space="preserve">ｱｲｿﾞｰﾝ ﾊﾞｲﾀﾗｲｼﾞﾝｸﾞ        </t>
  </si>
  <si>
    <t xml:space="preserve">ｱｲﾗｯｼｭ ﾄﾘｰﾄﾒﾝﾄ            </t>
  </si>
  <si>
    <t xml:space="preserve">ｱｲﾚｰﾇ ﾊﾟｰﾌｪｸﾄﾊﾟｸﾄAW 200   </t>
  </si>
  <si>
    <t xml:space="preserve">ｱｲﾚｰﾇ ﾊﾟｰﾌｪｸﾄﾊﾟｸﾄAW 201   </t>
  </si>
  <si>
    <t xml:space="preserve">ｱｲﾚｰﾇ ﾊﾟｰﾌｪｸﾄﾊﾟｸﾄAW 202   </t>
  </si>
  <si>
    <t xml:space="preserve">ｱｲﾚｰﾇ ﾊﾟｰﾌｪｸﾄﾊﾟｸﾄAW 210   </t>
  </si>
  <si>
    <t xml:space="preserve">ｱｲﾚｰﾇ ﾊﾟｰﾌｪｸﾄﾊﾟｸﾄAW 300   </t>
  </si>
  <si>
    <t xml:space="preserve">ｱｲﾚｰﾇ ﾊﾟｰﾌｪｸﾄﾊﾟｸﾄSS 101   </t>
  </si>
  <si>
    <t xml:space="preserve">ｱｲﾚｰﾇ ﾊﾟｰﾌｪｸﾄﾊﾟｸﾄSS 200   </t>
  </si>
  <si>
    <t xml:space="preserve">ｱｲﾚｰﾇ ﾊﾟｰﾌｪｸﾄﾊﾟｸﾄSS 201   </t>
  </si>
  <si>
    <t xml:space="preserve">ｱｲﾚｰﾇ ﾊﾟｰﾌｪｸﾄﾊﾟｸﾄSS 202   </t>
  </si>
  <si>
    <t xml:space="preserve">ｱｲﾚｰﾇ ﾊﾟｰﾌｪｸﾄﾊﾟｸﾄSS 210   </t>
  </si>
  <si>
    <t xml:space="preserve">ｱｲﾚｰﾇ ﾊﾟｰﾌｪｸﾄﾊﾟｸﾄSS 300   </t>
  </si>
  <si>
    <t xml:space="preserve">ｱｲﾚｰﾇ ﾊﾟｰﾌｪｸﾄﾘｷｯﾄﾞAW 200  </t>
  </si>
  <si>
    <t xml:space="preserve">ｱｲﾚｰﾇ ﾊﾟｰﾌｪｸﾄﾘｷｯﾄﾞAW 201  </t>
  </si>
  <si>
    <t xml:space="preserve">ｱｲﾚｰﾇ ﾊﾟｰﾌｪｸﾄﾘｷｯﾄﾞAW 202  </t>
  </si>
  <si>
    <t xml:space="preserve">ｱｲﾚｰﾇ ﾊﾟｰﾌｪｸﾄﾘｷｯﾄﾞAW 210  </t>
  </si>
  <si>
    <t xml:space="preserve">ｱｲﾚｰﾇ ﾊﾟｰﾌｪｸﾄﾘｷｯﾄﾞAW 300  </t>
  </si>
  <si>
    <t xml:space="preserve">ｱｸｱｱｲｼｰﾄ ｾｯﾄ              </t>
  </si>
  <si>
    <t xml:space="preserve">ｱｸｱｼｰﾎﾞｰﾙ (ﾎﾟｰｼｮﾝﾀｲﾌﾟ)    </t>
  </si>
  <si>
    <t xml:space="preserve">ｱｸｱｼｰﾎﾞｰﾙ ｾｯﾄ             </t>
  </si>
  <si>
    <t xml:space="preserve">ｱｸｱﾗﾆｰ321                 </t>
  </si>
  <si>
    <t xml:space="preserve">ｱｽﾃﾛｰﾍﾟ ｳｫｯｼﾝｸﾞｸﾘｰﾑ       </t>
  </si>
  <si>
    <t xml:space="preserve">ｱｽﾃﾛｰﾍﾟ ｸﾚﾝｼﾞﾝｸﾞｸﾘｰﾑ      </t>
  </si>
  <si>
    <t xml:space="preserve">ｱｽﾃﾛｰﾍﾟ ｺｰﾙﾄﾞｸﾘｰﾑ         </t>
  </si>
  <si>
    <t xml:space="preserve">ｱｽﾃﾛｰﾍﾟ ｽｷﾝﾌﾚｯｼｭﾅｰ        </t>
  </si>
  <si>
    <t xml:space="preserve">ｱｽﾃﾛｰﾍﾟ ｽｷﾝﾛｰｼｮﾝ          </t>
  </si>
  <si>
    <t xml:space="preserve">ｱｽﾃﾛｰﾍﾟ ﾊﾟﾝﾌﾚｯﾄ           </t>
  </si>
  <si>
    <t xml:space="preserve">ｱｽﾃﾛｰﾍﾟ ﾐﾙｸﾛｰｼｮﾝ          </t>
  </si>
  <si>
    <t xml:space="preserve">ｱｽﾃﾛｰﾍﾟ ﾓｲｽﾁｭｱｸﾘｰﾑ        </t>
  </si>
  <si>
    <t xml:space="preserve">ｱｽﾃﾛｰﾍﾟ ﾓｲｽﾁｭｱﾛｰｼｮﾝ       </t>
  </si>
  <si>
    <t>ｱﾋﾟｭﾈﾙ ｻｲｴﾝﾃｨﾌｨｯｸ ｸﾘｰﾑ ｴｽﾄ</t>
  </si>
  <si>
    <t>ｱﾋﾟｭﾈﾙ ﾌｪｲｼｬﾙﾄﾘｰﾄﾒﾝﾄｸﾚﾝｻﾞｰ</t>
  </si>
  <si>
    <t xml:space="preserve">ｱﾌﾞﾗﾄﾘｶﾞﾐ                 </t>
  </si>
  <si>
    <t xml:space="preserve">ｱﾜﾜｾﾝｶﾞﾝ(ｾｲｷｮｳ)           </t>
  </si>
  <si>
    <t xml:space="preserve">ｱﾜﾜｾﾝｶﾞﾝ(ｾｲｷｮｳ9G)         </t>
  </si>
  <si>
    <t>ｱﾝｼﾞｪｽ ﾏﾐｨ ﾎﾞﾃﾞｨｹｱｸﾘｰﾑ&lt;4G&gt;</t>
  </si>
  <si>
    <t xml:space="preserve">ｳｫｰﾀｰｳﾞｪｰﾙ ﾏｰﾌﾞ 01        </t>
  </si>
  <si>
    <t xml:space="preserve">ｳｫｰﾀｰｳﾞｪｰﾙ ﾏｰﾌﾞ 02        </t>
  </si>
  <si>
    <t xml:space="preserve">ｴｸﾁｬｰﾑ ｴﾓﾘｴﾝﾄｸﾘｰﾑ         </t>
  </si>
  <si>
    <t xml:space="preserve">ｴｸﾁｬｰﾑ ｽｷﾝﾛｰｼｮﾝ           </t>
  </si>
  <si>
    <t xml:space="preserve">ｴｽﾃﾅｰﾄﾞｿﾆｯｸMOMO           </t>
  </si>
  <si>
    <t xml:space="preserve">ｴｯｾﾝｽ(ｱｸｱﾏｰﾒｲﾄﾞ)&lt;10ML&gt;    </t>
  </si>
  <si>
    <t xml:space="preserve">ｴｯｾﾝｽｱｲｶﾗｰ &lt;P01&gt;          </t>
  </si>
  <si>
    <t xml:space="preserve">ｴｯｾﾝｽｱｲｶﾗｰ GD01-A         </t>
  </si>
  <si>
    <t xml:space="preserve">ｴｯｾﾝｽｱｲｶﾗｰ GD01-B         </t>
  </si>
  <si>
    <t xml:space="preserve">ｴｯｾﾝｽｱｲﾌﾞﾛｳ&lt;ｱｯｼｭｸﾞﾚｰ&gt;     </t>
  </si>
  <si>
    <t xml:space="preserve">ｴｯｾﾝｽｱｲﾌﾞﾛｳ&lt;ﾌﾞﾗｳﾝ&gt;        </t>
  </si>
  <si>
    <t xml:space="preserve">ｴｯｾﾝｽｱｲﾗｲﾅｰ &lt;ﾌﾞﾗｯｸ&gt;       </t>
  </si>
  <si>
    <t xml:space="preserve">ｴｯｾﾝｽｿｰﾌﾟ ﾄﾚｰ             </t>
  </si>
  <si>
    <t xml:space="preserve">ｴｯｾﾝｽﾊﾟｳﾀﾞｰF ｺﾝﾊﾟｸﾄｹｰｽ    </t>
  </si>
  <si>
    <t xml:space="preserve">ｴｯｾﾝｽﾊﾟｳﾀﾞｰﾊﾟﾌ            </t>
  </si>
  <si>
    <t xml:space="preserve">ｴｯｾﾝｽﾊﾟｳﾀﾞｰﾊﾟﾌ(ﾏﾙ)        </t>
  </si>
  <si>
    <t xml:space="preserve">ｴｯｾﾝｽﾙｰｼﾞｭ &lt;BD21&gt;         </t>
  </si>
  <si>
    <t xml:space="preserve">ｴｯｾﾝｽﾙｰｼﾞｭ ﾌﾞﾛｯｻﾑﾛｰｽﾞ     </t>
  </si>
  <si>
    <t xml:space="preserve">ｴｯｾﾝｽﾙｰｼﾞｭ-01             </t>
  </si>
  <si>
    <t xml:space="preserve">ｴｯｾﾝｽﾙｰｼﾞｭ-03             </t>
  </si>
  <si>
    <t xml:space="preserve">ｴｯｾﾝｽﾙｰｼﾞｭ-13             </t>
  </si>
  <si>
    <t xml:space="preserve">ｴｯｾﾝｽﾙｰｼﾞｭ-16             </t>
  </si>
  <si>
    <t xml:space="preserve">ｴﾚｶﾞﾝｽｺﾚｸｼｮﾝ 17-10        </t>
  </si>
  <si>
    <t xml:space="preserve">ｵﾘｼﾞﾅﾙﾏｽｸ                 </t>
  </si>
  <si>
    <t xml:space="preserve">ｶﾞｰｾﾞ                     </t>
  </si>
  <si>
    <t xml:space="preserve">ｸﾚﾝｼﾞﾝｸﾞｵｲﾙ S             </t>
  </si>
  <si>
    <t xml:space="preserve">ｸﾛｾｯｹﾝ WA                 </t>
  </si>
  <si>
    <t xml:space="preserve">ｸﾛｾｯｹﾝ WA (2ｺｲﾘｾｯﾄ)       </t>
  </si>
  <si>
    <t xml:space="preserve">ｻｰﾋﾞｽﾊﾟﾌ                  </t>
  </si>
  <si>
    <t xml:space="preserve">ｼｮｯﾋﾟﾝｸﾞﾊﾞｯｸﾞ M           </t>
  </si>
  <si>
    <t xml:space="preserve">ｼｮｯﾋﾟﾝｸﾞﾊﾞｯｸﾞ S           </t>
  </si>
  <si>
    <t xml:space="preserve">ｼｮｯﾋﾟﾝｸﾞﾊﾞｯｸﾞ SS          </t>
  </si>
  <si>
    <t xml:space="preserve">ｼﾙﾊﾞｰﾊﾟﾌ                  </t>
  </si>
  <si>
    <t xml:space="preserve">ｼﾝ ﾌﾞﾗﾝﾒｰﾙ ｱｸｱﾌｨﾄｾﾗﾑ      </t>
  </si>
  <si>
    <t xml:space="preserve">ｼﾝ ﾌﾞﾗﾝﾒｰﾙ ｱｸｱﾌｨﾄﾛｰｼｮﾝ    </t>
  </si>
  <si>
    <t xml:space="preserve">ｼﾝ ﾌﾞﾗﾝﾒｰﾙ ｸﾘｱｴｯｾﾝｽC      </t>
  </si>
  <si>
    <t xml:space="preserve">ｼﾝ ﾌﾞﾗﾝﾒｰﾙ ｸﾘｱｵﾌｸﾚﾝｼﾞﾝｸﾞ  </t>
  </si>
  <si>
    <t xml:space="preserve">ｼﾝ ﾌﾞﾗﾝﾒｰﾙ ﾄｰﾆﾝｸﾞﾛｰｼｮﾝ    </t>
  </si>
  <si>
    <t xml:space="preserve">ｼﾝ ﾌﾞﾗﾝﾒｰﾙ ﾄﾗｲｱﾙｾｯﾄ       </t>
  </si>
  <si>
    <t xml:space="preserve">ｼﾝ ﾌﾞﾗﾝﾒｰﾙ ﾊﾟﾝﾌﾚｯﾄ        </t>
  </si>
  <si>
    <t xml:space="preserve">ｼﾝ ﾌﾞﾗﾝﾒｰﾙ ﾐﾙｸﾛｰｼｮﾝUV     </t>
  </si>
  <si>
    <t xml:space="preserve">ｽｳｨｰﾄﾘｰ ﾏｲﾙﾄﾞｳｫｰﾀｰ        </t>
  </si>
  <si>
    <t xml:space="preserve">ｽｳｨｰﾄﾘｰ ﾏｲﾙﾄﾞｴﾏﾙｼﾞｮﾝ      </t>
  </si>
  <si>
    <t xml:space="preserve">ｽｳｨｰﾄﾘｰ ﾏｲﾙﾄﾞｸﾘｰﾑ         </t>
  </si>
  <si>
    <t xml:space="preserve">ｽｳｨｰﾄﾘｰ ﾏｲﾙﾄﾞｸﾚﾝｼﾞﾝｸﾞ     </t>
  </si>
  <si>
    <t xml:space="preserve">ｽｳｨｰﾄﾘｰ ﾏｲﾙﾄﾞﾌｫｰﾑ         </t>
  </si>
  <si>
    <t xml:space="preserve">ｽｳｨｰﾄﾘｰ ﾏｲﾙﾄﾞﾒｲｸﾍﾞｰｽ      </t>
  </si>
  <si>
    <t xml:space="preserve">ｽｷﾝｹｱﾏｯｻｰｼﾞｼﾞｪﾙ           </t>
  </si>
  <si>
    <t xml:space="preserve">ｾﾗｰﾙAX                    </t>
  </si>
  <si>
    <t xml:space="preserve">ｾﾚｸﾄｷﾞﾌﾄ&lt;BS2&gt;             </t>
  </si>
  <si>
    <t xml:space="preserve">ｾﾚｸﾄｷﾞﾌﾄ&lt;BSK2&gt;            </t>
  </si>
  <si>
    <t xml:space="preserve">ｾﾚｸﾄｷﾞﾌﾄ&lt;H2K4&gt;            </t>
  </si>
  <si>
    <t xml:space="preserve">ｾﾚｸﾄｷﾞﾌﾄ&lt;HK2&gt;             </t>
  </si>
  <si>
    <t xml:space="preserve">ｾﾚｸﾄｷﾞﾌﾄ&lt;K5&gt;              </t>
  </si>
  <si>
    <t xml:space="preserve">ｾﾚｸﾄｷﾞﾌﾄ&lt;LH&gt;              </t>
  </si>
  <si>
    <t xml:space="preserve">ﾁｰｸｶﾗｰC-501               </t>
  </si>
  <si>
    <t xml:space="preserve">ﾁｰｸｶﾗｰC-504               </t>
  </si>
  <si>
    <t xml:space="preserve">ﾂﾒｶｴ EY･ﾊﾟｰﾌｪｸﾄﾊﾟｸﾄAW 200 </t>
  </si>
  <si>
    <t xml:space="preserve">ﾂﾒｶｴ EY･ﾊﾟｰﾌｪｸﾄﾊﾟｸﾄAW 201 </t>
  </si>
  <si>
    <t xml:space="preserve">ﾂﾒｶｴ EY･ﾊﾟｰﾌｪｸﾄﾊﾟｸﾄAW 202 </t>
  </si>
  <si>
    <t xml:space="preserve">ﾂﾒｶｴ EY･ﾊﾟｰﾌｪｸﾄﾊﾟｸﾄAW 210 </t>
  </si>
  <si>
    <t xml:space="preserve">ﾂﾒｶｴ EY･ﾊﾟｰﾌｪｸﾄﾊﾟｸﾄAW 300 </t>
  </si>
  <si>
    <t xml:space="preserve">ﾂﾒｶｴ EY･ﾊﾟｰﾌｪｸﾄﾊﾟｸﾄSS 101 </t>
  </si>
  <si>
    <t xml:space="preserve">ﾂﾒｶｴ EY･ﾊﾟｰﾌｪｸﾄﾊﾟｸﾄSS 200 </t>
  </si>
  <si>
    <t xml:space="preserve">ﾂﾒｶｴ EY･ﾊﾟｰﾌｪｸﾄﾊﾟｸﾄSS 201 </t>
  </si>
  <si>
    <t xml:space="preserve">ﾂﾒｶｴ EY･ﾊﾟｰﾌｪｸﾄﾊﾟｸﾄSS 202 </t>
  </si>
  <si>
    <t xml:space="preserve">ﾂﾒｶｴ EY･ﾊﾟｰﾌｪｸﾄﾊﾟｸﾄSS 210 </t>
  </si>
  <si>
    <t xml:space="preserve">ﾂﾒｶｴ EY･ﾊﾟｰﾌｪｸﾄﾊﾟｸﾄSS 300 </t>
  </si>
  <si>
    <t xml:space="preserve">ﾂﾒｶｴ ｴｯｾﾝｽﾊﾟｳﾀﾞｰF 101     </t>
  </si>
  <si>
    <t xml:space="preserve">ﾂﾒｶｴ ｴｯｾﾝｽﾊﾟｳﾀﾞｰF 200     </t>
  </si>
  <si>
    <t xml:space="preserve">ﾂﾒｶｴ ｴｯｾﾝｽﾊﾟｳﾀﾞｰF 201     </t>
  </si>
  <si>
    <t xml:space="preserve">ﾂﾒｶｴ ｽｳｨｰﾄﾘｰ ﾏｲﾙﾄﾞﾌｫｰﾑ    </t>
  </si>
  <si>
    <t xml:space="preserve">ﾂﾒｶｴ ﾎﾞﾃﾞｨｿｰﾌﾟ            </t>
  </si>
  <si>
    <t xml:space="preserve">ﾂﾒｶｴ ﾙﾐｼｪ ﾍｱｺﾝﾃﾞｨｼｮﾅｰ     </t>
  </si>
  <si>
    <t xml:space="preserve">ﾂﾒｶｴ ﾙﾐｼｪ ﾍｱｼｬﾝﾌﾟｰ        </t>
  </si>
  <si>
    <t xml:space="preserve">ﾃﾞｨｰﾌﾟｸﾚﾝｽﾞｸﾘｰﾑ           </t>
  </si>
  <si>
    <t xml:space="preserve">ﾄﾘｰﾄﾒﾝﾄﾊﾟｳﾀﾞｰ ﾊﾟﾌ         </t>
  </si>
  <si>
    <t xml:space="preserve">ﾅﾘｼﾝｸﾞｸﾘｰﾑ                </t>
  </si>
  <si>
    <t xml:space="preserve">ﾊﾟｳﾀﾞｰﾌｧﾝﾃﾞｰｼｮﾝF-222      </t>
  </si>
  <si>
    <t xml:space="preserve">ﾊﾟｳﾀﾞｰﾌｧﾝﾃﾞｰｼｮﾝF-311      </t>
  </si>
  <si>
    <t xml:space="preserve">ﾊﾟｳﾀﾞｰﾌﾞﾗｼ                </t>
  </si>
  <si>
    <t xml:space="preserve">ﾊﾝﾄﾞｸﾘｰﾑ                  </t>
  </si>
  <si>
    <t xml:space="preserve">ﾋﾞｭｰﾃｨｰｶﾞｲﾄﾞ              </t>
  </si>
  <si>
    <t xml:space="preserve">ﾋﾞｭｰﾃｨｰｻﾛﾝ (NO-234)       </t>
  </si>
  <si>
    <t xml:space="preserve">ﾋﾞｭｰﾃｨｰｻﾛﾝ (NO-235)       </t>
  </si>
  <si>
    <t xml:space="preserve">ﾋﾞｭｰﾃｨｰﾍｱｴｯｾﾝｽ(ﾑｼﾞﾝｿｳ-L)  </t>
  </si>
  <si>
    <t xml:space="preserve">ﾌｧﾝﾃﾞｰｼｮﾝﾊﾟﾌ &lt;ﾀﾞｲ&gt;        </t>
  </si>
  <si>
    <t xml:space="preserve">ﾌｪｲｽﾊﾟｳﾀﾞｰﾊﾟﾌ             </t>
  </si>
  <si>
    <t xml:space="preserve">ﾌﾕﾉﾊﾟｯｸｾｯﾄ ZENCP17-12     </t>
  </si>
  <si>
    <t xml:space="preserve">ﾌﾞﾗﾝﾒｰﾙ ｸﾘｱｱｯﾌﾟｾﾗﾑ 18-05  </t>
  </si>
  <si>
    <t xml:space="preserve">ﾌﾞﾗﾝﾒｰﾙ ｺﾝｼｰﾗｰ 01         </t>
  </si>
  <si>
    <t xml:space="preserve">ﾌﾞﾗﾝﾒｰﾙ ｺﾝｼｰﾗｰ 02         </t>
  </si>
  <si>
    <t xml:space="preserve">ﾌﾚｰﾊﾞｰ P ｱｸｱ ｽｶｯｼｭ ｼｬﾝﾌﾟｰ </t>
  </si>
  <si>
    <t xml:space="preserve">ﾌﾚｰﾊﾞｰ P ｱｸｱ ｽｶｯｼｭ ﾘﾝｽ    </t>
  </si>
  <si>
    <t xml:space="preserve">ﾌﾚｰﾊﾞｰ P ｱｸｱ ｽｶｯｼｭ ﾛｰｼｮﾝ  </t>
  </si>
  <si>
    <t xml:space="preserve">ﾌﾚｰﾊﾞｰ P ｽｶﾙﾌﾟ ﾛｰｼｮﾝ      </t>
  </si>
  <si>
    <t xml:space="preserve">ﾌﾚｰﾊﾞｰ ｷｬﾝﾃﾞｨ ﾎﾜｲﾄ ﾌﾟﾚﾐｱﾑ </t>
  </si>
  <si>
    <t xml:space="preserve">ﾌﾚｰﾊﾞｰ ｸﾚｰﾑ ﾄﾞ ﾛｰｽﾞ       </t>
  </si>
  <si>
    <t xml:space="preserve">ﾌﾚｰﾊﾞｰ ｽｳｨｰﾄ ｷｬﾝﾃﾞｨ       </t>
  </si>
  <si>
    <t xml:space="preserve">ﾌﾚｰﾊﾞｰ ｽｳｨｰﾄﾘﾝｽ           </t>
  </si>
  <si>
    <t xml:space="preserve">ﾌﾚｰﾊﾞｰ ﾊｰﾌﾞｿﾌﾄｸﾘｰﾑ        </t>
  </si>
  <si>
    <t>ﾌﾚｰﾊﾞｰ ﾊｰﾌﾞﾐﾈﾗﾙｳｫｰﾀｰ 16-08</t>
  </si>
  <si>
    <t xml:space="preserve">ﾌﾚｰﾊﾞｰ ﾊﾟﾗｿﾙ ﾚﾓﾈｰﾄﾞ       </t>
  </si>
  <si>
    <t xml:space="preserve">ﾌﾚｰﾊﾞｰ ﾌﾟﾘﾝｾｽｳﾞｪｰﾙ        </t>
  </si>
  <si>
    <t xml:space="preserve">ﾌﾚｰﾊﾞｰ ﾌﾚｯｼｭ ｵｲﾙ ｸﾚﾝｼﾞﾝｸﾞ </t>
  </si>
  <si>
    <t xml:space="preserve">ﾌﾚｰﾊﾞｰ ﾌﾛｰﾗﾙｼｬﾝﾌﾟｰ        </t>
  </si>
  <si>
    <t>ﾌﾚｰﾊﾞｰ ﾎｲｯﾌﾟｸﾚﾝｼﾞﾝｸﾞ 16-07</t>
  </si>
  <si>
    <t xml:space="preserve">ﾌﾚｰﾊﾞｰ ﾏﾁｭｱｵｲﾙ            </t>
  </si>
  <si>
    <t xml:space="preserve">ﾌﾚｰﾊﾞｰ ﾏﾁｭｱﾊﾟﾌｪ           </t>
  </si>
  <si>
    <t xml:space="preserve">ﾌﾚｰﾊﾞｰ ﾐﾝﾄｼﾙｸｼｪｲｸ         </t>
  </si>
  <si>
    <t>ﾌﾟﾚｽﾄﾞﾊﾟｳﾀﾞｰ ﾀﾞｲﾔﾓﾝﾄﾞﾙｰｾﾝﾄ</t>
  </si>
  <si>
    <t xml:space="preserve">ﾌﾟﾚｽﾄﾞﾊﾟｳﾀﾞｰ(ｿﾌﾄﾊﾟｽﾃﾙ)    </t>
  </si>
  <si>
    <t xml:space="preserve">ﾌﾟﾛﾌｪｯｼｮﾅﾙ ﾌﾞﾗｼｾｯﾄ &lt;A&gt;    </t>
  </si>
  <si>
    <t xml:space="preserve">ﾌﾟﾛﾌｪｯｼｮﾅﾙ ﾌﾞﾗｼｾｯﾄ &lt;C&gt;    </t>
  </si>
  <si>
    <t xml:space="preserve">ﾎｳｿｳｼ (ｸﾘｰﾑ)              </t>
  </si>
  <si>
    <t xml:space="preserve">ﾎｳｿｳｼ (ﾁｬｶﾞﾐ)940*600      </t>
  </si>
  <si>
    <t xml:space="preserve">ﾎｳｿｳｼ (ﾊﾅｶﾞﾗ)940*600      </t>
  </si>
  <si>
    <t xml:space="preserve">ﾎﾞﾀﾆｶﾙ ｴｯｾﾝｽｸﾚﾝｼﾞﾝｸﾞ      </t>
  </si>
  <si>
    <t>ﾎﾞﾀﾆｶﾙ ｴｯｾﾝｽｸﾚﾝｼﾞﾝｸﾞ ｻﾝﾌﾟﾙ</t>
  </si>
  <si>
    <t xml:space="preserve">ﾎﾞﾀﾆｶﾙ ｴｯｾﾝｽｿｰﾌﾟ          </t>
  </si>
  <si>
    <t xml:space="preserve">ﾎﾞﾀﾆｶﾙ ｴｯｾﾝｽｿｰﾌﾟ&lt;10G&gt;     </t>
  </si>
  <si>
    <t xml:space="preserve">ﾎﾞﾀﾆｶﾙ ﾄﾗｲｱﾙｾｯﾄ           </t>
  </si>
  <si>
    <t xml:space="preserve">ﾎﾞﾃﾞｨｿｰﾌﾟ                 </t>
  </si>
  <si>
    <t xml:space="preserve">ﾎﾗｲｽﾞﾝ                    </t>
  </si>
  <si>
    <t xml:space="preserve">ﾒｲｸｱｯﾌﾟｺﾚｸｼｮﾝ             </t>
  </si>
  <si>
    <t xml:space="preserve">ﾒｲｸｱｯﾌﾟﾗｲﾝ ﾁﾗｼ            </t>
  </si>
  <si>
    <t xml:space="preserve">ﾔｸﾖｳ ﾎﾜｲﾄﾆﾝｸﾞｹｼｮｳｽｲ       </t>
  </si>
  <si>
    <t xml:space="preserve">ﾔｸﾖｳ ﾎﾜｲﾄﾆﾝｸﾞﾃﾞｲｸﾘｰﾑ      </t>
  </si>
  <si>
    <t xml:space="preserve">ﾔｸﾖｳ ﾎﾜｲﾄﾆﾝｸﾞﾎｼﾂｴｷ        </t>
  </si>
  <si>
    <t xml:space="preserve">ﾖｳｷﾋﾞ ｴｯｾﾝｽｸﾘｰﾑF 101      </t>
  </si>
  <si>
    <t xml:space="preserve">ﾖｳｷﾋﾞ ｴｯｾﾝｽｸﾘｰﾑF 200      </t>
  </si>
  <si>
    <t xml:space="preserve">ﾖｳｷﾋﾞ ｴｯｾﾝｽｸﾘｰﾑF 201      </t>
  </si>
  <si>
    <t xml:space="preserve">ﾖｳｷﾋﾞ ｴｯｾﾝｽｼｬﾝﾌﾟｰ         </t>
  </si>
  <si>
    <t xml:space="preserve">ﾖｳｷﾋﾞ ｴｯｾﾝｽﾄﾘｰﾄﾒﾝﾄ        </t>
  </si>
  <si>
    <t xml:space="preserve">ﾖｳｷﾋﾞ ｴｯｾﾝｽﾊﾟｳﾀﾞｰF 101    </t>
  </si>
  <si>
    <t xml:space="preserve">ﾖｳｷﾋﾞ ｴｯｾﾝｽﾊﾟｳﾀﾞｰF 200    </t>
  </si>
  <si>
    <t xml:space="preserve">ﾖｳｷﾋﾞ ｴｯｾﾝｽﾊﾟｳﾀﾞｰF 201    </t>
  </si>
  <si>
    <t xml:space="preserve">ﾗ･ｾﾗｰﾙ VCﾗﾆｰ              </t>
  </si>
  <si>
    <t xml:space="preserve">ﾗ･ｾﾗｰﾙ ｶﾀﾛｸﾞ              </t>
  </si>
  <si>
    <t xml:space="preserve">ﾗ･ｾﾗｰﾙ ﾄﾞﾛｩﾜｰｳｫｯｼｭ        </t>
  </si>
  <si>
    <t xml:space="preserve">ﾗ･ｾﾗｰﾙ ﾄﾞﾛｩﾜｰｵｲﾙ 18-09    </t>
  </si>
  <si>
    <t xml:space="preserve">ﾗ･ｾﾗｰﾙ ﾄﾞﾛｩﾜｰｸﾘｰﾑ         </t>
  </si>
  <si>
    <t xml:space="preserve">ﾗ･ｾﾗｰﾙ ﾄﾞﾛｩﾜｰｸﾚﾝｼﾞﾝｸﾞ     </t>
  </si>
  <si>
    <t xml:space="preserve">ﾗ･ｾﾗｰﾙ ﾄﾞﾛｩﾜｰｺｰﾙﾄﾞ        </t>
  </si>
  <si>
    <t xml:space="preserve">ﾗ･ｾﾗｰﾙ ﾄﾞﾛｩﾜｰｾﾗﾑ          </t>
  </si>
  <si>
    <t xml:space="preserve">ﾗ･ｾﾗｰﾙ ﾄﾞﾛｩﾜｰﾄﾞｰﾙ         </t>
  </si>
  <si>
    <t xml:space="preserve">ﾗ･ｾﾗｰﾙ ﾄﾞﾛｩﾜｰﾄﾘｰﾌﾟ 18-05  </t>
  </si>
  <si>
    <t xml:space="preserve">ﾗ･ｾﾗｰﾙ ﾄﾞﾛｩﾜｰﾊﾟｯｸ         </t>
  </si>
  <si>
    <t xml:space="preserve">ﾗ･ｾﾗｰﾙ ﾄﾞﾛｩﾜｰﾌﾚｯｼｭﾅｰ      </t>
  </si>
  <si>
    <t xml:space="preserve">ﾗ･ｾﾗｰﾙ ﾄﾞﾛｩﾜｰﾐﾙｸ          </t>
  </si>
  <si>
    <t xml:space="preserve">ﾗ･ｾﾗｰﾙ ﾄﾞﾛｩﾜｰﾗﾆｰ          </t>
  </si>
  <si>
    <t xml:space="preserve">ﾗ･ｾﾗｰﾙ ﾍｱｹｱｾｯﾄ 18-07      </t>
  </si>
  <si>
    <t xml:space="preserve">ﾗｼﾞｪ ｴｯｾﾝｽﾌｧﾝﾃﾞｰｼｮﾝ 01    </t>
  </si>
  <si>
    <t xml:space="preserve">ﾗｼﾞｪ ｴｯｾﾝｽﾌｧﾝﾃﾞｰｼｮﾝ 02    </t>
  </si>
  <si>
    <t xml:space="preserve">ﾗｼﾞｪ ﾊﾟｳﾀﾞﾘｰﾌｧﾝﾃﾞｰｼｮﾝ 01  </t>
  </si>
  <si>
    <t xml:space="preserve">ﾗｼﾞｪ ﾊﾟｳﾀﾞﾘｰﾌｧﾝﾃﾞｰｼｮﾝ 02  </t>
  </si>
  <si>
    <t xml:space="preserve">ﾗｼﾞｪ ﾊﾟｳﾀﾞﾘｰﾌｧﾝﾃﾞｰｼｮﾝﾊﾟﾌ  </t>
  </si>
  <si>
    <t xml:space="preserve">ﾗｼﾞｪ ﾌｪｲｽP ｳｫｰﾀｰｳﾞｪｰﾙﾊﾟﾌ  </t>
  </si>
  <si>
    <t>ﾗｼﾞｪ ﾌｪｲｽﾊﾟｳﾀﾞｰ ｳｫｰﾀｰｳﾞｪｰﾙ</t>
  </si>
  <si>
    <t xml:space="preserve">ﾗﾃｨｰﾌ ﾁｰｸｶﾗｰ(ﾋﾟﾝｸ)        </t>
  </si>
  <si>
    <t xml:space="preserve">ﾗﾃｨｰﾌ ﾁｰｸｶﾗｰ(ﾌﾞﾗｳﾝ)       </t>
  </si>
  <si>
    <t xml:space="preserve">ﾗﾃｨｰﾌ ﾁｰｸｶﾗｰ(ﾚｯﾄﾞ)        </t>
  </si>
  <si>
    <t xml:space="preserve">ﾗﾃｨｰﾌ ﾘｷｯﾄﾞﾌｧﾝﾃﾞｰｼｮﾝUV 01 </t>
  </si>
  <si>
    <t xml:space="preserve">ﾗﾃｨｰﾌ ﾘｷｯﾄﾞﾌｧﾝﾃﾞｰｼｮﾝUV 02 </t>
  </si>
  <si>
    <t xml:space="preserve">ﾗﾃｨｰﾌ ﾛﾝｸﾞﾗｯｼｭﾏｽｶﾗ        </t>
  </si>
  <si>
    <t xml:space="preserve">ﾗﾆｰﾊｲｺﾞｰﾙﾄﾞE              </t>
  </si>
  <si>
    <t xml:space="preserve">ﾗﾌﾞﾈｽ ｳｫｯｼﾝｸﾞﾌｫｰﾑ 18-06   </t>
  </si>
  <si>
    <t xml:space="preserve">ﾗﾌﾞﾈｽ ｸﾚﾝｼﾞﾝｸﾞｸﾘｰﾑ 18-06  </t>
  </si>
  <si>
    <t xml:space="preserve">ﾗﾌﾞﾈｽ ｽｷﾝﾛｰｼｮﾝ 18-06      </t>
  </si>
  <si>
    <t>ﾗﾌﾞﾈｽ ﾐﾆﾎﾞﾄﾙｾｯﾄ ZENCP18-05</t>
  </si>
  <si>
    <t xml:space="preserve">ﾗﾌﾞﾈｽ ﾓｲｽﾁｭｱｸﾘｰﾑ 18-06    </t>
  </si>
  <si>
    <t xml:space="preserve">ﾗﾌﾞﾈｽ ﾓｲｽﾁｭｱﾐﾙｸ 18-06     </t>
  </si>
  <si>
    <t xml:space="preserve">ﾗﾌﾞﾈｽ ﾓｲｽﾁｭｱﾛｰｼｮﾝ 18-06   </t>
  </si>
  <si>
    <t xml:space="preserve">ﾗﾌﾞﾈｽ ﾘｰﾌﾚｯﾄ 18-06        </t>
  </si>
  <si>
    <t xml:space="preserve">ﾘｯﾌﾟｸﾘｰﾑ                  </t>
  </si>
  <si>
    <t xml:space="preserve">ﾘﾅﾚｽ ｴｯｾﾝｽｱﾙﾌｧ            </t>
  </si>
  <si>
    <t xml:space="preserve">ﾘﾅﾚｽ ｸﾘｱﾈｽｼｰﾄA            </t>
  </si>
  <si>
    <t xml:space="preserve">ﾘﾅﾚｽ ｸﾘｱﾈｽｼｰﾄB            </t>
  </si>
  <si>
    <t xml:space="preserve">ﾘﾅﾚｽ ｽｷﾝﾛｰｼｮﾝ             </t>
  </si>
  <si>
    <t xml:space="preserve">ﾘﾅﾚｽ ﾊﾟﾝﾌﾚｯﾄ              </t>
  </si>
  <si>
    <t xml:space="preserve">ﾘﾅﾚｽ ﾐﾙｸﾛｰｼｮﾝ             </t>
  </si>
  <si>
    <t xml:space="preserve">ﾘﾅﾚｽ ﾓｲｽﾁｭｱｸﾘｰﾑ           </t>
  </si>
  <si>
    <t xml:space="preserve">ﾘﾌｧｲﾆﾝｸﾞﾌﾚｯｼｭﾅｰ           </t>
  </si>
  <si>
    <t xml:space="preserve">ﾘｮｳｼｭｳｼｮｳ                 </t>
  </si>
  <si>
    <t xml:space="preserve">ﾘﾚﾝﾄ #50                  </t>
  </si>
  <si>
    <t xml:space="preserve">ﾙﾐｼｪ ｱｳﾄﾊﾞｽﾄﾘｰﾄﾒﾝﾄ        </t>
  </si>
  <si>
    <t xml:space="preserve">ﾙﾐｼｪ ﾊﾟﾝﾌﾚｯﾄ              </t>
  </si>
  <si>
    <t xml:space="preserve">ﾙﾐｼｪ ﾍｱｺﾝﾃﾞｨｼｮﾅｰ          </t>
  </si>
  <si>
    <t xml:space="preserve">ﾙﾐｼｪ ﾍｱｼｬﾝﾌﾟｰ             </t>
  </si>
  <si>
    <t>ﾘﾅﾚｽ ｸﾘｱﾈｽｼｰﾄ　18-09</t>
  </si>
  <si>
    <t xml:space="preserve">ﾘﾅﾚｽ 6ｼｭｾｯﾄ 18-09         </t>
  </si>
  <si>
    <t xml:space="preserve">ﾘﾅﾚｽ ﾄﾗｲｱﾙｾｯﾄ 18-09       </t>
  </si>
  <si>
    <t>ﾘﾅﾚｽ ｸﾘｱﾈｽｼｰﾄﾐﾆ ZENCP18-09</t>
  </si>
  <si>
    <t xml:space="preserve">ﾗ･ｾﾗｰﾙ ﾐﾙｸｹｱｾｯﾄ 18-10     </t>
  </si>
  <si>
    <t>ﾌﾞﾗｲﾄｱｯﾌﾟﾙｰｼﾞｭｾｯﾄZENCP1810</t>
  </si>
  <si>
    <t xml:space="preserve">ｴｯｾﾝｽﾙｰｼﾞｭ &lt;RD10&gt;         </t>
  </si>
  <si>
    <t>ﾌﾞﾗｲﾄｱｯﾌﾟﾙｰｼﾞｭ &lt;OR10&gt;18-11</t>
  </si>
  <si>
    <t>ﾌﾞﾗｲﾄｱｯﾌﾟﾙｰｼﾞｭ &lt;RS10&gt;18-11</t>
  </si>
  <si>
    <t>ブライトアップルージュ3ショクセット18-11</t>
  </si>
  <si>
    <t xml:space="preserve">ﾘﾚﾝﾄ ｸﾁﾍﾞﾆｺｳｽｲｾｯﾄ 18-12   </t>
  </si>
  <si>
    <t>ﾘﾚﾝﾄ ﾅﾁｭﾗﾙ ﾌｪｲｽｳｫｯｼｭ 19-04</t>
  </si>
  <si>
    <t>ﾘﾚﾝﾄ ｸﾞﾚｲｽ 19-03</t>
  </si>
  <si>
    <t xml:space="preserve">BL ﾘﾌﾚｯｼｭｳﾞｪｰﾙｾﾗﾑ 19-05   </t>
  </si>
  <si>
    <t>修理代</t>
  </si>
  <si>
    <t>諸口</t>
  </si>
  <si>
    <t>ｿｰﾀﾞｽﾊﾟｰｸﾙ専用ｶﾞｽｶｰﾄﾘｯｼﾞ SSK003-24 \19</t>
  </si>
  <si>
    <t>運賃</t>
  </si>
  <si>
    <t>手数料</t>
  </si>
  <si>
    <t>ｺｳｼｭｳﾊﾋﾞｶﾞﾝｷ ｾｯﾄ 19-06</t>
  </si>
  <si>
    <t>YOKIBI ﾌﾟﾚｼｱｾｯﾄ</t>
  </si>
  <si>
    <t>ﾗ･ｾﾗｰﾙ 40THｽﾍﾟｼｬﾙﾐﾆﾎﾞﾄﾙｾｯﾄ</t>
  </si>
  <si>
    <t>ｺｳｼｭｳﾊﾋﾞｶﾞﾝｷ 19-06</t>
  </si>
  <si>
    <t>ﾋﾞｭｰﾃｨｰｻﾛﾝ (NO-239)</t>
  </si>
  <si>
    <t>ﾊﾟｰｿﾅﾙ気化式加湿器ｻﾎﾞﾃﾝ BDE028-A</t>
  </si>
  <si>
    <t>ﾖｳｷﾋﾞ ｴｯｾﾝｽｸﾘｰﾑF 101/1ｹ凾</t>
  </si>
  <si>
    <t>ﾖｳｷﾋﾞ ｴｯｾﾝｽｸﾘｰﾑF 101/区別貼</t>
  </si>
  <si>
    <t>ﾖｳｷﾋﾞ ｴｯｾﾝｽｸﾘｰﾑF 200/区別貼</t>
  </si>
  <si>
    <t>ﾖｳｷﾋﾞ ｴｯｾﾝｽｸﾘｰﾑF 201/区別貼</t>
  </si>
  <si>
    <t>ﾖｳｷﾋﾞ ｴｯｾﾝｽｼｬﾝﾌﾟｰ/1ｹ凾</t>
  </si>
  <si>
    <t>ﾖｳｷﾋﾞ ｴｯｾﾝｽﾄﾘｰﾄﾒﾝﾄ/1ｹ凾</t>
  </si>
  <si>
    <t>PVAﾁｰﾌｽﾎﾟﾝｼﾞ</t>
  </si>
  <si>
    <t>値引き</t>
    <rPh sb="0" eb="2">
      <t>ネビ</t>
    </rPh>
    <phoneticPr fontId="7"/>
  </si>
  <si>
    <t>ﾌﾚｰﾊﾞｰ ﾁｪﾘｰﾌﾞﾛｯｻﾑｾｯﾄ</t>
  </si>
  <si>
    <t>版代</t>
  </si>
  <si>
    <t>【EC】BRUNO紙手提(L) \60</t>
  </si>
  <si>
    <t>2WAYｸﾞﾗﾃﾞｰｼｮﾝｳｯﾄﾞｸﾛｯｸ BCW021-DW \5000</t>
  </si>
  <si>
    <t>ｽｰﾌﾟｼﾞｬｰ BHK133-PORK \2800</t>
  </si>
  <si>
    <t>andloop ﾄｰﾄﾊﾞｯｸﾞM MLS467-CAM \3700</t>
  </si>
  <si>
    <t>ｵｰﾌﾞﾝﾄｰｽﾀｰ BOE052-WGY \6000</t>
  </si>
  <si>
    <t>ﾊｲﾌﾞﾘｯﾄﾞUV加湿器 CALM MIST BOE062-RD</t>
  </si>
  <si>
    <t>ﾌﾚｰﾊﾞｰ Kﾎﾟｲﾝﾄ ｼｬﾝﾌﾟｰ</t>
  </si>
  <si>
    <t>ﾌﾚｰﾊﾞｰ Kﾎﾟｲﾝﾄ ﾘﾝｽ</t>
  </si>
  <si>
    <t>ﾌﾚｰﾊﾞｰ ｱｸｱ ﾋﾟｭﾚ</t>
  </si>
  <si>
    <t>飯野港運株式会社
京都府舞鶴市松陰１８－７
営業課　谷口様
TEL: 0773-75-5371
FAX: 0773-75-5681</t>
    <phoneticPr fontId="11"/>
  </si>
  <si>
    <r>
      <rPr>
        <sz val="12"/>
        <color theme="1"/>
        <rFont val="ＭＳ Ｐ明朝"/>
        <family val="1"/>
        <charset val="128"/>
      </rPr>
      <t>ケース容積</t>
    </r>
    <rPh sb="3" eb="5">
      <t>ヨウセキ</t>
    </rPh>
    <phoneticPr fontId="11"/>
  </si>
  <si>
    <r>
      <rPr>
        <sz val="12"/>
        <color theme="1"/>
        <rFont val="ＭＳ Ｐ明朝"/>
        <family val="1"/>
        <charset val="128"/>
      </rPr>
      <t>ケース重量</t>
    </r>
    <rPh sb="3" eb="5">
      <t>ジュウリョウ</t>
    </rPh>
    <phoneticPr fontId="11"/>
  </si>
  <si>
    <r>
      <rPr>
        <sz val="12"/>
        <color theme="1"/>
        <rFont val="ＭＳ Ｐ明朝"/>
        <family val="1"/>
        <charset val="128"/>
      </rPr>
      <t>ケース数量</t>
    </r>
    <rPh sb="3" eb="5">
      <t>スウリョウ</t>
    </rPh>
    <phoneticPr fontId="11"/>
  </si>
  <si>
    <r>
      <rPr>
        <sz val="12"/>
        <color theme="1"/>
        <rFont val="ＭＳ Ｐ明朝"/>
        <family val="1"/>
        <charset val="128"/>
      </rPr>
      <t>合計容積</t>
    </r>
    <rPh sb="0" eb="2">
      <t>ゴウケイ</t>
    </rPh>
    <rPh sb="2" eb="4">
      <t>ヨウセキ</t>
    </rPh>
    <phoneticPr fontId="11"/>
  </si>
  <si>
    <r>
      <rPr>
        <sz val="12"/>
        <color theme="1"/>
        <rFont val="ＭＳ Ｐ明朝"/>
        <family val="1"/>
        <charset val="128"/>
      </rPr>
      <t>合計重量</t>
    </r>
    <rPh sb="0" eb="2">
      <t>ゴウケイ</t>
    </rPh>
    <rPh sb="2" eb="4">
      <t>ジュウリョウ</t>
    </rPh>
    <phoneticPr fontId="11"/>
  </si>
  <si>
    <r>
      <rPr>
        <sz val="12"/>
        <color theme="1"/>
        <rFont val="Arial Unicode MS"/>
        <family val="3"/>
        <charset val="128"/>
      </rPr>
      <t>成分</t>
    </r>
    <rPh sb="0" eb="2">
      <t>セイブン</t>
    </rPh>
    <phoneticPr fontId="11"/>
  </si>
  <si>
    <t>納品日</t>
  </si>
  <si>
    <t>TOTAL</t>
  </si>
  <si>
    <t>合計個数</t>
    <rPh sb="0" eb="2">
      <t>ゴウケイ</t>
    </rPh>
    <rPh sb="2" eb="4">
      <t>コスウ</t>
    </rPh>
    <phoneticPr fontId="11"/>
  </si>
  <si>
    <t>JANコード</t>
  </si>
  <si>
    <t>JAN</t>
    <phoneticPr fontId="11"/>
  </si>
  <si>
    <t>LAPIDEM</t>
  </si>
  <si>
    <t>LPD-0069</t>
    <phoneticPr fontId="11"/>
  </si>
  <si>
    <t>НАМИМЕНОВАНИЕ</t>
    <phoneticPr fontId="11"/>
  </si>
  <si>
    <r>
      <rPr>
        <sz val="16"/>
        <color rgb="FF000000"/>
        <rFont val="Arial"/>
        <family val="2"/>
        <charset val="204"/>
      </rPr>
      <t>ROYAL COSMETICS 10.2023</t>
    </r>
    <r>
      <rPr>
        <sz val="16"/>
        <color rgb="FF000000"/>
        <rFont val="ＭＳ Ｐ明朝"/>
        <family val="1"/>
        <charset val="128"/>
      </rPr>
      <t>輸出</t>
    </r>
  </si>
  <si>
    <t>COSMEPRO</t>
  </si>
  <si>
    <t xml:space="preserve"> </t>
  </si>
  <si>
    <t>McCoy PRO</t>
    <phoneticPr fontId="11"/>
  </si>
  <si>
    <t>Facial gauze</t>
  </si>
  <si>
    <t>Cosmepro PRO</t>
    <phoneticPr fontId="11"/>
  </si>
  <si>
    <t>ЕАЭС N RU Д-JP.РА09.В.08635/22 от 14.12.2022 действует до 13.12.2028</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</si>
  <si>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Spray head made for Top skin</t>
    </r>
    <phoneticPr fontId="11"/>
  </si>
  <si>
    <t>Beauty Smile. Отбеливающая зубная паста на основе угля и ионов серебра Бьюти Смайл для дневного применения.</t>
  </si>
  <si>
    <t>Beauty Smile Agio. Отбеливающая зубная паста на основе угля, ионов серебра и платины Бьюти Смайл для ночного применения.</t>
  </si>
  <si>
    <t>Оборудование для парикмахерских и салонов красоты: CBS cosmetics Denki Brush Mothermo. Электрическая расческа Mothermo CBS cosmetics. </t>
  </si>
  <si>
    <t>LB13</t>
  </si>
  <si>
    <t>BS01</t>
  </si>
  <si>
    <t>BS02</t>
  </si>
  <si>
    <t>c/s</t>
    <phoneticPr fontId="11"/>
  </si>
  <si>
    <r>
      <t>ROYAL COSMETICS 11.2023</t>
    </r>
    <r>
      <rPr>
        <sz val="16"/>
        <color rgb="FF000000"/>
        <rFont val="MS Gothic"/>
        <family val="3"/>
        <charset val="128"/>
      </rPr>
      <t>輸出</t>
    </r>
    <phoneticPr fontId="11"/>
  </si>
  <si>
    <t>ЕАЭС N RU Д-JP.РА01.В.50984/21 от 16.03.2021 действует до 15.03.2026</t>
    <phoneticPr fontId="11"/>
  </si>
  <si>
    <t>La Cerarl Doreor Cold</t>
    <phoneticPr fontId="11"/>
  </si>
  <si>
    <t>LAPIDEM PURIFYING FACE &amp; BODY WASH.</t>
    <phoneticPr fontId="11"/>
  </si>
  <si>
    <t>Средство для очищения кожи лица и тела Лапидем. 300 мл</t>
    <phoneticPr fontId="11"/>
  </si>
  <si>
    <t>LP27</t>
    <phoneticPr fontId="11"/>
  </si>
  <si>
    <t>Five Elements Moisture Cleanser</t>
    <phoneticPr fontId="11"/>
  </si>
  <si>
    <r>
      <rPr>
        <sz val="10"/>
        <color rgb="FF000000"/>
        <rFont val="MS Gothic"/>
        <family val="3"/>
        <charset val="128"/>
      </rPr>
      <t>《</t>
    </r>
    <r>
      <rPr>
        <sz val="10"/>
        <color rgb="FF000000"/>
        <rFont val="Arial"/>
        <family val="2"/>
        <charset val="204"/>
      </rPr>
      <t>Olupono</t>
    </r>
    <r>
      <rPr>
        <sz val="10"/>
        <color rgb="FF000000"/>
        <rFont val="MS Gothic"/>
        <family val="3"/>
        <charset val="128"/>
      </rPr>
      <t>》</t>
    </r>
    <r>
      <rPr>
        <sz val="10"/>
        <color rgb="FF000000"/>
        <rFont val="Arial"/>
        <family val="2"/>
        <charset val="204"/>
      </rPr>
      <t xml:space="preserve"> OLUPONO</t>
    </r>
    <r>
      <rPr>
        <sz val="10"/>
        <color rgb="FF000000"/>
        <rFont val="MS Gothic"/>
        <family val="3"/>
        <charset val="128"/>
      </rPr>
      <t>　</t>
    </r>
    <r>
      <rPr>
        <sz val="10"/>
        <color rgb="FF000000"/>
        <rFont val="Arial"/>
        <family val="2"/>
        <charset val="204"/>
      </rPr>
      <t>PLUS ZEN COLLECTION (HAND SOAP SUMI)</t>
    </r>
    <phoneticPr fontId="11"/>
  </si>
  <si>
    <t>eye mask</t>
    <phoneticPr fontId="11"/>
  </si>
  <si>
    <t>Cleansing oil,
Soap,
Lotion,
Cream</t>
  </si>
  <si>
    <t>wash net</t>
  </si>
  <si>
    <t>towel</t>
  </si>
  <si>
    <t>mascara</t>
  </si>
  <si>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FACIALIST TREATMENT MASSER R (110g)</t>
    </r>
  </si>
  <si>
    <t>A000702</t>
  </si>
  <si>
    <t>LP01-300</t>
  </si>
  <si>
    <t>LP05-120</t>
  </si>
  <si>
    <t>LP06-120</t>
  </si>
  <si>
    <t>LP07-120</t>
  </si>
  <si>
    <t>LP08-120</t>
  </si>
  <si>
    <t>LP09-120</t>
  </si>
  <si>
    <t>ЕАЭС N RU Д-JP.РА09.В.81805/23 от 17.11.2023 действует до 16.11.2028</t>
  </si>
  <si>
    <t>Bruno Inc</t>
  </si>
  <si>
    <t>ЕАЭС N RU Д-JP.РА09.В.81741/23 от 17.11.2023 действует до 16.11.2028</t>
  </si>
  <si>
    <t>ЕАЭС N RU Д-JP.РА09.В.81775/23 от 17.11.2023 действует до 16.11.2028</t>
  </si>
  <si>
    <t>QF001</t>
  </si>
  <si>
    <t>Deep moist eye mask</t>
  </si>
  <si>
    <t xml:space="preserve"> Маска для глубокого увлажнения кожи вокруг глаз</t>
  </si>
  <si>
    <t>CBS cosmetics Denki Brush Mothermo</t>
  </si>
  <si>
    <t>ЕАЭС N RU Д-JP.РА08.В.41219/23 от 06.10.2023 действует до 05.10.2028</t>
  </si>
  <si>
    <t>CBS cosmetics</t>
  </si>
  <si>
    <t>LB001S</t>
  </si>
  <si>
    <t>LABO+  Sample Set(Cleansing Cream/ Creamy Foam/ /Re.pair Lotion/ Glamorous Lift Mask/Re.pair Milk/First Essence/ Re.pair Cream</t>
  </si>
  <si>
    <t>LABO+  Sample Set.(Очищающий крем для лица/Очищающая крем пенка /Восстанавливающий лосьон/Высокоэффективная лифтинговая маска/Восстанавливающая эмульсия /Эссенция для лица/Восстанавливающий крем для лица</t>
  </si>
  <si>
    <t>ЕАЭС N RU Д-JP.АБ47.В.08747/20 от 08.09.2020 действует до 07.09.2025                                 ЕАЭС N RU Д-JP.АБ47.В.08751/20 от 08.09.2020 действует до 07.09.2025                                   ЕАЭС N RU Д-JP.АБ47.В.08734/20 от 08.09.2020 действует до 07.09.2025                                     ЕАЭС N RU Д-JP.АБ47.В.08815/20 от 09.09.2020 действует до 08.09.2025                                    ЕАЭС N RU Д-JP.АБ47.В.08749/20 от 08.09.2020 действует до 07.09.2025                                      ЕАЭС N RU Д-JP.РА01.В.51306/21 от 16.03.2021 действует до 15.03.2026                                       ЕАЭС N RU Д-JP.АБ47.В.08747/20 от 08.09.2020 действует до 07.09.2025</t>
  </si>
  <si>
    <t xml:space="preserve">Sakura 3 set/AISHODO Sakura Face Lotion &amp; Essence TWO IN ONE / AISHODO Sakura Face Cream /AISHODO Sakura Facial Jelly Mask </t>
  </si>
  <si>
    <t>AISHODO Sakura 3 Set.Подарочный набор «Сакура» (лосьон-эссенция, крем для лица и маска-желе)</t>
  </si>
  <si>
    <t>AISHODO LiLiCa GOLD SERUM Fullerene Moisturizing Face Lotion/AISHODO LiLiCa GOLD SERUM Fullerene Moisturizing Face Essence./AISHODO LiLiCa GOLD SERUM Fullerene Moisturizing Face Cream</t>
  </si>
  <si>
    <t>Увлажняющий лосьон для лица на основе фуллерена «Золотая сыворотка ЛиЛиКа» AISHODO/Увлажняющая эссенция для лица на основе фуллерена «Золотая сыворотка ЛиЛиКа»/Увлажняющий крем для лица на основе фуллерена «Золотая сыворотка ЛиЛиКа» AISHODO</t>
  </si>
  <si>
    <t>RU010</t>
  </si>
  <si>
    <t>Face wash net</t>
  </si>
  <si>
    <t>Сеточка для мыла Рухаку</t>
  </si>
  <si>
    <t xml:space="preserve">Beauty Smile. </t>
  </si>
  <si>
    <t>ЕАЭС N RU Д-JP.РА09.В.51795/23 от 09.11.2023 действует до 08.11.2028</t>
  </si>
  <si>
    <t>KitanoKikaku Co.,Ltd</t>
  </si>
  <si>
    <t xml:space="preserve">Beauty Smile </t>
  </si>
  <si>
    <t>Эссенция-маска для лица на основе фукоидана "Талассо"</t>
  </si>
  <si>
    <t>Хлопковые салфетки</t>
  </si>
  <si>
    <t>RU02S</t>
  </si>
  <si>
    <t>RU03S</t>
  </si>
  <si>
    <t>RU07S</t>
  </si>
  <si>
    <t>RU06S</t>
  </si>
  <si>
    <t>RU010S</t>
  </si>
  <si>
    <t>RUHAKU Face wash net</t>
  </si>
  <si>
    <t> Ночное восстанавливающее масло для лица РУХАКУ</t>
  </si>
  <si>
    <t>MEDI01S</t>
  </si>
  <si>
    <t>2100058020468</t>
  </si>
  <si>
    <t>2100058020475</t>
  </si>
  <si>
    <t>2100058020482</t>
  </si>
  <si>
    <t>2100058020529</t>
  </si>
  <si>
    <t>2100058020444</t>
  </si>
  <si>
    <t>2100058025081</t>
  </si>
  <si>
    <t>2100058024268</t>
  </si>
  <si>
    <t>2100058022547</t>
  </si>
  <si>
    <t>2100058021793</t>
  </si>
  <si>
    <t>2100058021366</t>
  </si>
  <si>
    <t>2100058024763</t>
  </si>
  <si>
    <t>2100058021892</t>
  </si>
  <si>
    <t>5802555</t>
  </si>
  <si>
    <t>2100058021922</t>
  </si>
  <si>
    <t>2100058021939</t>
  </si>
  <si>
    <t>2100058021960</t>
  </si>
  <si>
    <t>2100058025517</t>
  </si>
  <si>
    <t>2100058021830</t>
  </si>
  <si>
    <t>2100058021861</t>
  </si>
  <si>
    <t>LPD-1032</t>
  </si>
  <si>
    <t>LPD-0168</t>
  </si>
  <si>
    <t>LPD-0169</t>
  </si>
  <si>
    <t>LPD-0170</t>
  </si>
  <si>
    <t>LPD-0171</t>
  </si>
  <si>
    <t>LPD-0172</t>
  </si>
  <si>
    <t>2100058023179</t>
  </si>
  <si>
    <t>2100058023186</t>
  </si>
  <si>
    <t>2100058023209</t>
  </si>
  <si>
    <t>2100058023230</t>
  </si>
  <si>
    <t>2100058023247</t>
  </si>
  <si>
    <t>2100058023254</t>
  </si>
  <si>
    <t>2100058022998</t>
  </si>
  <si>
    <t>2100058023025</t>
  </si>
  <si>
    <t>2100058024961</t>
  </si>
  <si>
    <t>2100058023070</t>
  </si>
  <si>
    <t>2100058023148</t>
  </si>
  <si>
    <t>2100058023261</t>
  </si>
  <si>
    <t>LPD-0155</t>
  </si>
  <si>
    <t>LPD-0156</t>
  </si>
  <si>
    <t>LPD-0157</t>
  </si>
  <si>
    <t>LPD-0149</t>
  </si>
  <si>
    <t>LPD-0150</t>
  </si>
  <si>
    <t>LPD-0151</t>
  </si>
  <si>
    <t>LPD-0045</t>
  </si>
  <si>
    <t>LPD-0121</t>
  </si>
  <si>
    <t>LPD-0122</t>
  </si>
  <si>
    <t>LPD-0158</t>
  </si>
  <si>
    <t>LPD-0159</t>
  </si>
  <si>
    <t>LPD-0124</t>
  </si>
  <si>
    <t>LPD-0152</t>
  </si>
  <si>
    <t>LPD-0153</t>
  </si>
  <si>
    <t>LPD-0154</t>
  </si>
  <si>
    <t>4544798200069</t>
  </si>
  <si>
    <t>A000574</t>
  </si>
  <si>
    <t>A0001958</t>
  </si>
  <si>
    <t>A0001952</t>
  </si>
  <si>
    <t>A0001953</t>
  </si>
  <si>
    <t>A0001954</t>
  </si>
  <si>
    <t>A0001956</t>
  </si>
  <si>
    <t>A0001108</t>
  </si>
  <si>
    <t>A0000449</t>
  </si>
  <si>
    <t>A0000635</t>
  </si>
  <si>
    <t>A0003255</t>
  </si>
  <si>
    <t>A0000443</t>
  </si>
  <si>
    <t>A1000476</t>
  </si>
  <si>
    <t>2905</t>
  </si>
  <si>
    <t>4953035050228 </t>
  </si>
  <si>
    <t>A2200428</t>
  </si>
  <si>
    <t>4953035039520 </t>
  </si>
  <si>
    <t>4953035039537 </t>
  </si>
  <si>
    <t>4953035047655 </t>
  </si>
  <si>
    <t>4953035059856 </t>
  </si>
  <si>
    <t>A2200486</t>
  </si>
  <si>
    <t>4953035048041 </t>
  </si>
  <si>
    <t>A2200402</t>
  </si>
  <si>
    <t>4953035048058 </t>
  </si>
  <si>
    <t>A2200403</t>
  </si>
  <si>
    <t>4953035049581 </t>
  </si>
  <si>
    <t>A2200419</t>
  </si>
  <si>
    <t>4953035049574 </t>
  </si>
  <si>
    <t>A2200418</t>
  </si>
  <si>
    <t>4953035050099 </t>
  </si>
  <si>
    <t>MP01</t>
  </si>
  <si>
    <t>4582501710009</t>
  </si>
  <si>
    <t>4582501710047</t>
  </si>
  <si>
    <t>4573221620181</t>
  </si>
  <si>
    <t>4573318610118</t>
  </si>
  <si>
    <t>vw001</t>
  </si>
  <si>
    <t>vc001</t>
  </si>
  <si>
    <t>VIONEE Sensitive Moisture Wash 150ml</t>
  </si>
  <si>
    <t>VIONEE Sensitive Protect Serum 50g</t>
  </si>
  <si>
    <t>vs001</t>
  </si>
  <si>
    <t>43</t>
  </si>
  <si>
    <t xml:space="preserve">4573221620105 </t>
  </si>
  <si>
    <t>4573221620112</t>
  </si>
  <si>
    <t>GF031</t>
  </si>
  <si>
    <t>LPD-0166</t>
  </si>
  <si>
    <r>
      <rPr>
        <sz val="10"/>
        <color rgb="FF000000"/>
        <rFont val="MS Gothic"/>
        <family val="3"/>
        <charset val="128"/>
      </rPr>
      <t>《</t>
    </r>
    <r>
      <rPr>
        <sz val="10"/>
        <color rgb="FF000000"/>
        <rFont val="Arial"/>
        <family val="2"/>
        <charset val="204"/>
      </rPr>
      <t>Atmore</t>
    </r>
    <r>
      <rPr>
        <sz val="10"/>
        <color rgb="FF000000"/>
        <rFont val="MS Gothic"/>
        <family val="3"/>
        <charset val="128"/>
      </rPr>
      <t>》</t>
    </r>
    <r>
      <rPr>
        <sz val="10"/>
        <color rgb="FF000000"/>
        <rFont val="Arial"/>
        <family val="2"/>
        <charset val="204"/>
      </rPr>
      <t>BODY CREAM 400g</t>
    </r>
  </si>
  <si>
    <t>DENKIBRUSH MOTHERMO</t>
    <phoneticPr fontId="11"/>
  </si>
  <si>
    <t>ROSY DROP TESTER</t>
    <phoneticPr fontId="11"/>
  </si>
  <si>
    <t>essence,lotion,gel,cream</t>
    <phoneticPr fontId="11"/>
  </si>
  <si>
    <t>4544798320064</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</si>
  <si>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Seaweed HAIR PACK</t>
    </r>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</si>
  <si>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CRAY HAIR PACK</t>
    </r>
    <phoneticPr fontId="11"/>
  </si>
  <si>
    <t>Профессиональный шампунь на основе аминокислот</t>
    <phoneticPr fontId="11"/>
  </si>
  <si>
    <t>PROFESSIONAL AMINO SHAMPOO</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</si>
  <si>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CONDITIONER</t>
    </r>
    <phoneticPr fontId="11"/>
  </si>
  <si>
    <t>Профессиональный кондиционер на основе аминокислот</t>
    <phoneticPr fontId="11"/>
  </si>
  <si>
    <t>Профессиональная маска на основе аминокислот и глины</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</si>
  <si>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Seaweed SHAMPOO</t>
    </r>
    <phoneticPr fontId="11"/>
  </si>
  <si>
    <t>PROFESSIONAL AMINO SEAWEED SHAMPOO</t>
    <phoneticPr fontId="11"/>
  </si>
  <si>
    <t>Профессиональный шампунь на основе аминокислот и морских водорослей для повреждённых волос</t>
    <phoneticPr fontId="11"/>
  </si>
  <si>
    <t>PROFESSIONAL AMINO SEAWEED CONDITIONER</t>
    <phoneticPr fontId="11"/>
  </si>
  <si>
    <t>Профессиональный кондиционер на основе аминокислот и морских водорослей для повреждённых волос</t>
    <phoneticPr fontId="11"/>
  </si>
  <si>
    <t>PROFESSIONAL AMINO SEAWEED PACK</t>
    <phoneticPr fontId="11"/>
  </si>
  <si>
    <t>Маска для поврежденных волос на основе аминокислот и морских водорослей</t>
    <phoneticPr fontId="11"/>
  </si>
  <si>
    <t>2100058021816</t>
  </si>
  <si>
    <t>2100058021809</t>
  </si>
  <si>
    <t>2100058021908</t>
  </si>
  <si>
    <t>2100058021915</t>
  </si>
  <si>
    <t>QF0012</t>
    <phoneticPr fontId="11"/>
  </si>
  <si>
    <t>Очищающий бальзам для лица Mediplorer</t>
    <phoneticPr fontId="11"/>
  </si>
  <si>
    <t>Премиальная гелевая маска СО2 для лица Mediplorer</t>
    <phoneticPr fontId="11"/>
  </si>
  <si>
    <t xml:space="preserve">Омолаживающая маска для лица Рози Дроп. 25 мл х 6 шт. </t>
    <phoneticPr fontId="11"/>
  </si>
  <si>
    <t>4573221620204</t>
    <phoneticPr fontId="11"/>
  </si>
  <si>
    <t>ЕАЭС N RU Д-JP.НВ42.В.10735/20 от 03.11.2020 действует до 02.11.2025</t>
    <phoneticPr fontId="11"/>
  </si>
  <si>
    <t xml:space="preserve">Омолаживающая маска для лица Рози Дроп. 25 мл х 6 шт. </t>
  </si>
  <si>
    <t>Rosy Drop Furrowless Mask</t>
    <phoneticPr fontId="11"/>
  </si>
  <si>
    <t>MEDION PRO</t>
  </si>
  <si>
    <t>MOTHERMO  Re.vive Hair Serum</t>
  </si>
  <si>
    <t>Relent YOKIBI Essence Set Select (essence 30g, fresh 30ml, lotion 30ml, gel 30g, cream 30g)</t>
  </si>
  <si>
    <t>Селективный набор для лица Ёкиби (массажный крем-эссенция Ёкиби 30г.,Освежающий лосьон-эссенция «Ёкиби» 30 мл., Лосьон-эссенция «Ёкиби» 30 мл.,Гель-эссенция «Ёкиби» 30 г., Крем-эссенция для лица Ёкиби 30г.)</t>
  </si>
  <si>
    <t xml:space="preserve">A2881R </t>
  </si>
  <si>
    <t>B5458RP270</t>
  </si>
  <si>
    <t>B3369RP270</t>
  </si>
  <si>
    <t>Fresh 98 Freezedry Hydrogel Mask</t>
  </si>
  <si>
    <t>Гидрогелевая маска для лица с фуллереном Элега Долл Фреш 98</t>
  </si>
  <si>
    <t>ЕАЭС N RU Д-JP.РА01.В.63194/24 от 01.02.2024 действует до 31.01.2029</t>
  </si>
  <si>
    <t>ЕАЭС N RU Д-JP.РА01.В.63222/24 от 01.02.2024 действует до 31.01.2029</t>
  </si>
  <si>
    <t>Rosy Drop Furrowless Mask</t>
  </si>
  <si>
    <t>RD06</t>
  </si>
  <si>
    <t>Mothermo T&amp;L Tight&amp;Lift Serum.</t>
  </si>
  <si>
    <t>Лифтинговая сыворотка T&amp;L Mothermo</t>
  </si>
  <si>
    <t>LB14</t>
  </si>
  <si>
    <t xml:space="preserve">ЕАЭС N RU Д-JP.РА01.В.46552/24 от 26.01.24 до 25.01.2029 </t>
  </si>
  <si>
    <t>Mediplorer Moist Clear Gel Professional</t>
  </si>
  <si>
    <t xml:space="preserve">Увлажняющий массажный гель для профессионального применения Mediplorer </t>
  </si>
  <si>
    <t>ЕАЭС N RU Д-JP.РА01.В.66010/24 от 01.02.2024 действует до 31.01.2029</t>
  </si>
  <si>
    <t>Medion</t>
  </si>
  <si>
    <t>Medion Research Laboratories Inc</t>
  </si>
  <si>
    <t>MEDI08Р</t>
  </si>
  <si>
    <t xml:space="preserve">Mediplorer CO2 gel mask </t>
  </si>
  <si>
    <t>Mediplorer trial sets
(2 sets of CO2 gel mask, cup, spatula, Radiance Lift mini
samples, cleansing balm mini jar and original pouch)</t>
  </si>
  <si>
    <t xml:space="preserve">ЕАЭС N RU Д-JP.РА04.В.65636/23 от 14.06.2023 действует до 13.06.2028             ЕАЭС N RU Д-JP.РА04.В.65654/23 от 14.06.2023 действует до 13.06.2028       ЕАЭС N RU Д-JP.РА04.В.65640/23 от 14.06.2023 действует до 13.06.2028          ЕАЭС N RU Д-JP.РА04.В.65650/23 от 14.06.2023 действует до 13.06.2028                                 ЕАЭС N RU Д-JP.РА04.В.65633/23 от 14.06.2023 действует до 13.06.2028  </t>
  </si>
  <si>
    <t>«McCoy» Non F Shape Mineral balance body massage cream Extra</t>
  </si>
  <si>
    <t>Массажный крем балансирующий на основе минералов «Форма». МакКой NON F Экстра 250г</t>
  </si>
  <si>
    <t>ЕАЭС N RU Д-JP.РА05.В.67128/23 от 20.07.2023 действует до 19.07.2028</t>
  </si>
  <si>
    <t xml:space="preserve">«McCoy» McCELLRIE Tightening Cream </t>
  </si>
  <si>
    <t>Лифтинговый крем для лица МакСелри МакКой</t>
  </si>
  <si>
    <t>«МсСоу» ENEW Superzyme Plus 4</t>
  </si>
  <si>
    <t>Напиток на основе суперэнзимов Плюс 4 МакКой</t>
  </si>
  <si>
    <t>ЕАЭС N RU Д-JP.РА05.В.45875/23 от 13.07.2023 действует до 12.07.2028</t>
  </si>
  <si>
    <t>C'Bon Wash Cloth</t>
  </si>
  <si>
    <t>WC1T</t>
  </si>
  <si>
    <t>ЕАЭС N RU Д-JP.РА06.В.34179/22 от 09.09.2022 действует до 08.09.2027</t>
  </si>
  <si>
    <t>C’BON Cosmetics Co., Ltd</t>
  </si>
  <si>
    <t>Профессиональная гелевая маска СО2 для лица Mediplorer</t>
  </si>
  <si>
    <t>MEDI02P</t>
  </si>
  <si>
    <t>MEDI02S</t>
  </si>
  <si>
    <t>ЕАЭС N RU Д-JP.РА01.В.46661/24 от 26.01.2024 действует до 25.01.2029</t>
  </si>
  <si>
    <t>ЕАЭС N RU Д-JP.НВ15.В.03806/19 от 11.12.2019 действует до 10.12.2024                        ЕАЭС N RU Д-JP.НВ15.В.03806/19 от 11.12.2019 действует до 10.12.2024                           ЕАЭС N RU Д-JP.НВ15.В.03794/19 от 11.12.2019 действует до 10.12.2024                         ЕАЭС N RU Д-JP.РА03.В.90112/22 от 31.05.2022 действует до 29.05.2027</t>
  </si>
  <si>
    <t>INV No.</t>
  </si>
  <si>
    <t>Q'ty</t>
  </si>
  <si>
    <t>SAMPLE/TESTER TOTAL</t>
  </si>
  <si>
    <t>DENKIBRUSH MOTHERMO FOR TESTER</t>
  </si>
  <si>
    <t>MOTHERMO Tight&amp;Lift Serum FOR TESTER</t>
  </si>
  <si>
    <t>AIS06</t>
  </si>
  <si>
    <t>MC26</t>
  </si>
  <si>
    <t>RD06T</t>
  </si>
  <si>
    <t>LB14T</t>
  </si>
  <si>
    <t>MEDI02PT</t>
  </si>
  <si>
    <t>MEDI03S</t>
  </si>
  <si>
    <t>LPD-0167</t>
  </si>
  <si>
    <t>Quality 1st SAMPLE</t>
  </si>
  <si>
    <t>CBON SAMPLE</t>
  </si>
  <si>
    <t>MEROS TESTER</t>
  </si>
  <si>
    <t>EVLISS</t>
  </si>
  <si>
    <t>EVLISS TESTER</t>
  </si>
  <si>
    <t xml:space="preserve">LUXCES Res-Q Precious Essence. Эссенция для лица «Драгоценная эссенция RES-Q Luxces. </t>
    <phoneticPr fontId="3"/>
  </si>
  <si>
    <t>Esthe Pro Labo</t>
  </si>
  <si>
    <t>Rey Beauty Studio.</t>
  </si>
  <si>
    <t>Крем для тела Увлажнение и питание Lapidem.</t>
  </si>
  <si>
    <t>Крем для тела Увлажнение и питание Lapidem.</t>
    <phoneticPr fontId="11"/>
  </si>
  <si>
    <t xml:space="preserve">Lapidem NUTRITION MOIST BODY CREAM. </t>
  </si>
  <si>
    <t xml:space="preserve">Lapidem NUTRITION MOIST BODY CREAM. </t>
    <phoneticPr fontId="11"/>
  </si>
  <si>
    <t>LPD-0167</t>
    <phoneticPr fontId="11"/>
  </si>
  <si>
    <t xml:space="preserve">Крем для тела Увлажнение и питание Lapidem. </t>
    <phoneticPr fontId="11"/>
  </si>
  <si>
    <t xml:space="preserve">LUXCES Res-Q Precious Essence. </t>
  </si>
  <si>
    <t xml:space="preserve">LUXCES Res-Q Precious Essence. </t>
    <phoneticPr fontId="11"/>
  </si>
  <si>
    <t>mineral essence</t>
    <phoneticPr fontId="11"/>
  </si>
  <si>
    <t xml:space="preserve">Make.iN CICA MOIST FACE MASK </t>
  </si>
  <si>
    <t>Make.iN CBD MOIST FACE MASK</t>
  </si>
  <si>
    <t>Make.iN RED PROPOLIS MOIST FACE MASK</t>
  </si>
  <si>
    <t>Make.iN VitaminC100 MOIST FACE MASK</t>
  </si>
  <si>
    <t>Make.iN EMULSION Night Mask MOIST FACE MASK</t>
  </si>
  <si>
    <t>Make.iN CICA MOIST EYE SHEET</t>
  </si>
  <si>
    <t>Make.iN NMN MOIST EYE SHEET</t>
  </si>
  <si>
    <t>Make.iN Cleansing Pure Cotton</t>
  </si>
  <si>
    <t>Make.iN CICA×RETI 10days Face Mask</t>
  </si>
  <si>
    <t>Make.iN BAKUCHIOL + CERAMIDE 10Days FACE MASK</t>
  </si>
  <si>
    <t>Make.iN HARI SPICULE + Human Stem Cells 10Days FACE MASK</t>
  </si>
  <si>
    <t>Evliss</t>
    <phoneticPr fontId="11"/>
  </si>
  <si>
    <t>cleansing sheet</t>
  </si>
  <si>
    <t>cleansing sheet</t>
    <phoneticPr fontId="11"/>
  </si>
  <si>
    <t>Rey Beauty Studio. REY BREATHING SHAMPOO.</t>
    <phoneticPr fontId="11"/>
  </si>
  <si>
    <t xml:space="preserve"> Восстанавливающий шампунь Рэй. Rey Beauty Studio.</t>
    <phoneticPr fontId="11"/>
  </si>
  <si>
    <t>Esthe Pro Labo</t>
    <phoneticPr fontId="11"/>
  </si>
  <si>
    <t>Rey Beauty Studio.</t>
    <phoneticPr fontId="11"/>
  </si>
  <si>
    <t>Esthe Pro Labo GROWCEL SHAMPOO GRAN PRO.</t>
    <phoneticPr fontId="11"/>
  </si>
  <si>
    <t>Профессиональный шампунь Гроусел для роста волос Esthe Pro Labo.</t>
    <phoneticPr fontId="11"/>
  </si>
  <si>
    <t>Esthe Pro Labo GROWCEL TREATMENT GRAN PRO.</t>
    <phoneticPr fontId="11"/>
  </si>
  <si>
    <t xml:space="preserve">Профессиональная маска-кондиционер Гроусел для роста волос Esthe Pro Labo. </t>
    <phoneticPr fontId="11"/>
  </si>
  <si>
    <t>Esthe Pro Labo GROWCEL HAIR OIL GRAN PRO.</t>
    <phoneticPr fontId="11"/>
  </si>
  <si>
    <t xml:space="preserve">Профессиональное масло для ухода за волосами Esthe Pro Labo. </t>
    <phoneticPr fontId="11"/>
  </si>
  <si>
    <t>Esthe Pro Labo GROWCEL BODY SOAP GRAN PRO.</t>
    <phoneticPr fontId="11"/>
  </si>
  <si>
    <t xml:space="preserve">Гель для душа Гроусел Esthe Pro Labo. </t>
    <phoneticPr fontId="11"/>
  </si>
  <si>
    <t xml:space="preserve">AISHODO Nattokinase. </t>
  </si>
  <si>
    <t>Наттокиназе Ферментированные соевые бобы Aishodo.</t>
  </si>
  <si>
    <t>Глюкозамин и хондроитин Aishodo.</t>
  </si>
  <si>
    <t xml:space="preserve">AISHODO Japanese barley grass green juice. </t>
  </si>
  <si>
    <t xml:space="preserve">Make.iN CICA MOIST FACE MASK. Увлажняющая маска на основе центеллы азиатской. </t>
  </si>
  <si>
    <t xml:space="preserve">Make.iN CBD MOIST FACE MASK. Увлажняющая маска на основе конопли. </t>
  </si>
  <si>
    <t xml:space="preserve">Make.iN RED PROPOLIS MOIST FACE MASK. Увлажняющая маска «Красный прополис». </t>
  </si>
  <si>
    <t xml:space="preserve">Make.iN VitaminC100 MOIST FACE MASK. Увлажняющие маски на основе витамина С100. </t>
  </si>
  <si>
    <t>Make.iN EMULSION Night Mask MOIST FACE MASK. Ночная увлажняющая маска-эмульсия.</t>
  </si>
  <si>
    <t xml:space="preserve">Make.iN CICA MOIST EYE SHEET. Увлажняющие патчи для кожи вокруг глаз на основе центеллы азиатской. </t>
  </si>
  <si>
    <t xml:space="preserve">Make.iN NMN MOIST EYE SHEET. Патчи под глаза на основе ниацинамида мононуклеатида NMN. </t>
  </si>
  <si>
    <t>Очищающие салфетки для кожи лица. Cleansing Pure Cotton Make.iN</t>
  </si>
  <si>
    <t xml:space="preserve">Make.iNCICA×RETI 10days Face Mask. Маска на основе центеллы азиатской и ретинола на 10 дней. </t>
  </si>
  <si>
    <t xml:space="preserve">Make.iNBAKUCHIOL + CERAMIDE 10Days FACE MASK. Маска на основе бакучиола и церамидов на 10 дней. </t>
  </si>
  <si>
    <t xml:space="preserve">Make.iN HARI SPICULE + Human Stem Cells 10Days FACE MASK. Маска для лица на основе морской спикулы и культуральной жидкости на 10 дней. </t>
  </si>
  <si>
    <t xml:space="preserve">AISHODO Nattokinase. </t>
    <phoneticPr fontId="11"/>
  </si>
  <si>
    <t>Наттокиназе Ферментированные соевые бобы Aishodo.</t>
    <phoneticPr fontId="11"/>
  </si>
  <si>
    <t>Quality 1st SAMPLE</t>
    <phoneticPr fontId="11"/>
  </si>
  <si>
    <t>Quality 1st TESTER</t>
    <phoneticPr fontId="11"/>
  </si>
  <si>
    <t>QUALITY 1st THE DERMA MASK 30</t>
  </si>
  <si>
    <t>QUALITY 1st THE DERMA MASK 7</t>
  </si>
  <si>
    <t>QUALITY 1st THE DERMA BEST VC100 +RETINOL 20</t>
  </si>
  <si>
    <t>QUALITY 1st THE DERMA BEST VC100 +RETINOL 5</t>
  </si>
  <si>
    <t>QUALITY 1st THE DERMA SENSITIVE 30</t>
  </si>
  <si>
    <t>QUALITY 1st THE DERMA SENSITIVE 7</t>
  </si>
  <si>
    <t>QUALITY 1st THE DERMA GALACTOMYCES 30</t>
  </si>
  <si>
    <t>QUALITY 1st THE DERMA GALACTOMYCES 7</t>
  </si>
  <si>
    <t>QUALITY 1st DERMA LASER SUPER VC 100</t>
  </si>
  <si>
    <t>QUALITY 1st DERMA LASER SUPER TEATREE100</t>
  </si>
  <si>
    <t>QUALITY 1st DERMA LASER SUPER CERAMIDE 100</t>
  </si>
  <si>
    <t>QUALITY 1st DERMA LASER SUPER VC100 WHITE</t>
  </si>
  <si>
    <t>QUALITY 1st DERMA LASER SUPER RETINOL 100</t>
  </si>
  <si>
    <t>QUALITY 1st DERMA LASER SUPER AZELAIC ACID 100</t>
  </si>
  <si>
    <t>QUALITY 1st DERMA LASER EX SUPER VC100</t>
  </si>
  <si>
    <t>QUALITY 1st THE DERMA MASK 7</t>
    <phoneticPr fontId="11"/>
  </si>
  <si>
    <t>Aqua, Butylene Glycol, Glycerin, Pentylene Glycol, 1,2-Hexanediol, Phenoxyethanol,
Diethoxyethyl Succinate,Rosa Damascena Phytoplacenta Culture Extract, Arginine, Betaine,
Dipotassium Glycyrrhizate, Rosa Damascena Callus Culture Extract, Sodium Hyaluronate,
Acrylates/C10-30 Alkyl Acrylate Crosspolymer, Hydroxypropyl Methylcellulose Stearoxy Ether,
Propylene Glycol, Cyclodextrin, Maltosyl Cyclodextrin, Dimaltosyl Cyclodextrin, Maltose, Vitis
Vinifera Fruit Extract, Resveratrol, Acetyl Decapeptide-3, Oligopeptide-20, Oligopeptide-24</t>
    <phoneticPr fontId="11"/>
  </si>
  <si>
    <t xml:space="preserve">QUALITY 1st THE DERMA MASK. </t>
  </si>
  <si>
    <t xml:space="preserve">Маска для дермы Quality 1st. 30 шт. </t>
  </si>
  <si>
    <t>Маска для дермы Quality 1st. 7 шт.</t>
  </si>
  <si>
    <t xml:space="preserve">QUALITY 1st THE DERMA BEST.   VC100+RETINOL. </t>
  </si>
  <si>
    <t>Омолаживающая маска БЭСТ для дермы с витамином С 100 + Ретинол. Quality 1st. 20 шт.</t>
  </si>
  <si>
    <t xml:space="preserve">QUALITY 1st THE DERMA BEST VC100 +RETINOL 5. </t>
  </si>
  <si>
    <t xml:space="preserve">QUALITY 1st THE DERMA SENSITIVE. </t>
  </si>
  <si>
    <t xml:space="preserve">Маска для чувствительной дермы Quality 1 st. 30 шт. </t>
  </si>
  <si>
    <t xml:space="preserve">Маска для чувствительной дермы Quality 1 st. 7 шт. </t>
  </si>
  <si>
    <t xml:space="preserve">QUALITY 1st THE DERMA GALACTOMYCES. </t>
  </si>
  <si>
    <t>Маска с галактомисисом для дермы Quality 1st. 30 шт.</t>
  </si>
  <si>
    <t>Маска с галактомисисом для дермы Quality 1st. 7 шт.</t>
  </si>
  <si>
    <t xml:space="preserve">QUALITY 1st THE DERMA VC100. </t>
  </si>
  <si>
    <t xml:space="preserve">Маска витамином С для дермы VC100 Quality 1st. 30 шт. </t>
  </si>
  <si>
    <t xml:space="preserve">Маска витамином С для дермы VC100 Quality 1st. 7 шт. </t>
  </si>
  <si>
    <t xml:space="preserve">QUALITY 1st DERMA LASER SUPER VC 100. </t>
  </si>
  <si>
    <t>Маска дерма лазер с супер витамином С  Quality 1st VC100. 30 шт.</t>
  </si>
  <si>
    <t>QUALITY 1st DERMA LASER SUPER TEATREE100.</t>
  </si>
  <si>
    <t xml:space="preserve">QUALITY 1st DERMA LASER SUPER CERAMIDE 100. </t>
  </si>
  <si>
    <t xml:space="preserve">Маска дерма лазер с церамидами церамид 100 Quality 1st.  7 шт. </t>
  </si>
  <si>
    <t xml:space="preserve">QUALITY 1st DERMA LASER SUPER VC100 WHITE. </t>
  </si>
  <si>
    <t>Маска дерма лазер, выравнивающая цвет кожи лица VC100 Quality 1st. 7 шт.</t>
  </si>
  <si>
    <t xml:space="preserve">QUALITY 1st DERMA LASER SUPER RETINOL 100. </t>
  </si>
  <si>
    <t>Маска дерма лазер супер ретинол 100. 7 шт.</t>
  </si>
  <si>
    <t xml:space="preserve">QUALITY 1st DERMA LASER SUPER AZELAIC ACID 100. </t>
  </si>
  <si>
    <t>Маска дерма лазер с азелаиновой кислотой ACID 100. 7 шт.</t>
  </si>
  <si>
    <t xml:space="preserve">QUALITY 1st DERMA LASER EX SUPER VC100. </t>
  </si>
  <si>
    <t>Маска дерма лазер экстра супер витамин С VC100. 7 шт.</t>
  </si>
  <si>
    <t>A2810RP270</t>
  </si>
  <si>
    <t>B5354RP270</t>
  </si>
  <si>
    <t>ЕАЭС N RU Д-JP.НВ15.В.03801/19 от 11.12.2019 действует до 10.12.2024</t>
    <phoneticPr fontId="11"/>
  </si>
  <si>
    <t>Mayuri Squalene</t>
  </si>
  <si>
    <t xml:space="preserve"> Глюкозамин и хондроитин Aishodo.</t>
  </si>
  <si>
    <t>Aishodo Co.,Ltd.</t>
  </si>
  <si>
    <t>ЕАЭС N RU Д-JP.РА04.В.65654/23 от 14.06.2023 действует до 13.06.2028</t>
    <phoneticPr fontId="11"/>
  </si>
  <si>
    <t>ЕАЭС N RU Д-JP.РА05.В.46011/23 от 13.07.2023 действует до 12.07.2028</t>
  </si>
  <si>
    <t>ЕАЭС N RU Д-JP.РА04.В.61476/23 от 13.06.2023 действует до 12.06.2028,ЕАЭС N RU Д-JP.РА04.В.61655/23 от 13.06.2023 действует до 12.06.2028,ЕАЭС N RU Д-JP.РА04.В.61590/23 от 13.06.2023 действует до 12.06.2028,ЕАЭС N RU Д-JP.РА04.В.68107/23 от 15.06.2023 действует до 14.06.2028,ЕАЭС N RU Д-JP.РА04.В.61617/23 от 13.06.2023 действует до 12.06.2028</t>
  </si>
  <si>
    <t>OJI FOODS INC.</t>
  </si>
  <si>
    <t>Shinko Science Co.,Ltd</t>
  </si>
  <si>
    <t>Make.iN</t>
  </si>
  <si>
    <t>Ranliese Co., Ltd.</t>
  </si>
  <si>
    <t>Ashiya Cosmetics Co., Ltd.</t>
  </si>
  <si>
    <t>AMI Co.,Ltd.</t>
  </si>
  <si>
    <t>Plancera Co., Ltd.</t>
  </si>
  <si>
    <t>Science Lab Co.,Ltd</t>
  </si>
  <si>
    <t>REY BEAUTY STUDIO</t>
  </si>
  <si>
    <t>PERSONAL COSMEDIC Co.,Ltd.</t>
  </si>
  <si>
    <t xml:space="preserve">Kowa Co., Ltd. </t>
  </si>
  <si>
    <t>Shin Factory Co.,Ltd.</t>
  </si>
  <si>
    <t xml:space="preserve">Lapidem </t>
  </si>
  <si>
    <t>CORE CO., Ltd</t>
  </si>
  <si>
    <r>
      <rPr>
        <sz val="16"/>
        <color rgb="FF000000"/>
        <rFont val="Arial"/>
        <family val="2"/>
        <charset val="204"/>
      </rPr>
      <t xml:space="preserve">ROYAL COSMETICS </t>
    </r>
    <r>
      <rPr>
        <sz val="16"/>
        <color rgb="FF000000"/>
        <rFont val="Yu Gothic"/>
        <family val="2"/>
        <charset val="128"/>
      </rPr>
      <t>4</t>
    </r>
    <r>
      <rPr>
        <sz val="16"/>
        <color rgb="FF000000"/>
        <rFont val="Arial"/>
        <family val="2"/>
        <charset val="204"/>
      </rPr>
      <t>.</t>
    </r>
    <r>
      <rPr>
        <sz val="16"/>
        <color rgb="FF000000"/>
        <rFont val="Yu Gothic"/>
        <family val="2"/>
        <charset val="128"/>
      </rPr>
      <t>2024</t>
    </r>
    <r>
      <rPr>
        <sz val="16"/>
        <color rgb="FF000000"/>
        <rFont val="ＭＳ Ｐ明朝"/>
        <family val="1"/>
        <charset val="128"/>
      </rPr>
      <t>輸出</t>
    </r>
    <phoneticPr fontId="11"/>
  </si>
  <si>
    <t>株式会社サムライ貿易
住所：939-8095 富山県富山市大泉中町1-11
TEL.：076-461-7471
FAX：076-461-7472</t>
    <phoneticPr fontId="11"/>
  </si>
  <si>
    <t>最短</t>
    <rPh sb="0" eb="2">
      <t>サイタン</t>
    </rPh>
    <phoneticPr fontId="11"/>
  </si>
  <si>
    <t>4549813014386</t>
    <phoneticPr fontId="11"/>
  </si>
  <si>
    <t>Lishan Make Keep UV Spray 250g</t>
    <phoneticPr fontId="11"/>
  </si>
  <si>
    <t>Istyle</t>
  </si>
  <si>
    <r>
      <rPr>
        <sz val="16"/>
        <color rgb="FF000000"/>
        <rFont val="Arial"/>
        <family val="2"/>
        <charset val="204"/>
      </rPr>
      <t>ROYAL COSMETICS 03.2024</t>
    </r>
    <r>
      <rPr>
        <sz val="16"/>
        <color rgb="FF000000"/>
        <rFont val="ＭＳ ゴシック"/>
        <family val="3"/>
        <charset val="128"/>
      </rPr>
      <t>輸出</t>
    </r>
  </si>
  <si>
    <t>Lishan Protection UV  Spray VC 200g</t>
  </si>
  <si>
    <t>cream/face mask</t>
  </si>
  <si>
    <t>COCOCHI</t>
  </si>
  <si>
    <t>Yokibi Essence Powder Compact Case</t>
  </si>
  <si>
    <t xml:space="preserve"> Кейс для компактной пудры- эссенции Ёкиби</t>
  </si>
  <si>
    <t>BRUNO, Inc</t>
  </si>
  <si>
    <t xml:space="preserve">не требуется </t>
  </si>
  <si>
    <t>X0499</t>
  </si>
  <si>
    <t>ВП RU Д-JP.РА01.А.27527/24 от 01.04.2024 действует до 30.09.2024</t>
  </si>
  <si>
    <t>ЕАЭС N RU Д-JP.РА03.В.06319/24 от 26.03.2024 действует до 24.03.2029</t>
  </si>
  <si>
    <t>ЕАЭС N RU Д-JP.РА03.В.05804/24 от 25.03.2024 действует до 24.03.2029</t>
  </si>
  <si>
    <t>LP29</t>
  </si>
  <si>
    <t>письмо</t>
  </si>
  <si>
    <t xml:space="preserve">Relent Asterope Milk Lotion. </t>
  </si>
  <si>
    <t>Образец</t>
  </si>
  <si>
    <t>VC UV SPRAY SUN PROTECT CLEAR TYPE SPF 50/PA++++</t>
  </si>
  <si>
    <t>Защита от солнца с витамином С без запаха SPF50/PA++++</t>
  </si>
  <si>
    <t>CICA UV SPRAY SUN PROTECT CLEAR TYPE SPF 50/PA++++</t>
  </si>
  <si>
    <t>Niacinamide UV SPRAY SUN PROTECT CLEAR TYPE SPF 50/PA++++</t>
  </si>
  <si>
    <t>Защита от солнца с ниацинамидом без запаха SPF50/PA++++</t>
  </si>
  <si>
    <t>Lishan Protection UV  Spray VC SPF 50+PA++++</t>
  </si>
  <si>
    <t>Солнцезащитный спрей с витамином С Лишан без запаха SPF 50+PA++++</t>
  </si>
  <si>
    <t>Lishan Make Keep UV Spray SPF 50+PA++++</t>
  </si>
  <si>
    <t>Солнцезащитный спрей с эффектом защиты макияжа без запаха Лишан SPF 50+PA++++</t>
  </si>
  <si>
    <t>Lishan UV Protection Spray (Additive-frее) SPF 50+PA++++</t>
  </si>
  <si>
    <t>Солнцезащитный спрей без добавок без запаха Лишан SPF 50+PA++++</t>
  </si>
  <si>
    <t>Lishan ecoral UV Protection Spray SPF 50+PA++++</t>
  </si>
  <si>
    <t xml:space="preserve">4549813014379 </t>
  </si>
  <si>
    <t>4550557749311</t>
  </si>
  <si>
    <t>McCoy</t>
    <phoneticPr fontId="11"/>
  </si>
  <si>
    <t>~100</t>
  </si>
  <si>
    <t>~100</t>
    <phoneticPr fontId="11"/>
  </si>
  <si>
    <t>100~</t>
  </si>
  <si>
    <t>100~</t>
    <phoneticPr fontId="11"/>
  </si>
  <si>
    <r>
      <rPr>
        <sz val="8"/>
        <color theme="1"/>
        <rFont val="ＭＳ Ｐゴシック"/>
        <family val="1"/>
        <charset val="128"/>
      </rPr>
      <t>納品先</t>
    </r>
  </si>
  <si>
    <r>
      <rPr>
        <sz val="8"/>
        <color theme="1"/>
        <rFont val="ＭＳ Ｐゴシック"/>
        <family val="1"/>
        <charset val="128"/>
      </rPr>
      <t>納品日</t>
    </r>
  </si>
  <si>
    <t>納品先</t>
  </si>
  <si>
    <t>梱包情報提出期限</t>
  </si>
  <si>
    <t>shampoo,treatment</t>
  </si>
  <si>
    <t>COCOCHI Facial Essence Mask</t>
    <phoneticPr fontId="11"/>
  </si>
  <si>
    <t>COCOCHI AG Ocean Mask</t>
    <phoneticPr fontId="11"/>
  </si>
  <si>
    <t>COCOCHI AG Akoya White Pearl Mask</t>
    <phoneticPr fontId="11"/>
  </si>
  <si>
    <t>COCOCHI Luxe Tteatment Essence</t>
    <phoneticPr fontId="11"/>
  </si>
  <si>
    <t>COCOCHI Facial Hydration Balancing Essence Cream Mask</t>
    <phoneticPr fontId="11"/>
  </si>
  <si>
    <t>W155×D14×H210(mm)</t>
  </si>
  <si>
    <t>H210×W155×D14mm</t>
  </si>
  <si>
    <t>W155×D14×H205mm</t>
  </si>
  <si>
    <t>W126×D126×H85mm</t>
  </si>
  <si>
    <t>W155×D12×H205m</t>
  </si>
  <si>
    <t>Пакет Шансон</t>
    <phoneticPr fontId="11"/>
  </si>
  <si>
    <t>Лифтинговый лосьон для лица «Сияние»</t>
    <phoneticPr fontId="11"/>
  </si>
  <si>
    <t>Массажный крем-эссенция для лица Ёкиби</t>
    <phoneticPr fontId="11"/>
  </si>
  <si>
    <t>ЕАЭС N RU Д-JP.РА03.В.90112/22 от 31.05.2022 действует до 29.05.2027</t>
    <phoneticPr fontId="11"/>
  </si>
  <si>
    <t>Mediplorer CO2 gel mask set</t>
  </si>
  <si>
    <t>Mediplorer CO2 gel mask set</t>
    <phoneticPr fontId="11"/>
  </si>
  <si>
    <t xml:space="preserve"> CHANSON Shopping bag Size M</t>
    <phoneticPr fontId="11"/>
  </si>
  <si>
    <t xml:space="preserve"> CHANSON Shopping bag</t>
    <phoneticPr fontId="11"/>
  </si>
  <si>
    <t xml:space="preserve"> Восстанавливающий кондиционер для волос  Рэй. Rey Beauty Studio.</t>
    <phoneticPr fontId="11"/>
  </si>
  <si>
    <t>Восстанавливающий кондиционер для волос Рэй. Rey Beauty Studio.</t>
    <phoneticPr fontId="11"/>
  </si>
  <si>
    <t>Rey Beauty Studio. REY BREATHING CONDITIONER.</t>
    <phoneticPr fontId="11"/>
  </si>
  <si>
    <t>Лосьон с витамином С Абилити</t>
    <phoneticPr fontId="11"/>
  </si>
  <si>
    <t>COCOCHI</t>
    <phoneticPr fontId="11"/>
  </si>
  <si>
    <t>PERSONAL COSMEDIC Co.,Ltd.</t>
    <phoneticPr fontId="11"/>
  </si>
  <si>
    <t>CI200</t>
  </si>
  <si>
    <t>VC200</t>
  </si>
  <si>
    <t>LS01</t>
  </si>
  <si>
    <t>LS03</t>
  </si>
  <si>
    <t>LS04</t>
  </si>
  <si>
    <t>LS05</t>
  </si>
  <si>
    <t>LISHAN</t>
  </si>
  <si>
    <t>ISTYLE CO.,LTD</t>
  </si>
  <si>
    <t>Защита от солнца с центеллой азиатской без запаха SPF50/PA++++</t>
    <phoneticPr fontId="11"/>
  </si>
  <si>
    <t>Солнцезащитный спрей водостойкий на основе кораллов Лишан SPF 50+PA++++</t>
    <phoneticPr fontId="11"/>
  </si>
  <si>
    <t>Lishan UV Protection Spray 50+PA++++</t>
    <phoneticPr fontId="11"/>
  </si>
  <si>
    <t>Солнцезащитный спрей Лишан SPF 50+PA++++ с запахом мыла</t>
    <phoneticPr fontId="11"/>
  </si>
  <si>
    <t>Esthe Pro Labo SAMPLE</t>
    <phoneticPr fontId="11"/>
  </si>
  <si>
    <t>MOTHERMO</t>
    <phoneticPr fontId="11"/>
  </si>
  <si>
    <t>Lishan</t>
    <phoneticPr fontId="11"/>
  </si>
  <si>
    <t>90mm x 210mm x 30mm</t>
    <phoneticPr fontId="11"/>
  </si>
  <si>
    <t>Пенка выравнивающая цвет кожи лица Фэшиалист</t>
  </si>
  <si>
    <t>Маска для дермы Quality 1st.</t>
    <phoneticPr fontId="11"/>
  </si>
  <si>
    <t xml:space="preserve">Омолаживающая маска БЭСТ для дермы с витамином С 100 + Ретинол QUALITY 1st.  </t>
    <phoneticPr fontId="11"/>
  </si>
  <si>
    <t xml:space="preserve">Маска для чувствительной дермы Quality 1 st.  </t>
    <phoneticPr fontId="11"/>
  </si>
  <si>
    <t xml:space="preserve">Маска дерма лазер с супер витамином С  Quality 1st VC100. </t>
    <phoneticPr fontId="11"/>
  </si>
  <si>
    <t xml:space="preserve">Маска дерма лазер с маслом чайного дерева Tea Tree 100. </t>
    <phoneticPr fontId="11"/>
  </si>
  <si>
    <t>Маска с никотинамидом мононуклеатидом NMN 100 дерма лазер Quality 1st.</t>
    <phoneticPr fontId="11"/>
  </si>
  <si>
    <t xml:space="preserve">Маска дерма лазер с азелаиновой кислотой ACID 100. </t>
    <phoneticPr fontId="11"/>
  </si>
  <si>
    <t xml:space="preserve">Маска дерма лазер супер ретинол 100. </t>
    <phoneticPr fontId="11"/>
  </si>
  <si>
    <t xml:space="preserve">Маска дерма лазер экстра супер витамин С VC100. </t>
    <phoneticPr fontId="11"/>
  </si>
  <si>
    <t xml:space="preserve">Маска дерма лазер, выравнивающая цвет кожи лица VC100 Quality 1st. </t>
    <phoneticPr fontId="11"/>
  </si>
  <si>
    <t xml:space="preserve">Маска дерма лазер с церамидами церамид 100 Quality 1st.  </t>
    <phoneticPr fontId="11"/>
  </si>
  <si>
    <t xml:space="preserve">Маска витамином С для дермы VC100 Quality 1st. </t>
    <phoneticPr fontId="11"/>
  </si>
  <si>
    <t xml:space="preserve">Маска с галактомисисом для дермы Quality 1st. </t>
    <phoneticPr fontId="11"/>
  </si>
  <si>
    <t>Qf87</t>
  </si>
  <si>
    <t>Qf88</t>
  </si>
  <si>
    <t>Qf89</t>
  </si>
  <si>
    <t>Qf90</t>
  </si>
  <si>
    <t>Qf91</t>
  </si>
  <si>
    <t>Qf92</t>
  </si>
  <si>
    <t>Qf93</t>
  </si>
  <si>
    <t>Qf86</t>
    <phoneticPr fontId="11"/>
  </si>
  <si>
    <t>ЕАЭС N RU Д-JP.РА04.В.17053/24  от 07.05.2024 действует до 06.05.2029</t>
  </si>
  <si>
    <t>ЕАЭС N RU Д-JP.РА04.В.16955/24   от 07.05.2024 действует до 06.05.2029</t>
  </si>
  <si>
    <t>ЕАЭС N RU Д-JP.РА04.В.16955/24   от 07.05.2024 действует до 06.05.2030</t>
  </si>
  <si>
    <t>QUALITY 1st DERMA LASER SUPER TEATREE100</t>
    <phoneticPr fontId="11"/>
  </si>
  <si>
    <t>Hime bag (Brilliant Peeling Ge. Washing soap)</t>
  </si>
  <si>
    <t>Набор l Скраб для лица «Бриллиант».
 Мыло твердое «Химе Лабо».</t>
  </si>
  <si>
    <t>ЕАЭС N RU Д-JP.РА04.В.58470/23 от 09.06.2023 действует до 08.06.2028</t>
  </si>
  <si>
    <t>CORE Inc.</t>
  </si>
  <si>
    <t>LP29P</t>
  </si>
  <si>
    <t xml:space="preserve"> ЕАЭС N RU Д-JP.РА03.В.06319/24 от 26.03.2024 действует до 24.03.2029</t>
  </si>
  <si>
    <t>ЕАЭС N RU Д-JP.РА03.В.05804/24  от 25.03.2024 действует до 24.03.2029</t>
  </si>
  <si>
    <t>ЕАЭС N RU Д-JP.РА04.В.17897/24  от 07.05.2024 действует до 06.05.2029</t>
  </si>
  <si>
    <t>CORE Co.,Ltd.</t>
  </si>
  <si>
    <t>ЕАЭС N RU Д-JP.РА04.В.21748/24 от 08.05.2024 действует до 07.05.2029</t>
  </si>
  <si>
    <t>LP30</t>
  </si>
  <si>
    <t xml:space="preserve">Japanese tenugui red </t>
  </si>
  <si>
    <t>AISHODO Japanese barley grass green juice</t>
  </si>
  <si>
    <t>Смесь сухая для приготовления безалкогольного напитка Аодзиру из ростков ячменя и пшеницы</t>
  </si>
  <si>
    <t>AIG07T</t>
  </si>
  <si>
    <t xml:space="preserve">ЕАЭС N RU Д-JP.РА04.В.12285/24  от 06.05.2024  действует до 05.05.2029 </t>
  </si>
  <si>
    <t>Aishodo Co.,Ltd</t>
  </si>
  <si>
    <t>ЕАЭС N RU Д-JP.РА04.В.12690/24 от 06.05.2024 действует до 05.05.2029</t>
  </si>
  <si>
    <t xml:space="preserve">CHANSON Shopping bag </t>
  </si>
  <si>
    <t>«McCoy» ENEW PROTECT FIBER</t>
  </si>
  <si>
    <t>Фибра на основе изомальтоолигосахаридов и ферментированного риса ENEW МакКой</t>
  </si>
  <si>
    <t>Премиальный крем для тела на основе минералов Энергия НОН Ф МакКой</t>
  </si>
  <si>
    <t xml:space="preserve">Массажный гель для тела минеральный баланс Нон Ф «Монстр» МакКой </t>
  </si>
  <si>
    <t>Массажный крем балансирующий на основе минералов «Форма». МакКой NON F Экстра</t>
  </si>
  <si>
    <t>McCoy Sample Set. McCoy демакияжный крем, пенка, лосьон, серум, крем</t>
  </si>
  <si>
    <t>Лифтинговая омолаживающая эссенция для лица на основе спикулы МакСелри МакКой</t>
  </si>
  <si>
    <t>ЕАЭС N RU Д-JP.РА05.В.45990/23 от 13.07.2023 действует до 12.07.2028</t>
  </si>
  <si>
    <t>Увлажняющая маска CICA
 (на основе центеллы азиатской).</t>
  </si>
  <si>
    <t xml:space="preserve"> Увлажняющая маска на основе конопли. </t>
  </si>
  <si>
    <t xml:space="preserve">Увлажняющая маска «Красный прополис». </t>
  </si>
  <si>
    <t xml:space="preserve">Увлажняющие маски на основе витамина С100. </t>
  </si>
  <si>
    <t>Ночная увлажняющая маска-эмульсия.</t>
  </si>
  <si>
    <t>Увлажняющие патчи для кожи вокруг глаз на основе центеллы азиатской</t>
  </si>
  <si>
    <t>Патчи под глаза на основе ниацинамида мононуклеатида NMN Make.iN,</t>
  </si>
  <si>
    <t>Увлажняющая маска на основе NMN 100 и церамидов Make.iN</t>
  </si>
  <si>
    <t xml:space="preserve">Маска на основе центеллы азиатской и ретинола на 10 дней. </t>
  </si>
  <si>
    <t xml:space="preserve"> Маска на основе бакучиола и церамидов на 10 дней. </t>
  </si>
  <si>
    <t xml:space="preserve"> Маска для лица на основе морской спикулы и культуральной жидкости на 10 дней. </t>
  </si>
  <si>
    <t>LUX02</t>
  </si>
  <si>
    <t>M01</t>
  </si>
  <si>
    <t>M02</t>
  </si>
  <si>
    <t>M03</t>
  </si>
  <si>
    <t>M04</t>
  </si>
  <si>
    <t>M05</t>
  </si>
  <si>
    <t>M06</t>
  </si>
  <si>
    <t>M07</t>
  </si>
  <si>
    <t>M08</t>
  </si>
  <si>
    <t>M09</t>
  </si>
  <si>
    <t>M10</t>
  </si>
  <si>
    <t>M11</t>
  </si>
  <si>
    <t>M12</t>
  </si>
  <si>
    <t>ЕАЭС N RU Д-JP.РА04.В.11957/24  от 06.05.2024 действует до 05.05.2029</t>
  </si>
  <si>
    <t xml:space="preserve">ЕАЭС N RU Д-JP.РА04.В.17867/24  от 07.05.24г действует до 06.05.2029 </t>
  </si>
  <si>
    <t>ЕАЭС N RU Д-JP.РА04.В.21689/24 от 08.05.2024 действует до 07.05.2029</t>
  </si>
  <si>
    <t xml:space="preserve">ЕАЭС N RU Д-JP.РА04.В.23852/24 г от 13.05.24г действует до 12.05.2029 </t>
  </si>
  <si>
    <t xml:space="preserve">ЕАЭС N RU Д-JP.РА04.В.23814/24 от 13.05.24г действует до 12.05.2029 </t>
  </si>
  <si>
    <t xml:space="preserve">ЕАЭС N RU Д-JP.РА04.В.18220/24 от 07.05.2024 г действует до 06.05.2029 </t>
  </si>
  <si>
    <t>ЕАЭС N RU Д-JP.РА04.В.21562/24 от 08.05.2024 действует до 07.05.2029</t>
  </si>
  <si>
    <t xml:space="preserve">ЕАЭС N RU Д-JP.РА04.В.18302/24 от 07.05.2024 г действует до 06.05.2029 </t>
  </si>
  <si>
    <t>ЕАЭС N RU Д-JP.РА04.В.21709/24 от 08.05.2024 действует до 07.05.2029</t>
  </si>
  <si>
    <t>ЕАЭС N RU Д-JP.РА04.В.21632/24 от 08.05.2024 действует до 07.05.2029</t>
  </si>
  <si>
    <t>ЕАЭС N RU Д-JP.РА04.В.21675/24 от 08.05.2024 действует до 07.05.2029</t>
  </si>
  <si>
    <t>RU Д-JP.РА04.В.21736/24 от 08.05.2024 действует до 07.05.2029</t>
  </si>
  <si>
    <t xml:space="preserve">ЕАЭС N RU Д-JP.РА04.В.17971/24  от 07.05.2024 г действует до 06.05.2029 </t>
  </si>
  <si>
    <t>EPL01</t>
  </si>
  <si>
    <t>EPL02</t>
  </si>
  <si>
    <t>EPL03</t>
  </si>
  <si>
    <t>EPL04</t>
  </si>
  <si>
    <t>RBS01</t>
  </si>
  <si>
    <t>RBS01P</t>
  </si>
  <si>
    <t>Профессиональный шампунь Гроусел для роста волос Esthe Pro Labo.</t>
  </si>
  <si>
    <t xml:space="preserve">Профессиональная маска-кондиционер Гроусел для роста волос Esthe Pro Labo. </t>
  </si>
  <si>
    <t xml:space="preserve">Профессиональное масло для ухода за волосами Esthe Pro Labo. </t>
  </si>
  <si>
    <t xml:space="preserve">Гель для душа Гроусел Esthe Pro Labo. </t>
  </si>
  <si>
    <t>Восстанавливающий шампунь Рэй. Rey Beauty Studio</t>
  </si>
  <si>
    <t>Восстанавливающий шампунь Рэй. Rey Beauty Studio.</t>
  </si>
  <si>
    <t>DD Perfect Towel</t>
  </si>
  <si>
    <t>DD PERFECT Facial sponge</t>
  </si>
  <si>
    <t>PROF DR SAIBO HAIR REBORN</t>
  </si>
  <si>
    <t xml:space="preserve">Спонж </t>
  </si>
  <si>
    <t>Эссенция для роста волос Dr.Saibo</t>
  </si>
  <si>
    <t>RB01</t>
  </si>
  <si>
    <t>ЕАЭС N RU Д-JP.РА04.В.58461/23 от 09.06.2023 действует до 08.06.2028</t>
  </si>
  <si>
    <t>Dr.Saibo</t>
  </si>
  <si>
    <t>Forest Labo Co., Ltd</t>
  </si>
  <si>
    <t xml:space="preserve">не подлежат </t>
  </si>
  <si>
    <t>ЕАЭС № RU Д-JP.НВ42.В.10781/20 от 03.11.2025 действует до 02.11.2025</t>
  </si>
  <si>
    <t>BEAUTY GARAGE Co Ltd</t>
  </si>
  <si>
    <t>ASTEROPE milk lotion.</t>
  </si>
  <si>
    <t>Питательная эмульсия для кожи лица Астеропа, марка ⁠Марка Relent</t>
  </si>
  <si>
    <t>полотенца «для лица», с маркировкой СБОН</t>
    <phoneticPr fontId="11"/>
  </si>
  <si>
    <t>Sunsorit Moisture BC Mask</t>
  </si>
  <si>
    <t>Увлажняющая маска на основе биоцеллюлозы Сансорит</t>
  </si>
  <si>
    <t xml:space="preserve">Sunsorit Bright BC Mask </t>
  </si>
  <si>
    <t>Маска, выравнивающая цвет кжи лица на основе биоцеллюлозы Сансорит</t>
  </si>
  <si>
    <t>Sunsorit Enriched BC Mask</t>
  </si>
  <si>
    <t>Лифтинговая антивозрастная маска на основе биоцеллюлозы Сансорит</t>
  </si>
  <si>
    <t xml:space="preserve">Sunsorit AC Control BC Mask </t>
  </si>
  <si>
    <t>Маска для жирной, проблемной и чувствительной кожи лица на основе биоцеллюлозы Сансорит</t>
  </si>
  <si>
    <t>SUNSORIT.INC.</t>
  </si>
  <si>
    <t xml:space="preserve">LAPIDEM </t>
  </si>
  <si>
    <t>не подлежит</t>
  </si>
  <si>
    <t>Смесь сухая для приготовления безалкогольного напитка Аодзиру из ростков ячменя и пшеницы, торговой марки AISHODO</t>
  </si>
  <si>
    <t>ЕАЭС N RU Д-JP.РА04.В.12285/24 от 06.05.2024 действует до 05.05.2029</t>
  </si>
  <si>
    <t>MEDI04S</t>
  </si>
  <si>
    <t>MEDI06S</t>
  </si>
  <si>
    <t>MEDI05S</t>
  </si>
  <si>
    <t>Стенд</t>
  </si>
  <si>
    <t>McCoy Dolcet Body Make Leggins</t>
  </si>
  <si>
    <t xml:space="preserve">  Леггинсы Дольсет МакКой. Размер М. </t>
  </si>
  <si>
    <t xml:space="preserve"> Леггинсы Дольсет МакКой. Размер L. </t>
  </si>
  <si>
    <t>McCoy Non F Energy Premium.</t>
  </si>
  <si>
    <t>McCoy Non F Monster Mineral Balance Body Massage Gel</t>
  </si>
  <si>
    <t>Массажный гель для тела минеральный mini</t>
  </si>
  <si>
    <t xml:space="preserve">«McCoy» Non F Shape Mineral balance body massage cream Extra </t>
  </si>
  <si>
    <t xml:space="preserve"> Массажный крем балансирующий на основе минералов «Форма». МакКой NON F Экстра</t>
  </si>
  <si>
    <t xml:space="preserve">McCoy Sample Set. </t>
  </si>
  <si>
    <t>McCoy демакияжный крем, пенка, лосьон, серум, крем</t>
  </si>
  <si>
    <t>McCoy McCELLRIE Tightening Cream.</t>
  </si>
  <si>
    <t>Лифтинговый крем для лица МакСелри МакКой 50 г</t>
  </si>
  <si>
    <t>McCoy McCELLRIE Pique.</t>
  </si>
  <si>
    <t xml:space="preserve">Лифтинговая омолаживающая эссенция для лица на основе спикулы МакСелри </t>
  </si>
  <si>
    <t>ЕАЭС RU С-JP.НВ85.В.02195/23 от 01.08.2023 действует до 31.07.2028</t>
  </si>
  <si>
    <t>M01T</t>
  </si>
  <si>
    <t>M02T</t>
  </si>
  <si>
    <t>M03T</t>
  </si>
  <si>
    <t>M04T</t>
  </si>
  <si>
    <t>M05T</t>
  </si>
  <si>
    <t>M06T</t>
  </si>
  <si>
    <t>M07T</t>
  </si>
  <si>
    <t>M08T</t>
  </si>
  <si>
    <t>M09T</t>
  </si>
  <si>
    <t>M10T</t>
  </si>
  <si>
    <t>M11T</t>
  </si>
  <si>
    <t>M12T</t>
  </si>
  <si>
    <t>ЕАЭС N RU Д-JP.РА04.В.21632/24 от 08.05.2024 действует до 07.05.2029 ЕАЭС N RU Д-JP.РА04.В.21709/24 от 08.05.2024 действует до 07.05.2029</t>
  </si>
  <si>
    <t>Письмо</t>
  </si>
  <si>
    <t>EPL02T</t>
  </si>
  <si>
    <t>RB02T</t>
  </si>
  <si>
    <t>EPL05T</t>
  </si>
  <si>
    <t>RBS01T</t>
  </si>
  <si>
    <t>1 Set Esthe Pro Labo GROWCEL  SHAMPOO &amp; GROWCEL TREATMENT .</t>
  </si>
  <si>
    <t>Набор (Профессиональная маска-кондиционер Гроусел для роста волос Esthe Pro Labo.b Профессиональный шампунь Гроусел для роста волос Esthe Pro Labo.)</t>
  </si>
  <si>
    <t>COC01</t>
  </si>
  <si>
    <t>COC02</t>
  </si>
  <si>
    <t>COC03</t>
  </si>
  <si>
    <t>COC04</t>
  </si>
  <si>
    <t>COC05</t>
  </si>
  <si>
    <t>COC06</t>
  </si>
  <si>
    <t>COC07</t>
  </si>
  <si>
    <t>COC08</t>
  </si>
  <si>
    <t>COC09</t>
  </si>
  <si>
    <t>COC10</t>
  </si>
  <si>
    <t>COC11</t>
  </si>
  <si>
    <t>Лосьон-эссенция Экстра COCOCHI</t>
  </si>
  <si>
    <t xml:space="preserve">COCOCHI </t>
  </si>
  <si>
    <t>Cocochi Cosme Co., Ltd.</t>
  </si>
  <si>
    <t>ORDER</t>
    <phoneticPr fontId="11"/>
  </si>
  <si>
    <t>EPL01T</t>
    <phoneticPr fontId="11"/>
  </si>
  <si>
    <t>EPL03T</t>
    <phoneticPr fontId="11"/>
  </si>
  <si>
    <t>EPL04T</t>
    <phoneticPr fontId="11"/>
  </si>
  <si>
    <t>RB02</t>
    <phoneticPr fontId="11"/>
  </si>
  <si>
    <t>ВП RU Д-JP.РА01.А.32696/24 от 19.04.2024 действует до 18.10.2024</t>
  </si>
  <si>
    <t>ВП RU Д-JP.РА01.А.32709/24 от 19.04.2024 действует до 18.10.2024</t>
  </si>
  <si>
    <t>Ёкиби эссенция-маска «Шёлковый Мусс»</t>
    <phoneticPr fontId="11"/>
  </si>
  <si>
    <r>
      <rPr>
        <sz val="8"/>
        <color theme="1"/>
        <rFont val="Arial"/>
        <family val="2"/>
      </rPr>
      <t>トリイソステアリン酸ポリグリセリル－２､トリエチルヘキサノイン､セレシン､アジピン酸ジヘプチルウンデシル､ミネラルオイル､スクワラン､リンゴ酸ジイソステアリル､キャンデリラロウ､脂肪酸（Ｃ１０－３０）（コレステリル／ラノステリル）､水添ヒマシ油､ヨモギ葉エキス､アラントイン､グリチルレチン酸ステアリル､ジパルミトイルヒドロキシプロリン､トコフェロール､ＢＧ､ハチミツ､ペンチレングリコール､シリカ､水</t>
    </r>
  </si>
  <si>
    <r>
      <rPr>
        <sz val="8"/>
        <color theme="1"/>
        <rFont val="ＭＳ Ｐゴシック"/>
        <family val="2"/>
        <charset val="128"/>
      </rPr>
      <t>別添</t>
    </r>
    <phoneticPr fontId="11"/>
  </si>
  <si>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香料</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</si>
  <si>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</si>
  <si>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rPr>
        <sz val="8"/>
        <color theme="1"/>
        <rFont val="Arial"/>
        <family val="2"/>
      </rPr>
      <t>ＰＧ</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アスコルビン酸</t>
    </r>
    <r>
      <rPr>
        <sz val="8"/>
        <color theme="1"/>
        <rFont val="Arial"/>
        <family val="2"/>
        <charset val="204"/>
      </rPr>
      <t xml:space="preserve"> </t>
    </r>
    <r>
      <rPr>
        <sz val="8"/>
        <color theme="1"/>
        <rFont val="Arial"/>
        <family val="2"/>
      </rPr>
      <t>ＰＥＧ－７５</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チアミンＨＣｌ</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</si>
  <si>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ビスグリセリルアスコルビン酸</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シラカンバ樹液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</si>
  <si>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ポリビニルアルコール</t>
    </r>
    <r>
      <rPr>
        <sz val="8"/>
        <color theme="1"/>
        <rFont val="Arial"/>
        <family val="2"/>
        <charset val="204"/>
      </rPr>
      <t xml:space="preserve"> </t>
    </r>
    <r>
      <rPr>
        <sz val="8"/>
        <color theme="1"/>
        <rFont val="Arial Unicode MS"/>
        <family val="3"/>
        <charset val="128"/>
      </rPr>
      <t>ＰＧ</t>
    </r>
    <r>
      <rPr>
        <sz val="8"/>
        <color theme="1"/>
        <rFont val="Arial"/>
        <family val="2"/>
        <charset val="204"/>
      </rPr>
      <t xml:space="preserve"> </t>
    </r>
    <r>
      <rPr>
        <sz val="8"/>
        <color theme="1"/>
        <rFont val="Arial Unicode MS"/>
        <family val="3"/>
        <charset val="128"/>
      </rPr>
      <t>アクリル酸アルキルコポリマー</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ケイ酸（Ａｌ／Ｍｇ）</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セスキオレイン酸ソルビタン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オタネニンジンエキス</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ラウレス－２１</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デヒドロ酢酸Ｎａ</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安息香酸Ｎａ</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</si>
  <si>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コムギ胚芽油</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レシチン</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加水分解卵殻膜</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アミノカプロン酸</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バチルアルコール</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トリ（カプリル／カプリン酸）グリセリル</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（アクリル酸／アクリル酸アルキル（Ｃ１０－３０））コポリマー</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ＥＤＴＡ－２Ｎａ</t>
    </r>
    <r>
      <rPr>
        <sz val="8"/>
        <color theme="1"/>
        <rFont val="Arial"/>
        <family val="2"/>
        <charset val="204"/>
      </rPr>
      <t xml:space="preserve"> </t>
    </r>
    <r>
      <rPr>
        <sz val="8"/>
        <color theme="1"/>
        <rFont val="Arial Unicode MS"/>
        <family val="3"/>
        <charset val="128"/>
      </rPr>
      <t>ブチルパラベン</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</si>
  <si>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ステアリン酸グリセリル（ＳＥ）</t>
    </r>
    <r>
      <rPr>
        <sz val="8"/>
        <color theme="1"/>
        <rFont val="Arial"/>
        <family val="2"/>
        <charset val="204"/>
      </rPr>
      <t xml:space="preserve"> </t>
    </r>
    <r>
      <rPr>
        <sz val="8"/>
        <color theme="1"/>
        <rFont val="Arial Unicode MS"/>
        <family val="3"/>
        <charset val="128"/>
      </rPr>
      <t>ステアリン酸ＰＥＧ－１００</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アミノカプロン酸</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ヒドロキシステアリン酸コレステリル</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水添パーム油</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</si>
  <si>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t xml:space="preserve">1 </t>
    </r>
    <r>
      <rPr>
        <sz val="8"/>
        <color theme="1"/>
        <rFont val="ＭＳ Ｐゴシック"/>
        <family val="2"/>
        <charset val="128"/>
      </rPr>
      <t>水</t>
    </r>
    <r>
      <rPr>
        <sz val="8"/>
        <color theme="1"/>
        <rFont val="Arial"/>
        <family val="2"/>
        <charset val="204"/>
      </rPr>
      <t xml:space="preserve">
2 </t>
    </r>
    <r>
      <rPr>
        <sz val="8"/>
        <color theme="1"/>
        <rFont val="ＭＳ Ｐゴシック"/>
        <family val="2"/>
        <charset val="128"/>
      </rPr>
      <t>オレフィンオリゴマー</t>
    </r>
    <r>
      <rPr>
        <sz val="8"/>
        <color theme="1"/>
        <rFont val="Arial"/>
        <family val="2"/>
        <charset val="204"/>
      </rPr>
      <t xml:space="preserve">
3 DPG
4 </t>
    </r>
    <r>
      <rPr>
        <sz val="8"/>
        <color theme="1"/>
        <rFont val="ＭＳ Ｐゴシック"/>
        <family val="2"/>
        <charset val="128"/>
      </rPr>
      <t>スクワラン</t>
    </r>
    <r>
      <rPr>
        <sz val="8"/>
        <color theme="1"/>
        <rFont val="Arial"/>
        <family val="2"/>
        <charset val="204"/>
      </rPr>
      <t xml:space="preserve">
5 </t>
    </r>
    <r>
      <rPr>
        <sz val="8"/>
        <color theme="1"/>
        <rFont val="ＭＳ Ｐゴシック"/>
        <family val="2"/>
        <charset val="128"/>
      </rPr>
      <t>グリセリン</t>
    </r>
    <r>
      <rPr>
        <sz val="8"/>
        <color theme="1"/>
        <rFont val="Arial"/>
        <family val="2"/>
        <charset val="204"/>
      </rPr>
      <t xml:space="preserve">
6 </t>
    </r>
    <r>
      <rPr>
        <sz val="8"/>
        <color theme="1"/>
        <rFont val="ＭＳ Ｐゴシック"/>
        <family val="2"/>
        <charset val="128"/>
      </rPr>
      <t>グルコシルトレハロース</t>
    </r>
    <r>
      <rPr>
        <sz val="8"/>
        <color theme="1"/>
        <rFont val="Arial"/>
        <family val="2"/>
        <charset val="204"/>
      </rPr>
      <t xml:space="preserve">
7 BG
8 </t>
    </r>
    <r>
      <rPr>
        <sz val="8"/>
        <color theme="1"/>
        <rFont val="ＭＳ Ｐゴシック"/>
        <family val="2"/>
        <charset val="128"/>
      </rPr>
      <t>カンテン</t>
    </r>
    <r>
      <rPr>
        <sz val="8"/>
        <color theme="1"/>
        <rFont val="Arial"/>
        <family val="2"/>
        <charset val="204"/>
      </rPr>
      <t xml:space="preserve">
9 </t>
    </r>
    <r>
      <rPr>
        <sz val="8"/>
        <color theme="1"/>
        <rFont val="ＭＳ Ｐゴシック"/>
        <family val="2"/>
        <charset val="128"/>
      </rPr>
      <t>加水分解水添デンプン</t>
    </r>
    <r>
      <rPr>
        <sz val="8"/>
        <color theme="1"/>
        <rFont val="Arial"/>
        <family val="2"/>
        <charset val="204"/>
      </rPr>
      <t xml:space="preserve">
10 </t>
    </r>
    <r>
      <rPr>
        <sz val="8"/>
        <color theme="1"/>
        <rFont val="ＭＳ Ｐゴシック"/>
        <family val="2"/>
        <charset val="128"/>
      </rPr>
      <t>コムギ胚芽油</t>
    </r>
    <r>
      <rPr>
        <sz val="8"/>
        <color theme="1"/>
        <rFont val="Arial"/>
        <family val="2"/>
        <charset val="204"/>
      </rPr>
      <t xml:space="preserve">
11 </t>
    </r>
    <r>
      <rPr>
        <sz val="8"/>
        <color theme="1"/>
        <rFont val="ＭＳ Ｐゴシック"/>
        <family val="2"/>
        <charset val="128"/>
      </rPr>
      <t>加水分解ハトムギ種子</t>
    </r>
    <r>
      <rPr>
        <sz val="8"/>
        <color theme="1"/>
        <rFont val="Arial"/>
        <family val="2"/>
        <charset val="204"/>
      </rPr>
      <t xml:space="preserve">
12 </t>
    </r>
    <r>
      <rPr>
        <sz val="8"/>
        <color theme="1"/>
        <rFont val="ＭＳ Ｐゴシック"/>
        <family val="2"/>
        <charset val="128"/>
      </rPr>
      <t>ライチ</t>
    </r>
    <r>
      <rPr>
        <sz val="8"/>
        <color theme="1"/>
        <rFont val="Arial"/>
        <family val="2"/>
        <charset val="204"/>
      </rPr>
      <t>―</t>
    </r>
    <r>
      <rPr>
        <sz val="8"/>
        <color theme="1"/>
        <rFont val="ＭＳ Ｐゴシック"/>
        <family val="2"/>
        <charset val="128"/>
      </rPr>
      <t>果皮エキス</t>
    </r>
    <r>
      <rPr>
        <sz val="8"/>
        <color theme="1"/>
        <rFont val="Arial"/>
        <family val="2"/>
        <charset val="204"/>
      </rPr>
      <t xml:space="preserve">
13 </t>
    </r>
    <r>
      <rPr>
        <sz val="8"/>
        <color theme="1"/>
        <rFont val="ＭＳ Ｐゴシック"/>
        <family val="2"/>
        <charset val="128"/>
      </rPr>
      <t>アンズ種子エキス</t>
    </r>
    <r>
      <rPr>
        <sz val="8"/>
        <color theme="1"/>
        <rFont val="Arial"/>
        <family val="2"/>
        <charset val="204"/>
      </rPr>
      <t xml:space="preserve">
14 </t>
    </r>
    <r>
      <rPr>
        <sz val="8"/>
        <color theme="1"/>
        <rFont val="ＭＳ Ｐゴシック"/>
        <family val="2"/>
        <charset val="128"/>
      </rPr>
      <t>ジャノヒゲ根エキス</t>
    </r>
    <r>
      <rPr>
        <sz val="8"/>
        <color theme="1"/>
        <rFont val="Arial"/>
        <family val="2"/>
        <charset val="204"/>
      </rPr>
      <t xml:space="preserve">
15 </t>
    </r>
    <r>
      <rPr>
        <sz val="8"/>
        <color theme="1"/>
        <rFont val="ＭＳ Ｐゴシック"/>
        <family val="2"/>
        <charset val="128"/>
      </rPr>
      <t>イワベンケイ根エキス</t>
    </r>
    <r>
      <rPr>
        <sz val="8"/>
        <color theme="1"/>
        <rFont val="Arial"/>
        <family val="2"/>
        <charset val="204"/>
      </rPr>
      <t xml:space="preserve">
16 </t>
    </r>
    <r>
      <rPr>
        <sz val="8"/>
        <color theme="1"/>
        <rFont val="ＭＳ Ｐゴシック"/>
        <family val="2"/>
        <charset val="128"/>
      </rPr>
      <t>加水分解アナツバメ巣エキス</t>
    </r>
    <r>
      <rPr>
        <sz val="8"/>
        <color theme="1"/>
        <rFont val="Arial"/>
        <family val="2"/>
        <charset val="204"/>
      </rPr>
      <t xml:space="preserve">
17 </t>
    </r>
    <r>
      <rPr>
        <sz val="8"/>
        <color theme="1"/>
        <rFont val="ＭＳ Ｐゴシック"/>
        <family val="2"/>
        <charset val="128"/>
      </rPr>
      <t>加水分解コンキオリン</t>
    </r>
    <r>
      <rPr>
        <sz val="8"/>
        <color theme="1"/>
        <rFont val="Arial"/>
        <family val="2"/>
        <charset val="204"/>
      </rPr>
      <t xml:space="preserve">
18 </t>
    </r>
    <r>
      <rPr>
        <sz val="8"/>
        <color theme="1"/>
        <rFont val="ＭＳ Ｐゴシック"/>
        <family val="2"/>
        <charset val="128"/>
      </rPr>
      <t>ザクロ花エキス</t>
    </r>
    <r>
      <rPr>
        <sz val="8"/>
        <color theme="1"/>
        <rFont val="Arial"/>
        <family val="2"/>
        <charset val="204"/>
      </rPr>
      <t xml:space="preserve">
19 </t>
    </r>
    <r>
      <rPr>
        <sz val="8"/>
        <color theme="1"/>
        <rFont val="ＭＳ Ｐゴシック"/>
        <family val="2"/>
        <charset val="128"/>
      </rPr>
      <t>チャ葉エキス</t>
    </r>
    <r>
      <rPr>
        <sz val="8"/>
        <color theme="1"/>
        <rFont val="Arial"/>
        <family val="2"/>
        <charset val="204"/>
      </rPr>
      <t xml:space="preserve">
20 </t>
    </r>
    <r>
      <rPr>
        <sz val="8"/>
        <color theme="1"/>
        <rFont val="ＭＳ Ｐゴシック"/>
        <family val="2"/>
        <charset val="128"/>
      </rPr>
      <t>ムラサキ根エキス</t>
    </r>
    <r>
      <rPr>
        <sz val="8"/>
        <color theme="1"/>
        <rFont val="Arial"/>
        <family val="2"/>
        <charset val="204"/>
      </rPr>
      <t xml:space="preserve">
21 </t>
    </r>
    <r>
      <rPr>
        <sz val="8"/>
        <color theme="1"/>
        <rFont val="ＭＳ Ｐゴシック"/>
        <family val="2"/>
        <charset val="128"/>
      </rPr>
      <t>ダイズ種子エキス</t>
    </r>
    <r>
      <rPr>
        <sz val="8"/>
        <color theme="1"/>
        <rFont val="Arial"/>
        <family val="2"/>
        <charset val="204"/>
      </rPr>
      <t xml:space="preserve">
22 </t>
    </r>
    <r>
      <rPr>
        <sz val="8"/>
        <color theme="1"/>
        <rFont val="ＭＳ Ｐゴシック"/>
        <family val="2"/>
        <charset val="128"/>
      </rPr>
      <t>コメヌカエキス</t>
    </r>
    <r>
      <rPr>
        <sz val="8"/>
        <color theme="1"/>
        <rFont val="Arial"/>
        <family val="2"/>
        <charset val="204"/>
      </rPr>
      <t xml:space="preserve">
23 </t>
    </r>
    <r>
      <rPr>
        <sz val="8"/>
        <color theme="1"/>
        <rFont val="ＭＳ Ｐゴシック"/>
        <family val="2"/>
        <charset val="128"/>
      </rPr>
      <t>クチナシ果実エキス</t>
    </r>
    <r>
      <rPr>
        <sz val="8"/>
        <color theme="1"/>
        <rFont val="Arial"/>
        <family val="2"/>
        <charset val="204"/>
      </rPr>
      <t xml:space="preserve">
24 </t>
    </r>
    <r>
      <rPr>
        <sz val="8"/>
        <color theme="1"/>
        <rFont val="ＭＳ Ｐゴシック"/>
        <family val="2"/>
        <charset val="128"/>
      </rPr>
      <t>シャクヤク根エキス</t>
    </r>
    <r>
      <rPr>
        <sz val="8"/>
        <color theme="1"/>
        <rFont val="Arial"/>
        <family val="2"/>
        <charset val="204"/>
      </rPr>
      <t xml:space="preserve">
25 </t>
    </r>
    <r>
      <rPr>
        <sz val="8"/>
        <color theme="1"/>
        <rFont val="ＭＳ Ｐゴシック"/>
        <family val="2"/>
        <charset val="128"/>
      </rPr>
      <t>トウキ根エキス</t>
    </r>
    <r>
      <rPr>
        <sz val="8"/>
        <color theme="1"/>
        <rFont val="Arial"/>
        <family val="2"/>
        <charset val="204"/>
      </rPr>
      <t xml:space="preserve">
26 </t>
    </r>
    <r>
      <rPr>
        <sz val="8"/>
        <color theme="1"/>
        <rFont val="ＭＳ Ｐゴシック"/>
        <family val="2"/>
        <charset val="128"/>
      </rPr>
      <t>ナツメ果実エキス</t>
    </r>
    <r>
      <rPr>
        <sz val="8"/>
        <color theme="1"/>
        <rFont val="Arial"/>
        <family val="2"/>
        <charset val="204"/>
      </rPr>
      <t xml:space="preserve">
27 </t>
    </r>
    <r>
      <rPr>
        <sz val="8"/>
        <color theme="1"/>
        <rFont val="ＭＳ Ｐゴシック"/>
        <family val="2"/>
        <charset val="128"/>
      </rPr>
      <t>ブクリョウエキス</t>
    </r>
    <r>
      <rPr>
        <sz val="8"/>
        <color theme="1"/>
        <rFont val="Arial"/>
        <family val="2"/>
        <charset val="204"/>
      </rPr>
      <t xml:space="preserve">
28 </t>
    </r>
    <r>
      <rPr>
        <sz val="8"/>
        <color theme="1"/>
        <rFont val="ＭＳ Ｐゴシック"/>
        <family val="2"/>
        <charset val="128"/>
      </rPr>
      <t>ベニバナ花エキス</t>
    </r>
    <r>
      <rPr>
        <sz val="8"/>
        <color theme="1"/>
        <rFont val="Arial"/>
        <family val="2"/>
        <charset val="204"/>
      </rPr>
      <t xml:space="preserve">
29 </t>
    </r>
    <r>
      <rPr>
        <sz val="8"/>
        <color theme="1"/>
        <rFont val="ＭＳ Ｐゴシック"/>
        <family val="2"/>
        <charset val="128"/>
      </rPr>
      <t>ボタンエキス</t>
    </r>
    <r>
      <rPr>
        <sz val="8"/>
        <color theme="1"/>
        <rFont val="Arial"/>
        <family val="2"/>
        <charset val="204"/>
      </rPr>
      <t xml:space="preserve">
30 </t>
    </r>
    <r>
      <rPr>
        <sz val="8"/>
        <color theme="1"/>
        <rFont val="ＭＳ Ｐゴシック"/>
        <family val="2"/>
        <charset val="128"/>
      </rPr>
      <t>ローヤルゼリーエキス</t>
    </r>
    <r>
      <rPr>
        <sz val="8"/>
        <color theme="1"/>
        <rFont val="Arial"/>
        <family val="2"/>
        <charset val="204"/>
      </rPr>
      <t xml:space="preserve">
31 </t>
    </r>
    <r>
      <rPr>
        <sz val="8"/>
        <color theme="1"/>
        <rFont val="ＭＳ Ｐゴシック"/>
        <family val="2"/>
        <charset val="128"/>
      </rPr>
      <t>レシチン</t>
    </r>
    <r>
      <rPr>
        <sz val="8"/>
        <color theme="1"/>
        <rFont val="Arial"/>
        <family val="2"/>
        <charset val="204"/>
      </rPr>
      <t xml:space="preserve">
32 </t>
    </r>
    <r>
      <rPr>
        <sz val="8"/>
        <color theme="1"/>
        <rFont val="ＭＳ Ｐゴシック"/>
        <family val="2"/>
        <charset val="128"/>
      </rPr>
      <t>トコフェロール</t>
    </r>
    <r>
      <rPr>
        <sz val="8"/>
        <color theme="1"/>
        <rFont val="Arial"/>
        <family val="2"/>
        <charset val="204"/>
      </rPr>
      <t xml:space="preserve">
33 </t>
    </r>
    <r>
      <rPr>
        <sz val="8"/>
        <color theme="1"/>
        <rFont val="ＭＳ Ｐゴシック"/>
        <family val="2"/>
        <charset val="128"/>
      </rPr>
      <t>ポリグルタミン酸</t>
    </r>
    <r>
      <rPr>
        <sz val="8"/>
        <color theme="1"/>
        <rFont val="Arial"/>
        <family val="2"/>
        <charset val="204"/>
      </rPr>
      <t xml:space="preserve">
34 </t>
    </r>
    <r>
      <rPr>
        <sz val="8"/>
        <color theme="1"/>
        <rFont val="ＭＳ Ｐゴシック"/>
        <family val="2"/>
        <charset val="128"/>
      </rPr>
      <t>セラミド</t>
    </r>
    <r>
      <rPr>
        <sz val="8"/>
        <color theme="1"/>
        <rFont val="Arial"/>
        <family val="2"/>
        <charset val="204"/>
      </rPr>
      <t xml:space="preserve">NP
35 </t>
    </r>
    <r>
      <rPr>
        <sz val="8"/>
        <color theme="1"/>
        <rFont val="ＭＳ Ｐゴシック"/>
        <family val="2"/>
        <charset val="128"/>
      </rPr>
      <t>グルコース</t>
    </r>
    <r>
      <rPr>
        <sz val="8"/>
        <color theme="1"/>
        <rFont val="Arial"/>
        <family val="2"/>
        <charset val="204"/>
      </rPr>
      <t xml:space="preserve">
36 </t>
    </r>
    <r>
      <rPr>
        <sz val="8"/>
        <color theme="1"/>
        <rFont val="ＭＳ Ｐゴシック"/>
        <family val="2"/>
        <charset val="128"/>
      </rPr>
      <t>マカデミアナッツ脂肪酸フィトステリル</t>
    </r>
    <r>
      <rPr>
        <sz val="8"/>
        <color theme="1"/>
        <rFont val="Arial"/>
        <family val="2"/>
        <charset val="204"/>
      </rPr>
      <t xml:space="preserve">
37 </t>
    </r>
    <r>
      <rPr>
        <sz val="8"/>
        <color theme="1"/>
        <rFont val="ＭＳ Ｐゴシック"/>
        <family val="2"/>
        <charset val="128"/>
      </rPr>
      <t>ペンチレングリコール</t>
    </r>
    <r>
      <rPr>
        <sz val="8"/>
        <color theme="1"/>
        <rFont val="Arial"/>
        <family val="2"/>
        <charset val="204"/>
      </rPr>
      <t xml:space="preserve">
38 </t>
    </r>
    <r>
      <rPr>
        <sz val="8"/>
        <color theme="1"/>
        <rFont val="ＭＳ Ｐゴシック"/>
        <family val="2"/>
        <charset val="128"/>
      </rPr>
      <t>アルカリゲネス産生多糖体</t>
    </r>
    <r>
      <rPr>
        <sz val="8"/>
        <color theme="1"/>
        <rFont val="Arial"/>
        <family val="2"/>
        <charset val="204"/>
      </rPr>
      <t xml:space="preserve">
39
40 </t>
    </r>
    <r>
      <rPr>
        <sz val="8"/>
        <color theme="1"/>
        <rFont val="ＭＳ Ｐゴシック"/>
        <family val="2"/>
        <charset val="128"/>
      </rPr>
      <t>ベントナイト</t>
    </r>
    <r>
      <rPr>
        <sz val="8"/>
        <color theme="1"/>
        <rFont val="Arial"/>
        <family val="2"/>
        <charset val="204"/>
      </rPr>
      <t xml:space="preserve">
41 </t>
    </r>
    <r>
      <rPr>
        <sz val="8"/>
        <color theme="1"/>
        <rFont val="ＭＳ Ｐゴシック"/>
        <family val="2"/>
        <charset val="128"/>
      </rPr>
      <t>カオリン</t>
    </r>
    <r>
      <rPr>
        <sz val="8"/>
        <color theme="1"/>
        <rFont val="Arial"/>
        <family val="2"/>
        <charset val="204"/>
      </rPr>
      <t xml:space="preserve">
42 </t>
    </r>
    <r>
      <rPr>
        <sz val="8"/>
        <color theme="1"/>
        <rFont val="ＭＳ Ｐゴシック"/>
        <family val="2"/>
        <charset val="128"/>
      </rPr>
      <t>エタノール</t>
    </r>
    <r>
      <rPr>
        <sz val="8"/>
        <color theme="1"/>
        <rFont val="Arial"/>
        <family val="2"/>
        <charset val="204"/>
      </rPr>
      <t xml:space="preserve">
43 </t>
    </r>
    <r>
      <rPr>
        <sz val="8"/>
        <color theme="1"/>
        <rFont val="ＭＳ Ｐゴシック"/>
        <family val="2"/>
        <charset val="128"/>
      </rPr>
      <t>香料</t>
    </r>
    <r>
      <rPr>
        <sz val="8"/>
        <color theme="1"/>
        <rFont val="Arial"/>
        <family val="2"/>
        <charset val="204"/>
      </rPr>
      <t xml:space="preserve">
44 </t>
    </r>
    <r>
      <rPr>
        <sz val="8"/>
        <color theme="1"/>
        <rFont val="ＭＳ Ｐゴシック"/>
        <family val="2"/>
        <charset val="128"/>
      </rPr>
      <t>フェノキシエタノール</t>
    </r>
    <r>
      <rPr>
        <sz val="8"/>
        <color theme="1"/>
        <rFont val="Arial"/>
        <family val="2"/>
        <charset val="204"/>
      </rPr>
      <t xml:space="preserve">
45 </t>
    </r>
    <r>
      <rPr>
        <sz val="8"/>
        <color theme="1"/>
        <rFont val="ＭＳ Ｐゴシック"/>
        <family val="2"/>
        <charset val="128"/>
      </rPr>
      <t>メチルパラベン</t>
    </r>
    <phoneticPr fontId="11"/>
  </si>
  <si>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Lip Cream</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</si>
  <si>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KUROSEKKEN WA</t>
    </r>
  </si>
  <si>
    <r>
      <rPr>
        <sz val="8"/>
        <color theme="1"/>
        <rFont val="Arial"/>
        <family val="2"/>
      </rPr>
      <t>水、ココイルメチルタウリンＮａ、ラウラミドプロピルヒドロキシスルタイン、ＢＧ、グリセリン、ココイルサルコシンＮａ、ステアリン酸ＰＥＧ</t>
    </r>
    <r>
      <rPr>
        <sz val="8"/>
        <color theme="1"/>
        <rFont val="Arial"/>
        <family val="2"/>
        <charset val="204"/>
      </rPr>
      <t>-</t>
    </r>
    <r>
      <rPr>
        <sz val="8"/>
        <color theme="1"/>
        <rFont val="Arial"/>
        <family val="2"/>
      </rPr>
      <t>１５０、ココアンホ酢酸Ｎａ、（ラウリル</t>
    </r>
    <r>
      <rPr>
        <sz val="8"/>
        <color theme="1"/>
        <rFont val="Arial"/>
        <family val="2"/>
        <charset val="204"/>
      </rPr>
      <t>/</t>
    </r>
    <r>
      <rPr>
        <sz val="8"/>
        <color theme="1"/>
        <rFont val="Arial"/>
        <family val="2"/>
      </rPr>
      <t>ミリスチル）グリコールヒドロキシプロピルエーテル、クエン酸、香料、ＥＤＴＡ</t>
    </r>
    <r>
      <rPr>
        <sz val="8"/>
        <color theme="1"/>
        <rFont val="Arial"/>
        <family val="2"/>
        <charset val="204"/>
      </rPr>
      <t>-</t>
    </r>
    <r>
      <rPr>
        <sz val="8"/>
        <color theme="1"/>
        <rFont val="Arial"/>
        <family val="2"/>
      </rPr>
      <t>２Ｎａ、アラントイン、ポリクオタニウム</t>
    </r>
    <r>
      <rPr>
        <sz val="8"/>
        <color theme="1"/>
        <rFont val="Arial"/>
        <family val="2"/>
        <charset val="204"/>
      </rPr>
      <t>-</t>
    </r>
    <r>
      <rPr>
        <sz val="8"/>
        <color theme="1"/>
        <rFont val="Arial"/>
        <family val="2"/>
      </rPr>
      <t>７、ゲットウ葉エキス、プロピルパラベン、メチルパラベン</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</si>
  <si>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アスコルビルグルコシド</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パルミチン酸レチノール</t>
    </r>
    <r>
      <rPr>
        <sz val="8"/>
        <color theme="1"/>
        <rFont val="Arial"/>
        <family val="2"/>
        <charset val="204"/>
      </rPr>
      <t>,</t>
    </r>
    <r>
      <rPr>
        <sz val="8"/>
        <color theme="1"/>
        <rFont val="Arial"/>
        <family val="2"/>
        <charset val="128"/>
      </rPr>
      <t>ピーナッツ油</t>
    </r>
    <r>
      <rPr>
        <sz val="8"/>
        <color theme="1"/>
        <rFont val="Arial"/>
        <family val="2"/>
        <charset val="204"/>
      </rPr>
      <t>,</t>
    </r>
    <r>
      <rPr>
        <sz val="8"/>
        <color theme="1"/>
        <rFont val="Arial"/>
        <family val="2"/>
        <charset val="128"/>
      </rPr>
      <t>トコフェロール</t>
    </r>
    <r>
      <rPr>
        <sz val="8"/>
        <color theme="1"/>
        <rFont val="Arial"/>
        <family val="2"/>
        <charset val="204"/>
      </rPr>
      <t>,</t>
    </r>
    <r>
      <rPr>
        <sz val="8"/>
        <color theme="1"/>
        <rFont val="Arial"/>
        <family val="2"/>
        <charset val="128"/>
      </rPr>
      <t>バクチオール</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</si>
  <si>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ニコチンアミドモノヌクレオチド</t>
    </r>
    <r>
      <rPr>
        <sz val="8"/>
        <color theme="1"/>
        <rFont val="Arial"/>
        <family val="2"/>
        <charset val="204"/>
      </rPr>
      <t>,</t>
    </r>
    <r>
      <rPr>
        <sz val="8"/>
        <color theme="1"/>
        <rFont val="Arial"/>
        <family val="2"/>
        <charset val="128"/>
      </rPr>
      <t>水添レチノール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トリ（カプリル酸／カプリン酸）グリセリル</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</si>
  <si>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アゼライン酸</t>
    </r>
    <r>
      <rPr>
        <sz val="8"/>
        <color theme="1"/>
        <rFont val="Arial"/>
        <family val="2"/>
        <charset val="204"/>
      </rPr>
      <t>,</t>
    </r>
    <r>
      <rPr>
        <sz val="8"/>
        <color theme="1"/>
        <rFont val="Arial"/>
        <family val="2"/>
        <charset val="128"/>
      </rPr>
      <t>グレープフルーツ種子エキス</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ティーツリー葉エキス</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カプリリルグリコール</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カルボマー</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ヘキシレングリコール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水酸化Ｎａ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ティーツリー葉油</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</si>
  <si>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Washing Soap</t>
    </r>
  </si>
  <si>
    <r>
      <rPr>
        <sz val="8"/>
        <color theme="1"/>
        <rFont val="Arial"/>
        <family val="2"/>
      </rPr>
      <t>カリ含有石ケン素地</t>
    </r>
    <r>
      <rPr>
        <sz val="8"/>
        <color theme="1"/>
        <rFont val="Arial"/>
        <family val="2"/>
        <charset val="204"/>
      </rPr>
      <t>,</t>
    </r>
    <r>
      <rPr>
        <sz val="8"/>
        <color theme="1"/>
        <rFont val="Arial"/>
        <family val="2"/>
      </rPr>
      <t>オリーブ油</t>
    </r>
    <r>
      <rPr>
        <sz val="8"/>
        <color theme="1"/>
        <rFont val="Arial"/>
        <family val="2"/>
        <charset val="204"/>
      </rPr>
      <t>,</t>
    </r>
    <r>
      <rPr>
        <sz val="8"/>
        <color theme="1"/>
        <rFont val="Arial"/>
        <family val="2"/>
      </rPr>
      <t>ハチミツ、グリセリン、温泉水、酸化チタン、水、エチドロン酸４Ｎａ、水酸化ＡＩ、グンジョウ、酸化鉄</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</si>
  <si>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、ラウリン酸、水、ミリスチン酸、ティーツリー油、ココアンホジ酢酸</t>
    </r>
    <r>
      <rPr>
        <sz val="8"/>
        <color theme="1"/>
        <rFont val="Arial"/>
        <family val="2"/>
        <charset val="204"/>
      </rPr>
      <t>2Na</t>
    </r>
    <r>
      <rPr>
        <sz val="8"/>
        <color theme="1"/>
        <rFont val="Arial Unicode MS"/>
        <family val="3"/>
        <charset val="128"/>
      </rPr>
      <t>、グリコール酸、グリセリン、バルミ７イン酸レチノール、エチドロン酸</t>
    </r>
    <r>
      <rPr>
        <sz val="8"/>
        <color theme="1"/>
        <rFont val="Arial"/>
        <family val="2"/>
        <charset val="204"/>
      </rPr>
      <t>4Na</t>
    </r>
    <r>
      <rPr>
        <sz val="8"/>
        <color theme="1"/>
        <rFont val="Arial Unicode MS"/>
        <family val="3"/>
        <charset val="128"/>
      </rPr>
      <t>、赤</t>
    </r>
    <r>
      <rPr>
        <sz val="8"/>
        <color theme="1"/>
        <rFont val="Arial"/>
        <family val="2"/>
        <charset val="204"/>
      </rPr>
      <t>225</t>
    </r>
    <r>
      <rPr>
        <sz val="8"/>
        <color theme="1"/>
        <rFont val="Arial Unicode MS"/>
        <family val="3"/>
        <charset val="128"/>
      </rPr>
      <t>、赤</t>
    </r>
    <r>
      <rPr>
        <sz val="8"/>
        <color theme="1"/>
        <rFont val="Arial"/>
        <family val="2"/>
        <charset val="204"/>
      </rPr>
      <t>213</t>
    </r>
  </si>
  <si>
    <r>
      <rPr>
        <sz val="8"/>
        <color theme="1"/>
        <rFont val="Arial"/>
        <family val="2"/>
      </rPr>
      <t>水</t>
    </r>
    <r>
      <rPr>
        <sz val="8"/>
        <color theme="1"/>
        <rFont val="Arial"/>
        <family val="2"/>
        <charset val="204"/>
      </rPr>
      <t xml:space="preserve"> 
</t>
    </r>
    <r>
      <rPr>
        <sz val="8"/>
        <color theme="1"/>
        <rFont val="Arial"/>
        <family val="2"/>
      </rPr>
      <t>グリセリン</t>
    </r>
    <r>
      <rPr>
        <sz val="8"/>
        <color theme="1"/>
        <rFont val="Arial"/>
        <family val="2"/>
        <charset val="204"/>
      </rPr>
      <t xml:space="preserve"> 
BG 
</t>
    </r>
    <r>
      <rPr>
        <sz val="8"/>
        <color theme="1"/>
        <rFont val="Arial"/>
        <family val="2"/>
      </rPr>
      <t>ペンチレングリコール</t>
    </r>
    <r>
      <rPr>
        <sz val="8"/>
        <color theme="1"/>
        <rFont val="Arial"/>
        <family val="2"/>
        <charset val="204"/>
      </rPr>
      <t xml:space="preserve"> 
</t>
    </r>
    <r>
      <rPr>
        <sz val="8"/>
        <color theme="1"/>
        <rFont val="Arial"/>
        <family val="2"/>
      </rPr>
      <t>アセチルヘキサペプチド</t>
    </r>
    <r>
      <rPr>
        <sz val="8"/>
        <color theme="1"/>
        <rFont val="Arial"/>
        <family val="2"/>
        <charset val="204"/>
      </rPr>
      <t xml:space="preserve">-8 
</t>
    </r>
    <r>
      <rPr>
        <sz val="8"/>
        <color theme="1"/>
        <rFont val="Arial"/>
        <family val="2"/>
      </rPr>
      <t>ヒト遺伝子組換オリゴペプチド</t>
    </r>
    <r>
      <rPr>
        <sz val="8"/>
        <color theme="1"/>
        <rFont val="Arial"/>
        <family val="2"/>
        <charset val="204"/>
      </rPr>
      <t xml:space="preserve">-1 
</t>
    </r>
    <r>
      <rPr>
        <sz val="8"/>
        <color theme="1"/>
        <rFont val="Arial"/>
        <family val="2"/>
      </rPr>
      <t>ヒアルロン酸</t>
    </r>
    <r>
      <rPr>
        <sz val="8"/>
        <color theme="1"/>
        <rFont val="Arial"/>
        <family val="2"/>
        <charset val="204"/>
      </rPr>
      <t xml:space="preserve">Na 
</t>
    </r>
    <r>
      <rPr>
        <sz val="8"/>
        <color theme="1"/>
        <rFont val="Arial"/>
        <family val="2"/>
      </rPr>
      <t>サクシノイルアテロコラーゲン</t>
    </r>
    <r>
      <rPr>
        <sz val="8"/>
        <color theme="1"/>
        <rFont val="Arial"/>
        <family val="2"/>
        <charset val="204"/>
      </rPr>
      <t xml:space="preserve"> 
</t>
    </r>
    <r>
      <rPr>
        <sz val="8"/>
        <color theme="1"/>
        <rFont val="Arial"/>
        <family val="2"/>
      </rPr>
      <t>グリチルリチン酸</t>
    </r>
    <r>
      <rPr>
        <sz val="8"/>
        <color theme="1"/>
        <rFont val="Arial"/>
        <family val="2"/>
        <charset val="204"/>
      </rPr>
      <t xml:space="preserve">2K 
</t>
    </r>
    <r>
      <rPr>
        <sz val="8"/>
        <color theme="1"/>
        <rFont val="Arial"/>
        <family val="2"/>
      </rPr>
      <t>グリコシルトレハロース</t>
    </r>
    <r>
      <rPr>
        <sz val="8"/>
        <color theme="1"/>
        <rFont val="Arial"/>
        <family val="2"/>
        <charset val="204"/>
      </rPr>
      <t xml:space="preserve"> 
</t>
    </r>
    <r>
      <rPr>
        <sz val="8"/>
        <color theme="1"/>
        <rFont val="Arial"/>
        <family val="2"/>
      </rPr>
      <t>加水分解水添デンプン</t>
    </r>
    <r>
      <rPr>
        <sz val="8"/>
        <color theme="1"/>
        <rFont val="Arial"/>
        <family val="2"/>
        <charset val="204"/>
      </rPr>
      <t xml:space="preserve"> 
</t>
    </r>
    <r>
      <rPr>
        <sz val="8"/>
        <color theme="1"/>
        <rFont val="Arial"/>
        <family val="2"/>
      </rPr>
      <t>ポリアクリレート</t>
    </r>
    <r>
      <rPr>
        <sz val="8"/>
        <color theme="1"/>
        <rFont val="Arial"/>
        <family val="2"/>
        <charset val="204"/>
      </rPr>
      <t xml:space="preserve">-13 
</t>
    </r>
    <r>
      <rPr>
        <sz val="8"/>
        <color theme="1"/>
        <rFont val="Arial"/>
        <family val="2"/>
      </rPr>
      <t>ポリイソブテン</t>
    </r>
    <r>
      <rPr>
        <sz val="8"/>
        <color theme="1"/>
        <rFont val="Arial"/>
        <family val="2"/>
        <charset val="204"/>
      </rPr>
      <t xml:space="preserve"> 
</t>
    </r>
    <r>
      <rPr>
        <sz val="8"/>
        <color theme="1"/>
        <rFont val="Arial"/>
        <family val="2"/>
      </rPr>
      <t>ポリソルベート</t>
    </r>
    <r>
      <rPr>
        <sz val="8"/>
        <color theme="1"/>
        <rFont val="Arial"/>
        <family val="2"/>
        <charset val="204"/>
      </rPr>
      <t xml:space="preserve">20 
</t>
    </r>
    <r>
      <rPr>
        <sz val="8"/>
        <color theme="1"/>
        <rFont val="Arial"/>
        <family val="2"/>
      </rPr>
      <t>クエン酸</t>
    </r>
    <r>
      <rPr>
        <sz val="8"/>
        <color theme="1"/>
        <rFont val="Arial"/>
        <family val="2"/>
        <charset val="204"/>
      </rPr>
      <t xml:space="preserve"> 
</t>
    </r>
    <r>
      <rPr>
        <sz val="8"/>
        <color theme="1"/>
        <rFont val="Arial"/>
        <family val="2"/>
      </rPr>
      <t>クエン酸</t>
    </r>
    <r>
      <rPr>
        <sz val="8"/>
        <color theme="1"/>
        <rFont val="Arial"/>
        <family val="2"/>
        <charset val="204"/>
      </rPr>
      <t xml:space="preserve">Na 
</t>
    </r>
    <r>
      <rPr>
        <sz val="8"/>
        <color theme="1"/>
        <rFont val="Arial"/>
        <family val="2"/>
      </rPr>
      <t>グレープフルーツ果皮油</t>
    </r>
    <r>
      <rPr>
        <sz val="8"/>
        <color theme="1"/>
        <rFont val="Arial"/>
        <family val="2"/>
        <charset val="204"/>
      </rPr>
      <t xml:space="preserve"> 
PEG-60</t>
    </r>
    <r>
      <rPr>
        <sz val="8"/>
        <color theme="1"/>
        <rFont val="Arial"/>
        <family val="2"/>
      </rPr>
      <t>水添ヒマシ油</t>
    </r>
    <r>
      <rPr>
        <sz val="8"/>
        <color theme="1"/>
        <rFont val="Arial"/>
        <family val="2"/>
        <charset val="204"/>
      </rPr>
      <t xml:space="preserve"> 
</t>
    </r>
    <r>
      <rPr>
        <sz val="8"/>
        <color theme="1"/>
        <rFont val="Arial"/>
        <family val="2"/>
      </rPr>
      <t>ココイルアルギニンエチル</t>
    </r>
    <r>
      <rPr>
        <sz val="8"/>
        <color theme="1"/>
        <rFont val="Arial"/>
        <family val="2"/>
        <charset val="204"/>
      </rPr>
      <t xml:space="preserve">PCA 
</t>
    </r>
    <r>
      <rPr>
        <sz val="8"/>
        <color theme="1"/>
        <rFont val="Arial"/>
        <family val="2"/>
      </rPr>
      <t>カプリリルグリコール</t>
    </r>
    <r>
      <rPr>
        <sz val="8"/>
        <color theme="1"/>
        <rFont val="Arial"/>
        <family val="2"/>
        <charset val="204"/>
      </rPr>
      <t xml:space="preserve"> 
</t>
    </r>
    <r>
      <rPr>
        <sz val="8"/>
        <color theme="1"/>
        <rFont val="Arial"/>
        <family val="2"/>
      </rPr>
      <t>エチルヘキシルグリセリン</t>
    </r>
    <r>
      <rPr>
        <sz val="8"/>
        <color theme="1"/>
        <rFont val="Arial"/>
        <family val="2"/>
        <charset val="204"/>
      </rPr>
      <t xml:space="preserve"> </t>
    </r>
  </si>
  <si>
    <r>
      <rPr>
        <sz val="8"/>
        <color theme="1"/>
        <rFont val="Arial"/>
        <family val="3"/>
        <charset val="128"/>
      </rPr>
      <t>水</t>
    </r>
    <r>
      <rPr>
        <sz val="8"/>
        <color theme="1"/>
        <rFont val="Arial"/>
        <family val="2"/>
        <charset val="204"/>
      </rPr>
      <t xml:space="preserve"> 
</t>
    </r>
    <r>
      <rPr>
        <sz val="8"/>
        <color theme="1"/>
        <rFont val="Arial"/>
        <family val="3"/>
        <charset val="128"/>
      </rPr>
      <t>グリセリン</t>
    </r>
    <r>
      <rPr>
        <sz val="8"/>
        <color theme="1"/>
        <rFont val="Arial"/>
        <family val="2"/>
        <charset val="204"/>
      </rPr>
      <t xml:space="preserve"> 
BG 
</t>
    </r>
    <r>
      <rPr>
        <sz val="8"/>
        <color theme="1"/>
        <rFont val="Arial"/>
        <family val="3"/>
        <charset val="128"/>
      </rPr>
      <t>ペンチレングリコール</t>
    </r>
    <r>
      <rPr>
        <sz val="8"/>
        <color theme="1"/>
        <rFont val="Arial"/>
        <family val="2"/>
        <charset val="204"/>
      </rPr>
      <t xml:space="preserve"> 
</t>
    </r>
    <r>
      <rPr>
        <sz val="8"/>
        <color theme="1"/>
        <rFont val="Arial"/>
        <family val="3"/>
        <charset val="128"/>
      </rPr>
      <t>アスコルビルリン酸</t>
    </r>
    <r>
      <rPr>
        <sz val="8"/>
        <color theme="1"/>
        <rFont val="Arial"/>
        <family val="2"/>
        <charset val="204"/>
      </rPr>
      <t xml:space="preserve">Na 
</t>
    </r>
    <r>
      <rPr>
        <sz val="8"/>
        <color theme="1"/>
        <rFont val="Arial"/>
        <family val="3"/>
        <charset val="128"/>
      </rPr>
      <t>プラセンタエキス</t>
    </r>
    <r>
      <rPr>
        <sz val="8"/>
        <color theme="1"/>
        <rFont val="Arial"/>
        <family val="2"/>
        <charset val="204"/>
      </rPr>
      <t xml:space="preserve"> 
</t>
    </r>
    <r>
      <rPr>
        <sz val="8"/>
        <color theme="1"/>
        <rFont val="Arial"/>
        <family val="3"/>
        <charset val="128"/>
      </rPr>
      <t>メロン胎座エキス</t>
    </r>
    <r>
      <rPr>
        <sz val="8"/>
        <color theme="1"/>
        <rFont val="Arial"/>
        <family val="2"/>
        <charset val="204"/>
      </rPr>
      <t xml:space="preserve"> 
</t>
    </r>
    <r>
      <rPr>
        <sz val="8"/>
        <color theme="1"/>
        <rFont val="Arial"/>
        <family val="3"/>
        <charset val="128"/>
      </rPr>
      <t>加水分解サケ卵巣膜エキス</t>
    </r>
    <r>
      <rPr>
        <sz val="8"/>
        <color theme="1"/>
        <rFont val="Arial"/>
        <family val="2"/>
        <charset val="204"/>
      </rPr>
      <t xml:space="preserve"> 
</t>
    </r>
    <r>
      <rPr>
        <sz val="8"/>
        <color theme="1"/>
        <rFont val="Arial"/>
        <family val="3"/>
        <charset val="128"/>
      </rPr>
      <t>アルガニアスピノサ核油</t>
    </r>
    <r>
      <rPr>
        <sz val="8"/>
        <color theme="1"/>
        <rFont val="Arial"/>
        <family val="2"/>
        <charset val="204"/>
      </rPr>
      <t xml:space="preserve"> 
</t>
    </r>
    <r>
      <rPr>
        <sz val="8"/>
        <color theme="1"/>
        <rFont val="Arial"/>
        <family val="3"/>
        <charset val="128"/>
      </rPr>
      <t>アセチルヘキサペプチド</t>
    </r>
    <r>
      <rPr>
        <sz val="8"/>
        <color theme="1"/>
        <rFont val="Arial"/>
        <family val="2"/>
        <charset val="204"/>
      </rPr>
      <t xml:space="preserve">-8 
</t>
    </r>
    <r>
      <rPr>
        <sz val="8"/>
        <color theme="1"/>
        <rFont val="Arial"/>
        <family val="3"/>
        <charset val="128"/>
      </rPr>
      <t>ヒト遺伝子組換オリゴペプチド</t>
    </r>
    <r>
      <rPr>
        <sz val="8"/>
        <color theme="1"/>
        <rFont val="Arial"/>
        <family val="2"/>
        <charset val="204"/>
      </rPr>
      <t xml:space="preserve">-1 
</t>
    </r>
    <r>
      <rPr>
        <sz val="8"/>
        <color theme="1"/>
        <rFont val="Arial"/>
        <family val="3"/>
        <charset val="128"/>
      </rPr>
      <t>ヒアルロン酸</t>
    </r>
    <r>
      <rPr>
        <sz val="8"/>
        <color theme="1"/>
        <rFont val="Arial"/>
        <family val="2"/>
        <charset val="204"/>
      </rPr>
      <t xml:space="preserve">Na 
</t>
    </r>
    <r>
      <rPr>
        <sz val="8"/>
        <color theme="1"/>
        <rFont val="Arial"/>
        <family val="3"/>
        <charset val="128"/>
      </rPr>
      <t>サクシノイルアテロコラーゲン</t>
    </r>
    <r>
      <rPr>
        <sz val="8"/>
        <color theme="1"/>
        <rFont val="Arial"/>
        <family val="2"/>
        <charset val="204"/>
      </rPr>
      <t xml:space="preserve">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 xml:space="preserve">Na 
</t>
    </r>
    <r>
      <rPr>
        <sz val="8"/>
        <color theme="1"/>
        <rFont val="Arial"/>
        <family val="3"/>
        <charset val="128"/>
      </rPr>
      <t>グレープフルーツ果皮油</t>
    </r>
    <r>
      <rPr>
        <sz val="8"/>
        <color theme="1"/>
        <rFont val="Arial"/>
        <family val="2"/>
        <charset val="204"/>
      </rPr>
      <t xml:space="preserve">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カプリリルグリコール</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1,2-</t>
    </r>
    <r>
      <rPr>
        <sz val="8"/>
        <color theme="1"/>
        <rFont val="Arial"/>
        <family val="3"/>
        <charset val="128"/>
      </rPr>
      <t>ヘキサンジオール</t>
    </r>
    <r>
      <rPr>
        <sz val="8"/>
        <color theme="1"/>
        <rFont val="Arial"/>
        <family val="2"/>
        <charset val="204"/>
      </rPr>
      <t xml:space="preserve"> 
</t>
    </r>
    <r>
      <rPr>
        <sz val="8"/>
        <color theme="1"/>
        <rFont val="Arial"/>
        <family val="3"/>
        <charset val="128"/>
      </rPr>
      <t>フェノキシエタノール</t>
    </r>
    <r>
      <rPr>
        <sz val="8"/>
        <color theme="1"/>
        <rFont val="Arial"/>
        <family val="2"/>
        <charset val="204"/>
      </rPr>
      <t xml:space="preserve"> </t>
    </r>
  </si>
  <si>
    <r>
      <rPr>
        <sz val="8"/>
        <color theme="1"/>
        <rFont val="Arial"/>
        <family val="3"/>
        <charset val="128"/>
      </rPr>
      <t>水</t>
    </r>
    <r>
      <rPr>
        <sz val="8"/>
        <color theme="1"/>
        <rFont val="Arial"/>
        <family val="2"/>
        <charset val="204"/>
      </rPr>
      <t xml:space="preserve"> 
BG 
</t>
    </r>
    <r>
      <rPr>
        <sz val="8"/>
        <color theme="1"/>
        <rFont val="Arial"/>
        <family val="3"/>
        <charset val="128"/>
      </rPr>
      <t>グリセリン</t>
    </r>
    <r>
      <rPr>
        <sz val="8"/>
        <color theme="1"/>
        <rFont val="Arial"/>
        <family val="2"/>
        <charset val="204"/>
      </rPr>
      <t xml:space="preserve"> 
</t>
    </r>
    <r>
      <rPr>
        <sz val="8"/>
        <color theme="1"/>
        <rFont val="Arial"/>
        <family val="3"/>
        <charset val="128"/>
      </rPr>
      <t>プロパンジオール</t>
    </r>
    <r>
      <rPr>
        <sz val="8"/>
        <color theme="1"/>
        <rFont val="Arial"/>
        <family val="2"/>
        <charset val="204"/>
      </rPr>
      <t xml:space="preserve"> 
</t>
    </r>
    <r>
      <rPr>
        <sz val="8"/>
        <color theme="1"/>
        <rFont val="Arial"/>
        <family val="3"/>
        <charset val="128"/>
      </rPr>
      <t>ヒト遺伝子組換ポリペプチド</t>
    </r>
    <r>
      <rPr>
        <sz val="8"/>
        <color theme="1"/>
        <rFont val="Arial"/>
        <family val="2"/>
        <charset val="204"/>
      </rPr>
      <t xml:space="preserve">-3 
</t>
    </r>
    <r>
      <rPr>
        <sz val="8"/>
        <color theme="1"/>
        <rFont val="Arial"/>
        <family val="3"/>
        <charset val="128"/>
      </rPr>
      <t>ヒト遺伝子組換オリゴペプチド</t>
    </r>
    <r>
      <rPr>
        <sz val="8"/>
        <color theme="1"/>
        <rFont val="Arial"/>
        <family val="2"/>
        <charset val="204"/>
      </rPr>
      <t xml:space="preserve">-1 
</t>
    </r>
    <r>
      <rPr>
        <sz val="8"/>
        <color theme="1"/>
        <rFont val="Arial"/>
        <family val="3"/>
        <charset val="128"/>
      </rPr>
      <t>ヒト遺伝子組換ポリペプチド</t>
    </r>
    <r>
      <rPr>
        <sz val="8"/>
        <color theme="1"/>
        <rFont val="Arial"/>
        <family val="2"/>
        <charset val="204"/>
      </rPr>
      <t xml:space="preserve">-11 
</t>
    </r>
    <r>
      <rPr>
        <sz val="8"/>
        <color theme="1"/>
        <rFont val="Arial"/>
        <family val="3"/>
        <charset val="128"/>
      </rPr>
      <t>ヒトサイタイ血幹細胞順化培養液</t>
    </r>
    <r>
      <rPr>
        <sz val="8"/>
        <color theme="1"/>
        <rFont val="Arial"/>
        <family val="2"/>
        <charset val="204"/>
      </rPr>
      <t xml:space="preserve"> 
</t>
    </r>
    <r>
      <rPr>
        <sz val="8"/>
        <color theme="1"/>
        <rFont val="Arial"/>
        <family val="3"/>
        <charset val="128"/>
      </rPr>
      <t>ヒアルロン酸</t>
    </r>
    <r>
      <rPr>
        <sz val="8"/>
        <color theme="1"/>
        <rFont val="Arial"/>
        <family val="2"/>
        <charset val="204"/>
      </rPr>
      <t xml:space="preserve">Na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アラントイン</t>
    </r>
    <r>
      <rPr>
        <sz val="8"/>
        <color theme="1"/>
        <rFont val="Arial"/>
        <family val="2"/>
        <charset val="204"/>
      </rPr>
      <t xml:space="preserve">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水添レシチン</t>
    </r>
    <r>
      <rPr>
        <sz val="8"/>
        <color theme="1"/>
        <rFont val="Arial"/>
        <family val="2"/>
        <charset val="204"/>
      </rPr>
      <t xml:space="preserve"> 
</t>
    </r>
    <r>
      <rPr>
        <sz val="8"/>
        <color theme="1"/>
        <rFont val="Arial"/>
        <family val="3"/>
        <charset val="128"/>
      </rPr>
      <t>コレステロール</t>
    </r>
    <r>
      <rPr>
        <sz val="8"/>
        <color theme="1"/>
        <rFont val="Arial"/>
        <family val="2"/>
        <charset val="204"/>
      </rPr>
      <t xml:space="preserve"> 
</t>
    </r>
    <r>
      <rPr>
        <sz val="8"/>
        <color theme="1"/>
        <rFont val="Arial"/>
        <family val="3"/>
        <charset val="128"/>
      </rPr>
      <t>ココイルサルコシン</t>
    </r>
    <r>
      <rPr>
        <sz val="8"/>
        <color theme="1"/>
        <rFont val="Arial"/>
        <family val="2"/>
        <charset val="204"/>
      </rPr>
      <t xml:space="preserve">Na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Na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キサンタンガム</t>
    </r>
    <r>
      <rPr>
        <sz val="8"/>
        <color theme="1"/>
        <rFont val="Arial"/>
        <family val="2"/>
        <charset val="204"/>
      </rPr>
      <t xml:space="preserve"> 
</t>
    </r>
    <r>
      <rPr>
        <sz val="8"/>
        <color theme="1"/>
        <rFont val="Arial"/>
        <family val="3"/>
        <charset val="128"/>
      </rPr>
      <t>エタノール</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t>
    </r>
    <r>
      <rPr>
        <sz val="8"/>
        <color theme="1"/>
        <rFont val="Arial"/>
        <family val="3"/>
        <charset val="128"/>
      </rPr>
      <t>，</t>
    </r>
    <r>
      <rPr>
        <sz val="8"/>
        <color theme="1"/>
        <rFont val="Arial"/>
        <family val="2"/>
        <charset val="204"/>
      </rPr>
      <t>2-</t>
    </r>
    <r>
      <rPr>
        <sz val="8"/>
        <color theme="1"/>
        <rFont val="Arial"/>
        <family val="3"/>
        <charset val="128"/>
      </rPr>
      <t>ヘキサンジオール</t>
    </r>
    <r>
      <rPr>
        <sz val="8"/>
        <color theme="1"/>
        <rFont val="Arial"/>
        <family val="2"/>
        <charset val="204"/>
      </rPr>
      <t xml:space="preserve"> 
</t>
    </r>
    <r>
      <rPr>
        <sz val="8"/>
        <color theme="1"/>
        <rFont val="Arial"/>
        <family val="3"/>
        <charset val="128"/>
      </rPr>
      <t>フェノキシエタノール</t>
    </r>
    <r>
      <rPr>
        <sz val="8"/>
        <color theme="1"/>
        <rFont val="Arial"/>
        <family val="2"/>
        <charset val="204"/>
      </rPr>
      <t xml:space="preserve"> </t>
    </r>
  </si>
  <si>
    <r>
      <rPr>
        <sz val="8"/>
        <color theme="1"/>
        <rFont val="Arial"/>
        <family val="3"/>
        <charset val="128"/>
      </rPr>
      <t xml:space="preserve">水
</t>
    </r>
    <r>
      <rPr>
        <sz val="8"/>
        <color theme="1"/>
        <rFont val="Arial"/>
        <family val="2"/>
        <charset val="204"/>
      </rPr>
      <t xml:space="preserve">BG 
</t>
    </r>
    <r>
      <rPr>
        <sz val="8"/>
        <color theme="1"/>
        <rFont val="Arial"/>
        <family val="3"/>
        <charset val="128"/>
      </rPr>
      <t>グリセリン</t>
    </r>
    <r>
      <rPr>
        <sz val="8"/>
        <color theme="1"/>
        <rFont val="Arial"/>
        <family val="2"/>
        <charset val="204"/>
      </rPr>
      <t xml:space="preserve"> 
</t>
    </r>
    <r>
      <rPr>
        <sz val="8"/>
        <color theme="1"/>
        <rFont val="Arial"/>
        <family val="3"/>
        <charset val="128"/>
      </rPr>
      <t>プロパンジオール</t>
    </r>
    <r>
      <rPr>
        <sz val="8"/>
        <color theme="1"/>
        <rFont val="Arial"/>
        <family val="2"/>
        <charset val="204"/>
      </rPr>
      <t xml:space="preserve"> 
</t>
    </r>
    <r>
      <rPr>
        <sz val="8"/>
        <color theme="1"/>
        <rFont val="Arial"/>
        <family val="3"/>
        <charset val="128"/>
      </rPr>
      <t>ツボクサエキス</t>
    </r>
    <r>
      <rPr>
        <sz val="8"/>
        <color theme="1"/>
        <rFont val="Arial"/>
        <family val="2"/>
        <charset val="204"/>
      </rPr>
      <t xml:space="preserve"> 
</t>
    </r>
    <r>
      <rPr>
        <sz val="8"/>
        <color theme="1"/>
        <rFont val="Arial"/>
        <family val="3"/>
        <charset val="128"/>
      </rPr>
      <t>ツバキ種子エキス</t>
    </r>
    <r>
      <rPr>
        <sz val="8"/>
        <color theme="1"/>
        <rFont val="Arial"/>
        <family val="2"/>
        <charset val="204"/>
      </rPr>
      <t xml:space="preserve"> 
</t>
    </r>
    <r>
      <rPr>
        <sz val="8"/>
        <color theme="1"/>
        <rFont val="Arial"/>
        <family val="3"/>
        <charset val="128"/>
      </rPr>
      <t>ヒアルロン酸</t>
    </r>
    <r>
      <rPr>
        <sz val="8"/>
        <color theme="1"/>
        <rFont val="Arial"/>
        <family val="2"/>
        <charset val="204"/>
      </rPr>
      <t>Na 
3-O-</t>
    </r>
    <r>
      <rPr>
        <sz val="8"/>
        <color theme="1"/>
        <rFont val="Arial"/>
        <family val="3"/>
        <charset val="128"/>
      </rPr>
      <t>エチルアスコルビン酸</t>
    </r>
    <r>
      <rPr>
        <sz val="8"/>
        <color theme="1"/>
        <rFont val="Arial"/>
        <family val="2"/>
        <charset val="204"/>
      </rPr>
      <t xml:space="preserve">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アラントイン</t>
    </r>
    <r>
      <rPr>
        <sz val="8"/>
        <color theme="1"/>
        <rFont val="Arial"/>
        <family val="2"/>
        <charset val="204"/>
      </rPr>
      <t xml:space="preserve">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トコフェロール</t>
    </r>
    <r>
      <rPr>
        <sz val="8"/>
        <color theme="1"/>
        <rFont val="Arial"/>
        <family val="2"/>
        <charset val="204"/>
      </rPr>
      <t xml:space="preserve">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Na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ティーツリー葉油</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t>
    </r>
    <r>
      <rPr>
        <sz val="8"/>
        <color theme="1"/>
        <rFont val="Arial"/>
        <family val="3"/>
        <charset val="128"/>
      </rPr>
      <t>，</t>
    </r>
    <r>
      <rPr>
        <sz val="8"/>
        <color theme="1"/>
        <rFont val="Arial"/>
        <family val="2"/>
        <charset val="204"/>
      </rPr>
      <t>2-</t>
    </r>
    <r>
      <rPr>
        <sz val="8"/>
        <color theme="1"/>
        <rFont val="Arial"/>
        <family val="3"/>
        <charset val="128"/>
      </rPr>
      <t>ヘキサンジオール</t>
    </r>
    <r>
      <rPr>
        <sz val="8"/>
        <color theme="1"/>
        <rFont val="Arial"/>
        <family val="2"/>
        <charset val="204"/>
      </rPr>
      <t xml:space="preserve"> </t>
    </r>
  </si>
  <si>
    <r>
      <rPr>
        <sz val="8"/>
        <color theme="1"/>
        <rFont val="Arial"/>
        <family val="2"/>
      </rPr>
      <t>シクロペンタシロキサン、水、ジメチコン、</t>
    </r>
    <r>
      <rPr>
        <sz val="8"/>
        <color theme="1"/>
        <rFont val="Arial"/>
        <family val="2"/>
        <charset val="204"/>
      </rPr>
      <t>BG</t>
    </r>
    <r>
      <rPr>
        <sz val="8"/>
        <color theme="1"/>
        <rFont val="Arial"/>
        <family val="2"/>
      </rPr>
      <t>、</t>
    </r>
    <r>
      <rPr>
        <sz val="8"/>
        <color theme="1"/>
        <rFont val="Arial"/>
        <family val="2"/>
        <charset val="204"/>
      </rPr>
      <t>PEG-9</t>
    </r>
    <r>
      <rPr>
        <sz val="8"/>
        <color theme="1"/>
        <rFont val="Arial"/>
        <family val="2"/>
      </rPr>
      <t>、ジメチコン、ジフェニルシロキシフェニルトリメチコン、（ジメチコン</t>
    </r>
    <r>
      <rPr>
        <sz val="8"/>
        <color theme="1"/>
        <rFont val="Arial"/>
        <family val="2"/>
        <charset val="204"/>
      </rPr>
      <t>/</t>
    </r>
    <r>
      <rPr>
        <sz val="8"/>
        <color theme="1"/>
        <rFont val="Arial"/>
        <family val="2"/>
      </rPr>
      <t>ビニルジメチコン</t>
    </r>
    <r>
      <rPr>
        <sz val="8"/>
        <color theme="1"/>
        <rFont val="Arial"/>
        <family val="2"/>
        <charset val="204"/>
      </rPr>
      <t>)</t>
    </r>
    <r>
      <rPr>
        <sz val="8"/>
        <color theme="1"/>
        <rFont val="Arial"/>
        <family val="2"/>
      </rPr>
      <t>クロスポリマー、テトラヘキシルデカン酸アスコルビル、トコフェロール、スクワラン、グリセリン、ジカプリン酸ネオペンチルグリコール、ジエチルヘキサン酸ネオペンチルグリコール、イソステアリン酸ポリグリセリルー２、グルタミン酸</t>
    </r>
    <r>
      <rPr>
        <sz val="8"/>
        <color theme="1"/>
        <rFont val="Arial"/>
        <family val="2"/>
        <charset val="204"/>
      </rPr>
      <t>Na</t>
    </r>
    <r>
      <rPr>
        <sz val="8"/>
        <color theme="1"/>
        <rFont val="Arial"/>
        <family val="2"/>
      </rPr>
      <t>、グリチルリチン酸２</t>
    </r>
    <r>
      <rPr>
        <sz val="8"/>
        <color theme="1"/>
        <rFont val="Arial"/>
        <family val="2"/>
        <charset val="204"/>
      </rPr>
      <t>K</t>
    </r>
    <r>
      <rPr>
        <sz val="8"/>
        <color theme="1"/>
        <rFont val="Arial"/>
        <family val="2"/>
      </rPr>
      <t>、酸化鉄、（ジメチコン</t>
    </r>
    <r>
      <rPr>
        <sz val="8"/>
        <color theme="1"/>
        <rFont val="Arial"/>
        <family val="2"/>
        <charset val="204"/>
      </rPr>
      <t>/</t>
    </r>
    <r>
      <rPr>
        <sz val="8"/>
        <color theme="1"/>
        <rFont val="Arial"/>
        <family val="2"/>
      </rPr>
      <t>メチコン）コポリマー、酸化チタン、酸化ジルコニウム、水酸化Ａｌ、酸化亜鉛、ジステアルジモニウムヘクトライト、マイカ、フェノキシエタノール</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</si>
  <si>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、ラウリン酸、水、ミリスチン酸、ココアンホジ酢酸</t>
    </r>
    <r>
      <rPr>
        <sz val="8"/>
        <color theme="1"/>
        <rFont val="Arial"/>
        <family val="2"/>
        <charset val="204"/>
      </rPr>
      <t>2Na</t>
    </r>
    <r>
      <rPr>
        <sz val="8"/>
        <color theme="1"/>
        <rFont val="Arial Unicode MS"/>
        <family val="3"/>
        <charset val="128"/>
      </rPr>
      <t>、グリコール酸、グリセリン、エチドロン酸</t>
    </r>
    <r>
      <rPr>
        <sz val="8"/>
        <color theme="1"/>
        <rFont val="Arial"/>
        <family val="2"/>
        <charset val="204"/>
      </rPr>
      <t>4Na</t>
    </r>
    <r>
      <rPr>
        <sz val="8"/>
        <color theme="1"/>
        <rFont val="Arial Unicode MS"/>
        <family val="3"/>
        <charset val="128"/>
      </rPr>
      <t>、青</t>
    </r>
    <r>
      <rPr>
        <sz val="8"/>
        <color theme="1"/>
        <rFont val="Arial"/>
        <family val="2"/>
        <charset val="204"/>
      </rPr>
      <t>404</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</si>
  <si>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、ラウリン酸、水、ミリスチン酸、ココアンホジ酢酸</t>
    </r>
    <r>
      <rPr>
        <sz val="8"/>
        <color theme="1"/>
        <rFont val="Arial"/>
        <family val="2"/>
        <charset val="204"/>
      </rPr>
      <t>2Na</t>
    </r>
    <r>
      <rPr>
        <sz val="8"/>
        <color theme="1"/>
        <rFont val="Arial Unicode MS"/>
        <family val="3"/>
        <charset val="128"/>
      </rPr>
      <t>、グリコール酸、グリセリン、エチドロン酸</t>
    </r>
    <r>
      <rPr>
        <sz val="8"/>
        <color theme="1"/>
        <rFont val="Arial"/>
        <family val="2"/>
        <charset val="204"/>
      </rPr>
      <t>4Na</t>
    </r>
    <r>
      <rPr>
        <sz val="8"/>
        <color theme="1"/>
        <rFont val="Arial Unicode MS"/>
        <family val="3"/>
        <charset val="128"/>
      </rPr>
      <t>、緑</t>
    </r>
    <r>
      <rPr>
        <sz val="8"/>
        <color theme="1"/>
        <rFont val="Arial"/>
        <family val="2"/>
        <charset val="204"/>
      </rPr>
      <t>204</t>
    </r>
    <r>
      <rPr>
        <sz val="8"/>
        <color theme="1"/>
        <rFont val="Arial Unicode MS"/>
        <family val="3"/>
        <charset val="128"/>
      </rPr>
      <t>、緑</t>
    </r>
    <r>
      <rPr>
        <sz val="8"/>
        <color theme="1"/>
        <rFont val="Arial"/>
        <family val="2"/>
        <charset val="204"/>
      </rPr>
      <t>3</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</si>
  <si>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、ラウリン酸、水、ミリスチン酸、ウワウルシエキス、アボカドエキス、ココアンホジ酢酸</t>
    </r>
    <r>
      <rPr>
        <sz val="8"/>
        <color theme="1"/>
        <rFont val="Arial"/>
        <family val="2"/>
        <charset val="204"/>
      </rPr>
      <t>2Na</t>
    </r>
    <r>
      <rPr>
        <sz val="8"/>
        <color theme="1"/>
        <rFont val="Arial Unicode MS"/>
        <family val="3"/>
        <charset val="128"/>
      </rPr>
      <t>、グリコール酸、炭、グリセリン、サリチル酸、ハイドロキノン</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</si>
  <si>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Perfect Stretch Sheet mini</t>
    </r>
  </si>
  <si>
    <r>
      <rPr>
        <sz val="10"/>
        <rFont val="Arial"/>
        <family val="2"/>
      </rPr>
      <t>《</t>
    </r>
    <r>
      <rPr>
        <sz val="10"/>
        <rFont val="Arial"/>
        <family val="2"/>
        <charset val="204"/>
      </rPr>
      <t>B-10</t>
    </r>
    <r>
      <rPr>
        <sz val="10"/>
        <rFont val="Arial"/>
        <family val="2"/>
      </rPr>
      <t>》</t>
    </r>
    <r>
      <rPr>
        <sz val="10"/>
        <rFont val="Arial"/>
        <family val="2"/>
        <charset val="204"/>
      </rPr>
      <t>PREMIUM BC EYE SHEET</t>
    </r>
  </si>
  <si>
    <r>
      <rPr>
        <sz val="10"/>
        <rFont val="Arial"/>
        <family val="2"/>
      </rPr>
      <t>《</t>
    </r>
    <r>
      <rPr>
        <sz val="10"/>
        <rFont val="Arial"/>
        <family val="2"/>
        <charset val="204"/>
      </rPr>
      <t>B-10</t>
    </r>
    <r>
      <rPr>
        <sz val="10"/>
        <rFont val="Arial"/>
        <family val="2"/>
      </rPr>
      <t>》</t>
    </r>
    <r>
      <rPr>
        <sz val="10"/>
        <rFont val="Arial"/>
        <family val="2"/>
        <charset val="204"/>
      </rPr>
      <t>PREMIUM FACE MASK</t>
    </r>
  </si>
  <si>
    <r>
      <rPr>
        <sz val="10"/>
        <rFont val="Yu Gothic"/>
        <family val="1"/>
        <charset val="128"/>
      </rPr>
      <t>水</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スクワラン</t>
    </r>
    <r>
      <rPr>
        <sz val="10"/>
        <rFont val="Arial"/>
        <family val="2"/>
        <charset val="204"/>
      </rPr>
      <t xml:space="preserve">
</t>
    </r>
    <r>
      <rPr>
        <sz val="10"/>
        <rFont val="Yu Gothic"/>
        <family val="1"/>
        <charset val="128"/>
      </rPr>
      <t>トリ（カプリル酸／カプリン酸）グリセリル</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ヤエヤマアオキ果汁</t>
    </r>
    <r>
      <rPr>
        <sz val="10"/>
        <rFont val="Arial"/>
        <family val="2"/>
        <charset val="204"/>
      </rPr>
      <t xml:space="preserve">
</t>
    </r>
    <r>
      <rPr>
        <sz val="10"/>
        <rFont val="Yu Gothic"/>
        <family val="1"/>
        <charset val="128"/>
      </rPr>
      <t>ヨモギ葉エキス</t>
    </r>
    <r>
      <rPr>
        <sz val="10"/>
        <rFont val="Arial"/>
        <family val="2"/>
        <charset val="204"/>
      </rPr>
      <t xml:space="preserve">
</t>
    </r>
    <r>
      <rPr>
        <sz val="10"/>
        <rFont val="Yu Gothic"/>
        <family val="1"/>
        <charset val="128"/>
      </rPr>
      <t>アシタバ葉／茎エキス</t>
    </r>
    <r>
      <rPr>
        <sz val="10"/>
        <rFont val="Arial"/>
        <family val="2"/>
        <charset val="204"/>
      </rPr>
      <t xml:space="preserve">
</t>
    </r>
    <r>
      <rPr>
        <sz val="10"/>
        <rFont val="Yu Gothic"/>
        <family val="1"/>
        <charset val="128"/>
      </rPr>
      <t>クビレヅタエキス</t>
    </r>
    <r>
      <rPr>
        <sz val="10"/>
        <rFont val="Arial"/>
        <family val="2"/>
        <charset val="204"/>
      </rPr>
      <t xml:space="preserve">
</t>
    </r>
    <r>
      <rPr>
        <sz val="10"/>
        <rFont val="Yu Gothic"/>
        <family val="1"/>
        <charset val="128"/>
      </rPr>
      <t>セラミド</t>
    </r>
    <r>
      <rPr>
        <sz val="10"/>
        <rFont val="Arial"/>
        <family val="2"/>
        <charset val="204"/>
      </rPr>
      <t xml:space="preserve">NP
</t>
    </r>
    <r>
      <rPr>
        <sz val="10"/>
        <rFont val="Yu Gothic"/>
        <family val="1"/>
        <charset val="128"/>
      </rPr>
      <t>セラミド</t>
    </r>
    <r>
      <rPr>
        <sz val="10"/>
        <rFont val="Arial"/>
        <family val="2"/>
        <charset val="204"/>
      </rPr>
      <t xml:space="preserve">AP
</t>
    </r>
    <r>
      <rPr>
        <sz val="10"/>
        <rFont val="Yu Gothic"/>
        <family val="1"/>
        <charset val="128"/>
      </rPr>
      <t>オリーブ果実油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オニサルビア油</t>
    </r>
    <r>
      <rPr>
        <sz val="10"/>
        <rFont val="Arial"/>
        <family val="2"/>
        <charset val="204"/>
      </rPr>
      <t xml:space="preserve">
</t>
    </r>
    <r>
      <rPr>
        <sz val="10"/>
        <rFont val="Yu Gothic"/>
        <family val="1"/>
        <charset val="128"/>
      </rPr>
      <t>カリオデンドロンオリノセンセ種子油</t>
    </r>
    <r>
      <rPr>
        <sz val="10"/>
        <rFont val="Arial"/>
        <family val="2"/>
        <charset val="204"/>
      </rPr>
      <t xml:space="preserve">
</t>
    </r>
    <r>
      <rPr>
        <sz val="10"/>
        <rFont val="Yu Gothic"/>
        <family val="1"/>
        <charset val="128"/>
      </rPr>
      <t>ステアリン酸ポリグリセリル－２</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ステアリン酸グリセリル</t>
    </r>
    <r>
      <rPr>
        <sz val="10"/>
        <rFont val="Arial"/>
        <family val="2"/>
        <charset val="204"/>
      </rPr>
      <t xml:space="preserve">
</t>
    </r>
    <r>
      <rPr>
        <sz val="10"/>
        <rFont val="Yu Gothic"/>
        <family val="1"/>
        <charset val="128"/>
      </rPr>
      <t>フェネチルアルコール</t>
    </r>
    <r>
      <rPr>
        <sz val="10"/>
        <rFont val="Arial"/>
        <family val="2"/>
        <charset val="204"/>
      </rPr>
      <t xml:space="preserve">
</t>
    </r>
    <r>
      <rPr>
        <sz val="10"/>
        <rFont val="Yu Gothic"/>
        <family val="1"/>
        <charset val="128"/>
      </rPr>
      <t>ステアリルアルコール</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クエン酸</t>
    </r>
    <r>
      <rPr>
        <sz val="10"/>
        <rFont val="Arial"/>
        <family val="2"/>
        <charset val="204"/>
      </rPr>
      <t xml:space="preserve">Na
</t>
    </r>
    <r>
      <rPr>
        <sz val="10"/>
        <rFont val="Yu Gothic"/>
        <family val="1"/>
        <charset val="128"/>
      </rPr>
      <t>コメヌカ油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トコフェロール</t>
    </r>
    <phoneticPr fontId="154"/>
  </si>
  <si>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Non F Energy Premium 250 g</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</si>
  <si>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ミネラルオイル</t>
    </r>
    <r>
      <rPr>
        <sz val="8"/>
        <color theme="1"/>
        <rFont val="Arial"/>
        <family val="2"/>
        <charset val="204"/>
      </rPr>
      <t xml:space="preserve">, </t>
    </r>
    <r>
      <rPr>
        <sz val="8"/>
        <color theme="1"/>
        <rFont val="ＭＳ Ｐゴシック"/>
        <family val="2"/>
        <charset val="128"/>
      </rPr>
      <t>ポリアクリルアミド</t>
    </r>
    <r>
      <rPr>
        <sz val="8"/>
        <color theme="1"/>
        <rFont val="Arial"/>
        <family val="2"/>
        <charset val="204"/>
      </rPr>
      <t xml:space="preserve">, </t>
    </r>
    <r>
      <rPr>
        <sz val="8"/>
        <color theme="1"/>
        <rFont val="ＭＳ Ｐゴシック"/>
        <family val="2"/>
        <charset val="128"/>
      </rPr>
      <t>（Ｃ１３，１４）イソパラフィン</t>
    </r>
    <r>
      <rPr>
        <sz val="8"/>
        <color theme="1"/>
        <rFont val="Arial"/>
        <family val="2"/>
        <charset val="204"/>
      </rPr>
      <t xml:space="preserve">, </t>
    </r>
    <r>
      <rPr>
        <sz val="8"/>
        <color theme="1"/>
        <rFont val="ＭＳ Ｐゴシック"/>
        <family val="2"/>
        <charset val="128"/>
      </rPr>
      <t>アスペルギルス／ダイズ種子エキス発酵エキス液</t>
    </r>
    <r>
      <rPr>
        <sz val="8"/>
        <color theme="1"/>
        <rFont val="Arial"/>
        <family val="2"/>
        <charset val="204"/>
      </rPr>
      <t xml:space="preserve">, </t>
    </r>
    <r>
      <rPr>
        <sz val="8"/>
        <color theme="1"/>
        <rFont val="ＭＳ Ｐゴシック"/>
        <family val="2"/>
        <charset val="128"/>
      </rPr>
      <t>グラウシン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ミシマサイコ根エキス</t>
    </r>
    <r>
      <rPr>
        <sz val="8"/>
        <color theme="1"/>
        <rFont val="Arial"/>
        <family val="2"/>
        <charset val="204"/>
      </rPr>
      <t xml:space="preserve">, </t>
    </r>
    <r>
      <rPr>
        <sz val="8"/>
        <color theme="1"/>
        <rFont val="ＭＳ Ｐゴシック"/>
        <family val="2"/>
        <charset val="128"/>
      </rPr>
      <t>チオクト酸</t>
    </r>
    <r>
      <rPr>
        <sz val="8"/>
        <color theme="1"/>
        <rFont val="Arial"/>
        <family val="2"/>
        <charset val="204"/>
      </rPr>
      <t xml:space="preserve">, </t>
    </r>
    <r>
      <rPr>
        <sz val="8"/>
        <color theme="1"/>
        <rFont val="ＭＳ Ｐゴシック"/>
        <family val="2"/>
        <charset val="128"/>
      </rPr>
      <t>コエンチームＡ</t>
    </r>
    <r>
      <rPr>
        <sz val="8"/>
        <color theme="1"/>
        <rFont val="Arial"/>
        <family val="2"/>
        <charset val="204"/>
      </rPr>
      <t xml:space="preserve">, </t>
    </r>
    <r>
      <rPr>
        <sz val="8"/>
        <color theme="1"/>
        <rFont val="ＭＳ Ｐゴシック"/>
        <family val="2"/>
        <charset val="128"/>
      </rPr>
      <t>ツノゲシ葉エキス</t>
    </r>
    <r>
      <rPr>
        <sz val="8"/>
        <color theme="1"/>
        <rFont val="Arial"/>
        <family val="2"/>
        <charset val="204"/>
      </rPr>
      <t xml:space="preserve">, </t>
    </r>
    <r>
      <rPr>
        <sz val="8"/>
        <color theme="1"/>
        <rFont val="ＭＳ Ｐゴシック"/>
        <family val="2"/>
        <charset val="128"/>
      </rPr>
      <t>ユーグレナエキス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α</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ヤシ油アルキルグルコシド</t>
    </r>
    <r>
      <rPr>
        <sz val="8"/>
        <color theme="1"/>
        <rFont val="Arial"/>
        <family val="2"/>
        <charset val="204"/>
      </rPr>
      <t xml:space="preserve">, </t>
    </r>
    <r>
      <rPr>
        <sz val="8"/>
        <color theme="1"/>
        <rFont val="ＭＳ Ｐゴシック"/>
        <family val="2"/>
        <charset val="128"/>
      </rPr>
      <t>ＰＥＧ－８</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ラウレス－７</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</si>
  <si>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ＰＧ</t>
    </r>
    <r>
      <rPr>
        <sz val="8"/>
        <color theme="1"/>
        <rFont val="Arial"/>
        <family val="2"/>
        <charset val="204"/>
      </rPr>
      <t>, "</t>
    </r>
    <r>
      <rPr>
        <sz val="8"/>
        <color theme="1"/>
        <rFont val="ＭＳ Ｐゴシック"/>
        <family val="2"/>
        <charset val="128"/>
      </rPr>
      <t>ウンカリアトメントサエキス</t>
    </r>
    <r>
      <rPr>
        <sz val="8"/>
        <color theme="1"/>
        <rFont val="Arial"/>
        <family val="2"/>
        <charset val="204"/>
      </rPr>
      <t xml:space="preserve"> ,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セリエキス</t>
    </r>
    <r>
      <rPr>
        <sz val="8"/>
        <color theme="1"/>
        <rFont val="Arial"/>
        <family val="2"/>
        <charset val="204"/>
      </rPr>
      <t xml:space="preserve">, </t>
    </r>
    <r>
      <rPr>
        <sz val="8"/>
        <color theme="1"/>
        <rFont val="ＭＳ Ｐゴシック"/>
        <family val="2"/>
        <charset val="128"/>
      </rPr>
      <t>オレンジ果汁</t>
    </r>
    <r>
      <rPr>
        <sz val="8"/>
        <color theme="1"/>
        <rFont val="Arial"/>
        <family val="2"/>
        <charset val="204"/>
      </rPr>
      <t xml:space="preserve">, </t>
    </r>
    <r>
      <rPr>
        <sz val="8"/>
        <color theme="1"/>
        <rFont val="ＭＳ Ｐゴシック"/>
        <family val="2"/>
        <charset val="128"/>
      </rPr>
      <t>ライム果汁</t>
    </r>
    <r>
      <rPr>
        <sz val="8"/>
        <color theme="1"/>
        <rFont val="Arial"/>
        <family val="2"/>
        <charset val="204"/>
      </rPr>
      <t xml:space="preserve">, </t>
    </r>
    <r>
      <rPr>
        <sz val="8"/>
        <color theme="1"/>
        <rFont val="ＭＳ Ｐゴシック"/>
        <family val="2"/>
        <charset val="128"/>
      </rPr>
      <t>レモン果汁</t>
    </r>
    <r>
      <rPr>
        <sz val="8"/>
        <color theme="1"/>
        <rFont val="Arial"/>
        <family val="2"/>
        <charset val="204"/>
      </rPr>
      <t xml:space="preserve">, </t>
    </r>
    <r>
      <rPr>
        <sz val="8"/>
        <color theme="1"/>
        <rFont val="ＭＳ Ｐゴシック"/>
        <family val="2"/>
        <charset val="128"/>
      </rPr>
      <t>セイヨウハッカ油</t>
    </r>
    <r>
      <rPr>
        <sz val="8"/>
        <color theme="1"/>
        <rFont val="Arial"/>
        <family val="2"/>
        <charset val="204"/>
      </rPr>
      <t xml:space="preserve">, </t>
    </r>
    <r>
      <rPr>
        <sz val="8"/>
        <color theme="1"/>
        <rFont val="ＭＳ Ｐゴシック"/>
        <family val="2"/>
        <charset val="128"/>
      </rPr>
      <t>ラベンダー油</t>
    </r>
    <r>
      <rPr>
        <sz val="8"/>
        <color theme="1"/>
        <rFont val="Arial"/>
        <family val="2"/>
        <charset val="204"/>
      </rPr>
      <t xml:space="preserve">, </t>
    </r>
    <r>
      <rPr>
        <sz val="8"/>
        <color theme="1"/>
        <rFont val="ＭＳ Ｐゴシック"/>
        <family val="2"/>
        <charset val="128"/>
      </rPr>
      <t>コリアンダー果実油</t>
    </r>
    <r>
      <rPr>
        <sz val="8"/>
        <color theme="1"/>
        <rFont val="Arial"/>
        <family val="2"/>
        <charset val="204"/>
      </rPr>
      <t xml:space="preserve">, </t>
    </r>
    <r>
      <rPr>
        <sz val="8"/>
        <color theme="1"/>
        <rFont val="ＭＳ Ｐゴシック"/>
        <family val="2"/>
        <charset val="128"/>
      </rPr>
      <t>ユーカリ葉油</t>
    </r>
    <r>
      <rPr>
        <sz val="8"/>
        <color theme="1"/>
        <rFont val="Arial"/>
        <family val="2"/>
        <charset val="204"/>
      </rPr>
      <t xml:space="preserve">, </t>
    </r>
    <r>
      <rPr>
        <sz val="8"/>
        <color theme="1"/>
        <rFont val="ＭＳ Ｐゴシック"/>
        <family val="2"/>
        <charset val="128"/>
      </rPr>
      <t>オレンジ油</t>
    </r>
    <r>
      <rPr>
        <sz val="8"/>
        <color theme="1"/>
        <rFont val="Arial"/>
        <family val="2"/>
        <charset val="204"/>
      </rPr>
      <t xml:space="preserve">, </t>
    </r>
    <r>
      <rPr>
        <sz val="8"/>
        <color theme="1"/>
        <rFont val="ＭＳ Ｐゴシック"/>
        <family val="2"/>
        <charset val="128"/>
      </rPr>
      <t>レモン果皮油</t>
    </r>
    <r>
      <rPr>
        <sz val="8"/>
        <color theme="1"/>
        <rFont val="Arial"/>
        <family val="2"/>
        <charset val="204"/>
      </rPr>
      <t xml:space="preserve">, </t>
    </r>
    <r>
      <rPr>
        <sz val="8"/>
        <color theme="1"/>
        <rFont val="ＭＳ Ｐゴシック"/>
        <family val="2"/>
        <charset val="128"/>
      </rPr>
      <t>グレープフルーツ果皮油</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メリアアザジラクタ葉エキス</t>
    </r>
    <r>
      <rPr>
        <sz val="8"/>
        <color theme="1"/>
        <rFont val="Arial"/>
        <family val="2"/>
        <charset val="204"/>
      </rPr>
      <t xml:space="preserve">, </t>
    </r>
    <r>
      <rPr>
        <sz val="8"/>
        <color theme="1"/>
        <rFont val="ＭＳ Ｐゴシック"/>
        <family val="2"/>
        <charset val="128"/>
      </rPr>
      <t>スピルリナプラテンシスエキス</t>
    </r>
    <r>
      <rPr>
        <sz val="8"/>
        <color theme="1"/>
        <rFont val="Arial"/>
        <family val="2"/>
        <charset val="204"/>
      </rPr>
      <t xml:space="preserve">, </t>
    </r>
    <r>
      <rPr>
        <sz val="8"/>
        <color theme="1"/>
        <rFont val="ＭＳ Ｐゴシック"/>
        <family val="2"/>
        <charset val="128"/>
      </rPr>
      <t>ダイズイソフラボン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ビターオレンジ花エキス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xml:space="preserve">, </t>
    </r>
    <r>
      <rPr>
        <sz val="8"/>
        <color theme="1"/>
        <rFont val="ＭＳ Ｐゴシック"/>
        <family val="2"/>
        <charset val="128"/>
      </rPr>
      <t>サンザシエキス</t>
    </r>
    <r>
      <rPr>
        <sz val="8"/>
        <color theme="1"/>
        <rFont val="Arial"/>
        <family val="2"/>
        <charset val="204"/>
      </rPr>
      <t xml:space="preserve">, </t>
    </r>
    <r>
      <rPr>
        <sz val="8"/>
        <color theme="1"/>
        <rFont val="ＭＳ Ｐゴシック"/>
        <family val="2"/>
        <charset val="128"/>
      </rPr>
      <t>ナツメ果実エキス</t>
    </r>
    <r>
      <rPr>
        <sz val="8"/>
        <color theme="1"/>
        <rFont val="Arial"/>
        <family val="2"/>
        <charset val="204"/>
      </rPr>
      <t xml:space="preserve">, </t>
    </r>
    <r>
      <rPr>
        <sz val="8"/>
        <color theme="1"/>
        <rFont val="ＭＳ Ｐゴシック"/>
        <family val="2"/>
        <charset val="128"/>
      </rPr>
      <t>グレープフルーツ果実エキス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マルトデキストリン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ＰＥＧ－３２</t>
    </r>
    <r>
      <rPr>
        <sz val="8"/>
        <color theme="1"/>
        <rFont val="Arial"/>
        <family val="2"/>
        <charset val="204"/>
      </rPr>
      <t xml:space="preserve">, </t>
    </r>
    <r>
      <rPr>
        <sz val="8"/>
        <color theme="1"/>
        <rFont val="ＭＳ Ｐゴシック"/>
        <family val="2"/>
        <charset val="128"/>
      </rPr>
      <t>デキストリン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</si>
  <si>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MASK 30pcs</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</si>
  <si>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メチルグルセス－１０</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ポリアクリレート－１３</t>
    </r>
    <r>
      <rPr>
        <sz val="8"/>
        <color theme="1"/>
        <rFont val="Arial"/>
        <family val="2"/>
        <charset val="204"/>
      </rPr>
      <t xml:space="preserve">, </t>
    </r>
    <r>
      <rPr>
        <sz val="8"/>
        <color theme="1"/>
        <rFont val="ＭＳ Ｐゴシック"/>
        <family val="2"/>
        <charset val="128"/>
      </rPr>
      <t>ポリイソブテン</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リゾレシチン</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イソステアリン酸ソルビタン</t>
    </r>
    <r>
      <rPr>
        <sz val="8"/>
        <color theme="1"/>
        <rFont val="Arial"/>
        <family val="2"/>
        <charset val="204"/>
      </rPr>
      <t xml:space="preserve">, </t>
    </r>
    <r>
      <rPr>
        <sz val="8"/>
        <color theme="1"/>
        <rFont val="ＭＳ Ｐゴシック"/>
        <family val="2"/>
        <charset val="128"/>
      </rPr>
      <t>ユズ果皮油</t>
    </r>
    <r>
      <rPr>
        <sz val="8"/>
        <color theme="1"/>
        <rFont val="Arial"/>
        <family val="2"/>
        <charset val="204"/>
      </rPr>
      <t xml:space="preserve">, </t>
    </r>
    <r>
      <rPr>
        <sz val="8"/>
        <color theme="1"/>
        <rFont val="ＭＳ Ｐゴシック"/>
        <family val="2"/>
        <charset val="128"/>
      </rPr>
      <t>ポリソルベート２０</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オレイン酸ポリグリセリル－１０</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コメヌカ油</t>
    </r>
    <r>
      <rPr>
        <sz val="8"/>
        <color theme="1"/>
        <rFont val="Arial"/>
        <family val="2"/>
        <charset val="204"/>
      </rPr>
      <t xml:space="preserve">, </t>
    </r>
    <r>
      <rPr>
        <sz val="8"/>
        <color theme="1"/>
        <rFont val="ＭＳ Ｐゴシック"/>
        <family val="2"/>
        <charset val="128"/>
      </rPr>
      <t>グルコシルセラミド</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</si>
  <si>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POWDER ESSENCE 5sets</t>
    </r>
  </si>
  <si>
    <r>
      <t>1</t>
    </r>
    <r>
      <rPr>
        <sz val="8"/>
        <color theme="1"/>
        <rFont val="ＭＳ Ｐゴシック"/>
        <family val="2"/>
        <charset val="128"/>
      </rPr>
      <t>剤　ローション</t>
    </r>
    <r>
      <rPr>
        <sz val="8"/>
        <color theme="1"/>
        <rFont val="Arial"/>
        <family val="2"/>
        <charset val="204"/>
      </rPr>
      <t xml:space="preserve">: </t>
    </r>
    <r>
      <rPr>
        <sz val="8"/>
        <color theme="1"/>
        <rFont val="ＭＳ Ｐゴシック"/>
        <family val="2"/>
        <charset val="128"/>
      </rPr>
      <t>水</t>
    </r>
    <r>
      <rPr>
        <sz val="8"/>
        <color theme="1"/>
        <rFont val="Arial"/>
        <family val="2"/>
        <charset val="204"/>
      </rPr>
      <t xml:space="preserve"> ,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アスペルギルス</t>
    </r>
    <r>
      <rPr>
        <sz val="8"/>
        <color theme="1"/>
        <rFont val="Arial"/>
        <family val="2"/>
        <charset val="204"/>
      </rPr>
      <t>/</t>
    </r>
    <r>
      <rPr>
        <sz val="8"/>
        <color theme="1"/>
        <rFont val="ＭＳ Ｐゴシック"/>
        <family val="2"/>
        <charset val="128"/>
      </rPr>
      <t>ダイズ種子エキス発酵エキス液</t>
    </r>
    <r>
      <rPr>
        <sz val="8"/>
        <color theme="1"/>
        <rFont val="Arial"/>
        <family val="2"/>
        <charset val="204"/>
      </rPr>
      <t xml:space="preserve">, </t>
    </r>
    <r>
      <rPr>
        <sz val="8"/>
        <color theme="1"/>
        <rFont val="ＭＳ Ｐゴシック"/>
        <family val="2"/>
        <charset val="128"/>
      </rPr>
      <t>ケイ酸Ｎａ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2</t>
    </r>
    <r>
      <rPr>
        <sz val="8"/>
        <color theme="1"/>
        <rFont val="ＭＳ Ｐゴシック"/>
        <family val="2"/>
        <charset val="128"/>
      </rPr>
      <t>剤　フリーズドライ</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ヒアルロン酸</t>
    </r>
    <r>
      <rPr>
        <sz val="8"/>
        <color theme="1"/>
        <rFont val="Arial"/>
        <family val="2"/>
        <charset val="204"/>
      </rPr>
      <t xml:space="preserve">, </t>
    </r>
    <r>
      <rPr>
        <sz val="8"/>
        <color theme="1"/>
        <rFont val="ＭＳ Ｐゴシック"/>
        <family val="2"/>
        <charset val="128"/>
      </rPr>
      <t>アスコルビン酸Ｎａ</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</si>
  <si>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ヤシ油</t>
    </r>
    <r>
      <rPr>
        <sz val="8"/>
        <color theme="1"/>
        <rFont val="Arial"/>
        <family val="2"/>
        <charset val="204"/>
      </rPr>
      <t xml:space="preserve">, </t>
    </r>
    <r>
      <rPr>
        <sz val="8"/>
        <color theme="1"/>
        <rFont val="ＭＳ Ｐゴシック"/>
        <family val="2"/>
        <charset val="128"/>
      </rPr>
      <t>ステアリン酸グリセリル</t>
    </r>
    <r>
      <rPr>
        <sz val="8"/>
        <color theme="1"/>
        <rFont val="Arial"/>
        <family val="2"/>
        <charset val="204"/>
      </rPr>
      <t xml:space="preserve">, </t>
    </r>
    <r>
      <rPr>
        <sz val="8"/>
        <color theme="1"/>
        <rFont val="ＭＳ Ｐゴシック"/>
        <family val="2"/>
        <charset val="128"/>
      </rPr>
      <t>加水分解カイメン</t>
    </r>
    <r>
      <rPr>
        <sz val="8"/>
        <color theme="1"/>
        <rFont val="Arial"/>
        <family val="2"/>
        <charset val="204"/>
      </rPr>
      <t xml:space="preserve">, </t>
    </r>
    <r>
      <rPr>
        <sz val="8"/>
        <color theme="1"/>
        <rFont val="ＭＳ Ｐゴシック"/>
        <family val="2"/>
        <charset val="128"/>
      </rPr>
      <t>セテアリルアルコール</t>
    </r>
    <r>
      <rPr>
        <sz val="8"/>
        <color theme="1"/>
        <rFont val="Arial"/>
        <family val="2"/>
        <charset val="204"/>
      </rPr>
      <t xml:space="preserve">, </t>
    </r>
    <r>
      <rPr>
        <sz val="8"/>
        <color theme="1"/>
        <rFont val="ＭＳ Ｐゴシック"/>
        <family val="2"/>
        <charset val="128"/>
      </rPr>
      <t>リン酸アスコルビルＭｇ</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フラーレン</t>
    </r>
    <r>
      <rPr>
        <sz val="8"/>
        <color theme="1"/>
        <rFont val="Arial"/>
        <family val="2"/>
        <charset val="204"/>
      </rPr>
      <t xml:space="preserve">, </t>
    </r>
    <r>
      <rPr>
        <sz val="8"/>
        <color theme="1"/>
        <rFont val="ＭＳ Ｐゴシック"/>
        <family val="2"/>
        <charset val="128"/>
      </rPr>
      <t>ヘマトコッカスプルビアリス油</t>
    </r>
    <r>
      <rPr>
        <sz val="8"/>
        <color theme="1"/>
        <rFont val="Arial"/>
        <family val="2"/>
        <charset val="204"/>
      </rPr>
      <t xml:space="preserve">, </t>
    </r>
    <r>
      <rPr>
        <sz val="8"/>
        <color theme="1"/>
        <rFont val="ＭＳ Ｐゴシック"/>
        <family val="2"/>
        <charset val="128"/>
      </rPr>
      <t>コメ胚芽油</t>
    </r>
    <r>
      <rPr>
        <sz val="8"/>
        <color theme="1"/>
        <rFont val="Arial"/>
        <family val="2"/>
        <charset val="204"/>
      </rPr>
      <t xml:space="preserve">, </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グリチルリチン酸２Ｋ</t>
    </r>
    <r>
      <rPr>
        <sz val="8"/>
        <color theme="1"/>
        <rFont val="Arial"/>
        <family val="2"/>
        <charset val="204"/>
      </rPr>
      <t xml:space="preserve">, </t>
    </r>
    <r>
      <rPr>
        <sz val="8"/>
        <color theme="1"/>
        <rFont val="ＭＳ Ｐゴシック"/>
        <family val="2"/>
        <charset val="128"/>
      </rPr>
      <t>アセチルヘキサペプチド－８</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 xml:space="preserve">, </t>
    </r>
    <r>
      <rPr>
        <sz val="8"/>
        <color theme="1"/>
        <rFont val="ＭＳ Ｐゴシック"/>
        <family val="2"/>
        <charset val="128"/>
      </rPr>
      <t>オウゴン根エキス</t>
    </r>
    <r>
      <rPr>
        <sz val="8"/>
        <color theme="1"/>
        <rFont val="Arial"/>
        <family val="2"/>
        <charset val="204"/>
      </rPr>
      <t xml:space="preserve">, </t>
    </r>
    <r>
      <rPr>
        <sz val="8"/>
        <color theme="1"/>
        <rFont val="ＭＳ Ｐゴシック"/>
        <family val="2"/>
        <charset val="128"/>
      </rPr>
      <t>イタドリ根エキス</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チャ葉エキス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ポリクオタニウム－５１</t>
    </r>
    <r>
      <rPr>
        <sz val="8"/>
        <color theme="1"/>
        <rFont val="Arial"/>
        <family val="2"/>
        <charset val="204"/>
      </rPr>
      <t xml:space="preserve">, </t>
    </r>
    <r>
      <rPr>
        <sz val="8"/>
        <color theme="1"/>
        <rFont val="ＭＳ Ｐゴシック"/>
        <family val="2"/>
        <charset val="128"/>
      </rPr>
      <t>コーン油</t>
    </r>
    <r>
      <rPr>
        <sz val="8"/>
        <color theme="1"/>
        <rFont val="Arial"/>
        <family val="2"/>
        <charset val="204"/>
      </rPr>
      <t xml:space="preserve">, </t>
    </r>
    <r>
      <rPr>
        <sz val="8"/>
        <color theme="1"/>
        <rFont val="ＭＳ Ｐゴシック"/>
        <family val="2"/>
        <charset val="128"/>
      </rPr>
      <t>パルミチン酸レチノール</t>
    </r>
    <r>
      <rPr>
        <sz val="8"/>
        <color theme="1"/>
        <rFont val="Arial"/>
        <family val="2"/>
        <charset val="204"/>
      </rPr>
      <t xml:space="preserve">, </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セラミド　</t>
    </r>
    <r>
      <rPr>
        <sz val="8"/>
        <color theme="1"/>
        <rFont val="Arial"/>
        <family val="2"/>
        <charset val="204"/>
      </rPr>
      <t xml:space="preserve">NP, </t>
    </r>
    <r>
      <rPr>
        <sz val="8"/>
        <color theme="1"/>
        <rFont val="ＭＳ Ｐゴシック"/>
        <family val="2"/>
        <charset val="128"/>
      </rPr>
      <t>セラミド　ＡＰ</t>
    </r>
    <r>
      <rPr>
        <sz val="8"/>
        <color theme="1"/>
        <rFont val="Arial"/>
        <family val="2"/>
        <charset val="204"/>
      </rPr>
      <t xml:space="preserve">, </t>
    </r>
    <r>
      <rPr>
        <sz val="8"/>
        <color theme="1"/>
        <rFont val="ＭＳ Ｐゴシック"/>
        <family val="2"/>
        <charset val="128"/>
      </rPr>
      <t>セラミド　ＥＯＰ</t>
    </r>
    <r>
      <rPr>
        <sz val="8"/>
        <color theme="1"/>
        <rFont val="Arial"/>
        <family val="2"/>
        <charset val="204"/>
      </rPr>
      <t xml:space="preserve">, </t>
    </r>
    <r>
      <rPr>
        <sz val="8"/>
        <color theme="1"/>
        <rFont val="ＭＳ Ｐゴシック"/>
        <family val="2"/>
        <charset val="128"/>
      </rPr>
      <t>酸化銀</t>
    </r>
    <r>
      <rPr>
        <sz val="8"/>
        <color theme="1"/>
        <rFont val="Arial"/>
        <family val="2"/>
        <charset val="204"/>
      </rPr>
      <t xml:space="preserve">, </t>
    </r>
    <r>
      <rPr>
        <sz val="8"/>
        <color theme="1"/>
        <rFont val="ＭＳ Ｐゴシック"/>
        <family val="2"/>
        <charset val="128"/>
      </rPr>
      <t>ラウロイルラクチレートＮａ</t>
    </r>
    <r>
      <rPr>
        <sz val="8"/>
        <color theme="1"/>
        <rFont val="Arial"/>
        <family val="2"/>
        <charset val="204"/>
      </rPr>
      <t xml:space="preserve">, </t>
    </r>
    <r>
      <rPr>
        <sz val="8"/>
        <color theme="1"/>
        <rFont val="ＭＳ Ｐゴシック"/>
        <family val="2"/>
        <charset val="128"/>
      </rPr>
      <t>セチルリン酸Ｋ</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ＢＨＴ</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ペンテト酸</t>
    </r>
    <r>
      <rPr>
        <sz val="8"/>
        <color theme="1"/>
        <rFont val="Arial"/>
        <family val="2"/>
        <charset val="204"/>
      </rPr>
      <t xml:space="preserve">5Na, </t>
    </r>
    <r>
      <rPr>
        <sz val="8"/>
        <color theme="1"/>
        <rFont val="ＭＳ Ｐゴシック"/>
        <family val="2"/>
        <charset val="128"/>
      </rPr>
      <t>フィチン酸</t>
    </r>
    <r>
      <rPr>
        <sz val="8"/>
        <color theme="1"/>
        <rFont val="Arial"/>
        <family val="2"/>
        <charset val="204"/>
      </rPr>
      <t xml:space="preserve">, </t>
    </r>
    <r>
      <rPr>
        <sz val="8"/>
        <color theme="1"/>
        <rFont val="ＭＳ Ｐゴシック"/>
        <family val="2"/>
        <charset val="128"/>
      </rPr>
      <t>ＰＶＰ</t>
    </r>
    <r>
      <rPr>
        <sz val="8"/>
        <color theme="1"/>
        <rFont val="Arial"/>
        <family val="2"/>
        <charset val="204"/>
      </rPr>
      <t xml:space="preserve">, </t>
    </r>
    <r>
      <rPr>
        <sz val="8"/>
        <color theme="1"/>
        <rFont val="ＭＳ Ｐゴシック"/>
        <family val="2"/>
        <charset val="128"/>
      </rPr>
      <t>カプリル酸グリセリル</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ＥＤＴＡ－２Ｎａ</t>
    </r>
    <r>
      <rPr>
        <sz val="8"/>
        <color theme="1"/>
        <rFont val="Arial"/>
        <family val="2"/>
        <charset val="204"/>
      </rPr>
      <t xml:space="preserve">, </t>
    </r>
    <r>
      <rPr>
        <sz val="8"/>
        <color theme="1"/>
        <rFont val="ＭＳ Ｐゴシック"/>
        <family val="2"/>
        <charset val="128"/>
      </rPr>
      <t>水酸化Ｎａ</t>
    </r>
    <r>
      <rPr>
        <sz val="8"/>
        <color theme="1"/>
        <rFont val="Arial"/>
        <family val="2"/>
        <charset val="204"/>
      </rPr>
      <t xml:space="preserve">, </t>
    </r>
    <r>
      <rPr>
        <sz val="8"/>
        <color theme="1"/>
        <rFont val="ＭＳ Ｐゴシック"/>
        <family val="2"/>
        <charset val="128"/>
      </rPr>
      <t>トコフェロール</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</si>
  <si>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Body Make Leggings M size</t>
    </r>
  </si>
  <si>
    <r>
      <rPr>
        <sz val="8"/>
        <color theme="1"/>
        <rFont val="ＭＳ Ｐゴシック"/>
        <family val="2"/>
        <charset val="128"/>
      </rPr>
      <t>ナイロン</t>
    </r>
    <r>
      <rPr>
        <sz val="8"/>
        <color theme="1"/>
        <rFont val="Arial"/>
        <family val="2"/>
        <charset val="204"/>
      </rPr>
      <t>85</t>
    </r>
    <r>
      <rPr>
        <sz val="8"/>
        <color theme="1"/>
        <rFont val="ＭＳ Ｐゴシック"/>
        <family val="2"/>
        <charset val="128"/>
      </rPr>
      <t>％、ポリウレタン</t>
    </r>
    <r>
      <rPr>
        <sz val="8"/>
        <color theme="1"/>
        <rFont val="Arial"/>
        <family val="2"/>
        <charset val="204"/>
      </rPr>
      <t>15</t>
    </r>
    <r>
      <rPr>
        <sz val="8"/>
        <color theme="1"/>
        <rFont val="ＭＳ Ｐゴシック"/>
        <family val="2"/>
        <charset val="128"/>
      </rPr>
      <t>％</t>
    </r>
    <phoneticPr fontId="11"/>
  </si>
  <si>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Body Make Leggings L size</t>
    </r>
  </si>
  <si>
    <r>
      <rPr>
        <sz val="8"/>
        <color theme="1"/>
        <rFont val="ＭＳ Ｐゴシック"/>
        <family val="2"/>
        <charset val="128"/>
      </rPr>
      <t>水</t>
    </r>
    <r>
      <rPr>
        <sz val="8"/>
        <color theme="1"/>
        <rFont val="Arial"/>
        <family val="2"/>
        <charset val="204"/>
      </rPr>
      <t>,</t>
    </r>
    <r>
      <rPr>
        <sz val="8"/>
        <color theme="1"/>
        <rFont val="ＭＳ Ｐゴシック"/>
        <family val="2"/>
        <charset val="128"/>
      </rPr>
      <t>ステアリルアルコール</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ミネラルオイル</t>
    </r>
    <r>
      <rPr>
        <sz val="8"/>
        <color theme="1"/>
        <rFont val="Arial"/>
        <family val="2"/>
        <charset val="204"/>
      </rPr>
      <t>,</t>
    </r>
    <r>
      <rPr>
        <sz val="8"/>
        <color theme="1"/>
        <rFont val="ＭＳ Ｐゴシック"/>
        <family val="2"/>
        <charset val="128"/>
      </rPr>
      <t>ジメチコン</t>
    </r>
    <r>
      <rPr>
        <sz val="8"/>
        <color theme="1"/>
        <rFont val="Arial"/>
        <family val="2"/>
        <charset val="204"/>
      </rPr>
      <t>,</t>
    </r>
    <r>
      <rPr>
        <sz val="8"/>
        <color theme="1"/>
        <rFont val="ＭＳ Ｐゴシック"/>
        <family val="2"/>
        <charset val="128"/>
      </rPr>
      <t>シクロペンタシロキサン</t>
    </r>
    <r>
      <rPr>
        <sz val="8"/>
        <color theme="1"/>
        <rFont val="Arial"/>
        <family val="2"/>
        <charset val="204"/>
      </rPr>
      <t>,</t>
    </r>
    <r>
      <rPr>
        <sz val="8"/>
        <color theme="1"/>
        <rFont val="ＭＳ Ｐゴシック"/>
        <family val="2"/>
        <charset val="128"/>
      </rPr>
      <t>セタノール</t>
    </r>
    <r>
      <rPr>
        <sz val="8"/>
        <color theme="1"/>
        <rFont val="Arial"/>
        <family val="2"/>
        <charset val="204"/>
      </rPr>
      <t>,</t>
    </r>
    <r>
      <rPr>
        <sz val="8"/>
        <color theme="1"/>
        <rFont val="ＭＳ Ｐゴシック"/>
        <family val="2"/>
        <charset val="128"/>
      </rPr>
      <t>ステアルトリモニウムクロリド</t>
    </r>
    <r>
      <rPr>
        <sz val="8"/>
        <color theme="1"/>
        <rFont val="Arial"/>
        <family val="2"/>
        <charset val="204"/>
      </rPr>
      <t>,</t>
    </r>
    <r>
      <rPr>
        <sz val="8"/>
        <color theme="1"/>
        <rFont val="ＭＳ Ｐゴシック"/>
        <family val="2"/>
        <charset val="128"/>
      </rPr>
      <t>乳酸桿菌／ダイズ種子発酵エキス液</t>
    </r>
    <r>
      <rPr>
        <sz val="8"/>
        <color theme="1"/>
        <rFont val="Arial"/>
        <family val="2"/>
        <charset val="204"/>
      </rPr>
      <t>,</t>
    </r>
    <r>
      <rPr>
        <sz val="8"/>
        <color theme="1"/>
        <rFont val="ＭＳ Ｐゴシック"/>
        <family val="2"/>
        <charset val="128"/>
      </rPr>
      <t>海塩</t>
    </r>
    <r>
      <rPr>
        <sz val="8"/>
        <color theme="1"/>
        <rFont val="Arial"/>
        <family val="2"/>
        <charset val="204"/>
      </rPr>
      <t>,</t>
    </r>
    <r>
      <rPr>
        <sz val="8"/>
        <color theme="1"/>
        <rFont val="ＭＳ Ｐゴシック"/>
        <family val="2"/>
        <charset val="128"/>
      </rPr>
      <t>カミツレ花エキス</t>
    </r>
    <r>
      <rPr>
        <sz val="8"/>
        <color theme="1"/>
        <rFont val="Arial"/>
        <family val="2"/>
        <charset val="204"/>
      </rPr>
      <t>,</t>
    </r>
    <r>
      <rPr>
        <sz val="8"/>
        <color theme="1"/>
        <rFont val="ＭＳ Ｐゴシック"/>
        <family val="2"/>
        <charset val="128"/>
      </rPr>
      <t>センブリエキス</t>
    </r>
    <r>
      <rPr>
        <sz val="8"/>
        <color theme="1"/>
        <rFont val="Arial"/>
        <family val="2"/>
        <charset val="204"/>
      </rPr>
      <t>,</t>
    </r>
    <r>
      <rPr>
        <sz val="8"/>
        <color theme="1"/>
        <rFont val="ＭＳ Ｐゴシック"/>
        <family val="2"/>
        <charset val="128"/>
      </rPr>
      <t>サンショウ果皮エキス</t>
    </r>
    <r>
      <rPr>
        <sz val="8"/>
        <color theme="1"/>
        <rFont val="Arial"/>
        <family val="2"/>
        <charset val="204"/>
      </rPr>
      <t>,</t>
    </r>
    <r>
      <rPr>
        <sz val="8"/>
        <color theme="1"/>
        <rFont val="ＭＳ Ｐゴシック"/>
        <family val="2"/>
        <charset val="128"/>
      </rPr>
      <t>ヒキオコシ葉／茎エキス</t>
    </r>
    <r>
      <rPr>
        <sz val="8"/>
        <color theme="1"/>
        <rFont val="Arial"/>
        <family val="2"/>
        <charset val="204"/>
      </rPr>
      <t>,</t>
    </r>
    <r>
      <rPr>
        <sz val="8"/>
        <color theme="1"/>
        <rFont val="ＭＳ Ｐゴシック"/>
        <family val="2"/>
        <charset val="128"/>
      </rPr>
      <t>セージ葉エキス</t>
    </r>
    <r>
      <rPr>
        <sz val="8"/>
        <color theme="1"/>
        <rFont val="Arial"/>
        <family val="2"/>
        <charset val="204"/>
      </rPr>
      <t>,</t>
    </r>
    <r>
      <rPr>
        <sz val="8"/>
        <color theme="1"/>
        <rFont val="ＭＳ Ｐゴシック"/>
        <family val="2"/>
        <charset val="128"/>
      </rPr>
      <t>加水分解シルク</t>
    </r>
    <r>
      <rPr>
        <sz val="8"/>
        <color theme="1"/>
        <rFont val="Arial"/>
        <family val="2"/>
        <charset val="204"/>
      </rPr>
      <t>,</t>
    </r>
    <r>
      <rPr>
        <sz val="8"/>
        <color theme="1"/>
        <rFont val="ＭＳ Ｐゴシック"/>
        <family val="2"/>
        <charset val="128"/>
      </rPr>
      <t>加水分解コラーゲン</t>
    </r>
    <r>
      <rPr>
        <sz val="8"/>
        <color theme="1"/>
        <rFont val="Arial"/>
        <family val="2"/>
        <charset val="204"/>
      </rPr>
      <t>,</t>
    </r>
    <r>
      <rPr>
        <sz val="8"/>
        <color theme="1"/>
        <rFont val="ＭＳ Ｐゴシック"/>
        <family val="2"/>
        <charset val="128"/>
      </rPr>
      <t>ヒドロキシプロピルキトサン</t>
    </r>
    <r>
      <rPr>
        <sz val="8"/>
        <color theme="1"/>
        <rFont val="Arial"/>
        <family val="2"/>
        <charset val="204"/>
      </rPr>
      <t>,</t>
    </r>
    <r>
      <rPr>
        <sz val="8"/>
        <color theme="1"/>
        <rFont val="ＭＳ Ｐゴシック"/>
        <family val="2"/>
        <charset val="128"/>
      </rPr>
      <t>ホホバ種子油</t>
    </r>
    <r>
      <rPr>
        <sz val="8"/>
        <color theme="1"/>
        <rFont val="Arial"/>
        <family val="2"/>
        <charset val="204"/>
      </rPr>
      <t>,</t>
    </r>
    <r>
      <rPr>
        <sz val="8"/>
        <color theme="1"/>
        <rFont val="ＭＳ Ｐゴシック"/>
        <family val="2"/>
        <charset val="128"/>
      </rPr>
      <t>ミンク油</t>
    </r>
    <r>
      <rPr>
        <sz val="8"/>
        <color theme="1"/>
        <rFont val="Arial"/>
        <family val="2"/>
        <charset val="204"/>
      </rPr>
      <t>,</t>
    </r>
    <r>
      <rPr>
        <sz val="8"/>
        <color theme="1"/>
        <rFont val="ＭＳ Ｐゴシック"/>
        <family val="2"/>
        <charset val="128"/>
      </rPr>
      <t>グリチルリチン酸２ｋ</t>
    </r>
    <r>
      <rPr>
        <sz val="8"/>
        <color theme="1"/>
        <rFont val="Arial"/>
        <family val="2"/>
        <charset val="204"/>
      </rPr>
      <t>,</t>
    </r>
    <r>
      <rPr>
        <sz val="8"/>
        <color theme="1"/>
        <rFont val="ＭＳ Ｐゴシック"/>
        <family val="2"/>
        <charset val="128"/>
      </rPr>
      <t>加水分解ダイズタンパク</t>
    </r>
    <r>
      <rPr>
        <sz val="8"/>
        <color theme="1"/>
        <rFont val="Arial"/>
        <family val="2"/>
        <charset val="204"/>
      </rPr>
      <t>,</t>
    </r>
    <r>
      <rPr>
        <sz val="8"/>
        <color theme="1"/>
        <rFont val="ＭＳ Ｐゴシック"/>
        <family val="2"/>
        <charset val="128"/>
      </rPr>
      <t>スクワラン</t>
    </r>
    <r>
      <rPr>
        <sz val="8"/>
        <color theme="1"/>
        <rFont val="Arial"/>
        <family val="2"/>
        <charset val="204"/>
      </rPr>
      <t>,</t>
    </r>
    <r>
      <rPr>
        <sz val="8"/>
        <color theme="1"/>
        <rFont val="ＭＳ Ｐゴシック"/>
        <family val="2"/>
        <charset val="128"/>
      </rPr>
      <t>ｐｃａ－ｎａ</t>
    </r>
    <r>
      <rPr>
        <sz val="8"/>
        <color theme="1"/>
        <rFont val="Arial"/>
        <family val="2"/>
        <charset val="204"/>
      </rPr>
      <t>,</t>
    </r>
    <r>
      <rPr>
        <sz val="8"/>
        <color theme="1"/>
        <rFont val="ＭＳ Ｐゴシック"/>
        <family val="2"/>
        <charset val="128"/>
      </rPr>
      <t>ベタイン</t>
    </r>
    <r>
      <rPr>
        <sz val="8"/>
        <color theme="1"/>
        <rFont val="Arial"/>
        <family val="2"/>
        <charset val="204"/>
      </rPr>
      <t>,</t>
    </r>
    <r>
      <rPr>
        <sz val="8"/>
        <color theme="1"/>
        <rFont val="ＭＳ Ｐゴシック"/>
        <family val="2"/>
        <charset val="128"/>
      </rPr>
      <t>（加水分解シルク／ｐｇプロピルメチルシランジオール）クロスポリマー</t>
    </r>
    <r>
      <rPr>
        <sz val="8"/>
        <color theme="1"/>
        <rFont val="Arial"/>
        <family val="2"/>
        <charset val="204"/>
      </rPr>
      <t>,</t>
    </r>
    <r>
      <rPr>
        <sz val="8"/>
        <color theme="1"/>
        <rFont val="ＭＳ Ｐゴシック"/>
        <family val="2"/>
        <charset val="128"/>
      </rPr>
      <t>クラドシホンノバエカレドニアエ多糖体</t>
    </r>
    <r>
      <rPr>
        <sz val="8"/>
        <color theme="1"/>
        <rFont val="Arial"/>
        <family val="2"/>
        <charset val="204"/>
      </rPr>
      <t>,</t>
    </r>
    <r>
      <rPr>
        <sz val="8"/>
        <color theme="1"/>
        <rFont val="ＭＳ Ｐゴシック"/>
        <family val="2"/>
        <charset val="128"/>
      </rPr>
      <t>グリシン亜鉛</t>
    </r>
    <r>
      <rPr>
        <sz val="8"/>
        <color theme="1"/>
        <rFont val="Arial"/>
        <family val="2"/>
        <charset val="204"/>
      </rPr>
      <t>,</t>
    </r>
    <r>
      <rPr>
        <sz val="8"/>
        <color theme="1"/>
        <rFont val="ＭＳ Ｐゴシック"/>
        <family val="2"/>
        <charset val="128"/>
      </rPr>
      <t>ベヘントリモニウムクロリド</t>
    </r>
    <r>
      <rPr>
        <sz val="8"/>
        <color theme="1"/>
        <rFont val="Arial"/>
        <family val="2"/>
        <charset val="204"/>
      </rPr>
      <t>,</t>
    </r>
    <r>
      <rPr>
        <sz val="8"/>
        <color theme="1"/>
        <rFont val="ＭＳ Ｐゴシック"/>
        <family val="2"/>
        <charset val="128"/>
      </rPr>
      <t>（クロロフィリン／銅）複合体</t>
    </r>
    <r>
      <rPr>
        <sz val="8"/>
        <color theme="1"/>
        <rFont val="Arial"/>
        <family val="2"/>
        <charset val="204"/>
      </rPr>
      <t>,</t>
    </r>
    <r>
      <rPr>
        <sz val="8"/>
        <color theme="1"/>
        <rFont val="ＭＳ Ｐゴシック"/>
        <family val="2"/>
        <charset val="128"/>
      </rPr>
      <t>ポリクオタニウム－５２</t>
    </r>
    <r>
      <rPr>
        <sz val="8"/>
        <color theme="1"/>
        <rFont val="Arial"/>
        <family val="2"/>
        <charset val="204"/>
      </rPr>
      <t>,</t>
    </r>
    <r>
      <rPr>
        <sz val="8"/>
        <color theme="1"/>
        <rFont val="ＭＳ Ｐゴシック"/>
        <family val="2"/>
        <charset val="128"/>
      </rPr>
      <t>ｐｅｇ－３２</t>
    </r>
    <r>
      <rPr>
        <sz val="8"/>
        <color theme="1"/>
        <rFont val="Arial"/>
        <family val="2"/>
        <charset val="204"/>
      </rPr>
      <t>,</t>
    </r>
    <r>
      <rPr>
        <sz val="8"/>
        <color theme="1"/>
        <rFont val="ＭＳ Ｐゴシック"/>
        <family val="2"/>
        <charset val="128"/>
      </rPr>
      <t>ステアリン酸グリセリル</t>
    </r>
    <r>
      <rPr>
        <sz val="8"/>
        <color theme="1"/>
        <rFont val="Arial"/>
        <family val="2"/>
        <charset val="204"/>
      </rPr>
      <t>,</t>
    </r>
    <r>
      <rPr>
        <sz val="8"/>
        <color theme="1"/>
        <rFont val="ＭＳ Ｐゴシック"/>
        <family val="2"/>
        <charset val="128"/>
      </rPr>
      <t>ステアリン酸グリセリル（ｓｅ）</t>
    </r>
    <r>
      <rPr>
        <sz val="8"/>
        <color theme="1"/>
        <rFont val="Arial"/>
        <family val="2"/>
        <charset val="204"/>
      </rPr>
      <t>,</t>
    </r>
    <r>
      <rPr>
        <sz val="8"/>
        <color theme="1"/>
        <rFont val="ＭＳ Ｐゴシック"/>
        <family val="2"/>
        <charset val="128"/>
      </rPr>
      <t>ステアリン酸ｐｅｇ－１０</t>
    </r>
    <r>
      <rPr>
        <sz val="8"/>
        <color theme="1"/>
        <rFont val="Arial"/>
        <family val="2"/>
        <charset val="204"/>
      </rPr>
      <t>,</t>
    </r>
    <r>
      <rPr>
        <sz val="8"/>
        <color theme="1"/>
        <rFont val="ＭＳ Ｐゴシック"/>
        <family val="2"/>
        <charset val="128"/>
      </rPr>
      <t>ペンチレングリコール</t>
    </r>
    <r>
      <rPr>
        <sz val="8"/>
        <color theme="1"/>
        <rFont val="Arial"/>
        <family val="2"/>
        <charset val="204"/>
      </rPr>
      <t>,</t>
    </r>
    <r>
      <rPr>
        <sz val="8"/>
        <color theme="1"/>
        <rFont val="ＭＳ Ｐゴシック"/>
        <family val="2"/>
        <charset val="128"/>
      </rPr>
      <t>メチルパラベン</t>
    </r>
    <r>
      <rPr>
        <sz val="8"/>
        <color theme="1"/>
        <rFont val="Arial"/>
        <family val="2"/>
        <charset val="204"/>
      </rPr>
      <t>,</t>
    </r>
    <r>
      <rPr>
        <sz val="8"/>
        <color theme="1"/>
        <rFont val="ＭＳ Ｐゴシック"/>
        <family val="2"/>
        <charset val="128"/>
      </rPr>
      <t>エチルパラベン</t>
    </r>
    <r>
      <rPr>
        <sz val="8"/>
        <color theme="1"/>
        <rFont val="Arial"/>
        <family val="2"/>
        <charset val="204"/>
      </rPr>
      <t>,</t>
    </r>
    <r>
      <rPr>
        <sz val="8"/>
        <color theme="1"/>
        <rFont val="ＭＳ Ｐゴシック"/>
        <family val="2"/>
        <charset val="128"/>
      </rPr>
      <t>ブチルパラベン</t>
    </r>
    <r>
      <rPr>
        <sz val="8"/>
        <color theme="1"/>
        <rFont val="Arial"/>
        <family val="2"/>
        <charset val="204"/>
      </rPr>
      <t>,</t>
    </r>
    <r>
      <rPr>
        <sz val="8"/>
        <color theme="1"/>
        <rFont val="ＭＳ Ｐゴシック"/>
        <family val="2"/>
        <charset val="128"/>
      </rPr>
      <t>エタノール</t>
    </r>
    <r>
      <rPr>
        <sz val="8"/>
        <color theme="1"/>
        <rFont val="Arial"/>
        <family val="2"/>
        <charset val="204"/>
      </rPr>
      <t>,</t>
    </r>
    <r>
      <rPr>
        <sz val="8"/>
        <color theme="1"/>
        <rFont val="ＭＳ Ｐゴシック"/>
        <family val="2"/>
        <charset val="128"/>
      </rPr>
      <t>フェノキシエタノール</t>
    </r>
  </si>
  <si>
    <t>Dolcet Body Make Leggings</t>
  </si>
  <si>
    <t xml:space="preserve">Легинсы Дольсет МакКой. Размер М. </t>
  </si>
  <si>
    <t xml:space="preserve">Легинсы Дольсет МакКой. Размер L. </t>
  </si>
  <si>
    <t>BASAL REFRESH CLAY PACK 140ml</t>
    <phoneticPr fontId="11"/>
  </si>
  <si>
    <t>RU08</t>
  </si>
  <si>
    <t>RU02</t>
  </si>
  <si>
    <t>RU03</t>
  </si>
  <si>
    <t>RU07</t>
  </si>
  <si>
    <t>RU06</t>
  </si>
  <si>
    <t>LP05P</t>
  </si>
  <si>
    <t>LP06P</t>
  </si>
  <si>
    <t>LPD-0079P</t>
  </si>
  <si>
    <t>LP08P</t>
  </si>
  <si>
    <t>LP09P</t>
  </si>
  <si>
    <t>hair shampoo, conditioner</t>
    <phoneticPr fontId="11"/>
  </si>
  <si>
    <t>Esthe Pro Labo TESTER</t>
    <phoneticPr fontId="11"/>
  </si>
  <si>
    <t>ROYAL COSMETICS 07.2024輸出</t>
  </si>
  <si>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SHAMPOO</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</si>
  <si>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Pique 30g</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</si>
  <si>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60g</t>
    </r>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</si>
  <si>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Fresh 98 freeze-dried gel mask 5 pieces</t>
    </r>
    <phoneticPr fontId="11"/>
  </si>
  <si>
    <t>hair conditioner</t>
    <phoneticPr fontId="11"/>
  </si>
  <si>
    <t>skin oil</t>
    <phoneticPr fontId="11"/>
  </si>
  <si>
    <t>Be-10 PREMIUM BIO CELL EYE SHEET</t>
    <phoneticPr fontId="11"/>
  </si>
  <si>
    <t>eye essence</t>
    <phoneticPr fontId="11"/>
  </si>
  <si>
    <t>Spray head</t>
    <phoneticPr fontId="11"/>
  </si>
  <si>
    <t>Увлажняющая пенка для умывания на основе белой глины</t>
    <phoneticPr fontId="11"/>
  </si>
  <si>
    <t>ЕАЭС N RU Д-JP.АБ47.В.16906/21 от 12.01.2021 действует до 11.01.2026</t>
    <phoneticPr fontId="11"/>
  </si>
  <si>
    <t>Asterope Milk Lotion.</t>
    <phoneticPr fontId="11"/>
  </si>
  <si>
    <t xml:space="preserve">Питательное молочко Астеропа </t>
    <phoneticPr fontId="11"/>
  </si>
  <si>
    <t xml:space="preserve"> Beauty-Tech Japan Co.,Ltd.</t>
    <phoneticPr fontId="11"/>
  </si>
  <si>
    <t>Saticine Medical Co., Ltd</t>
    <phoneticPr fontId="11"/>
  </si>
  <si>
    <t>ЕАЭС N RU Д-JP.НВ15.В.04679/19 от 27.12.2019 действует до 26.12.2024</t>
    <phoneticPr fontId="11"/>
  </si>
  <si>
    <t>Натуральное масло Эму для лица и тела 100% натуральное</t>
  </si>
  <si>
    <t>Emu Oil body and skin care 100% natural.</t>
    <phoneticPr fontId="11"/>
  </si>
  <si>
    <t xml:space="preserve">Сеточка для мыла </t>
  </si>
  <si>
    <t>ЕАЭС N RU Д-JP.РА01.В.71418/21 от 11.08.2021 действует до 10.08.2026</t>
    <phoneticPr fontId="11"/>
  </si>
  <si>
    <t>ЕАЭС N RU Д-JP.РА01.В.69866/23 от 09.02.2023 действует до 07.02.2028</t>
    <phoneticPr fontId="11"/>
  </si>
  <si>
    <t>ЕАЭС N RU Д-JP.РА06.В.88496/24  от 07.08.2024 действует до 06.08.2029</t>
    <phoneticPr fontId="11"/>
  </si>
  <si>
    <t>ЕАЭС N RU Д-JP.РА03.В.05804/24  от 25.03.2024 действует до 24.03.2029</t>
    <phoneticPr fontId="11"/>
  </si>
  <si>
    <t>Массажный гель минеральный баланс 
Нон Ф «Дракон», улучшающий тургор кожи и способствующий расщеплению жира Маккой.</t>
    <phoneticPr fontId="11"/>
  </si>
  <si>
    <t>«McCoy» Non F Shape Mineral balance body massage cream Extra</t>
    <phoneticPr fontId="11"/>
  </si>
  <si>
    <t xml:space="preserve">Массажный крем балансирующий на основе минералов «Форма». МакКой NON F Экстра </t>
  </si>
  <si>
    <t>Гель для улучшения упругости кожи груди Дольсет МакКой</t>
    <phoneticPr fontId="11"/>
  </si>
  <si>
    <t xml:space="preserve">McCoy Top skin </t>
  </si>
  <si>
    <t>«McCoy» Spray head made for Top skin</t>
  </si>
  <si>
    <t>«McCoy» Non F Mineral balance body massage oil Citrus</t>
  </si>
  <si>
    <t>«McCoy» Non F Mineral balance body massage oil Rose</t>
  </si>
  <si>
    <t>Масло для массажа «Цитрус» балансирующее на основе минералов NON F МакКой</t>
  </si>
  <si>
    <t>Масло для массажа «Роза» балансирующее на основе минералов</t>
  </si>
  <si>
    <r>
      <t>Make.iN NMN100</t>
    </r>
    <r>
      <rPr>
        <sz val="10"/>
        <rFont val="Arial"/>
        <family val="2"/>
      </rPr>
      <t>＋</t>
    </r>
    <r>
      <rPr>
        <sz val="10"/>
        <rFont val="Arial"/>
        <family val="2"/>
        <charset val="204"/>
      </rPr>
      <t xml:space="preserve"> CERAMIDE MOIST FACE MASK</t>
    </r>
  </si>
  <si>
    <t>AG Ultimate Facial Essence Mask COCOCHI</t>
  </si>
  <si>
    <t>AG Ultimate Mask Ocean COCOCHI</t>
  </si>
  <si>
    <t>AG Ultimate Mask Akoya White Pearl COCOCHI</t>
  </si>
  <si>
    <t>AG Ultimate COCOCHI Facial Essence Cream Mask N</t>
  </si>
  <si>
    <t>COCOCHI AG Ultimate Essence Lotion EX</t>
  </si>
  <si>
    <t>COCOCHI AG Ultimate Luxe Emulsion EX</t>
  </si>
  <si>
    <t>AG Ultimate Luxe Treatment Essence</t>
  </si>
  <si>
    <t>COCOCHI AG Ultimate Facial Hydration Balancing Essence Mask</t>
  </si>
  <si>
    <t>AG Ultimate Facial Balancing Lotion COCOCHI</t>
  </si>
  <si>
    <t>AG Ultimate Facial Balancing Emulsion COCOCHI</t>
  </si>
  <si>
    <t>COCOCHI AG Ultimate Renovating Treatment Cream Mask</t>
  </si>
  <si>
    <t>AG Ultimate Eye Zone Mask COCOCHI</t>
  </si>
  <si>
    <t>COCOCHI Eye Care Set (AG Ultimate Enriched Eye CreamCOCOCHI/AG Ultimate Eye Zone Mask COCOCHI)</t>
  </si>
  <si>
    <t>AG Ultimate Facial Essence Mask Sakura COCOCHI</t>
  </si>
  <si>
    <t>AG Sleeping Pack N Cocochi</t>
  </si>
  <si>
    <t>Питательная Маска-эссенция тканевая для лица Cocochi</t>
  </si>
  <si>
    <t>Увлажняющая тканевая маска для кожи лица COCOCHI</t>
  </si>
  <si>
    <t xml:space="preserve">Маска тканевая, выравнивающая цвет кожи лица на основе жемчуга Акоя COCOCHI </t>
  </si>
  <si>
    <t>Кремовая антивозрастная маска-эссенция для кожи лица COCOCHI</t>
  </si>
  <si>
    <t xml:space="preserve">Эмульсия экстра люкс COCOCHI </t>
  </si>
  <si>
    <t>Восстанавливающая эссенция для кожи лица люкс COCOCHI</t>
  </si>
  <si>
    <t>Увлажняющая балансирующая кремовая маска-эссенция COCOCHI</t>
  </si>
  <si>
    <t>Увлажняющий балансирующий лосьон COCOCHI</t>
  </si>
  <si>
    <t>балансирующая увлажняющая эмульсия COCOCHI</t>
  </si>
  <si>
    <t xml:space="preserve">Восстанавливающая кремовая маска COCOCHI </t>
  </si>
  <si>
    <t>Маска тканевая для кожи вокург глаз COCOCHI</t>
  </si>
  <si>
    <t>Набор по уходу за кожей вокруг глаз (Маска тканевая для кожи вокург глаз COCOCHI +Питательный антивозрастной крем для кожи вокруг глаз COCOCHI) COCOCHI</t>
  </si>
  <si>
    <t>Увлажняющая тканевая маска для кожи лица Сакура</t>
  </si>
  <si>
    <t>Ночная восстанавливающая маска Cocochi</t>
  </si>
  <si>
    <t xml:space="preserve">DD PERFECT FACIAL cotton. </t>
  </si>
  <si>
    <t>Хлопковые диски</t>
  </si>
  <si>
    <t>ЕАЭС N RU Д-JP.РА06.В.54126/24 от 30.07.2024 действует до 28.07.2029</t>
  </si>
  <si>
    <t>Mediplorer</t>
  </si>
  <si>
    <t>ЕАЭС N RU Д-JP.РА05.В.67128/23 от 20.07.2023 действует до 19.07.2028</t>
    <phoneticPr fontId="11"/>
  </si>
  <si>
    <t>ЕАЭС N RU Д-JP.РА05.В.67147/23 от 20.07.2023 действует до 19.07.2028</t>
  </si>
  <si>
    <t>MC14P</t>
  </si>
  <si>
    <t>ЕАЭС N RU Д-JP.РА04.В.61646/23 от 13.06.2023 действует до 12.06.2028</t>
  </si>
  <si>
    <t>ЕАЭС N RU Д-JP.РА05.В.45876/23 от 13.07.2023 действует до 12.07.2028</t>
  </si>
  <si>
    <t>ЕАЭС N RU Д-JP.РА05.В.67252/23 от 20.07.2023 действует до 19.07.2028</t>
  </si>
  <si>
    <t>ЕАЭС N RU RU Д-JP.РА06.В.88676/24  от 07.08.2024 действует до 06.08.2029</t>
  </si>
  <si>
    <t>ЕАЭС N RU RU Д-JP.РА06.В.93742/24 от 08.08.2024 действует до 07.08.2029</t>
  </si>
  <si>
    <t>ЕАЭС N RU Д-JP.РА06.В.88560/24  от 07.08.2024 действует до 06.08.2029</t>
  </si>
  <si>
    <t>ЕАЭС N RU Д-JP.РА06.В.88602/24   от 07.08.2024 действует до 06.08.2029</t>
  </si>
  <si>
    <t>ЕАЭС N RU Д-JP.РА06.В.88770/24 от 07.08.2024 действует до 06.08.2029</t>
  </si>
  <si>
    <t>ЕАЭС N Д-JP.РА06.В.88722/24    от 07.08.2024 действует до 06.08.2029    ЕАЭС N Д-JP.РА06.В.88676/24 от 07.08.2024 действует до 06.08.2029</t>
  </si>
  <si>
    <t>не подлежат</t>
  </si>
  <si>
    <t>SION COSMETIC CO.,LTD;COSME NATURALS</t>
    <phoneticPr fontId="11"/>
  </si>
  <si>
    <t>Тканевая маска для увлажнения и упругости кожи груди Дольсет МакКой</t>
  </si>
  <si>
    <t xml:space="preserve">Концентрат на основе 29 минералов «Драгоценный эликсир» </t>
  </si>
  <si>
    <t>COC14T</t>
  </si>
  <si>
    <t>COC15T</t>
  </si>
  <si>
    <t>COC12T</t>
  </si>
  <si>
    <t>COC13T</t>
  </si>
  <si>
    <t>Atmore</t>
    <phoneticPr fontId="11"/>
  </si>
  <si>
    <t>PURE BIO</t>
    <phoneticPr fontId="11"/>
  </si>
  <si>
    <t>AIG07</t>
  </si>
  <si>
    <t>A0001104</t>
  </si>
  <si>
    <t>Гелевая маска СО2 для лица Mediplorer (в наборе)</t>
  </si>
  <si>
    <t>4544798102714</t>
  </si>
  <si>
    <t>4544798102721</t>
  </si>
  <si>
    <t>4544798200052</t>
  </si>
  <si>
    <t>4544798102622</t>
  </si>
  <si>
    <t>4544798102677</t>
  </si>
  <si>
    <t>4544798102370</t>
  </si>
  <si>
    <t>4544798102387</t>
  </si>
  <si>
    <t>4544798102486</t>
  </si>
  <si>
    <t>4544798200076</t>
    <phoneticPr fontId="11"/>
  </si>
  <si>
    <t>AISHODO</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</si>
  <si>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Tightening Cream 50g</t>
    </r>
    <phoneticPr fontId="11"/>
  </si>
  <si>
    <t xml:space="preserve">Омолаживающая маска БЭСТ для дермы с витамином С 100 + Ретинол QUALITY 1st. 5 шт. </t>
    <phoneticPr fontId="11"/>
  </si>
  <si>
    <t>Маска дерма лазер с маслом чайного дерева Tea Tree 100. 30 шт.</t>
    <phoneticPr fontId="11"/>
  </si>
  <si>
    <t>QUALITY 1st DERMA LASER SUPER NMN+NIACINAMIDE</t>
    <phoneticPr fontId="11"/>
  </si>
  <si>
    <t xml:space="preserve">QUALITY 1st DERMA LASER SUPER NMN 100. </t>
    <phoneticPr fontId="11"/>
  </si>
  <si>
    <t>4582593960177</t>
  </si>
  <si>
    <t>4582593960085</t>
  </si>
  <si>
    <t xml:space="preserve">4582593960122 </t>
  </si>
  <si>
    <t>4582593960177</t>
    <phoneticPr fontId="11"/>
  </si>
  <si>
    <t>返信/請求</t>
    <rPh sb="0" eb="2">
      <t>ヘンシン</t>
    </rPh>
    <rPh sb="3" eb="5">
      <t>セイキュウ</t>
    </rPh>
    <phoneticPr fontId="11"/>
  </si>
  <si>
    <t>支払い</t>
    <rPh sb="0" eb="2">
      <t>シハラ</t>
    </rPh>
    <phoneticPr fontId="11"/>
  </si>
  <si>
    <t>発　注　書</t>
  </si>
  <si>
    <t>Cocochi Cosme株式会社　　　　　　　　　　　　　様</t>
  </si>
  <si>
    <t>下記のとおり発注いたします。</t>
  </si>
  <si>
    <t>数量</t>
  </si>
  <si>
    <t>単位</t>
  </si>
  <si>
    <t>金額</t>
  </si>
  <si>
    <t>合計</t>
  </si>
  <si>
    <t>COCOCHI Facial Essence Mask SAKURA</t>
  </si>
  <si>
    <t>COCOCHI AG Sleeping Pack N</t>
  </si>
  <si>
    <t>小計</t>
  </si>
  <si>
    <t>消費税</t>
  </si>
  <si>
    <r>
      <t xml:space="preserve">納品先：
</t>
    </r>
    <r>
      <rPr>
        <sz val="10.5"/>
        <color theme="1"/>
        <rFont val="ＭＳ Ｐゴシック"/>
        <family val="2"/>
        <charset val="128"/>
      </rPr>
      <t>飯野港運株式会社
京都府舞鶴市松陰１８－７
営業課　谷口様
TEL: 0773-75-5371
FAX: 0773-75-5681</t>
    </r>
  </si>
  <si>
    <t>備考</t>
    <phoneticPr fontId="11"/>
  </si>
  <si>
    <t>LUXCES</t>
    <phoneticPr fontId="11"/>
  </si>
  <si>
    <t>COCOCHI Eye Care Set (Eye Cream/Eye Zone Firming Mask)</t>
    <phoneticPr fontId="11"/>
  </si>
  <si>
    <t xml:space="preserve"> MEDI11</t>
    <phoneticPr fontId="11"/>
  </si>
  <si>
    <r>
      <rPr>
        <sz val="16"/>
        <color rgb="FF000000"/>
        <rFont val="Arial"/>
        <family val="2"/>
        <charset val="204"/>
      </rPr>
      <t xml:space="preserve">ROYAL COSMETICS </t>
    </r>
    <r>
      <rPr>
        <sz val="16"/>
        <color rgb="FF000000"/>
        <rFont val="Yu Gothic"/>
        <family val="2"/>
        <charset val="128"/>
      </rPr>
      <t>10</t>
    </r>
    <r>
      <rPr>
        <sz val="16"/>
        <color rgb="FF000000"/>
        <rFont val="Arial"/>
        <family val="2"/>
        <charset val="204"/>
      </rPr>
      <t>.</t>
    </r>
    <r>
      <rPr>
        <sz val="16"/>
        <color rgb="FF000000"/>
        <rFont val="Yu Gothic"/>
        <family val="2"/>
        <charset val="128"/>
      </rPr>
      <t>2024</t>
    </r>
    <r>
      <rPr>
        <sz val="16"/>
        <color rgb="FF000000"/>
        <rFont val="ＭＳ Ｐ明朝"/>
        <family val="1"/>
        <charset val="128"/>
      </rPr>
      <t>輸出</t>
    </r>
    <phoneticPr fontId="11"/>
  </si>
  <si>
    <t>clothes</t>
    <phoneticPr fontId="11"/>
  </si>
  <si>
    <t>Star Lab Cosmetics</t>
    <phoneticPr fontId="11"/>
  </si>
  <si>
    <t>GL25</t>
    <phoneticPr fontId="11"/>
  </si>
  <si>
    <t>Rey Beauty Studio. REY BREATHING SHAMPOO.</t>
  </si>
  <si>
    <t>Rey Beauty Studio. REY BREATHING CONDITIONER.</t>
  </si>
  <si>
    <t>Восстанавливающий кондиционер для волос Рэй. Rey Beauty Studio.</t>
  </si>
  <si>
    <r>
      <rPr>
        <sz val="8"/>
        <color theme="1"/>
        <rFont val="ＭＳ Ｐゴシック"/>
        <family val="1"/>
        <charset val="128"/>
      </rPr>
      <t xml:space="preserve">飯野港運株式会社
京都府舞鶴市松陰１８－７
営業課　谷口様
</t>
    </r>
    <r>
      <rPr>
        <sz val="8"/>
        <color theme="1"/>
        <rFont val="Arial"/>
        <family val="2"/>
        <charset val="204"/>
      </rPr>
      <t>TEL: 0773-75-5371
FAX: 0773-75-5681</t>
    </r>
  </si>
  <si>
    <r>
      <rPr>
        <sz val="8"/>
        <rFont val="ＭＳ Ｐゴシック"/>
        <family val="2"/>
        <charset val="128"/>
      </rPr>
      <t>合計個数</t>
    </r>
    <rPh sb="0" eb="2">
      <t>ゴウケイ</t>
    </rPh>
    <rPh sb="2" eb="4">
      <t>コスウ</t>
    </rPh>
    <phoneticPr fontId="11"/>
  </si>
  <si>
    <r>
      <t xml:space="preserve">ROYAL COSMETICS </t>
    </r>
    <r>
      <rPr>
        <sz val="16"/>
        <color rgb="FF000000"/>
        <rFont val="MS UI Gothic"/>
        <family val="2"/>
        <charset val="128"/>
      </rPr>
      <t>12</t>
    </r>
    <r>
      <rPr>
        <sz val="16"/>
        <color rgb="FF000000"/>
        <rFont val="Arial"/>
        <family val="2"/>
        <charset val="204"/>
      </rPr>
      <t>.2024</t>
    </r>
    <r>
      <rPr>
        <sz val="16"/>
        <color rgb="FF000000"/>
        <rFont val="ＭＳ ゴシック"/>
        <family val="3"/>
        <charset val="128"/>
      </rPr>
      <t>輸出</t>
    </r>
  </si>
  <si>
    <r>
      <t>2024/</t>
    </r>
    <r>
      <rPr>
        <b/>
        <sz val="10"/>
        <color rgb="FFFF0000"/>
        <rFont val="MS UI Gothic"/>
        <family val="2"/>
        <charset val="128"/>
      </rPr>
      <t>12</t>
    </r>
    <r>
      <rPr>
        <b/>
        <sz val="10"/>
        <color rgb="FFFF0000"/>
        <rFont val="Arial"/>
        <family val="2"/>
      </rPr>
      <t>/16</t>
    </r>
    <r>
      <rPr>
        <b/>
        <sz val="10"/>
        <color rgb="FFFF0000"/>
        <rFont val="MS Gothic"/>
        <family val="3"/>
        <charset val="128"/>
      </rPr>
      <t>（午前中）</t>
    </r>
  </si>
  <si>
    <r>
      <rPr>
        <sz val="16"/>
        <color rgb="FF000000"/>
        <rFont val="Arial"/>
        <family val="2"/>
        <charset val="204"/>
      </rPr>
      <t>ROYAL COSMETICS 12.2024</t>
    </r>
    <r>
      <rPr>
        <sz val="16"/>
        <color rgb="FF000000"/>
        <rFont val="ＭＳ ゴシック"/>
        <family val="3"/>
        <charset val="128"/>
      </rPr>
      <t>輸出</t>
    </r>
  </si>
  <si>
    <t>12/16(午前)</t>
  </si>
  <si>
    <r>
      <t xml:space="preserve">ROYAL COSMETICS </t>
    </r>
    <r>
      <rPr>
        <sz val="16"/>
        <color rgb="FF000000"/>
        <rFont val="MS UI Gothic"/>
        <family val="2"/>
        <charset val="128"/>
      </rPr>
      <t>12</t>
    </r>
    <r>
      <rPr>
        <sz val="16"/>
        <color rgb="FF000000"/>
        <rFont val="Arial"/>
        <family val="2"/>
        <charset val="204"/>
      </rPr>
      <t>.2024</t>
    </r>
    <r>
      <rPr>
        <sz val="16"/>
        <color rgb="FF000000"/>
        <rFont val="ＭＳ Ｐ明朝"/>
        <family val="1"/>
        <charset val="128"/>
      </rPr>
      <t>輸出</t>
    </r>
  </si>
  <si>
    <t>FA-5</t>
  </si>
  <si>
    <t>Сумма предоплаты</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</si>
  <si>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MASK 4pcs</t>
    </r>
    <phoneticPr fontId="11"/>
  </si>
  <si>
    <t>face peeling lotion</t>
    <phoneticPr fontId="11"/>
  </si>
  <si>
    <t>fase serum</t>
    <phoneticPr fontId="11"/>
  </si>
  <si>
    <t>ESTLABO   NATURAL  OIL  SUGAR  SQUALANE</t>
    <phoneticPr fontId="11"/>
  </si>
  <si>
    <t>ЕАЭС N RU Д-JP.РА01.В.64334/21 от 09.08.2021 действует до 08.08.2026</t>
    <phoneticPr fontId="11"/>
  </si>
  <si>
    <t>4953035062702</t>
  </si>
  <si>
    <t>4953035062719</t>
  </si>
  <si>
    <t>4953035062726</t>
  </si>
  <si>
    <t>4953035062733</t>
  </si>
  <si>
    <t>4953035062757</t>
  </si>
  <si>
    <t>4953035062764</t>
  </si>
  <si>
    <t>4953035062771</t>
  </si>
  <si>
    <t>4953035062740</t>
  </si>
  <si>
    <t>4953035053434</t>
  </si>
  <si>
    <t>4953035053441</t>
  </si>
  <si>
    <t>A0001117</t>
  </si>
  <si>
    <t>A0001116</t>
  </si>
  <si>
    <t>A0001118</t>
  </si>
  <si>
    <t>A0001119</t>
  </si>
  <si>
    <t>A0001121</t>
  </si>
  <si>
    <t>A0001122</t>
  </si>
  <si>
    <t>A0001123</t>
  </si>
  <si>
    <t>A0001120</t>
  </si>
  <si>
    <t>A0000724</t>
  </si>
  <si>
    <t>A0000725</t>
  </si>
  <si>
    <r>
      <rPr>
        <sz val="10"/>
        <color theme="1"/>
        <rFont val="MS Gothic"/>
        <family val="3"/>
        <charset val="128"/>
      </rPr>
      <t>《</t>
    </r>
    <r>
      <rPr>
        <sz val="10"/>
        <color theme="1"/>
        <rFont val="Arial"/>
        <family val="2"/>
        <charset val="204"/>
      </rPr>
      <t>CBON</t>
    </r>
    <r>
      <rPr>
        <sz val="10"/>
        <color theme="1"/>
        <rFont val="MS Gothic"/>
        <family val="3"/>
        <charset val="128"/>
      </rPr>
      <t>》</t>
    </r>
    <r>
      <rPr>
        <sz val="10"/>
        <color theme="1"/>
        <rFont val="Arial"/>
        <family val="2"/>
        <charset val="204"/>
      </rPr>
      <t xml:space="preserve"> ABILITY UV PROTECT BASE WILL END OF SALE</t>
    </r>
    <phoneticPr fontId="11"/>
  </si>
  <si>
    <t>Facialist Ferment Powder</t>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</si>
  <si>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TREATMENT MASSERa TESTER</t>
    </r>
    <phoneticPr fontId="11"/>
  </si>
  <si>
    <r>
      <t>γ</t>
    </r>
    <r>
      <rPr>
        <sz val="8"/>
        <color theme="1"/>
        <rFont val="Yu Gothic"/>
        <family val="2"/>
        <charset val="128"/>
      </rPr>
      <t>－オリザノール＊、酢酸トコフェロール＊、ブタプラセンタエキス－１＊、シクロペンタシロキサン、ジグリセリン、水、濃グリセリン、スクワラン、オリブ油、トリイソステアリン酸ジグリセリル、メチルフェニルポリシロキサン、メドウフォーム油、イソステアリン酸ソルビタ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フィトステロール、ＢＧ、カゼインＮａ、キシリトール、トリメチルグリシン、スフィンゴ糖脂質、ポリアクリル酸Ｎａ、メタクリロイルオキシエチルホスホリルコリン・メタクリル酸ブチル共重合体液、ポリメタクリロイルオキシエチルホスホリルコリン液、ソルビット、１，２－ペンタンジオール、ローヤルゼリーエキス、ヤシ油脂肪酸サルコシンナトリウム液、トリ（カプリル・カプリン・ミリスチン・ステアリン酸）グリセリル、ラウロイルグルタミン酸ジ（フィトステリル・オクチルドデシル）、ヤシ油脂肪酸アシルグルタミン酸ＴＥＡ液、オレイン酸フィトステリル、オレイン酸ポリグリセリル、大豆リン脂質、水添大豆リン脂質、ステアリン酸ポリグリセリル、ショ糖脂肪酸エステル、キサンタンガム、ジメチコン、ソルビン酸Ｋ、エタノール、水酸化Ｋ、フェノキシエタノール、パラベン、香料</t>
    </r>
    <phoneticPr fontId="11"/>
  </si>
  <si>
    <r>
      <t>γ</t>
    </r>
    <r>
      <rPr>
        <sz val="8"/>
        <color theme="1"/>
        <rFont val="Yu Gothic"/>
        <family val="2"/>
        <charset val="128"/>
      </rPr>
      <t>－オリザノール＊、酢酸トコフェロール＊、ブタプラセンタエキス－１＊、水、ジグリセリン、ＢＧ、濃グリセリン、オリブ油、ジメチコン、ポリグリセリン、スクワラン、テトラエチルヘキサン酸ペンタエリトリット、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ヒアルロン酸Ｎａ－２、ソルビット、ラウロイルグルタミン酸ジ（フィトステリル・オクチルドデシル）、リンゴ酸ジイソステアリル、イソステアリン酸フィトステリル、１，２－ペンタンジオール、ヤシ油脂肪酸サルコシンナトリウム液、キサンタンガム、カルボキシビニルポリマー、ステアリン酸ポリグリセリル、ショ糖脂肪酸エステル、水添大豆リン脂質、自己乳化型モノステアリン酸グリセリル、ヒドロキシエタンジホスホン酸四ナトリウム液、ソルビン酸Ｋ、エタノール、水酸化Ｋ、フェノキシエタノール、パラベン、香料</t>
    </r>
    <phoneticPr fontId="11"/>
  </si>
  <si>
    <r>
      <t>γ</t>
    </r>
    <r>
      <rPr>
        <sz val="8"/>
        <color theme="1"/>
        <rFont val="Yu Gothic"/>
        <family val="2"/>
        <charset val="128"/>
      </rPr>
      <t>－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ソルビトール発酵多糖液、ソルビット、トリメチルグリシン、飽和脂肪酸グリセリル、オリブ油、１，２－ペンタンジオール、ヤシ油脂肪酸サルコシンナトリウム液、キサンタンガム、カルボキシビニルポリマー、水添大豆リン脂質、自己乳化型モノステアリン酸グリセリル、ステアリン酸ポリグリセリル、イソステアリン酸ポリグリセリル、ヒドロキシエタンジホスホン酸四ナトリウム液、ソルビン酸Ｋ、エタノール、水酸化Ｋ、フェノキシエタノール、パラベン、香料</t>
    </r>
    <phoneticPr fontId="11"/>
  </si>
  <si>
    <t>ЕАЭС N RU Д-JP.НВ32.В.03956/20 от 14.02.2020 действует до 13.02.2025</t>
    <phoneticPr fontId="11"/>
  </si>
  <si>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REFILL YOKIBI Essence Powder Foundation 101</t>
    </r>
    <r>
      <rPr>
        <sz val="10"/>
        <color rgb="FF000000"/>
        <rFont val="MS Gothic"/>
        <family val="3"/>
        <charset val="128"/>
      </rPr>
      <t>　</t>
    </r>
    <phoneticPr fontId="11"/>
  </si>
  <si>
    <r>
      <rPr>
        <sz val="8"/>
        <color theme="1"/>
        <rFont val="MS Gothic"/>
        <family val="3"/>
        <charset val="128"/>
      </rPr>
      <t xml:space="preserve">飯野港運株式会社
京都府舞鶴市松陰１８－７
営業課　谷口様
</t>
    </r>
    <r>
      <rPr>
        <sz val="8"/>
        <color theme="1"/>
        <rFont val="Arial"/>
        <family val="2"/>
        <charset val="204"/>
      </rPr>
      <t>TEL: 0773-75-5371
FAX: 0773-75-5681</t>
    </r>
    <phoneticPr fontId="11"/>
  </si>
  <si>
    <t>ЕАЭС N RU Д-JP.РА06.В.88817/24 от 08.08.2024 действует до 06.08.2029</t>
    <phoneticPr fontId="11"/>
  </si>
  <si>
    <t xml:space="preserve">ЕАЭС N RU Д-JP.РА06.В.28039/22 от 08.09.2022 действует до 06.09.2027 </t>
  </si>
  <si>
    <t>ЕАЭС N RU Д-JP.РА09.В.82526/24 от 24.10.2024 действует до 23.10.2029</t>
  </si>
  <si>
    <t>ЕАЭС N RU Д-JP.РА09.В.82526/24 от 24.10.2024 действует до 23.10.2030</t>
  </si>
  <si>
    <t>ЕАЭС N RU Д-JP.РА09.В.82526/24 от 24.10.2024 действует до 23.10.2031</t>
  </si>
  <si>
    <t>ЕАЭС N RU Д-JP.РА09.В.82526/24 от 24.10.2024 действует до 23.10.2032</t>
  </si>
  <si>
    <t>Aqua, Glycerin, Propanediol, Sodium Lauroyl Hydroxyethyl Beta-Alaninate, Cocamidopropyl Betaine, Propylene Glycol Laurate, Sodium Methyl Cocoyl Taurate, Pentylene Glycol, PEG-7 Glyceryl Cocoate, Sodium Lauroyl Aspartate, Decyl Glucoside, Butylene Glycol, Silica, Volcanic Rock Extract, Hematin, Kjellmaniella Crassifolia Extract, Panthenol, Caprooyl Tetrapeptide-3, Polyquaternium-10, Nasturtium Officinale Leaf/Stem Extract, Rosa Damascena Flower Oil, Cetearamidoethyl Diethonium Hydrolyzed Rice Protein, Swertia Japonica Extract, Panax Ginseng Root Extract, Houttuynia Cordata Extract, Dipotassium Glycyrrhizate, Arctium Lappa Root Extract, Hydrolyzed Conchiolin Protein, Anthemis Nobilis Flower Extract, Arnica Montana Flower Extract, Hedera Helix (Ivy) Leaf/Stem Extract, Lamium Album Flower/Leaf/Stem Extract, Pinus Sylvestris Cone Extract, Rosmarinus Officinalis (Rosemary) Leaf Extract, Simmondsia Chinensis (Jojoba) Seed Oil, Allium Sativum (Garlic) Bulb Extract, Olea Europaea (Olive) Fruit Oil, Sodium PCA, Dextran, Guar Hydroxypropyltrimonium Chloride, Caprylhydroxamic Acid, Sodium Caproyl Prolinate, Citric Acid, Alcohol</t>
    <phoneticPr fontId="11"/>
  </si>
  <si>
    <t>Aqua,Butylene Glycol, Polyacrylamide, Simmondsia Chinensis (Jojoba) Seed Oil, Caprylic/Capric Triglyceride, Silica, Soluble Proteoglycan, Rosa Multiflora Fruit Extract, Paeonia Albiflora Root Extract, Sanguisorba Officinalis Root Extract, Angelica Acutiloba Root Extract, Aloe Ferox Leaf Extract, Sophora Angustifolia Root Extract, Morus Alba Root Extract, Morus Alba Root Extract, Panax Ginseng Root Extract, Arnica Montana Flower Extract, Artemisia Princeps Extract, Glucosyl Hesperidin, Symphytum Officinale Leaf Extract, Humus Extract, Anthemis Nobilis Flower Oil, Rosmarinus Officinalis (Rosemary) Leaf Oil, Eucalyptus Globulus Leaf Oil, Melaleuca Alternifolia (Tea Tree) Leaf Oil, Lavandula Angustifolia (Lavender) Oil, Menthol, Volcanic Rock Extract, Sodium Silicate, C13-14 Isoalkane, PEG-20 Sorbitan Cocoate, Laureth-7, Sodium Citrate, Sodium Caproyl Prolinate, Pentylene Glycol, Alcohol, Phenoxyethanol</t>
    <phoneticPr fontId="11"/>
  </si>
  <si>
    <t>Aqua, Myristyl Alcohol, Propanediol, Dimethyl
Stearamine, BehenylAlcohol, DiisobutylAdipate, Squalane,Silica,
Volcanic Rock Extract , Butyrospermum Parkii (Shea) Butter,
CentellaAsiatica Extract , KjellmaniellaCrassifolia Extract, Sodium
Hyaluronate, Sodium Acetylated Hyaluronate, Sodium
Hyaluronate Crosspolymer-2, Hydrolyzed Sodium Hyaluronate,
Ceramide EOP, Ceramide NG, Ceramide NP, Ceramide AS ,
Ceramide AP, Glucosyl Ceramide, Alpha-Glucan, Panthenol ,
SimmondsiaChinensis (Jojoba) Seed Oil, OleaEuropaea (Olive)
Fruit Oil, Macadamia Integrifolia Seed Oil, Hydrolyzed Keratin,
Rosa Canina Fruit Oil,ScutellariaBaicalensis Root Extract,
Polygonum CuspidatumRoot Extract, Panax Ginseng
Root Extract,GlycyrrhizaGlabra (Licorice) Root Extract , Camellia
Sinensis Leaf Extract,Rosmarinus Officinalis(Rosemary) Leaf
Extract, Chamomilla Recutita (Matricaria) Flower Extract,
Nasturtium Officinale Leaf/Stem Extract ,Nicotinamide
Mononucleotide, Caprooyl Tetrapeptide-3, Glycine Soja
(Soybean)Sterols , Hydrogenated Lecithin, Butylene Glycol,
Rosmarinus Officinalis (Rosemary) Leaf Oil, Rosa Damascena
Flower Oil, PEG-20 Sorbitan Cocoate, Myristic Acid, Dextran,
Glycerin, Lactic Acid, Arginine, Pentylene Glycol , Hexyldecanol,
Alcohol, Phenoxyethanol</t>
    <phoneticPr fontId="11"/>
  </si>
  <si>
    <t xml:space="preserve">Aqua, Volcanic Rock Extract. </t>
    <phoneticPr fontId="11"/>
  </si>
  <si>
    <t>Aqua, Glycerin, Methyl Gluceth-20, Butylene Glycol, Pentylene Glycol, Cymbopogon Schoenanthus Water, Volcanic Rock Extract, Fulvic Acid, Nicotinamide Mononucleotide, Soluble Proteoglycan, Sodium Silicate, Copaifera Coriacea Resin Oil, Niacinamide, Panthenol, Ascorbyl Tetraisopalmitate, Retinyl Palmitate, Cucumis Melo (Melon) Phytoplacenta Extract, Sodium Hyaluronate, Humus Extract, Engelhardtia Chrysolepis Leaf Extract, Glycyrrhiza Glabra  (Licorice) Root Extract, Gardenia Jasminoides Fruit Extract, Gardenia Florida Fruit Extract, Squalane, Tocopherol, Arachis Hypogaea (Peanut) Oil, Lecithin, Tocopheryl Acetate, Caprylic/Capric Triglyceride, Ubiquinone, Melaleuca Alternifolia (Tea Tree) Leaf Oil, Riboflavin, Cyanocobalamin, Hydroxyethyl Acrylate/Sodium Acryloyldimethyl Taurate Copolymer, Sorbitan Isostearate, Polysorbate 60, Hydrogenated Lecithin, PPG-10 Sorbitol, Xanthan Gum, Phenoxyethanol</t>
    <phoneticPr fontId="11"/>
  </si>
  <si>
    <t>Shirt</t>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</si>
  <si>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 GROWCEL SHAMPOO GRAN PRO.</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</si>
  <si>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GROWCEL TREATMENT GRAN PRO.</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</si>
  <si>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Esthe Pro Labo GROWCEL HAIR OIL GRAN PRO. </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</si>
  <si>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GROWCEL BODY SOAP GRAN PRO. </t>
    </r>
    <phoneticPr fontId="11"/>
  </si>
  <si>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SHAMPOO. 300ml</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</si>
  <si>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 xml:space="preserve">REY BREATHING CONDITIONER. 300ml </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</si>
  <si>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DELIQUETTE</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</si>
  <si>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MOIST BODY SOAP</t>
    </r>
  </si>
  <si>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SQUALANE OIL</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</si>
  <si>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BRIGHT VEIL UV PROTECTOR</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</si>
  <si>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CALLAFLEUR MOISTURE 3D SERUM</t>
    </r>
    <phoneticPr fontId="11"/>
  </si>
  <si>
    <t>hair shampoo&amp;treatment</t>
    <phoneticPr fontId="11"/>
  </si>
  <si>
    <t>B5374RT</t>
    <phoneticPr fontId="11"/>
  </si>
  <si>
    <t>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t>
  </si>
  <si>
    <t>4560393650313</t>
  </si>
  <si>
    <t>4560393650313</t>
    <phoneticPr fontId="11"/>
  </si>
  <si>
    <t>4560393650306</t>
  </si>
  <si>
    <t>4560393650306</t>
    <phoneticPr fontId="11"/>
  </si>
  <si>
    <t>4560393650320</t>
  </si>
  <si>
    <t>4560393650320</t>
    <phoneticPr fontId="11"/>
  </si>
  <si>
    <t>4560393650337</t>
  </si>
  <si>
    <t>4560393650337</t>
    <phoneticPr fontId="11"/>
  </si>
  <si>
    <t>4560393650139</t>
  </si>
  <si>
    <t>4560393650122</t>
  </si>
  <si>
    <t>4560393650092</t>
  </si>
  <si>
    <t>4560393650184</t>
  </si>
  <si>
    <t>4560393650214</t>
  </si>
  <si>
    <t>CBON FACIALIST TREATMENT MASSERa. Демакияжный массажный крем Фэшиалист CBON.</t>
  </si>
  <si>
    <t xml:space="preserve">CBON FACIALIST TREATMENT MASSERa. </t>
  </si>
  <si>
    <t>CBON FACIALIST TREATMENT BRIGHT MASSER. Демакияжный массажный крем выравнивающий цвет кожи лица Фэшиалист CBON</t>
  </si>
  <si>
    <t xml:space="preserve">CBON FACIALIST TREATMENT BRIGHT MASSER. </t>
  </si>
  <si>
    <t>CBON FACIALIST ADVANCED RUBY MASSER. Антивозрастной рубиновый демакияжный массажный крем Фшиалист CBON.</t>
  </si>
  <si>
    <t xml:space="preserve">CBON FACIALIST ADVANCED RUBY MASSER. </t>
  </si>
  <si>
    <t>CBON FACIALIST MOIST VEIL WASH. Увлажняющая пенка Фэшиалист CBON.</t>
  </si>
  <si>
    <t xml:space="preserve">CBON FACIALIST MOIST VEIL WASH. </t>
  </si>
  <si>
    <t>CBON FACIALIST CLEAR CLAY WASH. Пенка на основе глины Фэшиалист CBON.</t>
  </si>
  <si>
    <t xml:space="preserve">CBON FACIALIST CLEAR CLAY WASH. </t>
  </si>
  <si>
    <t>CBON FACIALIST SHINY WHIP WASH. Шёлковая пенка-мусс Фэшиалист CBON.</t>
  </si>
  <si>
    <t xml:space="preserve">CBON FACIALIST SHINY WHIP WASH. </t>
  </si>
  <si>
    <t>CBON FACIALIST REFRESHING MASSER. Освежающий демакияжный массажный крем Фэшиалист CBON.</t>
  </si>
  <si>
    <t xml:space="preserve">CBON FACIALIST REFRESHING MASSER. </t>
  </si>
  <si>
    <t xml:space="preserve">Lapidem RITUAL OKIYOME SERUM. </t>
  </si>
  <si>
    <t xml:space="preserve">Lapidem RITUAL SILKY SERUM. </t>
  </si>
  <si>
    <t xml:space="preserve">SKINIMALIST RADIANCE PEEL. Пилинг-сияние Скинималист. </t>
  </si>
  <si>
    <t>SKINIMALIST RADIANCE PEEL.</t>
  </si>
  <si>
    <t>SKINIMALIST ESSENCE RICH LOTION. Питательный лосьон-эссенция на основе коллагена Скинималист.</t>
  </si>
  <si>
    <t xml:space="preserve">SKINIMALIST ESSENCE RICH LOTION. </t>
  </si>
  <si>
    <t xml:space="preserve">SKINIMALIST SHIRATAMA AMPULE. Ампула, выравнивающая цвет кожи лица Сиратама Скинималист. </t>
  </si>
  <si>
    <t xml:space="preserve">SKINIMALIST SHIRATAMA AMPULE. </t>
  </si>
  <si>
    <t>SKINIMALIST GRANA AMPULE. Омолаживающая ампула на основе ретинола Скинималист.</t>
  </si>
  <si>
    <t xml:space="preserve">SKINIMALIST GRANA AMPULE. </t>
  </si>
  <si>
    <t>Dolcet McCoy/Body Make Shirt Dolcet McCoy. Размер M.</t>
  </si>
  <si>
    <t>Dolcet McCoy/Body Make Shirt Dolcet McCoy. Размер L.</t>
  </si>
  <si>
    <t>Изделия трикотажные бельевые первого слоя для женщин из пряжи из синтетических волокон и нитей с вложением полиуретановых нитей: фуфайки (футболки) модель "лонгслив", с маркировкой Dolcet McCoy/Body Make Shirt Dolcet McCoy. Размер M.</t>
  </si>
  <si>
    <t>Изделия трикотажные бельевые первого слоя для женщин из пряжи из синтетических волокон и нитей с вложением полиуретановых нитей: фуфайки (футболки) модель "лонгслив", с маркировкой Dolcet McCoy/Body Make Shirt Dolcet McCoy. Размер L.</t>
  </si>
  <si>
    <t>Dolcet McCoy/Body Make Shirt Dolcet McCoy. Размер L.</t>
    <phoneticPr fontId="11"/>
  </si>
  <si>
    <t>Luxces Res-Q Precious Body Cream. Крем для тела с обезболивающим эффектом "Драгоценный крем" RES-Q Люксес.</t>
    <phoneticPr fontId="11"/>
  </si>
  <si>
    <t xml:space="preserve">Luxces Res-Q Precious Body Cream. </t>
  </si>
  <si>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Essence</t>
    </r>
    <phoneticPr fontId="11"/>
  </si>
  <si>
    <t xml:space="preserve"> La Cerarl Doreor Cream (Rich Cream)</t>
  </si>
  <si>
    <t>Essence Powder Puff Maru</t>
  </si>
  <si>
    <t xml:space="preserve">QUALITY 1st DERMA LASER SUPER NMN+NIACINAMIDE 7  </t>
    <phoneticPr fontId="11"/>
  </si>
  <si>
    <t xml:space="preserve">QUALITY 1st DERMA LASER SUPER CERAMIDE 100. </t>
    <phoneticPr fontId="11"/>
  </si>
  <si>
    <t>QUALITY 1st DERMA LASER SUPER CERAMIDE 100 7</t>
    <phoneticPr fontId="11"/>
  </si>
  <si>
    <t>QUALITY 1st DERMA LASER SUPER VC100 WHITE 7</t>
    <phoneticPr fontId="11"/>
  </si>
  <si>
    <t>QUALITY 1st DERMA LASER SUPER RETINOL 100 7</t>
    <phoneticPr fontId="11"/>
  </si>
  <si>
    <t>QUALITY 1st DERMA LASER SUPER AZELAIC ACID 100 7</t>
    <phoneticPr fontId="11"/>
  </si>
  <si>
    <t xml:space="preserve">Victline </t>
  </si>
  <si>
    <t>CHANSON Victline. Крем против морщин Victline  Шансон</t>
  </si>
  <si>
    <t>FACE SOAP BRUSH FA-5 BLACK</t>
  </si>
  <si>
    <t>Кисть для умывания (натуральный ворс Козы)</t>
  </si>
  <si>
    <t>Масло для массажа и ванны "Баланс" Пять Элементов</t>
  </si>
  <si>
    <t>Масло для массажа и ванны "Дыхание" Пять Элементов</t>
  </si>
  <si>
    <t>Масло для массажа и ванны "Энергия" Пять Элементов</t>
  </si>
  <si>
    <t>LAPIDEM NUTRITION MOIST SHAMPOO</t>
  </si>
  <si>
    <t>Шампунь «Питание и увлажнение» для волос Лапидем</t>
  </si>
  <si>
    <t xml:space="preserve">LAPIDEM NUTRITION MOIST TREATMENT </t>
  </si>
  <si>
    <t>Кондиционер-маска «Питание и Увлажнение» для волос Лапидем.</t>
  </si>
  <si>
    <t xml:space="preserve">LAPIDEM PURIFYING FACE &amp; BODY WASH </t>
  </si>
  <si>
    <t xml:space="preserve"> Средство для очищения кожи лица и тела Лапидем</t>
  </si>
  <si>
    <t>1 Day Trial Set GROWCEL SHAMPOO &amp; GROWCEL TREATMENT (10ml×2)</t>
  </si>
  <si>
    <t>Relent YOKIBI Essence Wash.</t>
  </si>
  <si>
    <t>Эссенция-пенка для умывания Ёкиби.</t>
  </si>
  <si>
    <t xml:space="preserve"> Yokibi Essence Emulsion Rich x Rich</t>
  </si>
  <si>
    <t>Эмульсия-эссенция двойного увлажнения Ёкиби</t>
  </si>
  <si>
    <t xml:space="preserve">CBON FACIALIST TREATMENT MASSERa. </t>
    <phoneticPr fontId="11"/>
  </si>
  <si>
    <t>CBON FACIALIST TREATMENT MASSERa. Демакияжный массажный крем Фэшиалист CBON.</t>
    <phoneticPr fontId="11"/>
  </si>
  <si>
    <t xml:space="preserve">Lapidem RITUAL NOURISHING ESSENCE. </t>
    <phoneticPr fontId="11"/>
  </si>
  <si>
    <t xml:space="preserve">Lapidem RITUAL SMOOTH MATTE TOUCH CREAM. </t>
    <phoneticPr fontId="11"/>
  </si>
  <si>
    <t>LAPIDEM NUTRITION MOIST TREATMENT</t>
  </si>
  <si>
    <t>Кондиционер-маска «Питание и Увлажнение» для волос Лапидем</t>
  </si>
  <si>
    <t>Очищающий ночной лосьон Скинималист.</t>
  </si>
  <si>
    <t>Питательный лосьон-эссенция на основе коллагена Скинималист.</t>
  </si>
  <si>
    <t xml:space="preserve">Ампула, выравнивающая цвет кожи лица Сиратама Скинималист. </t>
  </si>
  <si>
    <t>Омолаживающая ампула на основе ретинола Скинималист.</t>
  </si>
  <si>
    <t xml:space="preserve">Body Make Shirt Dolcet McCoy. </t>
  </si>
  <si>
    <t>фуфайки (футболки) модель "лонгслив" Dolcet McCoy/Body Make Shirt Dolcet McCoy.</t>
  </si>
  <si>
    <t>Масло для массажа «Роза» балансирующее на основе минералов NON F МакКой.</t>
  </si>
  <si>
    <t>Luxces Res-Q Precious Body Cream</t>
  </si>
  <si>
    <t>Крем для тела "Драгоценный крем" RES-Q Люксес</t>
  </si>
  <si>
    <t>A2028R</t>
  </si>
  <si>
    <t>делаем</t>
  </si>
  <si>
    <t>ЕАЭС N RU Д-JP.РА03.В.26991/24 от 01.04.2024 действует до 31.03.2029</t>
    <phoneticPr fontId="11"/>
  </si>
  <si>
    <t>ЕАЭС N RU Д-JP.РА04.В.91017/22 от 14.12.2022 действует до 14.07.2027</t>
    <phoneticPr fontId="11"/>
  </si>
  <si>
    <t>A2810RS</t>
    <phoneticPr fontId="11"/>
  </si>
  <si>
    <t>A2830RS</t>
    <phoneticPr fontId="11"/>
  </si>
  <si>
    <t>A3830RS</t>
    <phoneticPr fontId="11"/>
  </si>
  <si>
    <t>A8201RS</t>
    <phoneticPr fontId="11"/>
  </si>
  <si>
    <t>A1831RS</t>
    <phoneticPr fontId="11"/>
  </si>
  <si>
    <t>5802476S</t>
  </si>
  <si>
    <t>5802476S</t>
    <phoneticPr fontId="11"/>
  </si>
  <si>
    <t>B5357RS</t>
    <phoneticPr fontId="11"/>
  </si>
  <si>
    <t>B3369RS</t>
    <phoneticPr fontId="11"/>
  </si>
  <si>
    <t>B3372RS</t>
    <phoneticPr fontId="11"/>
  </si>
  <si>
    <t>B5352RS</t>
    <phoneticPr fontId="11"/>
  </si>
  <si>
    <t>В5353RS</t>
    <phoneticPr fontId="11"/>
  </si>
  <si>
    <t>B5359RS</t>
    <phoneticPr fontId="11"/>
  </si>
  <si>
    <t>B5354RS</t>
    <phoneticPr fontId="11"/>
  </si>
  <si>
    <t>B5355RS</t>
    <phoneticPr fontId="11"/>
  </si>
  <si>
    <t>B5374RS</t>
    <phoneticPr fontId="11"/>
  </si>
  <si>
    <t>B3730RS</t>
    <phoneticPr fontId="11"/>
  </si>
  <si>
    <t>B3740RS</t>
    <phoneticPr fontId="11"/>
  </si>
  <si>
    <t>B3750RS</t>
    <phoneticPr fontId="11"/>
  </si>
  <si>
    <t>B2801RS</t>
    <phoneticPr fontId="11"/>
  </si>
  <si>
    <t>B2802RS</t>
    <phoneticPr fontId="11"/>
  </si>
  <si>
    <t>B2803RS</t>
    <phoneticPr fontId="11"/>
  </si>
  <si>
    <t>B2804RS</t>
    <phoneticPr fontId="11"/>
  </si>
  <si>
    <t>B2805RS</t>
    <phoneticPr fontId="11"/>
  </si>
  <si>
    <t>B2806RS</t>
    <phoneticPr fontId="11"/>
  </si>
  <si>
    <t>B2808RS</t>
    <phoneticPr fontId="11"/>
  </si>
  <si>
    <t>Qf86-30</t>
  </si>
  <si>
    <t>Qf87-20</t>
    <phoneticPr fontId="11"/>
  </si>
  <si>
    <t>Qf89-30</t>
    <phoneticPr fontId="11"/>
  </si>
  <si>
    <t>Qf94</t>
    <phoneticPr fontId="11"/>
  </si>
  <si>
    <t>Qf95</t>
    <phoneticPr fontId="11"/>
  </si>
  <si>
    <t>Qf96</t>
    <phoneticPr fontId="11"/>
  </si>
  <si>
    <t>Qf97</t>
    <phoneticPr fontId="11"/>
  </si>
  <si>
    <t>Qf98</t>
    <phoneticPr fontId="11"/>
  </si>
  <si>
    <t>LR0003</t>
    <phoneticPr fontId="11"/>
  </si>
  <si>
    <t>LT04</t>
  </si>
  <si>
    <t>N ВП RU Д-JP.РА02.А.10703/24  от 26.12.2024 действует до 25.06.2025</t>
  </si>
  <si>
    <t>SUN01</t>
  </si>
  <si>
    <t>KT1136prof</t>
    <phoneticPr fontId="11"/>
  </si>
  <si>
    <t xml:space="preserve">FA-5 </t>
  </si>
  <si>
    <t>не требуется</t>
  </si>
  <si>
    <t>ЕАЭС N RU Д-JP.РА04.В.58480/23 от 09.06.2023 действует до 08.06.2028</t>
  </si>
  <si>
    <t>ЕАЭС N RU Д-JP.РА04.В.58460/23 от 09.06.2023 действует до 08.06.2028</t>
  </si>
  <si>
    <t>CORE Inc."</t>
  </si>
  <si>
    <t>ЕАЭС N RU Д-JP.РА04.В.17897/24  от 07.05.2024 действует до 06.05.2029</t>
    <phoneticPr fontId="11"/>
  </si>
  <si>
    <t>LP27P</t>
    <phoneticPr fontId="11"/>
  </si>
  <si>
    <t>LP19-25P</t>
  </si>
  <si>
    <t>ЕАЭС N RU Д-JP.РА06.В.58074/24 от 30.07.2024 действует до 29.07.2029</t>
  </si>
  <si>
    <t> Rosy Drop</t>
  </si>
  <si>
    <t>EST100-500</t>
  </si>
  <si>
    <t xml:space="preserve">COSMEPRO </t>
  </si>
  <si>
    <t>LUX03</t>
    <phoneticPr fontId="11"/>
  </si>
  <si>
    <t>5802534T</t>
  </si>
  <si>
    <t>5802535T</t>
  </si>
  <si>
    <t>5802536T</t>
  </si>
  <si>
    <t>U0161RT</t>
  </si>
  <si>
    <t> Relent</t>
  </si>
  <si>
    <t>Bruno Inc.</t>
  </si>
  <si>
    <t>письмо 1072/24 от «19» декабря 2024 г.</t>
  </si>
  <si>
    <t>ЕАЭС N RU Д-JP.РА12.В.00545/24  действует до 27.12.2029</t>
  </si>
  <si>
    <t>A8202RT</t>
  </si>
  <si>
    <t>ЕАЭС N RU Д-JP.РА09.В.82089/24 от 24.10.2024 действует до 23.10.2029</t>
  </si>
  <si>
    <t>Relent </t>
  </si>
  <si>
    <t>ЕАЭС N RU Д-JP.НВ15.B.03802/19 от 11.12.2019 действует до 10.12.2024</t>
    <phoneticPr fontId="11"/>
  </si>
  <si>
    <t>RELENT</t>
    <phoneticPr fontId="11"/>
  </si>
  <si>
    <t>ЕАЭС N RU Д-JP.РА01.В.71997/21 от 11.08.2021 действует до 10.08.2026</t>
    <phoneticPr fontId="11"/>
  </si>
  <si>
    <t>IDEA INTERNATIONAL CO., LTD</t>
    <phoneticPr fontId="11"/>
  </si>
  <si>
    <t>письмо 1068/24 от «19» декабря 2024 г.</t>
  </si>
  <si>
    <t>103007ST</t>
  </si>
  <si>
    <t>LP179</t>
  </si>
  <si>
    <t>LP180</t>
  </si>
  <si>
    <t>LP181</t>
  </si>
  <si>
    <t>LP182</t>
  </si>
  <si>
    <t>письмо 1069/24 от «19» декабря 2024 г.</t>
  </si>
  <si>
    <t>Core Co., Ltd.</t>
  </si>
  <si>
    <t>LP29T</t>
  </si>
  <si>
    <t>RD03S</t>
  </si>
  <si>
    <t>ЕАЭС N RU Д-JP.РА04.В.17897/24 от 08.05.2024 действует до 06.05.2029</t>
  </si>
  <si>
    <t xml:space="preserve">Rosy Drop </t>
  </si>
  <si>
    <t>письмо 1070/24 от «19» декабря 2024 г.</t>
  </si>
  <si>
    <t>SKINIMALOST</t>
  </si>
  <si>
    <t>SK03T</t>
  </si>
  <si>
    <t>SK04T</t>
  </si>
  <si>
    <t xml:space="preserve">Lejeu </t>
  </si>
  <si>
    <t>ЕАЭС N RU Д-JP.РА04.В.65650/23 от 14.06.2023 действует до 13.06.2028</t>
    <phoneticPr fontId="11"/>
  </si>
  <si>
    <t>письмо № 12029 от 26.12.24г</t>
  </si>
  <si>
    <t>письмо № 44-12-24 от 27.12.24г</t>
  </si>
  <si>
    <t>ЕАЭС N RU Д-JP.РА05.В.67252/23 от 20.07.2023 действует до 19.07.2028</t>
    <phoneticPr fontId="11"/>
  </si>
  <si>
    <t>письмо 1071/24 от «19» декабря 2024 г.</t>
  </si>
  <si>
    <t xml:space="preserve">Luxces </t>
  </si>
  <si>
    <t>Nisshin Kaken Co.,Ltd.</t>
  </si>
  <si>
    <t>LUX05T</t>
  </si>
  <si>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Essence PowderF Compact Case</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</si>
  <si>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ABILITY TREATMENT MASSER</t>
    </r>
    <phoneticPr fontId="11"/>
  </si>
  <si>
    <t>Спонж для нанесения компактной пудры</t>
    <phoneticPr fontId="11"/>
  </si>
  <si>
    <r>
      <t xml:space="preserve">ROYAL COSMETICS </t>
    </r>
    <r>
      <rPr>
        <sz val="16"/>
        <color rgb="FF000000"/>
        <rFont val="MS UI Gothic"/>
        <family val="2"/>
        <charset val="128"/>
      </rPr>
      <t>03</t>
    </r>
    <r>
      <rPr>
        <sz val="16"/>
        <color rgb="FF000000"/>
        <rFont val="Arial"/>
        <family val="2"/>
        <charset val="204"/>
      </rPr>
      <t>.</t>
    </r>
    <r>
      <rPr>
        <sz val="16"/>
        <color rgb="FF000000"/>
        <rFont val="MS UI Gothic"/>
        <family val="2"/>
        <charset val="128"/>
      </rPr>
      <t>2025</t>
    </r>
    <r>
      <rPr>
        <sz val="16"/>
        <color rgb="FF000000"/>
        <rFont val="ＭＳ ゴシック"/>
        <family val="3"/>
        <charset val="128"/>
      </rPr>
      <t>輸出</t>
    </r>
    <phoneticPr fontId="11"/>
  </si>
  <si>
    <r>
      <rPr>
        <b/>
        <sz val="10"/>
        <color rgb="FFFF0000"/>
        <rFont val="MS UI Gothic"/>
        <family val="2"/>
        <charset val="128"/>
      </rPr>
      <t>2025</t>
    </r>
    <r>
      <rPr>
        <b/>
        <sz val="10"/>
        <color rgb="FFFF0000"/>
        <rFont val="Arial"/>
        <family val="2"/>
      </rPr>
      <t>/</t>
    </r>
    <r>
      <rPr>
        <b/>
        <sz val="10"/>
        <color rgb="FFFF0000"/>
        <rFont val="MS UI Gothic"/>
        <family val="2"/>
        <charset val="128"/>
      </rPr>
      <t>2</t>
    </r>
    <r>
      <rPr>
        <b/>
        <sz val="10"/>
        <color rgb="FFFF0000"/>
        <rFont val="Arial"/>
        <family val="2"/>
      </rPr>
      <t>/</t>
    </r>
    <r>
      <rPr>
        <b/>
        <sz val="10"/>
        <color rgb="FFFF0000"/>
        <rFont val="MS UI Gothic"/>
        <family val="2"/>
        <charset val="128"/>
      </rPr>
      <t>26</t>
    </r>
    <r>
      <rPr>
        <b/>
        <sz val="10"/>
        <color rgb="FFFF0000"/>
        <rFont val="MS Gothic"/>
        <family val="3"/>
        <charset val="128"/>
      </rPr>
      <t>（午前中）</t>
    </r>
    <phoneticPr fontId="11"/>
  </si>
  <si>
    <t>W105×D30mm×H185mm</t>
    <phoneticPr fontId="11"/>
  </si>
  <si>
    <r>
      <rPr>
        <sz val="10"/>
        <rFont val="MS Gothic"/>
        <family val="3"/>
        <charset val="128"/>
      </rPr>
      <t>《</t>
    </r>
    <r>
      <rPr>
        <sz val="10"/>
        <rFont val="Arial"/>
        <family val="2"/>
        <charset val="204"/>
      </rPr>
      <t>EVLISS</t>
    </r>
    <r>
      <rPr>
        <sz val="10"/>
        <rFont val="MS Gothic"/>
        <family val="3"/>
        <charset val="128"/>
      </rPr>
      <t>》</t>
    </r>
    <r>
      <rPr>
        <sz val="10"/>
        <rFont val="Arial"/>
        <family val="2"/>
        <charset val="204"/>
      </rPr>
      <t>Make.iN HARI SPICULE + Human Stem Cells 10Days FACE MASK</t>
    </r>
    <phoneticPr fontId="11"/>
  </si>
  <si>
    <t xml:space="preserve">W150×H200×D10(mm) </t>
    <phoneticPr fontId="11"/>
  </si>
  <si>
    <t>COCOCHI TESTER</t>
    <phoneticPr fontId="11"/>
  </si>
  <si>
    <t>lotion, cream, cream mask</t>
    <phoneticPr fontId="11"/>
  </si>
  <si>
    <r>
      <rPr>
        <sz val="8"/>
        <color theme="1"/>
        <rFont val="ＭＳ Ｐゴシック"/>
        <family val="1"/>
        <charset val="128"/>
      </rPr>
      <t xml:space="preserve">飯野港運株式会社
京都府舞鶴市松陰１８－７
営業課　谷口様
</t>
    </r>
    <r>
      <rPr>
        <sz val="8"/>
        <color theme="1"/>
        <rFont val="Arial"/>
        <family val="2"/>
        <charset val="204"/>
      </rPr>
      <t>TEL: 0773-75-5371
FAX: 0773-75-5681</t>
    </r>
    <phoneticPr fontId="11"/>
  </si>
  <si>
    <r>
      <rPr>
        <sz val="8"/>
        <rFont val="ＭＳ Ｐゴシック"/>
        <family val="2"/>
        <charset val="128"/>
      </rPr>
      <t>合計個数</t>
    </r>
  </si>
  <si>
    <t>Гидрогелевая маска для лица с фуллереном Элега Долл</t>
    <phoneticPr fontId="11"/>
  </si>
  <si>
    <t>Scalp Brush MAKIE</t>
    <phoneticPr fontId="11"/>
  </si>
  <si>
    <t>SUNTREG</t>
    <phoneticPr fontId="11"/>
  </si>
  <si>
    <r>
      <t xml:space="preserve">ROYAL COSMETICS </t>
    </r>
    <r>
      <rPr>
        <sz val="16"/>
        <color theme="1"/>
        <rFont val="Arial"/>
        <family val="2"/>
        <charset val="204"/>
      </rPr>
      <t>03</t>
    </r>
    <r>
      <rPr>
        <sz val="16"/>
        <color theme="1"/>
        <rFont val="Arial"/>
        <family val="2"/>
      </rPr>
      <t>.</t>
    </r>
    <r>
      <rPr>
        <sz val="16"/>
        <color theme="1"/>
        <rFont val="Arial"/>
        <family val="2"/>
        <charset val="204"/>
      </rPr>
      <t>2025</t>
    </r>
    <r>
      <rPr>
        <sz val="16"/>
        <color theme="1"/>
        <rFont val="MS Gothic"/>
        <family val="3"/>
        <charset val="128"/>
      </rPr>
      <t>輸出 ORDER</t>
    </r>
    <phoneticPr fontId="11"/>
  </si>
  <si>
    <r>
      <rPr>
        <b/>
        <sz val="10"/>
        <color rgb="FFFF0000"/>
        <rFont val="HGGothicE"/>
        <family val="2"/>
        <charset val="128"/>
      </rPr>
      <t>2025/2/26</t>
    </r>
    <r>
      <rPr>
        <b/>
        <sz val="10"/>
        <color rgb="FFFF0000"/>
        <rFont val="MS Gothic"/>
        <family val="3"/>
        <charset val="128"/>
      </rPr>
      <t>（午前中）</t>
    </r>
    <phoneticPr fontId="11"/>
  </si>
  <si>
    <t>EST10-300</t>
    <phoneticPr fontId="11"/>
  </si>
  <si>
    <t>EST LABO ORIGINAL MIX OIL.Аутентичное массажное масло. 300 мл. EST LABO</t>
    <phoneticPr fontId="11"/>
  </si>
  <si>
    <t>ЕАЭС N RU Д-JP.АБ47.В.08752/20 от 08.09.2020 действует до 07.09.2025</t>
    <phoneticPr fontId="11"/>
  </si>
  <si>
    <t>DD PERFECT HYBRID G11 AQUA No6. Многофункциональная вода G11 гибрид No6</t>
  </si>
  <si>
    <t>DD PERFECT HYBRID G11 AQUA No6. Многофункциональная вода G11 гибрид No6</t>
    <phoneticPr fontId="11"/>
  </si>
  <si>
    <t>DD PERFECT HYBRID G11 AQUA No6. 150ml</t>
    <phoneticPr fontId="11"/>
  </si>
  <si>
    <t>DD PERFECT HYBRID G11 AQUA No6. 600ml</t>
    <phoneticPr fontId="11"/>
  </si>
  <si>
    <t>DD PERFECT HYBRID G11 AQUA No.5. Многофункциональная вода G11 гибрид No5</t>
    <phoneticPr fontId="11"/>
  </si>
  <si>
    <t>DD PERFECT HYBRID G11 AQUA No.5. 600ml</t>
    <phoneticPr fontId="11"/>
  </si>
  <si>
    <t>ЕАЭС N RU Д-JP.АИ77.В.26207/19 от 27.05.2019 действует до 26.05.2025</t>
    <phoneticPr fontId="11"/>
  </si>
  <si>
    <t>MC34</t>
    <phoneticPr fontId="11"/>
  </si>
  <si>
    <t>MC33</t>
    <phoneticPr fontId="11"/>
  </si>
  <si>
    <t>SK01T</t>
    <phoneticPr fontId="11"/>
  </si>
  <si>
    <t>A0001117</t>
    <phoneticPr fontId="11"/>
  </si>
  <si>
    <t>SK01</t>
    <phoneticPr fontId="11"/>
  </si>
  <si>
    <t>SK02</t>
    <phoneticPr fontId="11"/>
  </si>
  <si>
    <t>SK03</t>
    <phoneticPr fontId="11"/>
  </si>
  <si>
    <t>SK04</t>
    <phoneticPr fontId="11"/>
  </si>
  <si>
    <t>B3720RS</t>
    <phoneticPr fontId="11"/>
  </si>
  <si>
    <t>Омолаживающая маска на основе экзосом и глютатиона Make.iN 10шт</t>
  </si>
  <si>
    <t>Make.iN EXOSOME+ GLUTACHIONE 10Days FACE MASK</t>
  </si>
  <si>
    <t>Питательный лифтинговый омолаживающий крем Резерв COCOCHI</t>
  </si>
  <si>
    <t>COCOCHI Facial Cream Reserve 50g</t>
  </si>
  <si>
    <t>COCOCHI Facial Cream Reserve 15g</t>
  </si>
  <si>
    <t xml:space="preserve"> Кремовая маска-эссенция супер Сияние COCOCHI</t>
  </si>
  <si>
    <t>COCOCHI AG Ultimate Glowing Essence Cream Mask 20g/60g</t>
  </si>
  <si>
    <t xml:space="preserve">Антивозрастной интенсивный СПА уход тройного действия (набор) COCOCHI </t>
  </si>
  <si>
    <t>COCOCHI AG Facial Triple Itensive SPA Treatment (essence cream N 3g/essence cream mask 15g/essence lotion EX 20ml</t>
  </si>
  <si>
    <t xml:space="preserve">Антигликационная, антивозростная концентрированная маска COCOCHI  </t>
  </si>
  <si>
    <t>COCOCHI AG Clarifying Concentrate Mask 5sht/ 1g x5</t>
  </si>
  <si>
    <t>Маска дерма лазер омолаживающая суперэкзосомы 100 QUALITY 1st 7шт</t>
  </si>
  <si>
    <t>QUALITY 1st  DERMA LASER SUPER EXOSOME 100 7</t>
  </si>
  <si>
    <t>Маска дерма лазер для сужения пор и борьбы с камидонами суперблэк на основе четырех видов витамина "С" QUALITY 1st  7шт</t>
  </si>
  <si>
    <t>DERMA LASER SUPER BLACK 7</t>
  </si>
  <si>
    <t xml:space="preserve">Омолаживающие патчи дерма лазер выравнивающие цвет кожи вокруг глаз QUALITY 1st  10шт </t>
  </si>
  <si>
    <t>DERMA LASER EYE SHEET SUPER VCR (10sheets,5times)</t>
  </si>
  <si>
    <t>Освежающий лосьон на основе витамина С VC100 Дерма лазер. QUALITY 1st</t>
  </si>
  <si>
    <t>DERMA LASER VC100 REFRESHING (LOTION) 240ml</t>
  </si>
  <si>
    <t>Увлажняющий лосьон  дерма лазер на основе витамина С VC100</t>
  </si>
  <si>
    <t>DERMA LASER VC100 MOISTURE (LOTION) 240ml</t>
  </si>
  <si>
    <t xml:space="preserve">Омолаживающая сыворотка Ультера C для сужения пор на основе витамина С и ниацинамида дерма лазер </t>
  </si>
  <si>
    <t>DERMA LASER ULTHERA C 30ml</t>
  </si>
  <si>
    <t xml:space="preserve">Крем-гель на основе на основе высококонцентрированного ниацинамида, четырех видов витамина С VC100 дерма лазер для сужения пор </t>
  </si>
  <si>
    <t>DERMA LASER VC100 GEL CREAM</t>
  </si>
  <si>
    <t xml:space="preserve">Антивозростная сыворотка Ультера R на основе ретинола и ниацинамида дерма лазер </t>
  </si>
  <si>
    <t>DERMA LASER ULTHERA R</t>
  </si>
  <si>
    <t xml:space="preserve">Антивозростной крем-гель на основе ретинола и ниацинамида дерма лазер </t>
  </si>
  <si>
    <t>DERMA LASER R100 GEl CREAM</t>
  </si>
  <si>
    <t>Лосьон выравнивающий цвет кожи лица Дерма лазер VC100</t>
  </si>
  <si>
    <t>DERMA LASER SUPER VC100 (WHITE LOTION)</t>
  </si>
  <si>
    <t xml:space="preserve">Сыворотка антивозрастная выравнивающая цвет кожи лица Ультера  CW дерма лазер </t>
  </si>
  <si>
    <t>DERMA LASER ULTHERA CW</t>
  </si>
  <si>
    <t>Лосьон увлажняющий на основе азелаиновой кислоты для чувствительной кожи Дерма лазер супер AZ100</t>
  </si>
  <si>
    <t>DERMA LASER SUPER AZ100 (AC CARE LOTION)</t>
  </si>
  <si>
    <t>Сыворотка для жирной кожи на основе азелаиновой кислоты Ультера дерма лазер AZ</t>
  </si>
  <si>
    <t>DERMA LASER ULTHERA AZ</t>
  </si>
  <si>
    <t>COCOCHI AG Ultimate Brightening Cleansing Mask</t>
    <phoneticPr fontId="11"/>
  </si>
  <si>
    <t>cleansing mask</t>
    <phoneticPr fontId="11"/>
  </si>
  <si>
    <t xml:space="preserve">Relent Rinales Skin Lotion </t>
  </si>
  <si>
    <t>Увлажняющий лосьон для лица Релент Риналес</t>
  </si>
  <si>
    <t>ЕАЭС N RU Д-JP.РА12.В.00320/24 от 28.12.2024 действует до 27.12.2029</t>
  </si>
  <si>
    <t>ЕАЭС N RU Д-JP.РА04.В.61609/23 от 13.06.2023 действует до 12.06.2028</t>
    <phoneticPr fontId="11"/>
  </si>
  <si>
    <t>LP178</t>
  </si>
  <si>
    <r>
      <rPr>
        <sz val="8"/>
        <color theme="1"/>
        <rFont val="BIZ UDMincho Medium"/>
        <family val="2"/>
        <charset val="128"/>
      </rPr>
      <t>水、ミリスチン酸、グリセリン、</t>
    </r>
    <r>
      <rPr>
        <sz val="8"/>
        <color theme="1"/>
        <rFont val="Arial"/>
        <family val="2"/>
        <charset val="204"/>
      </rPr>
      <t>BG</t>
    </r>
    <r>
      <rPr>
        <sz val="8"/>
        <color theme="1"/>
        <rFont val="BIZ UDMincho Medium"/>
        <family val="2"/>
        <charset val="128"/>
      </rPr>
      <t>、水酸化</t>
    </r>
    <r>
      <rPr>
        <sz val="8"/>
        <color theme="1"/>
        <rFont val="Arial"/>
        <family val="2"/>
        <charset val="204"/>
      </rPr>
      <t>K</t>
    </r>
    <r>
      <rPr>
        <sz val="8"/>
        <color theme="1"/>
        <rFont val="BIZ UDMincho Medium"/>
        <family val="2"/>
        <charset val="128"/>
      </rPr>
      <t>、パルミチン酸、</t>
    </r>
    <r>
      <rPr>
        <sz val="8"/>
        <color theme="1"/>
        <rFont val="Arial"/>
        <family val="2"/>
        <charset val="204"/>
      </rPr>
      <t>PEG-400</t>
    </r>
    <r>
      <rPr>
        <sz val="8"/>
        <color theme="1"/>
        <rFont val="BIZ UDMincho Medium"/>
        <family val="2"/>
        <charset val="128"/>
      </rPr>
      <t>、ステアリン酸、ココイルメチルタウリン</t>
    </r>
    <r>
      <rPr>
        <sz val="8"/>
        <color theme="1"/>
        <rFont val="Arial"/>
        <family val="2"/>
        <charset val="204"/>
      </rPr>
      <t>Na</t>
    </r>
    <r>
      <rPr>
        <sz val="8"/>
        <color theme="1"/>
        <rFont val="BIZ UDMincho Medium"/>
        <family val="2"/>
        <charset val="128"/>
      </rPr>
      <t>、マルチトール、コカミド</t>
    </r>
    <r>
      <rPr>
        <sz val="8"/>
        <color theme="1"/>
        <rFont val="Arial"/>
        <family val="2"/>
        <charset val="204"/>
      </rPr>
      <t>DEA</t>
    </r>
    <r>
      <rPr>
        <sz val="8"/>
        <color theme="1"/>
        <rFont val="BIZ UDMincho Medium"/>
        <family val="2"/>
        <charset val="128"/>
      </rPr>
      <t>、ソルビトール、グリシルヒザインフラタ根エキス、ハトムギ種子、ヨウシュヤマゴボウ種子油、ジグリコシル没食子酸、サクシニルアテロコラーゲン、サンザシ果実エキス、加水分解アナツバメ巣エキス、クチナシ果実エキス、シャクヤク根エキス、トウキ根エキス、サンザシ果実エキス、チャ葉エキス、プルーン分解物、ベニバナ花エキス、ホウセンカエキス、ローヤルゼリーエキス、ポリグルタミン酸、グルコース、システアミン酸グリコール、ステアリン酸グリコール、ステアリン酸</t>
    </r>
    <r>
      <rPr>
        <sz val="8"/>
        <color theme="1"/>
        <rFont val="Arial"/>
        <family val="2"/>
        <charset val="204"/>
      </rPr>
      <t>PEG-150</t>
    </r>
    <r>
      <rPr>
        <sz val="8"/>
        <color theme="1"/>
        <rFont val="BIZ UDMincho Medium"/>
        <family val="2"/>
        <charset val="128"/>
      </rPr>
      <t>、イネ酸（</t>
    </r>
    <r>
      <rPr>
        <sz val="8"/>
        <color theme="1"/>
        <rFont val="Arial"/>
        <family val="2"/>
        <charset val="204"/>
      </rPr>
      <t>Na/Mg</t>
    </r>
    <r>
      <rPr>
        <sz val="8"/>
        <color theme="1"/>
        <rFont val="BIZ UDMincho Medium"/>
        <family val="2"/>
        <charset val="128"/>
      </rPr>
      <t>）、香料</t>
    </r>
    <phoneticPr fontId="11"/>
  </si>
  <si>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褐藻エキス</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</si>
  <si>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シクロペンタシロキサン</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ＰＥＧ－１０ジメチコン</t>
    </r>
    <r>
      <rPr>
        <sz val="8"/>
        <color theme="1"/>
        <rFont val="Arial"/>
        <family val="2"/>
        <charset val="204"/>
      </rPr>
      <t xml:space="preserve"> </t>
    </r>
    <r>
      <rPr>
        <sz val="8"/>
        <color theme="1"/>
        <rFont val="Arial"/>
        <family val="2"/>
      </rPr>
      <t>イソノナン酸イソノニル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マイカ</t>
    </r>
    <r>
      <rPr>
        <sz val="8"/>
        <color theme="1"/>
        <rFont val="Arial"/>
        <family val="2"/>
        <charset val="204"/>
      </rPr>
      <t xml:space="preserve"> </t>
    </r>
    <r>
      <rPr>
        <sz val="8"/>
        <color theme="1"/>
        <rFont val="Arial"/>
        <family val="2"/>
      </rPr>
      <t>タルク</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ラウロイルグルタミン酸ジ（フィトステリル／オクチルドデシル）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ＨＤＩ／トリメチロールヘキシルラクトンクロスポリマー</t>
    </r>
    <r>
      <rPr>
        <sz val="8"/>
        <color theme="1"/>
        <rFont val="Arial"/>
        <family val="2"/>
        <charset val="204"/>
      </rPr>
      <t xml:space="preserve">  </t>
    </r>
    <r>
      <rPr>
        <sz val="8"/>
        <color theme="1"/>
        <rFont val="Arial"/>
        <family val="2"/>
      </rPr>
      <t>アルミナ</t>
    </r>
    <r>
      <rPr>
        <sz val="8"/>
        <color theme="1"/>
        <rFont val="Arial"/>
        <family val="2"/>
        <charset val="204"/>
      </rPr>
      <t xml:space="preserve"> </t>
    </r>
    <r>
      <rPr>
        <sz val="8"/>
        <color theme="1"/>
        <rFont val="Arial"/>
        <family val="2"/>
      </rPr>
      <t>クオタニウム－１８ヘクトライト</t>
    </r>
    <r>
      <rPr>
        <sz val="8"/>
        <color theme="1"/>
        <rFont val="Arial"/>
        <family val="2"/>
        <charset val="204"/>
      </rPr>
      <t xml:space="preserve"> </t>
    </r>
    <r>
      <rPr>
        <sz val="8"/>
        <color theme="1"/>
        <rFont val="Arial"/>
        <family val="2"/>
      </rPr>
      <t>ジミリスチン酸Ａｌ</t>
    </r>
    <r>
      <rPr>
        <sz val="8"/>
        <color theme="1"/>
        <rFont val="Arial"/>
        <family val="2"/>
        <charset val="204"/>
      </rPr>
      <t xml:space="preserve"> </t>
    </r>
    <r>
      <rPr>
        <sz val="8"/>
        <color theme="1"/>
        <rFont val="Arial"/>
        <family val="2"/>
      </rPr>
      <t>シリカ</t>
    </r>
    <r>
      <rPr>
        <sz val="8"/>
        <color theme="1"/>
        <rFont val="Arial"/>
        <family val="2"/>
        <charset val="204"/>
      </rPr>
      <t xml:space="preserve"> </t>
    </r>
    <r>
      <rPr>
        <sz val="8"/>
        <color theme="1"/>
        <rFont val="Arial"/>
        <family val="2"/>
      </rPr>
      <t>トリエトキシカプリリルシラン</t>
    </r>
    <r>
      <rPr>
        <sz val="8"/>
        <color theme="1"/>
        <rFont val="Arial"/>
        <family val="2"/>
        <charset val="204"/>
      </rPr>
      <t xml:space="preserve"> </t>
    </r>
    <r>
      <rPr>
        <sz val="8"/>
        <color theme="1"/>
        <rFont val="Arial"/>
        <family val="2"/>
      </rPr>
      <t>フルオロ（Ｃ９－１５）アルコールリン酸</t>
    </r>
    <r>
      <rPr>
        <sz val="8"/>
        <color theme="1"/>
        <rFont val="Arial"/>
        <family val="2"/>
        <charset val="204"/>
      </rPr>
      <t xml:space="preserve"> </t>
    </r>
    <r>
      <rPr>
        <sz val="8"/>
        <color theme="1"/>
        <rFont val="Arial"/>
        <family val="2"/>
      </rPr>
      <t>メチコン</t>
    </r>
    <r>
      <rPr>
        <sz val="8"/>
        <color theme="1"/>
        <rFont val="Arial"/>
        <family val="2"/>
        <charset val="204"/>
      </rPr>
      <t xml:space="preserve"> </t>
    </r>
    <r>
      <rPr>
        <sz val="8"/>
        <color theme="1"/>
        <rFont val="Arial"/>
        <family val="2"/>
      </rPr>
      <t>塩化Ｎａ</t>
    </r>
    <r>
      <rPr>
        <sz val="8"/>
        <color theme="1"/>
        <rFont val="Arial"/>
        <family val="2"/>
        <charset val="204"/>
      </rPr>
      <t xml:space="preserve"> </t>
    </r>
    <r>
      <rPr>
        <sz val="8"/>
        <color theme="1"/>
        <rFont val="Arial"/>
        <family val="2"/>
      </rPr>
      <t>酸化ジルコニウム</t>
    </r>
    <r>
      <rPr>
        <sz val="8"/>
        <color theme="1"/>
        <rFont val="Arial"/>
        <family val="2"/>
        <charset val="204"/>
      </rPr>
      <t xml:space="preserve"> </t>
    </r>
    <r>
      <rPr>
        <sz val="8"/>
        <color theme="1"/>
        <rFont val="Arial"/>
        <family val="2"/>
      </rPr>
      <t>酸化亜鉛</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窒化ホウ素</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t>
    </r>
    <r>
      <rPr>
        <sz val="8"/>
        <color theme="1"/>
        <rFont val="Arial"/>
        <family val="2"/>
        <charset val="204"/>
      </rPr>
      <t xml:space="preserve"> </t>
    </r>
    <r>
      <rPr>
        <sz val="8"/>
        <color theme="1"/>
        <rFont val="Arial"/>
        <family val="2"/>
      </rPr>
      <t>酸化鉄</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</si>
  <si>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シクロペンタシロキサン</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ＰＥＧ－１１ジメチコン</t>
    </r>
    <r>
      <rPr>
        <sz val="8"/>
        <color theme="1"/>
        <rFont val="Arial"/>
        <family val="2"/>
        <charset val="204"/>
      </rPr>
      <t xml:space="preserve"> </t>
    </r>
    <r>
      <rPr>
        <sz val="8"/>
        <color theme="1"/>
        <rFont val="Arial Unicode MS"/>
        <family val="3"/>
        <charset val="128"/>
      </rPr>
      <t>イソノナン酸イソノニル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マイカ</t>
    </r>
    <r>
      <rPr>
        <sz val="8"/>
        <color theme="1"/>
        <rFont val="Arial"/>
        <family val="2"/>
        <charset val="204"/>
      </rPr>
      <t xml:space="preserve"> </t>
    </r>
    <r>
      <rPr>
        <sz val="8"/>
        <color theme="1"/>
        <rFont val="Arial Unicode MS"/>
        <family val="3"/>
        <charset val="128"/>
      </rPr>
      <t>タルク</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ラウロイルグルタミン酸ジ（フィトステリル／</t>
    </r>
    <r>
      <rPr>
        <sz val="8"/>
        <color theme="1"/>
        <rFont val="Arial"/>
        <family val="2"/>
        <charset val="204"/>
      </rPr>
      <t>P0@P`` @@``0@00``````````00```P ppp`p@@p ppPp°p@0@P`@PPPPP@P`00`0```P@@@P`p``PP P`_xFFFF_`_xFFFF_@`P P`@°P@ _xFFFF_p_xFFFF__xFFFF_@@`P@`°@À@@_xFFFF_P0@```` P</t>
    </r>
  </si>
  <si>
    <r>
      <rPr>
        <sz val="8"/>
        <color theme="1"/>
        <rFont val="Arial"/>
        <family val="2"/>
      </rPr>
      <t>マイカ</t>
    </r>
    <r>
      <rPr>
        <sz val="8"/>
        <color theme="1"/>
        <rFont val="Arial"/>
        <family val="2"/>
        <charset val="204"/>
      </rPr>
      <t xml:space="preserve"> </t>
    </r>
    <r>
      <rPr>
        <sz val="8"/>
        <color theme="1"/>
        <rFont val="Arial"/>
        <family val="2"/>
      </rPr>
      <t>タルク</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窒化ホウ素</t>
    </r>
    <r>
      <rPr>
        <sz val="8"/>
        <color theme="1"/>
        <rFont val="Arial"/>
        <family val="2"/>
        <charset val="204"/>
      </rPr>
      <t xml:space="preserve"> </t>
    </r>
    <r>
      <rPr>
        <sz val="8"/>
        <color theme="1"/>
        <rFont val="Arial"/>
        <family val="2"/>
      </rPr>
      <t>パルミチン酸オクチル</t>
    </r>
    <r>
      <rPr>
        <sz val="8"/>
        <color theme="1"/>
        <rFont val="Arial"/>
        <family val="2"/>
        <charset val="204"/>
      </rPr>
      <t xml:space="preserve"> </t>
    </r>
    <r>
      <rPr>
        <sz val="8"/>
        <color theme="1"/>
        <rFont val="Arial"/>
        <family val="2"/>
      </rPr>
      <t>ナイロン－１２</t>
    </r>
    <r>
      <rPr>
        <sz val="8"/>
        <color theme="1"/>
        <rFont val="Arial"/>
        <family val="2"/>
        <charset val="204"/>
      </rPr>
      <t xml:space="preserve"> </t>
    </r>
    <r>
      <rPr>
        <sz val="8"/>
        <color theme="1"/>
        <rFont val="Arial"/>
        <family val="2"/>
      </rPr>
      <t>ラウリン酸亜鉛</t>
    </r>
    <r>
      <rPr>
        <sz val="8"/>
        <color theme="1"/>
        <rFont val="Arial"/>
        <family val="2"/>
        <charset val="204"/>
      </rPr>
      <t xml:space="preserve"> </t>
    </r>
    <r>
      <rPr>
        <sz val="8"/>
        <color theme="1"/>
        <rFont val="Arial"/>
        <family val="2"/>
      </rPr>
      <t>酸化亜鉛</t>
    </r>
    <r>
      <rPr>
        <sz val="8"/>
        <color theme="1"/>
        <rFont val="Arial"/>
        <family val="2"/>
        <charset val="204"/>
      </rPr>
      <t xml:space="preserve"> </t>
    </r>
    <r>
      <rPr>
        <sz val="8"/>
        <color theme="1"/>
        <rFont val="Arial"/>
        <family val="2"/>
      </rPr>
      <t>パーフルオロアルキルリン酸ＤＥＡ</t>
    </r>
    <r>
      <rPr>
        <sz val="8"/>
        <color theme="1"/>
        <rFont val="Arial"/>
        <family val="2"/>
        <charset val="204"/>
      </rPr>
      <t xml:space="preserve"> </t>
    </r>
    <r>
      <rPr>
        <sz val="8"/>
        <color theme="1"/>
        <rFont val="Arial"/>
        <family val="2"/>
      </rPr>
      <t>シリカ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トリオクタノイン</t>
    </r>
    <r>
      <rPr>
        <sz val="8"/>
        <color theme="1"/>
        <rFont val="Arial"/>
        <family val="2"/>
        <charset val="204"/>
      </rPr>
      <t xml:space="preserve"> </t>
    </r>
    <r>
      <rPr>
        <sz val="8"/>
        <color theme="1"/>
        <rFont val="Arial"/>
        <family val="2"/>
      </rPr>
      <t>水添ポリイソブテン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ラウロイルグルタミン酸ジ（フィトステリル／オクチルドデシル）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アルミナ</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トリエトキシカプリリルシラン</t>
    </r>
    <r>
      <rPr>
        <sz val="8"/>
        <color theme="1"/>
        <rFont val="Arial"/>
        <family val="2"/>
        <charset val="204"/>
      </rPr>
      <t xml:space="preserve"> </t>
    </r>
    <r>
      <rPr>
        <sz val="8"/>
        <color theme="1"/>
        <rFont val="Arial"/>
        <family val="2"/>
      </rPr>
      <t>メチコン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エチルパラベン</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t>
    </r>
    <r>
      <rPr>
        <sz val="8"/>
        <color theme="1"/>
        <rFont val="Arial"/>
        <family val="2"/>
        <charset val="204"/>
      </rPr>
      <t xml:space="preserve"> </t>
    </r>
    <r>
      <rPr>
        <sz val="8"/>
        <color theme="1"/>
        <rFont val="Arial"/>
        <family val="2"/>
      </rPr>
      <t>酸化鉄</t>
    </r>
    <r>
      <rPr>
        <sz val="8"/>
        <color theme="1"/>
        <rFont val="Arial"/>
        <family val="2"/>
        <charset val="204"/>
      </rPr>
      <t xml:space="preserve"> </t>
    </r>
    <r>
      <rPr>
        <sz val="8"/>
        <color theme="1"/>
        <rFont val="Arial"/>
        <family val="2"/>
      </rPr>
      <t>（酸化鉄／酸化チタン）焼結物</t>
    </r>
  </si>
  <si>
    <r>
      <t>ABS</t>
    </r>
    <r>
      <rPr>
        <sz val="8"/>
        <color theme="1"/>
        <rFont val="Arial"/>
        <family val="2"/>
      </rPr>
      <t>樹脂</t>
    </r>
  </si>
  <si>
    <r>
      <t>NBR</t>
    </r>
    <r>
      <rPr>
        <sz val="9"/>
        <color rgb="FF201F1E"/>
        <rFont val="Yu Gothic UI"/>
        <family val="2"/>
        <charset val="204"/>
      </rPr>
      <t>（ニトリルブタジエンラバー）</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</si>
  <si>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</si>
  <si>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グリコシルトレハロース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加水分解水添デンプン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シクロメチコン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ライチー果皮エキスリュウガン種子エキス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</si>
  <si>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（カプリル／カプリン／ミリスチン／ステアリン酸）トリグリセリル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マカデミアナッツ脂肪酸エチル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コレステロール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リンゴ酸</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プロピルパラベン</t>
    </r>
  </si>
  <si>
    <r>
      <rPr>
        <sz val="8"/>
        <color theme="1"/>
        <rFont val="Arial"/>
        <family val="2"/>
      </rPr>
      <t>水</t>
    </r>
    <r>
      <rPr>
        <sz val="8"/>
        <color theme="1"/>
        <rFont val="Arial"/>
        <family val="2"/>
        <charset val="204"/>
      </rPr>
      <t xml:space="preserve"> 26 </t>
    </r>
    <r>
      <rPr>
        <sz val="8"/>
        <color theme="1"/>
        <rFont val="Arial"/>
        <family val="2"/>
      </rPr>
      <t xml:space="preserve">ローヤルゼリーエキス
</t>
    </r>
    <r>
      <rPr>
        <sz val="8"/>
        <color theme="1"/>
        <rFont val="Arial"/>
        <family val="2"/>
        <charset val="204"/>
      </rPr>
      <t xml:space="preserve">2 </t>
    </r>
    <r>
      <rPr>
        <sz val="8"/>
        <color theme="1"/>
        <rFont val="Arial"/>
        <family val="2"/>
      </rPr>
      <t>グリセリン</t>
    </r>
    <r>
      <rPr>
        <sz val="8"/>
        <color theme="1"/>
        <rFont val="Arial"/>
        <family val="2"/>
        <charset val="204"/>
      </rPr>
      <t xml:space="preserve"> 27 </t>
    </r>
    <r>
      <rPr>
        <sz val="8"/>
        <color theme="1"/>
        <rFont val="Arial"/>
        <family val="2"/>
      </rPr>
      <t xml:space="preserve">加水分解アナツバメ巣エキス
</t>
    </r>
    <r>
      <rPr>
        <sz val="8"/>
        <color theme="1"/>
        <rFont val="Arial"/>
        <family val="2"/>
        <charset val="204"/>
      </rPr>
      <t xml:space="preserve">3 </t>
    </r>
    <r>
      <rPr>
        <sz val="8"/>
        <color theme="1"/>
        <rFont val="Arial"/>
        <family val="2"/>
      </rPr>
      <t>グリコシルトレハロース</t>
    </r>
    <r>
      <rPr>
        <sz val="8"/>
        <color theme="1"/>
        <rFont val="Arial"/>
        <family val="2"/>
        <charset val="204"/>
      </rPr>
      <t xml:space="preserve"> 28 </t>
    </r>
    <r>
      <rPr>
        <sz val="8"/>
        <color theme="1"/>
        <rFont val="Arial"/>
        <family val="2"/>
      </rPr>
      <t xml:space="preserve">加水分解コンキオリン
</t>
    </r>
    <r>
      <rPr>
        <sz val="8"/>
        <color theme="1"/>
        <rFont val="Arial"/>
        <family val="2"/>
        <charset val="204"/>
      </rPr>
      <t xml:space="preserve">4 </t>
    </r>
    <r>
      <rPr>
        <sz val="8"/>
        <color theme="1"/>
        <rFont val="Arial"/>
        <family val="2"/>
      </rPr>
      <t>ジグリセリン</t>
    </r>
    <r>
      <rPr>
        <sz val="8"/>
        <color theme="1"/>
        <rFont val="Arial"/>
        <family val="2"/>
        <charset val="204"/>
      </rPr>
      <t xml:space="preserve"> 29 </t>
    </r>
    <r>
      <rPr>
        <sz val="8"/>
        <color theme="1"/>
        <rFont val="Arial"/>
        <family val="2"/>
      </rPr>
      <t xml:space="preserve">加水分解ハトムギ種子
</t>
    </r>
    <r>
      <rPr>
        <sz val="8"/>
        <color theme="1"/>
        <rFont val="Arial"/>
        <family val="2"/>
        <charset val="204"/>
      </rPr>
      <t xml:space="preserve">5 </t>
    </r>
    <r>
      <rPr>
        <sz val="8"/>
        <color theme="1"/>
        <rFont val="Arial"/>
        <family val="2"/>
      </rPr>
      <t>ペンチレングリコール</t>
    </r>
    <r>
      <rPr>
        <sz val="8"/>
        <color theme="1"/>
        <rFont val="Arial"/>
        <family val="2"/>
        <charset val="204"/>
      </rPr>
      <t xml:space="preserve"> 30 </t>
    </r>
    <r>
      <rPr>
        <sz val="8"/>
        <color theme="1"/>
        <rFont val="Arial"/>
        <family val="2"/>
      </rPr>
      <t xml:space="preserve">加水分解ローヤルゼリータンパク
</t>
    </r>
    <r>
      <rPr>
        <sz val="8"/>
        <color theme="1"/>
        <rFont val="Arial"/>
        <family val="2"/>
        <charset val="204"/>
      </rPr>
      <t xml:space="preserve">6 </t>
    </r>
    <r>
      <rPr>
        <sz val="8"/>
        <color theme="1"/>
        <rFont val="Arial"/>
        <family val="2"/>
      </rPr>
      <t>加水分解水添デンプン</t>
    </r>
    <r>
      <rPr>
        <sz val="8"/>
        <color theme="1"/>
        <rFont val="Arial"/>
        <family val="2"/>
        <charset val="204"/>
      </rPr>
      <t xml:space="preserve"> 31 </t>
    </r>
    <r>
      <rPr>
        <sz val="8"/>
        <color theme="1"/>
        <rFont val="Arial"/>
        <family val="2"/>
      </rPr>
      <t xml:space="preserve">アラントイン
</t>
    </r>
    <r>
      <rPr>
        <sz val="8"/>
        <color theme="1"/>
        <rFont val="Arial"/>
        <family val="2"/>
        <charset val="204"/>
      </rPr>
      <t xml:space="preserve">7 </t>
    </r>
    <r>
      <rPr>
        <sz val="8"/>
        <color theme="1"/>
        <rFont val="Arial"/>
        <family val="2"/>
      </rPr>
      <t>アンズ種子エキス</t>
    </r>
    <r>
      <rPr>
        <sz val="8"/>
        <color theme="1"/>
        <rFont val="Arial"/>
        <family val="2"/>
        <charset val="204"/>
      </rPr>
      <t xml:space="preserve"> 32 </t>
    </r>
    <r>
      <rPr>
        <sz val="8"/>
        <color theme="1"/>
        <rFont val="Arial"/>
        <family val="2"/>
      </rPr>
      <t xml:space="preserve">グリチルリチン酸２Ｋ
</t>
    </r>
    <r>
      <rPr>
        <sz val="8"/>
        <color theme="1"/>
        <rFont val="Arial"/>
        <family val="2"/>
        <charset val="204"/>
      </rPr>
      <t xml:space="preserve">8 </t>
    </r>
    <r>
      <rPr>
        <sz val="8"/>
        <color theme="1"/>
        <rFont val="Arial"/>
        <family val="2"/>
      </rPr>
      <t>イワベンケイ根エキス</t>
    </r>
    <r>
      <rPr>
        <sz val="8"/>
        <color theme="1"/>
        <rFont val="Arial"/>
        <family val="2"/>
        <charset val="204"/>
      </rPr>
      <t xml:space="preserve"> 33 </t>
    </r>
    <r>
      <rPr>
        <sz val="8"/>
        <color theme="1"/>
        <rFont val="Arial"/>
        <family val="2"/>
      </rPr>
      <t xml:space="preserve">グルコース
</t>
    </r>
    <r>
      <rPr>
        <sz val="8"/>
        <color theme="1"/>
        <rFont val="Arial"/>
        <family val="2"/>
        <charset val="204"/>
      </rPr>
      <t xml:space="preserve">9 </t>
    </r>
    <r>
      <rPr>
        <sz val="8"/>
        <color theme="1"/>
        <rFont val="Arial"/>
        <family val="2"/>
      </rPr>
      <t>クチナシエキス</t>
    </r>
    <r>
      <rPr>
        <sz val="8"/>
        <color theme="1"/>
        <rFont val="Arial"/>
        <family val="2"/>
        <charset val="204"/>
      </rPr>
      <t xml:space="preserve"> 34 </t>
    </r>
    <r>
      <rPr>
        <sz val="8"/>
        <color theme="1"/>
        <rFont val="Arial"/>
        <family val="2"/>
      </rPr>
      <t xml:space="preserve">セラミドＡＰ
</t>
    </r>
    <r>
      <rPr>
        <sz val="8"/>
        <color theme="1"/>
        <rFont val="Arial"/>
        <family val="2"/>
        <charset val="204"/>
      </rPr>
      <t xml:space="preserve">10 </t>
    </r>
    <r>
      <rPr>
        <sz val="8"/>
        <color theme="1"/>
        <rFont val="Arial"/>
        <family val="2"/>
      </rPr>
      <t>グリシルヒザインフラタ根エキス</t>
    </r>
    <r>
      <rPr>
        <sz val="8"/>
        <color theme="1"/>
        <rFont val="Arial"/>
        <family val="2"/>
        <charset val="204"/>
      </rPr>
      <t xml:space="preserve"> 35 </t>
    </r>
    <r>
      <rPr>
        <sz val="8"/>
        <color theme="1"/>
        <rFont val="Arial"/>
        <family val="2"/>
      </rPr>
      <t xml:space="preserve">ＢＧ
</t>
    </r>
    <r>
      <rPr>
        <sz val="8"/>
        <color theme="1"/>
        <rFont val="Arial"/>
        <family val="2"/>
        <charset val="204"/>
      </rPr>
      <t xml:space="preserve">11 </t>
    </r>
    <r>
      <rPr>
        <sz val="8"/>
        <color theme="1"/>
        <rFont val="Arial"/>
        <family val="2"/>
      </rPr>
      <t>コメヌカエキス</t>
    </r>
    <r>
      <rPr>
        <sz val="8"/>
        <color theme="1"/>
        <rFont val="Arial"/>
        <family val="2"/>
        <charset val="204"/>
      </rPr>
      <t xml:space="preserve"> 36 </t>
    </r>
    <r>
      <rPr>
        <sz val="8"/>
        <color theme="1"/>
        <rFont val="Arial"/>
        <family val="2"/>
      </rPr>
      <t xml:space="preserve">ＤＰＧ
</t>
    </r>
    <r>
      <rPr>
        <sz val="8"/>
        <color theme="1"/>
        <rFont val="Arial"/>
        <family val="2"/>
        <charset val="204"/>
      </rPr>
      <t xml:space="preserve">12 </t>
    </r>
    <r>
      <rPr>
        <sz val="8"/>
        <color theme="1"/>
        <rFont val="Arial"/>
        <family val="2"/>
      </rPr>
      <t>ゴヨウマツ種子油</t>
    </r>
    <r>
      <rPr>
        <sz val="8"/>
        <color theme="1"/>
        <rFont val="Arial"/>
        <family val="2"/>
        <charset val="204"/>
      </rPr>
      <t xml:space="preserve"> 37 </t>
    </r>
    <r>
      <rPr>
        <sz val="8"/>
        <color theme="1"/>
        <rFont val="Arial"/>
        <family val="2"/>
      </rPr>
      <t xml:space="preserve">プロパンジオール
</t>
    </r>
    <r>
      <rPr>
        <sz val="8"/>
        <color theme="1"/>
        <rFont val="Arial"/>
        <family val="2"/>
        <charset val="204"/>
      </rPr>
      <t xml:space="preserve">13 </t>
    </r>
    <r>
      <rPr>
        <sz val="8"/>
        <color theme="1"/>
        <rFont val="Arial"/>
        <family val="2"/>
      </rPr>
      <t>ザクロ花エキス</t>
    </r>
    <r>
      <rPr>
        <sz val="8"/>
        <color theme="1"/>
        <rFont val="Arial"/>
        <family val="2"/>
        <charset val="204"/>
      </rPr>
      <t xml:space="preserve"> 38 </t>
    </r>
    <r>
      <rPr>
        <sz val="8"/>
        <color theme="1"/>
        <rFont val="Arial"/>
        <family val="2"/>
      </rPr>
      <t xml:space="preserve">アルカリゲネス産生多糖体
</t>
    </r>
    <r>
      <rPr>
        <sz val="8"/>
        <color theme="1"/>
        <rFont val="Arial"/>
        <family val="2"/>
        <charset val="204"/>
      </rPr>
      <t xml:space="preserve">14 </t>
    </r>
    <r>
      <rPr>
        <sz val="8"/>
        <color theme="1"/>
        <rFont val="Arial"/>
        <family val="2"/>
      </rPr>
      <t>シャクヤク根エキス</t>
    </r>
    <r>
      <rPr>
        <sz val="8"/>
        <color theme="1"/>
        <rFont val="Arial"/>
        <family val="2"/>
        <charset val="204"/>
      </rPr>
      <t xml:space="preserve"> 39 </t>
    </r>
    <r>
      <rPr>
        <sz val="8"/>
        <color theme="1"/>
        <rFont val="Arial"/>
        <family val="2"/>
      </rPr>
      <t xml:space="preserve">キサンタンガム
</t>
    </r>
    <r>
      <rPr>
        <sz val="8"/>
        <color theme="1"/>
        <rFont val="Arial"/>
        <family val="2"/>
        <charset val="204"/>
      </rPr>
      <t xml:space="preserve">15 </t>
    </r>
    <r>
      <rPr>
        <sz val="8"/>
        <color theme="1"/>
        <rFont val="Arial"/>
        <family val="2"/>
      </rPr>
      <t>ジャノヒゲ根エキス</t>
    </r>
    <r>
      <rPr>
        <sz val="8"/>
        <color theme="1"/>
        <rFont val="Arial"/>
        <family val="2"/>
        <charset val="204"/>
      </rPr>
      <t xml:space="preserve"> 40 </t>
    </r>
    <r>
      <rPr>
        <sz val="8"/>
        <color theme="1"/>
        <rFont val="Arial"/>
        <family val="2"/>
      </rPr>
      <t xml:space="preserve">プルラン
</t>
    </r>
    <r>
      <rPr>
        <sz val="8"/>
        <color theme="1"/>
        <rFont val="Arial"/>
        <family val="2"/>
        <charset val="204"/>
      </rPr>
      <t xml:space="preserve">16 </t>
    </r>
    <r>
      <rPr>
        <sz val="8"/>
        <color theme="1"/>
        <rFont val="Arial"/>
        <family val="2"/>
      </rPr>
      <t>ダイズ種子エキス</t>
    </r>
    <r>
      <rPr>
        <sz val="8"/>
        <color theme="1"/>
        <rFont val="Arial"/>
        <family val="2"/>
        <charset val="204"/>
      </rPr>
      <t xml:space="preserve"> 41 </t>
    </r>
    <r>
      <rPr>
        <sz val="8"/>
        <color theme="1"/>
        <rFont val="Arial"/>
        <family val="2"/>
      </rPr>
      <t xml:space="preserve">ＰＣＡイソステアリン酸ＰＥＧ－４０水添ヒマシ油
</t>
    </r>
    <r>
      <rPr>
        <sz val="8"/>
        <color theme="1"/>
        <rFont val="Arial"/>
        <family val="2"/>
        <charset val="204"/>
      </rPr>
      <t xml:space="preserve">17 </t>
    </r>
    <r>
      <rPr>
        <sz val="8"/>
        <color theme="1"/>
        <rFont val="Arial"/>
        <family val="2"/>
      </rPr>
      <t>チャ葉エキス</t>
    </r>
    <r>
      <rPr>
        <sz val="8"/>
        <color theme="1"/>
        <rFont val="Arial"/>
        <family val="2"/>
        <charset val="204"/>
      </rPr>
      <t xml:space="preserve"> 42 </t>
    </r>
    <r>
      <rPr>
        <sz val="8"/>
        <color theme="1"/>
        <rFont val="Arial"/>
        <family val="2"/>
      </rPr>
      <t xml:space="preserve">エタノール
</t>
    </r>
    <r>
      <rPr>
        <sz val="8"/>
        <color theme="1"/>
        <rFont val="Arial"/>
        <family val="2"/>
        <charset val="204"/>
      </rPr>
      <t xml:space="preserve">18 </t>
    </r>
    <r>
      <rPr>
        <sz val="8"/>
        <color theme="1"/>
        <rFont val="Arial"/>
        <family val="2"/>
      </rPr>
      <t>チューベロース多糖体</t>
    </r>
    <r>
      <rPr>
        <sz val="8"/>
        <color theme="1"/>
        <rFont val="Arial"/>
        <family val="2"/>
        <charset val="204"/>
      </rPr>
      <t xml:space="preserve"> 43 </t>
    </r>
    <r>
      <rPr>
        <sz val="8"/>
        <color theme="1"/>
        <rFont val="Arial"/>
        <family val="2"/>
      </rPr>
      <t xml:space="preserve">フェノキシエタノール
</t>
    </r>
    <r>
      <rPr>
        <sz val="8"/>
        <color theme="1"/>
        <rFont val="Arial"/>
        <family val="2"/>
        <charset val="204"/>
      </rPr>
      <t xml:space="preserve">19 </t>
    </r>
    <r>
      <rPr>
        <sz val="8"/>
        <color theme="1"/>
        <rFont val="Arial"/>
        <family val="2"/>
      </rPr>
      <t>チョウジエキス</t>
    </r>
    <r>
      <rPr>
        <sz val="8"/>
        <color theme="1"/>
        <rFont val="Arial"/>
        <family val="2"/>
        <charset val="204"/>
      </rPr>
      <t xml:space="preserve"> 44 </t>
    </r>
    <r>
      <rPr>
        <sz val="8"/>
        <color theme="1"/>
        <rFont val="Arial"/>
        <family val="2"/>
      </rPr>
      <t xml:space="preserve">メチルパラベン
</t>
    </r>
    <r>
      <rPr>
        <sz val="8"/>
        <color theme="1"/>
        <rFont val="Arial"/>
        <family val="2"/>
        <charset val="204"/>
      </rPr>
      <t xml:space="preserve">20 </t>
    </r>
    <r>
      <rPr>
        <sz val="8"/>
        <color theme="1"/>
        <rFont val="Arial"/>
        <family val="2"/>
      </rPr>
      <t>トウキ根エキス</t>
    </r>
    <r>
      <rPr>
        <sz val="8"/>
        <color theme="1"/>
        <rFont val="Arial"/>
        <family val="2"/>
        <charset val="204"/>
      </rPr>
      <t xml:space="preserve"> 45 </t>
    </r>
    <r>
      <rPr>
        <sz val="8"/>
        <color theme="1"/>
        <rFont val="Arial"/>
        <family val="2"/>
      </rPr>
      <t xml:space="preserve">香料
</t>
    </r>
    <r>
      <rPr>
        <sz val="8"/>
        <color theme="1"/>
        <rFont val="Arial"/>
        <family val="2"/>
        <charset val="204"/>
      </rPr>
      <t xml:space="preserve">21 </t>
    </r>
    <r>
      <rPr>
        <sz val="8"/>
        <color theme="1"/>
        <rFont val="Arial"/>
        <family val="2"/>
      </rPr>
      <t xml:space="preserve">ナツメ果実エキス
</t>
    </r>
    <r>
      <rPr>
        <sz val="8"/>
        <color theme="1"/>
        <rFont val="Arial"/>
        <family val="2"/>
        <charset val="204"/>
      </rPr>
      <t xml:space="preserve">22 </t>
    </r>
    <r>
      <rPr>
        <sz val="8"/>
        <color theme="1"/>
        <rFont val="Arial"/>
        <family val="2"/>
      </rPr>
      <t xml:space="preserve">ブクリョウエキス
</t>
    </r>
    <r>
      <rPr>
        <sz val="8"/>
        <color theme="1"/>
        <rFont val="Arial"/>
        <family val="2"/>
        <charset val="204"/>
      </rPr>
      <t xml:space="preserve">23 </t>
    </r>
    <r>
      <rPr>
        <sz val="8"/>
        <color theme="1"/>
        <rFont val="Arial"/>
        <family val="2"/>
      </rPr>
      <t xml:space="preserve">ベニバナエキス
</t>
    </r>
    <r>
      <rPr>
        <sz val="8"/>
        <color theme="1"/>
        <rFont val="Arial"/>
        <family val="2"/>
        <charset val="204"/>
      </rPr>
      <t xml:space="preserve">24 </t>
    </r>
    <r>
      <rPr>
        <sz val="8"/>
        <color theme="1"/>
        <rFont val="Arial"/>
        <family val="2"/>
      </rPr>
      <t xml:space="preserve">ボタンエキス
</t>
    </r>
    <r>
      <rPr>
        <sz val="8"/>
        <color theme="1"/>
        <rFont val="Arial"/>
        <family val="2"/>
        <charset val="204"/>
      </rPr>
      <t xml:space="preserve">25 </t>
    </r>
    <r>
      <rPr>
        <sz val="8"/>
        <color theme="1"/>
        <rFont val="Arial"/>
        <family val="2"/>
      </rPr>
      <t>ライチー果皮エキス</t>
    </r>
    <r>
      <rPr>
        <sz val="8"/>
        <color theme="1"/>
        <rFont val="Arial"/>
        <family val="2"/>
        <charset val="204"/>
      </rPr>
      <t xml:space="preserve"> </t>
    </r>
  </si>
  <si>
    <r>
      <rPr>
        <sz val="8"/>
        <color theme="1"/>
        <rFont val="Arial"/>
        <family val="2"/>
      </rPr>
      <t>トリエチルヘキサノイン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</si>
  <si>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香料</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</si>
  <si>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</si>
  <si>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アラントインアルギニン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</si>
  <si>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ビスグリセリルアスコルビン酸</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シラカンバ樹液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</si>
  <si>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水</t>
    </r>
    <r>
      <rPr>
        <sz val="8"/>
        <color theme="1"/>
        <rFont val="Arial"/>
        <family val="2"/>
        <charset val="204"/>
      </rPr>
      <t xml:space="preserve"> </t>
    </r>
    <r>
      <rPr>
        <sz val="8"/>
        <color theme="1"/>
        <rFont val="Arial"/>
        <family val="2"/>
      </rPr>
      <t>ポリビニルアルコール</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アクリル酸アルキルコポリマー</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ケイ酸（Ａｌ／Ｍｇ）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セスキオレイン酸ソルビタン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ヨクイニンエキス</t>
    </r>
    <r>
      <rPr>
        <sz val="8"/>
        <color theme="1"/>
        <rFont val="Arial"/>
        <family val="2"/>
        <charset val="204"/>
      </rPr>
      <t xml:space="preserve"> </t>
    </r>
    <r>
      <rPr>
        <sz val="8"/>
        <color theme="1"/>
        <rFont val="Arial"/>
        <family val="2"/>
      </rPr>
      <t>オタネニンジンエキス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酢酸トコフェロール</t>
    </r>
    <r>
      <rPr>
        <sz val="8"/>
        <color theme="1"/>
        <rFont val="Arial"/>
        <family val="2"/>
        <charset val="204"/>
      </rPr>
      <t xml:space="preserve"> </t>
    </r>
    <r>
      <rPr>
        <sz val="8"/>
        <color theme="1"/>
        <rFont val="Arial"/>
        <family val="2"/>
      </rPr>
      <t>パルミチン酸レチノール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ラウレス－２１</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デヒドロ酢酸Ｎａ</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</si>
  <si>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コムギ胚芽油</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ヨクイニンエキス加水分解卵殻膜</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酢酸トコフェロールパルミチン酸レチノール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（アクリル酸／アクリル酸アルキル（Ｃ１０－３０））コポリマー</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r>
      <rPr>
        <sz val="8"/>
        <color theme="1"/>
        <rFont val="Arial"/>
        <family val="2"/>
        <charset val="204"/>
      </rPr>
      <t xml:space="preserve"> </t>
    </r>
    <r>
      <rPr>
        <sz val="8"/>
        <color theme="1"/>
        <rFont val="Arial"/>
        <family val="2"/>
      </rPr>
      <t>ブチルパラベン</t>
    </r>
  </si>
  <si>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グリセリン
</t>
    </r>
    <r>
      <rPr>
        <sz val="8"/>
        <color theme="1"/>
        <rFont val="Arial"/>
        <family val="2"/>
        <charset val="204"/>
      </rPr>
      <t xml:space="preserve">3 </t>
    </r>
    <r>
      <rPr>
        <sz val="8"/>
        <color theme="1"/>
        <rFont val="Arial"/>
        <family val="2"/>
      </rPr>
      <t xml:space="preserve">ＢＧ
</t>
    </r>
    <r>
      <rPr>
        <sz val="8"/>
        <color theme="1"/>
        <rFont val="Arial"/>
        <family val="2"/>
        <charset val="204"/>
      </rPr>
      <t xml:space="preserve">4 </t>
    </r>
    <r>
      <rPr>
        <sz val="8"/>
        <color theme="1"/>
        <rFont val="Arial"/>
        <family val="2"/>
      </rPr>
      <t xml:space="preserve">エタノール
</t>
    </r>
    <r>
      <rPr>
        <sz val="8"/>
        <color theme="1"/>
        <rFont val="Arial"/>
        <family val="2"/>
        <charset val="204"/>
      </rPr>
      <t xml:space="preserve">5 </t>
    </r>
    <r>
      <rPr>
        <sz val="8"/>
        <color theme="1"/>
        <rFont val="Arial"/>
        <family val="2"/>
      </rPr>
      <t xml:space="preserve">プロパンジオール
</t>
    </r>
    <r>
      <rPr>
        <sz val="8"/>
        <color theme="1"/>
        <rFont val="Arial"/>
        <family val="2"/>
        <charset val="204"/>
      </rPr>
      <t xml:space="preserve">6 </t>
    </r>
    <r>
      <rPr>
        <sz val="8"/>
        <color theme="1"/>
        <rFont val="Arial"/>
        <family val="2"/>
      </rPr>
      <t xml:space="preserve">ペンチレングリコール
</t>
    </r>
    <r>
      <rPr>
        <sz val="8"/>
        <color theme="1"/>
        <rFont val="Arial"/>
        <family val="2"/>
        <charset val="204"/>
      </rPr>
      <t xml:space="preserve">7 </t>
    </r>
    <r>
      <rPr>
        <sz val="8"/>
        <color theme="1"/>
        <rFont val="Arial"/>
        <family val="2"/>
      </rPr>
      <t xml:space="preserve">ＤＰＧ
</t>
    </r>
    <r>
      <rPr>
        <sz val="8"/>
        <color theme="1"/>
        <rFont val="Arial"/>
        <family val="2"/>
        <charset val="204"/>
      </rPr>
      <t xml:space="preserve">8 </t>
    </r>
    <r>
      <rPr>
        <sz val="8"/>
        <color theme="1"/>
        <rFont val="Arial"/>
        <family val="2"/>
      </rPr>
      <t xml:space="preserve">ヒト幹細胞順化培養液
</t>
    </r>
    <r>
      <rPr>
        <sz val="8"/>
        <color theme="1"/>
        <rFont val="Arial"/>
        <family val="2"/>
        <charset val="204"/>
      </rPr>
      <t xml:space="preserve">9 </t>
    </r>
    <r>
      <rPr>
        <sz val="8"/>
        <color theme="1"/>
        <rFont val="Arial"/>
        <family val="2"/>
      </rPr>
      <t xml:space="preserve">ニンジン根細胞培養溶解質
</t>
    </r>
    <r>
      <rPr>
        <sz val="8"/>
        <color theme="1"/>
        <rFont val="Arial"/>
        <family val="2"/>
        <charset val="204"/>
      </rPr>
      <t xml:space="preserve">10 </t>
    </r>
    <r>
      <rPr>
        <sz val="8"/>
        <color theme="1"/>
        <rFont val="Arial"/>
        <family val="2"/>
      </rPr>
      <t xml:space="preserve">リンゴ果実培養細胞エキス
</t>
    </r>
    <r>
      <rPr>
        <sz val="8"/>
        <color theme="1"/>
        <rFont val="Arial"/>
        <family val="2"/>
        <charset val="204"/>
      </rPr>
      <t xml:space="preserve">11 </t>
    </r>
    <r>
      <rPr>
        <sz val="8"/>
        <color theme="1"/>
        <rFont val="Arial"/>
        <family val="2"/>
      </rPr>
      <t xml:space="preserve">シラカンバ樹液
</t>
    </r>
    <r>
      <rPr>
        <sz val="8"/>
        <color theme="1"/>
        <rFont val="Arial"/>
        <family val="2"/>
        <charset val="204"/>
      </rPr>
      <t xml:space="preserve">12 </t>
    </r>
    <r>
      <rPr>
        <sz val="8"/>
        <color theme="1"/>
        <rFont val="Arial"/>
        <family val="2"/>
      </rPr>
      <t xml:space="preserve">オレンジ油
</t>
    </r>
    <r>
      <rPr>
        <sz val="8"/>
        <color theme="1"/>
        <rFont val="Arial"/>
        <family val="2"/>
        <charset val="204"/>
      </rPr>
      <t xml:space="preserve">13 </t>
    </r>
    <r>
      <rPr>
        <sz val="8"/>
        <color theme="1"/>
        <rFont val="Arial"/>
        <family val="2"/>
      </rPr>
      <t xml:space="preserve">ラベンダー油
</t>
    </r>
    <r>
      <rPr>
        <sz val="8"/>
        <color theme="1"/>
        <rFont val="Arial"/>
        <family val="2"/>
        <charset val="204"/>
      </rPr>
      <t xml:space="preserve">14 </t>
    </r>
    <r>
      <rPr>
        <sz val="8"/>
        <color theme="1"/>
        <rFont val="Arial"/>
        <family val="2"/>
      </rPr>
      <t xml:space="preserve">黒砂糖エキス
</t>
    </r>
    <r>
      <rPr>
        <sz val="8"/>
        <color theme="1"/>
        <rFont val="Arial"/>
        <family val="2"/>
        <charset val="204"/>
      </rPr>
      <t xml:space="preserve">15 </t>
    </r>
    <r>
      <rPr>
        <sz val="8"/>
        <color theme="1"/>
        <rFont val="Arial"/>
        <family val="2"/>
      </rPr>
      <t xml:space="preserve">水溶性コラーゲン
</t>
    </r>
    <r>
      <rPr>
        <sz val="8"/>
        <color theme="1"/>
        <rFont val="Arial"/>
        <family val="2"/>
        <charset val="204"/>
      </rPr>
      <t xml:space="preserve">16 </t>
    </r>
    <r>
      <rPr>
        <sz val="8"/>
        <color theme="1"/>
        <rFont val="Arial"/>
        <family val="2"/>
      </rPr>
      <t xml:space="preserve">オタネニンジン根エキス
</t>
    </r>
    <r>
      <rPr>
        <sz val="8"/>
        <color theme="1"/>
        <rFont val="Arial"/>
        <family val="2"/>
        <charset val="204"/>
      </rPr>
      <t xml:space="preserve">17 </t>
    </r>
    <r>
      <rPr>
        <sz val="8"/>
        <color theme="1"/>
        <rFont val="Arial"/>
        <family val="2"/>
      </rPr>
      <t xml:space="preserve">ゲンチアナ根エキス
</t>
    </r>
    <r>
      <rPr>
        <sz val="8"/>
        <color theme="1"/>
        <rFont val="Arial"/>
        <family val="2"/>
        <charset val="204"/>
      </rPr>
      <t xml:space="preserve">18 </t>
    </r>
    <r>
      <rPr>
        <sz val="8"/>
        <color theme="1"/>
        <rFont val="Arial"/>
        <family val="2"/>
      </rPr>
      <t xml:space="preserve">ユーカリ油
</t>
    </r>
    <r>
      <rPr>
        <sz val="8"/>
        <color theme="1"/>
        <rFont val="Arial"/>
        <family val="2"/>
        <charset val="204"/>
      </rPr>
      <t xml:space="preserve">19 </t>
    </r>
    <r>
      <rPr>
        <sz val="8"/>
        <color theme="1"/>
        <rFont val="Arial"/>
        <family val="2"/>
      </rPr>
      <t xml:space="preserve">ウメ果実エキス
</t>
    </r>
    <r>
      <rPr>
        <sz val="8"/>
        <color theme="1"/>
        <rFont val="Arial"/>
        <family val="2"/>
        <charset val="204"/>
      </rPr>
      <t xml:space="preserve">20 </t>
    </r>
    <r>
      <rPr>
        <sz val="8"/>
        <color theme="1"/>
        <rFont val="Arial"/>
        <family val="2"/>
      </rPr>
      <t xml:space="preserve">加水分解コメエキス
</t>
    </r>
    <r>
      <rPr>
        <sz val="8"/>
        <color theme="1"/>
        <rFont val="Arial"/>
        <family val="2"/>
        <charset val="204"/>
      </rPr>
      <t xml:space="preserve">21 </t>
    </r>
    <r>
      <rPr>
        <sz val="8"/>
        <color theme="1"/>
        <rFont val="Arial"/>
        <family val="2"/>
      </rPr>
      <t xml:space="preserve">レシチン
</t>
    </r>
    <r>
      <rPr>
        <sz val="8"/>
        <color theme="1"/>
        <rFont val="Arial"/>
        <family val="2"/>
        <charset val="204"/>
      </rPr>
      <t xml:space="preserve">22 </t>
    </r>
    <r>
      <rPr>
        <sz val="8"/>
        <color theme="1"/>
        <rFont val="Arial"/>
        <family val="2"/>
      </rPr>
      <t xml:space="preserve">アンペロプシスグロセデンタタ葉エキス
</t>
    </r>
    <r>
      <rPr>
        <sz val="8"/>
        <color theme="1"/>
        <rFont val="Arial"/>
        <family val="2"/>
        <charset val="204"/>
      </rPr>
      <t xml:space="preserve">23 </t>
    </r>
    <r>
      <rPr>
        <sz val="8"/>
        <color theme="1"/>
        <rFont val="Arial"/>
        <family val="2"/>
      </rPr>
      <t xml:space="preserve">ヒオウギエキス
</t>
    </r>
    <r>
      <rPr>
        <sz val="8"/>
        <color theme="1"/>
        <rFont val="Arial"/>
        <family val="2"/>
        <charset val="204"/>
      </rPr>
      <t xml:space="preserve">24 </t>
    </r>
    <r>
      <rPr>
        <sz val="8"/>
        <color theme="1"/>
        <rFont val="Arial"/>
        <family val="2"/>
      </rPr>
      <t xml:space="preserve">アイ葉／茎エキス
</t>
    </r>
    <r>
      <rPr>
        <sz val="8"/>
        <color theme="1"/>
        <rFont val="Arial"/>
        <family val="2"/>
        <charset val="204"/>
      </rPr>
      <t xml:space="preserve">25 </t>
    </r>
    <r>
      <rPr>
        <sz val="8"/>
        <color theme="1"/>
        <rFont val="Arial"/>
        <family val="2"/>
      </rPr>
      <t xml:space="preserve">フトモモ葉エキス
</t>
    </r>
    <r>
      <rPr>
        <sz val="8"/>
        <color theme="1"/>
        <rFont val="Arial"/>
        <family val="2"/>
        <charset val="204"/>
      </rPr>
      <t xml:space="preserve">26 </t>
    </r>
    <r>
      <rPr>
        <sz val="8"/>
        <color theme="1"/>
        <rFont val="Arial"/>
        <family val="2"/>
      </rPr>
      <t xml:space="preserve">ドクダミエキス
</t>
    </r>
    <r>
      <rPr>
        <sz val="8"/>
        <color theme="1"/>
        <rFont val="Arial"/>
        <family val="2"/>
        <charset val="204"/>
      </rPr>
      <t xml:space="preserve">27 </t>
    </r>
    <r>
      <rPr>
        <sz val="8"/>
        <color theme="1"/>
        <rFont val="Arial"/>
        <family val="2"/>
      </rPr>
      <t xml:space="preserve">ハトムギ種子エキス
</t>
    </r>
    <r>
      <rPr>
        <sz val="8"/>
        <color theme="1"/>
        <rFont val="Arial"/>
        <family val="2"/>
        <charset val="204"/>
      </rPr>
      <t xml:space="preserve">28 </t>
    </r>
    <r>
      <rPr>
        <sz val="8"/>
        <color theme="1"/>
        <rFont val="Arial"/>
        <family val="2"/>
      </rPr>
      <t xml:space="preserve">カンゾウ根エキス
</t>
    </r>
    <r>
      <rPr>
        <sz val="8"/>
        <color theme="1"/>
        <rFont val="Arial"/>
        <family val="2"/>
        <charset val="204"/>
      </rPr>
      <t xml:space="preserve">29 </t>
    </r>
    <r>
      <rPr>
        <sz val="8"/>
        <color theme="1"/>
        <rFont val="Arial"/>
        <family val="2"/>
      </rPr>
      <t xml:space="preserve">アロエベラ葉エキス
</t>
    </r>
    <r>
      <rPr>
        <sz val="8"/>
        <color theme="1"/>
        <rFont val="Arial"/>
        <family val="2"/>
        <charset val="204"/>
      </rPr>
      <t xml:space="preserve">30 </t>
    </r>
    <r>
      <rPr>
        <sz val="8"/>
        <color theme="1"/>
        <rFont val="Arial"/>
        <family val="2"/>
      </rPr>
      <t xml:space="preserve">アルニカ花エキス
</t>
    </r>
    <r>
      <rPr>
        <sz val="8"/>
        <color theme="1"/>
        <rFont val="Arial"/>
        <family val="2"/>
        <charset val="204"/>
      </rPr>
      <t xml:space="preserve">31 </t>
    </r>
    <r>
      <rPr>
        <sz val="8"/>
        <color theme="1"/>
        <rFont val="Arial"/>
        <family val="2"/>
      </rPr>
      <t xml:space="preserve">セイヨウオトギリソウ花／葉／茎エキス
</t>
    </r>
    <r>
      <rPr>
        <sz val="8"/>
        <color theme="1"/>
        <rFont val="Arial"/>
        <family val="2"/>
        <charset val="204"/>
      </rPr>
      <t xml:space="preserve">32 </t>
    </r>
    <r>
      <rPr>
        <sz val="8"/>
        <color theme="1"/>
        <rFont val="Arial"/>
        <family val="2"/>
      </rPr>
      <t xml:space="preserve">セイヨウキズタエキス
</t>
    </r>
    <r>
      <rPr>
        <sz val="8"/>
        <color theme="1"/>
        <rFont val="Arial"/>
        <family val="2"/>
        <charset val="204"/>
      </rPr>
      <t xml:space="preserve">33 </t>
    </r>
    <r>
      <rPr>
        <sz val="8"/>
        <color theme="1"/>
        <rFont val="Arial"/>
        <family val="2"/>
      </rPr>
      <t xml:space="preserve">セイヨウトチノキ葉エキス
</t>
    </r>
    <r>
      <rPr>
        <sz val="8"/>
        <color theme="1"/>
        <rFont val="Arial"/>
        <family val="2"/>
        <charset val="204"/>
      </rPr>
      <t xml:space="preserve">34 </t>
    </r>
    <r>
      <rPr>
        <sz val="8"/>
        <color theme="1"/>
        <rFont val="Arial"/>
        <family val="2"/>
      </rPr>
      <t xml:space="preserve">ハマメリス葉エキス
</t>
    </r>
    <r>
      <rPr>
        <sz val="8"/>
        <color theme="1"/>
        <rFont val="Arial"/>
        <family val="2"/>
        <charset val="204"/>
      </rPr>
      <t xml:space="preserve">35 </t>
    </r>
    <r>
      <rPr>
        <sz val="8"/>
        <color theme="1"/>
        <rFont val="Arial"/>
        <family val="2"/>
      </rPr>
      <t xml:space="preserve">ブドウ葉エキス
</t>
    </r>
    <r>
      <rPr>
        <sz val="8"/>
        <color theme="1"/>
        <rFont val="Arial"/>
        <family val="2"/>
        <charset val="204"/>
      </rPr>
      <t xml:space="preserve">36 </t>
    </r>
    <r>
      <rPr>
        <sz val="8"/>
        <color theme="1"/>
        <rFont val="Arial"/>
        <family val="2"/>
      </rPr>
      <t xml:space="preserve">ナツメ果実エキス
</t>
    </r>
    <r>
      <rPr>
        <sz val="8"/>
        <color theme="1"/>
        <rFont val="Arial"/>
        <family val="2"/>
        <charset val="204"/>
      </rPr>
      <t xml:space="preserve">37 </t>
    </r>
    <r>
      <rPr>
        <sz val="8"/>
        <color theme="1"/>
        <rFont val="Arial"/>
        <family val="2"/>
      </rPr>
      <t xml:space="preserve">カワラヨモギ花エキス
</t>
    </r>
    <r>
      <rPr>
        <sz val="8"/>
        <color theme="1"/>
        <rFont val="Arial"/>
        <family val="2"/>
        <charset val="204"/>
      </rPr>
      <t xml:space="preserve">38 </t>
    </r>
    <r>
      <rPr>
        <sz val="8"/>
        <color theme="1"/>
        <rFont val="Arial"/>
        <family val="2"/>
      </rPr>
      <t xml:space="preserve">オウゴン根エキス
</t>
    </r>
    <r>
      <rPr>
        <sz val="8"/>
        <color theme="1"/>
        <rFont val="Arial"/>
        <family val="2"/>
        <charset val="204"/>
      </rPr>
      <t xml:space="preserve">39 </t>
    </r>
    <r>
      <rPr>
        <sz val="8"/>
        <color theme="1"/>
        <rFont val="Arial"/>
        <family val="2"/>
      </rPr>
      <t xml:space="preserve">マグワ根皮エキス
</t>
    </r>
    <r>
      <rPr>
        <sz val="8"/>
        <color theme="1"/>
        <rFont val="Arial"/>
        <family val="2"/>
        <charset val="204"/>
      </rPr>
      <t xml:space="preserve">40 </t>
    </r>
    <r>
      <rPr>
        <sz val="8"/>
        <color theme="1"/>
        <rFont val="Arial"/>
        <family val="2"/>
      </rPr>
      <t xml:space="preserve">カンゾウ葉エキス
</t>
    </r>
    <r>
      <rPr>
        <sz val="8"/>
        <color theme="1"/>
        <rFont val="Arial"/>
        <family val="2"/>
        <charset val="204"/>
      </rPr>
      <t xml:space="preserve">41 </t>
    </r>
    <r>
      <rPr>
        <sz val="8"/>
        <color theme="1"/>
        <rFont val="Arial"/>
        <family val="2"/>
      </rPr>
      <t xml:space="preserve">セラミドＮＰ
</t>
    </r>
    <r>
      <rPr>
        <sz val="8"/>
        <color theme="1"/>
        <rFont val="Arial"/>
        <family val="2"/>
        <charset val="204"/>
      </rPr>
      <t xml:space="preserve">42 </t>
    </r>
    <r>
      <rPr>
        <sz val="8"/>
        <color theme="1"/>
        <rFont val="Arial"/>
        <family val="2"/>
      </rPr>
      <t xml:space="preserve">メントール
</t>
    </r>
    <r>
      <rPr>
        <sz val="8"/>
        <color theme="1"/>
        <rFont val="Arial"/>
        <family val="2"/>
        <charset val="204"/>
      </rPr>
      <t xml:space="preserve">43 </t>
    </r>
    <r>
      <rPr>
        <sz val="8"/>
        <color theme="1"/>
        <rFont val="Arial"/>
        <family val="2"/>
      </rPr>
      <t xml:space="preserve">グリチルレチン酸ステアリル
</t>
    </r>
    <r>
      <rPr>
        <sz val="8"/>
        <color theme="1"/>
        <rFont val="Arial"/>
        <family val="2"/>
        <charset val="204"/>
      </rPr>
      <t xml:space="preserve">44 </t>
    </r>
    <r>
      <rPr>
        <sz val="8"/>
        <color theme="1"/>
        <rFont val="Arial"/>
        <family val="2"/>
      </rPr>
      <t xml:space="preserve">プルラン
</t>
    </r>
    <r>
      <rPr>
        <sz val="8"/>
        <color theme="1"/>
        <rFont val="Arial"/>
        <family val="2"/>
        <charset val="204"/>
      </rPr>
      <t xml:space="preserve">45 </t>
    </r>
    <r>
      <rPr>
        <sz val="8"/>
        <color theme="1"/>
        <rFont val="Arial"/>
        <family val="2"/>
      </rPr>
      <t xml:space="preserve">アルカリゲネス産生多糖体
</t>
    </r>
    <r>
      <rPr>
        <sz val="8"/>
        <color theme="1"/>
        <rFont val="Arial"/>
        <family val="2"/>
        <charset val="204"/>
      </rPr>
      <t xml:space="preserve">46 </t>
    </r>
    <r>
      <rPr>
        <sz val="8"/>
        <color theme="1"/>
        <rFont val="Arial"/>
        <family val="2"/>
      </rPr>
      <t xml:space="preserve">キサンタンガム
</t>
    </r>
    <r>
      <rPr>
        <sz val="8"/>
        <color theme="1"/>
        <rFont val="Arial"/>
        <family val="2"/>
        <charset val="204"/>
      </rPr>
      <t xml:space="preserve">47 </t>
    </r>
    <r>
      <rPr>
        <sz val="8"/>
        <color theme="1"/>
        <rFont val="Arial"/>
        <family val="2"/>
      </rPr>
      <t xml:space="preserve">ステアリン酸ＰＥＧ－４０
</t>
    </r>
    <r>
      <rPr>
        <sz val="8"/>
        <color theme="1"/>
        <rFont val="Arial"/>
        <family val="2"/>
        <charset val="204"/>
      </rPr>
      <t xml:space="preserve">48 </t>
    </r>
    <r>
      <rPr>
        <sz val="8"/>
        <color theme="1"/>
        <rFont val="Arial"/>
        <family val="2"/>
      </rPr>
      <t xml:space="preserve">ＰＰＧ－２４グリセレス－２４
</t>
    </r>
    <r>
      <rPr>
        <sz val="8"/>
        <color theme="1"/>
        <rFont val="Arial"/>
        <family val="2"/>
        <charset val="204"/>
      </rPr>
      <t xml:space="preserve">49 </t>
    </r>
    <r>
      <rPr>
        <sz val="8"/>
        <color theme="1"/>
        <rFont val="Arial"/>
        <family val="2"/>
      </rPr>
      <t xml:space="preserve">ステアロイルメチルタウリンＮａ
</t>
    </r>
    <r>
      <rPr>
        <sz val="8"/>
        <color theme="1"/>
        <rFont val="Arial"/>
        <family val="2"/>
        <charset val="204"/>
      </rPr>
      <t xml:space="preserve">50 </t>
    </r>
    <r>
      <rPr>
        <sz val="8"/>
        <color theme="1"/>
        <rFont val="Arial"/>
        <family val="2"/>
      </rPr>
      <t xml:space="preserve">クエン酸Ｎａ
</t>
    </r>
    <r>
      <rPr>
        <sz val="8"/>
        <color theme="1"/>
        <rFont val="Arial"/>
        <family val="2"/>
        <charset val="204"/>
      </rPr>
      <t xml:space="preserve">51 </t>
    </r>
    <r>
      <rPr>
        <sz val="8"/>
        <color theme="1"/>
        <rFont val="Arial"/>
        <family val="2"/>
      </rPr>
      <t xml:space="preserve">クエン酸
</t>
    </r>
    <r>
      <rPr>
        <sz val="8"/>
        <color theme="1"/>
        <rFont val="Arial"/>
        <family val="2"/>
        <charset val="204"/>
      </rPr>
      <t xml:space="preserve">52 </t>
    </r>
    <r>
      <rPr>
        <sz val="8"/>
        <color theme="1"/>
        <rFont val="Arial"/>
        <family val="2"/>
      </rPr>
      <t>フェノキシエタノール</t>
    </r>
  </si>
  <si>
    <r>
      <rPr>
        <sz val="8"/>
        <color theme="1"/>
        <rFont val="Arial Unicode MS"/>
        <family val="3"/>
        <charset val="128"/>
      </rPr>
      <t>水、スクワラン、トリ（カプリル酸</t>
    </r>
    <r>
      <rPr>
        <sz val="8"/>
        <color theme="1"/>
        <rFont val="Arial"/>
        <family val="2"/>
        <charset val="204"/>
      </rPr>
      <t>/</t>
    </r>
    <r>
      <rPr>
        <sz val="8"/>
        <color theme="1"/>
        <rFont val="Arial Unicode MS"/>
        <family val="3"/>
        <charset val="128"/>
      </rPr>
      <t>カプリン酸）グリセリル、</t>
    </r>
    <r>
      <rPr>
        <sz val="8"/>
        <color theme="1"/>
        <rFont val="Arial"/>
        <family val="2"/>
        <charset val="204"/>
      </rPr>
      <t>BG</t>
    </r>
    <r>
      <rPr>
        <sz val="8"/>
        <color theme="1"/>
        <rFont val="Arial Unicode MS"/>
        <family val="3"/>
        <charset val="128"/>
      </rPr>
      <t>、ミツロウ、パルミチン酸セチル、トリステアリン酸ポリグリセリル</t>
    </r>
    <r>
      <rPr>
        <sz val="8"/>
        <color theme="1"/>
        <rFont val="Arial"/>
        <family val="2"/>
        <charset val="204"/>
      </rPr>
      <t>-10</t>
    </r>
    <r>
      <rPr>
        <sz val="8"/>
        <color theme="1"/>
        <rFont val="Arial Unicode MS"/>
        <family val="3"/>
        <charset val="128"/>
      </rPr>
      <t>、ステアリン酸、ステアリン酸グリセリル、コメ胚芽油、ステアリン酸グリセリル（</t>
    </r>
    <r>
      <rPr>
        <sz val="8"/>
        <color theme="1"/>
        <rFont val="Arial"/>
        <family val="2"/>
        <charset val="204"/>
      </rPr>
      <t>SE</t>
    </r>
    <r>
      <rPr>
        <sz val="8"/>
        <color theme="1"/>
        <rFont val="Arial Unicode MS"/>
        <family val="3"/>
        <charset val="128"/>
      </rPr>
      <t>）、バチルアルコール、テトラオレイン酸ソルベス</t>
    </r>
    <r>
      <rPr>
        <sz val="8"/>
        <color theme="1"/>
        <rFont val="Arial"/>
        <family val="2"/>
        <charset val="204"/>
      </rPr>
      <t>-60</t>
    </r>
    <r>
      <rPr>
        <sz val="8"/>
        <color theme="1"/>
        <rFont val="Arial Unicode MS"/>
        <family val="3"/>
        <charset val="128"/>
      </rPr>
      <t>、イノシトール、トリ（パーム油脂肪酸</t>
    </r>
    <r>
      <rPr>
        <sz val="8"/>
        <color theme="1"/>
        <rFont val="Arial"/>
        <family val="2"/>
        <charset val="204"/>
      </rPr>
      <t>/</t>
    </r>
    <r>
      <rPr>
        <sz val="8"/>
        <color theme="1"/>
        <rFont val="Arial Unicode MS"/>
        <family val="3"/>
        <charset val="128"/>
      </rPr>
      <t>パーム核油脂肪酸</t>
    </r>
    <r>
      <rPr>
        <sz val="8"/>
        <color theme="1"/>
        <rFont val="Arial"/>
        <family val="2"/>
        <charset val="204"/>
      </rPr>
      <t>/</t>
    </r>
    <r>
      <rPr>
        <sz val="8"/>
        <color theme="1"/>
        <rFont val="Arial Unicode MS"/>
        <family val="3"/>
        <charset val="128"/>
      </rPr>
      <t>オリーブ油脂肪酸</t>
    </r>
    <r>
      <rPr>
        <sz val="8"/>
        <color theme="1"/>
        <rFont val="Arial"/>
        <family val="2"/>
        <charset val="204"/>
      </rPr>
      <t>/</t>
    </r>
    <r>
      <rPr>
        <sz val="8"/>
        <color theme="1"/>
        <rFont val="Arial Unicode MS"/>
        <family val="3"/>
        <charset val="128"/>
      </rPr>
      <t>マカデミアナッツ油脂肪酸</t>
    </r>
    <r>
      <rPr>
        <sz val="8"/>
        <color theme="1"/>
        <rFont val="Arial"/>
        <family val="2"/>
        <charset val="204"/>
      </rPr>
      <t>/</t>
    </r>
    <r>
      <rPr>
        <sz val="8"/>
        <color theme="1"/>
        <rFont val="Arial Unicode MS"/>
        <family val="3"/>
        <charset val="128"/>
      </rPr>
      <t>アブラナ種子油脂肪酸）グリセリル、ココグリセリル硫酸</t>
    </r>
    <r>
      <rPr>
        <sz val="8"/>
        <color theme="1"/>
        <rFont val="Arial"/>
        <family val="2"/>
        <charset val="204"/>
      </rPr>
      <t>Na</t>
    </r>
    <r>
      <rPr>
        <sz val="8"/>
        <color theme="1"/>
        <rFont val="Arial Unicode MS"/>
        <family val="3"/>
        <charset val="128"/>
      </rPr>
      <t>、酢酸トコフェロール、ベタイン、アラントイン、</t>
    </r>
    <r>
      <rPr>
        <sz val="8"/>
        <color theme="1"/>
        <rFont val="Arial"/>
        <family val="2"/>
        <charset val="204"/>
      </rPr>
      <t>PCA-Na</t>
    </r>
    <r>
      <rPr>
        <sz val="8"/>
        <color theme="1"/>
        <rFont val="Arial Unicode MS"/>
        <family val="3"/>
        <charset val="128"/>
      </rPr>
      <t>、ソルビトール、グリシン、グルタミン酸、アラニン、アルギニン、ヒドロキシプロリン、セリン、ダイズ芽エキス、リシン、トレオニン、プロリン、ブチルパラベン、メチルパラベン</t>
    </r>
  </si>
  <si>
    <r>
      <rPr>
        <sz val="8"/>
        <color theme="1"/>
        <rFont val="Arial"/>
        <family val="2"/>
      </rPr>
      <t>水、ココイルグリシン</t>
    </r>
    <r>
      <rPr>
        <sz val="8"/>
        <color theme="1"/>
        <rFont val="Arial"/>
        <family val="2"/>
        <charset val="204"/>
      </rPr>
      <t>K</t>
    </r>
    <r>
      <rPr>
        <sz val="8"/>
        <color theme="1"/>
        <rFont val="Arial"/>
        <family val="2"/>
      </rPr>
      <t>、グリセリン、</t>
    </r>
    <r>
      <rPr>
        <sz val="8"/>
        <color theme="1"/>
        <rFont val="Arial"/>
        <family val="2"/>
        <charset val="204"/>
      </rPr>
      <t>BG</t>
    </r>
    <r>
      <rPr>
        <sz val="8"/>
        <color theme="1"/>
        <rFont val="Arial"/>
        <family val="2"/>
      </rPr>
      <t>、ココアンホ酢酸</t>
    </r>
    <r>
      <rPr>
        <sz val="8"/>
        <color theme="1"/>
        <rFont val="Arial"/>
        <family val="2"/>
        <charset val="204"/>
      </rPr>
      <t>Na</t>
    </r>
    <r>
      <rPr>
        <sz val="8"/>
        <color theme="1"/>
        <rFont val="Arial"/>
        <family val="2"/>
      </rPr>
      <t>、ミリスチン酸、</t>
    </r>
    <r>
      <rPr>
        <sz val="8"/>
        <color theme="1"/>
        <rFont val="Arial"/>
        <family val="2"/>
        <charset val="204"/>
      </rPr>
      <t>PEG-60</t>
    </r>
    <r>
      <rPr>
        <sz val="8"/>
        <color theme="1"/>
        <rFont val="Arial"/>
        <family val="2"/>
      </rPr>
      <t>水添ヒマシ油、水酸化</t>
    </r>
    <r>
      <rPr>
        <sz val="8"/>
        <color theme="1"/>
        <rFont val="Arial"/>
        <family val="2"/>
        <charset val="204"/>
      </rPr>
      <t>K</t>
    </r>
    <r>
      <rPr>
        <sz val="8"/>
        <color theme="1"/>
        <rFont val="Arial"/>
        <family val="2"/>
      </rPr>
      <t>、ラウリン酸、ベタイン、</t>
    </r>
    <r>
      <rPr>
        <sz val="8"/>
        <color theme="1"/>
        <rFont val="Arial"/>
        <family val="2"/>
        <charset val="204"/>
      </rPr>
      <t>EDTA-2Na</t>
    </r>
    <r>
      <rPr>
        <sz val="8"/>
        <color theme="1"/>
        <rFont val="Arial"/>
        <family val="2"/>
      </rPr>
      <t>、イノシトール、アセチルヒアルロン酸</t>
    </r>
    <r>
      <rPr>
        <sz val="8"/>
        <color theme="1"/>
        <rFont val="Arial"/>
        <family val="2"/>
        <charset val="204"/>
      </rPr>
      <t>Na</t>
    </r>
    <r>
      <rPr>
        <sz val="8"/>
        <color theme="1"/>
        <rFont val="Arial"/>
        <family val="2"/>
      </rPr>
      <t>、ローズマリー油、</t>
    </r>
    <r>
      <rPr>
        <sz val="8"/>
        <color theme="1"/>
        <rFont val="Arial"/>
        <family val="2"/>
        <charset val="204"/>
      </rPr>
      <t>PCA-Na</t>
    </r>
    <r>
      <rPr>
        <sz val="8"/>
        <color theme="1"/>
        <rFont val="Arial"/>
        <family val="2"/>
      </rPr>
      <t>、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t>
    </r>
  </si>
  <si>
    <r>
      <rPr>
        <sz val="8"/>
        <rFont val="Yu Gothic"/>
        <family val="2"/>
        <charset val="128"/>
      </rPr>
      <t>水、スクワラン、トリ（カプリル酸</t>
    </r>
    <r>
      <rPr>
        <sz val="8"/>
        <rFont val="Arial"/>
        <family val="2"/>
        <charset val="204"/>
      </rPr>
      <t>/</t>
    </r>
    <r>
      <rPr>
        <sz val="8"/>
        <rFont val="Yu Gothic"/>
        <family val="2"/>
        <charset val="128"/>
      </rPr>
      <t>カプリン酸）グリセリル、</t>
    </r>
    <r>
      <rPr>
        <sz val="8"/>
        <rFont val="Arial"/>
        <family val="2"/>
        <charset val="204"/>
      </rPr>
      <t>BG</t>
    </r>
    <r>
      <rPr>
        <sz val="8"/>
        <rFont val="Yu Gothic"/>
        <family val="2"/>
        <charset val="128"/>
      </rPr>
      <t>、ミツロウ、パルミチン酸セチル、トリステアリン酸ポリグリセリル</t>
    </r>
    <r>
      <rPr>
        <sz val="8"/>
        <rFont val="Arial"/>
        <family val="2"/>
        <charset val="204"/>
      </rPr>
      <t>-10</t>
    </r>
    <r>
      <rPr>
        <sz val="8"/>
        <rFont val="Yu Gothic"/>
        <family val="2"/>
        <charset val="128"/>
      </rPr>
      <t>、ステアリン酸、ステアリン酸グリセリル、ステアリン酸グリセリル（</t>
    </r>
    <r>
      <rPr>
        <sz val="8"/>
        <rFont val="Arial"/>
        <family val="2"/>
        <charset val="204"/>
      </rPr>
      <t>SE</t>
    </r>
    <r>
      <rPr>
        <sz val="8"/>
        <rFont val="Yu Gothic"/>
        <family val="2"/>
        <charset val="128"/>
      </rPr>
      <t>）、バチルアルコール、ホホバ種子油、テトラオレイン酸ソルベス</t>
    </r>
    <r>
      <rPr>
        <sz val="8"/>
        <rFont val="Arial"/>
        <family val="2"/>
        <charset val="204"/>
      </rPr>
      <t>-60</t>
    </r>
    <r>
      <rPr>
        <sz val="8"/>
        <rFont val="Yu Gothic"/>
        <family val="2"/>
        <charset val="128"/>
      </rPr>
      <t>、トリ（パーム油脂肪酸</t>
    </r>
    <r>
      <rPr>
        <sz val="8"/>
        <rFont val="Arial"/>
        <family val="2"/>
        <charset val="204"/>
      </rPr>
      <t>/</t>
    </r>
    <r>
      <rPr>
        <sz val="8"/>
        <rFont val="Yu Gothic"/>
        <family val="2"/>
        <charset val="128"/>
      </rPr>
      <t>パーム核油脂肪酸</t>
    </r>
    <r>
      <rPr>
        <sz val="8"/>
        <rFont val="Arial"/>
        <family val="2"/>
        <charset val="204"/>
      </rPr>
      <t>/</t>
    </r>
    <r>
      <rPr>
        <sz val="8"/>
        <rFont val="Yu Gothic"/>
        <family val="2"/>
        <charset val="128"/>
      </rPr>
      <t>オリーブ油脂肪酸</t>
    </r>
    <r>
      <rPr>
        <sz val="8"/>
        <rFont val="Arial"/>
        <family val="2"/>
        <charset val="204"/>
      </rPr>
      <t>/</t>
    </r>
    <r>
      <rPr>
        <sz val="8"/>
        <rFont val="Yu Gothic"/>
        <family val="2"/>
        <charset val="128"/>
      </rPr>
      <t>マカデミアナッツ油脂肪酸</t>
    </r>
    <r>
      <rPr>
        <sz val="8"/>
        <rFont val="Arial"/>
        <family val="2"/>
        <charset val="204"/>
      </rPr>
      <t>/</t>
    </r>
    <r>
      <rPr>
        <sz val="8"/>
        <rFont val="Yu Gothic"/>
        <family val="2"/>
        <charset val="128"/>
      </rPr>
      <t>アブラナ種子油脂肪酸）グリセリル、香料、ココグリセリル硫酸</t>
    </r>
    <r>
      <rPr>
        <sz val="8"/>
        <rFont val="Arial"/>
        <family val="2"/>
        <charset val="204"/>
      </rPr>
      <t>Na</t>
    </r>
    <r>
      <rPr>
        <sz val="8"/>
        <rFont val="Yu Gothic"/>
        <family val="2"/>
        <charset val="128"/>
      </rPr>
      <t>、アラントイン、マカデミアナッツ油、トコフェロール、セラミド</t>
    </r>
    <r>
      <rPr>
        <sz val="8"/>
        <rFont val="Arial"/>
        <family val="2"/>
        <charset val="204"/>
      </rPr>
      <t>NP</t>
    </r>
    <r>
      <rPr>
        <sz val="8"/>
        <rFont val="Yu Gothic"/>
        <family val="2"/>
        <charset val="128"/>
      </rPr>
      <t>、トレハロース、ジラウロイルグルタミン酸リシン</t>
    </r>
    <r>
      <rPr>
        <sz val="8"/>
        <rFont val="Arial"/>
        <family val="2"/>
        <charset val="204"/>
      </rPr>
      <t>Na</t>
    </r>
    <r>
      <rPr>
        <sz val="8"/>
        <rFont val="Yu Gothic"/>
        <family val="2"/>
        <charset val="128"/>
      </rPr>
      <t>、センチフォリアバラ花エキス、加水分解酵母、メチルパラベン</t>
    </r>
    <phoneticPr fontId="11"/>
  </si>
  <si>
    <r>
      <rPr>
        <sz val="8"/>
        <rFont val="Yu Gothic"/>
        <family val="2"/>
        <charset val="128"/>
      </rPr>
      <t>水、スクワラン、トリ（カプリル酸</t>
    </r>
    <r>
      <rPr>
        <sz val="8"/>
        <rFont val="Arial"/>
        <family val="2"/>
        <charset val="204"/>
      </rPr>
      <t>/</t>
    </r>
    <r>
      <rPr>
        <sz val="8"/>
        <rFont val="Yu Gothic"/>
        <family val="2"/>
        <charset val="128"/>
      </rPr>
      <t>カプリン酸）グリセリル、</t>
    </r>
    <r>
      <rPr>
        <sz val="8"/>
        <rFont val="Arial"/>
        <family val="2"/>
        <charset val="204"/>
      </rPr>
      <t>BG</t>
    </r>
    <r>
      <rPr>
        <sz val="8"/>
        <rFont val="Yu Gothic"/>
        <family val="2"/>
        <charset val="128"/>
      </rPr>
      <t>、ミツロウ、パルミチン酸セチル、トリステアリン酸ポリグリセリル</t>
    </r>
    <r>
      <rPr>
        <sz val="8"/>
        <rFont val="Arial"/>
        <family val="2"/>
        <charset val="204"/>
      </rPr>
      <t>-10</t>
    </r>
    <r>
      <rPr>
        <sz val="8"/>
        <rFont val="Yu Gothic"/>
        <family val="2"/>
        <charset val="128"/>
      </rPr>
      <t>、ステアリン酸、ステアリン酸グリセリル、ステアリン酸グリセリル（</t>
    </r>
    <r>
      <rPr>
        <sz val="8"/>
        <rFont val="Arial"/>
        <family val="2"/>
        <charset val="204"/>
      </rPr>
      <t>SE</t>
    </r>
    <r>
      <rPr>
        <sz val="8"/>
        <rFont val="Yu Gothic"/>
        <family val="2"/>
        <charset val="128"/>
      </rPr>
      <t>）、バチルアルコール、ホホバ種子油、テトラオレイン酸ソルベス</t>
    </r>
    <r>
      <rPr>
        <sz val="8"/>
        <rFont val="Arial"/>
        <family val="2"/>
        <charset val="204"/>
      </rPr>
      <t>-60</t>
    </r>
    <r>
      <rPr>
        <sz val="8"/>
        <rFont val="Yu Gothic"/>
        <family val="2"/>
        <charset val="128"/>
      </rPr>
      <t>、トリ（パーム油脂肪酸</t>
    </r>
    <r>
      <rPr>
        <sz val="8"/>
        <rFont val="Arial"/>
        <family val="2"/>
        <charset val="204"/>
      </rPr>
      <t>/</t>
    </r>
    <r>
      <rPr>
        <sz val="8"/>
        <rFont val="Yu Gothic"/>
        <family val="2"/>
        <charset val="128"/>
      </rPr>
      <t>パーム核油脂肪酸</t>
    </r>
    <r>
      <rPr>
        <sz val="8"/>
        <rFont val="Arial"/>
        <family val="2"/>
        <charset val="204"/>
      </rPr>
      <t>/</t>
    </r>
    <r>
      <rPr>
        <sz val="8"/>
        <rFont val="Yu Gothic"/>
        <family val="2"/>
        <charset val="128"/>
      </rPr>
      <t>オリーブ油脂肪酸</t>
    </r>
    <r>
      <rPr>
        <sz val="8"/>
        <rFont val="Arial"/>
        <family val="2"/>
        <charset val="204"/>
      </rPr>
      <t>/</t>
    </r>
    <r>
      <rPr>
        <sz val="8"/>
        <rFont val="Yu Gothic"/>
        <family val="2"/>
        <charset val="128"/>
      </rPr>
      <t>マカデミアナッツ油脂肪酸</t>
    </r>
    <r>
      <rPr>
        <sz val="8"/>
        <rFont val="Arial"/>
        <family val="2"/>
        <charset val="204"/>
      </rPr>
      <t>/</t>
    </r>
    <r>
      <rPr>
        <sz val="8"/>
        <rFont val="Yu Gothic"/>
        <family val="2"/>
        <charset val="128"/>
      </rPr>
      <t>アブラナ種子油脂肪酸）グリセリル、香料、ココグリセリル硫酸</t>
    </r>
    <r>
      <rPr>
        <sz val="8"/>
        <rFont val="Arial"/>
        <family val="2"/>
        <charset val="204"/>
      </rPr>
      <t>Na</t>
    </r>
    <r>
      <rPr>
        <sz val="8"/>
        <rFont val="Yu Gothic"/>
        <family val="2"/>
        <charset val="128"/>
      </rPr>
      <t>、グリチルリチン酸</t>
    </r>
    <r>
      <rPr>
        <sz val="8"/>
        <rFont val="Arial"/>
        <family val="2"/>
        <charset val="204"/>
      </rPr>
      <t>2K</t>
    </r>
    <r>
      <rPr>
        <sz val="8"/>
        <rFont val="Yu Gothic"/>
        <family val="2"/>
        <charset val="128"/>
      </rPr>
      <t>、アスコルビルグルコシド、キウイエキス、センチフォリアバラ花エキス、加水分解酵母、セイヨウネズ果実エキス、メチルパラベン</t>
    </r>
    <phoneticPr fontId="11"/>
  </si>
  <si>
    <r>
      <rPr>
        <sz val="8"/>
        <rFont val="Yu Gothic"/>
        <family val="2"/>
        <charset val="128"/>
      </rPr>
      <t>スクワラン、水、エチルヘキサン酸セチル、野菜油、ベヘニルアルコール、</t>
    </r>
    <r>
      <rPr>
        <sz val="8"/>
        <rFont val="Arial"/>
        <family val="2"/>
        <charset val="204"/>
      </rPr>
      <t>BG</t>
    </r>
    <r>
      <rPr>
        <sz val="8"/>
        <rFont val="Yu Gothic"/>
        <family val="2"/>
        <charset val="128"/>
      </rPr>
      <t>、ジイソステアリン酸</t>
    </r>
    <r>
      <rPr>
        <sz val="8"/>
        <rFont val="Arial"/>
        <family val="2"/>
        <charset val="204"/>
      </rPr>
      <t>PEG-12</t>
    </r>
    <r>
      <rPr>
        <sz val="8"/>
        <rFont val="Yu Gothic"/>
        <family val="2"/>
        <charset val="128"/>
      </rPr>
      <t>、ミツロウ、ステアリン酸グリセリル、ステアレス</t>
    </r>
    <r>
      <rPr>
        <sz val="8"/>
        <rFont val="Arial"/>
        <family val="2"/>
        <charset val="204"/>
      </rPr>
      <t>-20</t>
    </r>
    <r>
      <rPr>
        <sz val="8"/>
        <rFont val="Yu Gothic"/>
        <family val="2"/>
        <charset val="128"/>
      </rPr>
      <t>、ホホバ種子油、ステアリン酸グリセリル（</t>
    </r>
    <r>
      <rPr>
        <sz val="8"/>
        <rFont val="Arial"/>
        <family val="2"/>
        <charset val="204"/>
      </rPr>
      <t>SE</t>
    </r>
    <r>
      <rPr>
        <sz val="8"/>
        <rFont val="Yu Gothic"/>
        <family val="2"/>
        <charset val="128"/>
      </rPr>
      <t>）、コレステロール、香料、ステアロイルグルタミン酸</t>
    </r>
    <r>
      <rPr>
        <sz val="8"/>
        <rFont val="Arial"/>
        <family val="2"/>
        <charset val="204"/>
      </rPr>
      <t>Na</t>
    </r>
    <r>
      <rPr>
        <sz val="8"/>
        <rFont val="Yu Gothic"/>
        <family val="2"/>
        <charset val="128"/>
      </rPr>
      <t>、キサンタンガム、酢酸トコフェロール、トレハロース、ヒドロキシアパタイト、グリチルリチン酸</t>
    </r>
    <r>
      <rPr>
        <sz val="8"/>
        <rFont val="Arial"/>
        <family val="2"/>
        <charset val="204"/>
      </rPr>
      <t>2K</t>
    </r>
    <r>
      <rPr>
        <sz val="8"/>
        <rFont val="Yu Gothic"/>
        <family val="2"/>
        <charset val="128"/>
      </rPr>
      <t>、ヒアルロン酸ヒドロキシプロピルトリモニウム、シアノコバラミン、トリ（カプリル酸</t>
    </r>
    <r>
      <rPr>
        <sz val="8"/>
        <rFont val="Arial"/>
        <family val="2"/>
        <charset val="204"/>
      </rPr>
      <t>/</t>
    </r>
    <r>
      <rPr>
        <sz val="8"/>
        <rFont val="Yu Gothic"/>
        <family val="2"/>
        <charset val="128"/>
      </rPr>
      <t>カプリン酸）グリセリル、ヘマトコッカスプルビアリスエキス、シャクヤク根エキス、センチフォリアバラ花エキス、加水分解酵母、メチルパラベン</t>
    </r>
    <phoneticPr fontId="11"/>
  </si>
  <si>
    <r>
      <rPr>
        <sz val="8"/>
        <rFont val="Yu Gothic"/>
        <family val="2"/>
        <charset val="128"/>
      </rPr>
      <t>水、ミリストイルグルタミン酸</t>
    </r>
    <r>
      <rPr>
        <sz val="8"/>
        <rFont val="Arial"/>
        <family val="2"/>
        <charset val="204"/>
      </rPr>
      <t>Na</t>
    </r>
    <r>
      <rPr>
        <sz val="8"/>
        <rFont val="Yu Gothic"/>
        <family val="2"/>
        <charset val="128"/>
      </rPr>
      <t>、</t>
    </r>
    <r>
      <rPr>
        <sz val="8"/>
        <rFont val="Arial"/>
        <family val="2"/>
        <charset val="204"/>
      </rPr>
      <t>BG</t>
    </r>
    <r>
      <rPr>
        <sz val="8"/>
        <rFont val="Yu Gothic"/>
        <family val="2"/>
        <charset val="128"/>
      </rPr>
      <t>、グリセリン、ステアリン酸</t>
    </r>
    <r>
      <rPr>
        <sz val="8"/>
        <rFont val="Arial"/>
        <family val="2"/>
        <charset val="204"/>
      </rPr>
      <t>PEG-150</t>
    </r>
    <r>
      <rPr>
        <sz val="8"/>
        <rFont val="Yu Gothic"/>
        <family val="2"/>
        <charset val="128"/>
      </rPr>
      <t>、ポリクオタニウム</t>
    </r>
    <r>
      <rPr>
        <sz val="8"/>
        <rFont val="Arial"/>
        <family val="2"/>
        <charset val="204"/>
      </rPr>
      <t>-10</t>
    </r>
    <r>
      <rPr>
        <sz val="8"/>
        <rFont val="Yu Gothic"/>
        <family val="2"/>
        <charset val="128"/>
      </rPr>
      <t>、</t>
    </r>
    <r>
      <rPr>
        <sz val="8"/>
        <rFont val="Arial"/>
        <family val="2"/>
        <charset val="204"/>
      </rPr>
      <t>EDTA-2Na</t>
    </r>
    <r>
      <rPr>
        <sz val="8"/>
        <rFont val="Yu Gothic"/>
        <family val="2"/>
        <charset val="128"/>
      </rPr>
      <t>、グリチルリチン酸</t>
    </r>
    <r>
      <rPr>
        <sz val="8"/>
        <rFont val="Arial"/>
        <family val="2"/>
        <charset val="204"/>
      </rPr>
      <t>2K</t>
    </r>
    <r>
      <rPr>
        <sz val="8"/>
        <rFont val="Yu Gothic"/>
        <family val="2"/>
        <charset val="128"/>
      </rPr>
      <t>、香料、トレハロース、センチフォリアバラ花エキス、加水分解酵母、ヒアルロン酸ヒドロキシプロピルトリモニウム、メチルパラベン</t>
    </r>
    <phoneticPr fontId="11"/>
  </si>
  <si>
    <r>
      <rPr>
        <sz val="8"/>
        <rFont val="Yu Gothic"/>
        <family val="2"/>
        <charset val="128"/>
      </rPr>
      <t>水、グリセリン、ミリスチン酸、ステアリン酸、水酸化</t>
    </r>
    <r>
      <rPr>
        <sz val="8"/>
        <rFont val="Arial"/>
        <family val="2"/>
        <charset val="204"/>
      </rPr>
      <t>K</t>
    </r>
    <r>
      <rPr>
        <sz val="8"/>
        <rFont val="Yu Gothic"/>
        <family val="2"/>
        <charset val="128"/>
      </rPr>
      <t>、パルミチン酸、ラウリン酸、ポリグリセリル</t>
    </r>
    <r>
      <rPr>
        <sz val="8"/>
        <rFont val="Arial"/>
        <family val="2"/>
        <charset val="204"/>
      </rPr>
      <t>-4</t>
    </r>
    <r>
      <rPr>
        <sz val="8"/>
        <rFont val="Yu Gothic"/>
        <family val="2"/>
        <charset val="128"/>
      </rPr>
      <t>ラウリルエーテル、</t>
    </r>
    <r>
      <rPr>
        <sz val="8"/>
        <rFont val="Arial"/>
        <family val="2"/>
        <charset val="204"/>
      </rPr>
      <t>BG</t>
    </r>
    <r>
      <rPr>
        <sz val="8"/>
        <rFont val="Yu Gothic"/>
        <family val="2"/>
        <charset val="128"/>
      </rPr>
      <t>、エチルヘキシルグリセリン、香料、ポリクオタニウム</t>
    </r>
    <r>
      <rPr>
        <sz val="8"/>
        <rFont val="Arial"/>
        <family val="2"/>
        <charset val="204"/>
      </rPr>
      <t>-39</t>
    </r>
    <r>
      <rPr>
        <sz val="8"/>
        <rFont val="Yu Gothic"/>
        <family val="2"/>
        <charset val="128"/>
      </rPr>
      <t>、</t>
    </r>
    <r>
      <rPr>
        <sz val="8"/>
        <rFont val="Arial"/>
        <family val="2"/>
        <charset val="204"/>
      </rPr>
      <t>EDTA-2Na</t>
    </r>
    <r>
      <rPr>
        <sz val="8"/>
        <rFont val="Yu Gothic"/>
        <family val="2"/>
        <charset val="128"/>
      </rPr>
      <t>、グリチルリチン酸</t>
    </r>
    <r>
      <rPr>
        <sz val="8"/>
        <rFont val="Arial"/>
        <family val="2"/>
        <charset val="204"/>
      </rPr>
      <t>2K</t>
    </r>
    <r>
      <rPr>
        <sz val="8"/>
        <rFont val="Yu Gothic"/>
        <family val="2"/>
        <charset val="128"/>
      </rPr>
      <t>、ポリクオタニウム</t>
    </r>
    <r>
      <rPr>
        <sz val="8"/>
        <rFont val="Arial"/>
        <family val="2"/>
        <charset val="204"/>
      </rPr>
      <t>-7</t>
    </r>
    <r>
      <rPr>
        <sz val="8"/>
        <rFont val="Yu Gothic"/>
        <family val="2"/>
        <charset val="128"/>
      </rPr>
      <t>、カオリン、タナクラクレイ、ベントナイト、センチフォリアバラ花エキス、加水分解酵母、乳酸桿菌</t>
    </r>
    <r>
      <rPr>
        <sz val="8"/>
        <rFont val="Arial"/>
        <family val="2"/>
        <charset val="204"/>
      </rPr>
      <t>/</t>
    </r>
    <r>
      <rPr>
        <sz val="8"/>
        <rFont val="Yu Gothic"/>
        <family val="2"/>
        <charset val="128"/>
      </rPr>
      <t>ハイビスカス花発酵液</t>
    </r>
    <phoneticPr fontId="11"/>
  </si>
  <si>
    <r>
      <rPr>
        <sz val="8"/>
        <rFont val="Yu Gothic"/>
        <family val="2"/>
        <charset val="128"/>
      </rPr>
      <t>水、ココイルグリシン</t>
    </r>
    <r>
      <rPr>
        <sz val="8"/>
        <rFont val="Arial"/>
        <family val="2"/>
        <charset val="204"/>
      </rPr>
      <t>K</t>
    </r>
    <r>
      <rPr>
        <sz val="8"/>
        <rFont val="Yu Gothic"/>
        <family val="2"/>
        <charset val="128"/>
      </rPr>
      <t>、グリセリン、</t>
    </r>
    <r>
      <rPr>
        <sz val="8"/>
        <rFont val="Arial"/>
        <family val="2"/>
        <charset val="204"/>
      </rPr>
      <t>BG</t>
    </r>
    <r>
      <rPr>
        <sz val="8"/>
        <rFont val="Yu Gothic"/>
        <family val="2"/>
        <charset val="128"/>
      </rPr>
      <t>、ココアンホ酢酸</t>
    </r>
    <r>
      <rPr>
        <sz val="8"/>
        <rFont val="Arial"/>
        <family val="2"/>
        <charset val="204"/>
      </rPr>
      <t>Na</t>
    </r>
    <r>
      <rPr>
        <sz val="8"/>
        <rFont val="Yu Gothic"/>
        <family val="2"/>
        <charset val="128"/>
      </rPr>
      <t>、ミリスチン酸、</t>
    </r>
    <r>
      <rPr>
        <sz val="8"/>
        <rFont val="Arial"/>
        <family val="2"/>
        <charset val="204"/>
      </rPr>
      <t>PEG-60</t>
    </r>
    <r>
      <rPr>
        <sz val="8"/>
        <rFont val="Yu Gothic"/>
        <family val="2"/>
        <charset val="128"/>
      </rPr>
      <t>水添ヒマシ油、水酸化</t>
    </r>
    <r>
      <rPr>
        <sz val="8"/>
        <rFont val="Arial"/>
        <family val="2"/>
        <charset val="204"/>
      </rPr>
      <t>K</t>
    </r>
    <r>
      <rPr>
        <sz val="8"/>
        <rFont val="Yu Gothic"/>
        <family val="2"/>
        <charset val="128"/>
      </rPr>
      <t>、ラウリン酸、炭酸水素</t>
    </r>
    <r>
      <rPr>
        <sz val="8"/>
        <rFont val="Arial"/>
        <family val="2"/>
        <charset val="204"/>
      </rPr>
      <t>Na</t>
    </r>
    <r>
      <rPr>
        <sz val="8"/>
        <rFont val="Yu Gothic"/>
        <family val="2"/>
        <charset val="128"/>
      </rPr>
      <t>、</t>
    </r>
    <r>
      <rPr>
        <sz val="8"/>
        <rFont val="Arial"/>
        <family val="2"/>
        <charset val="204"/>
      </rPr>
      <t>EDTA-2Na</t>
    </r>
    <r>
      <rPr>
        <sz val="8"/>
        <rFont val="Yu Gothic"/>
        <family val="2"/>
        <charset val="128"/>
      </rPr>
      <t>、香料、ベタイン、グリチルリチン酸</t>
    </r>
    <r>
      <rPr>
        <sz val="8"/>
        <rFont val="Arial"/>
        <family val="2"/>
        <charset val="204"/>
      </rPr>
      <t>2K</t>
    </r>
    <r>
      <rPr>
        <sz val="8"/>
        <rFont val="Yu Gothic"/>
        <family val="2"/>
        <charset val="128"/>
      </rPr>
      <t>、マンダリンオレンジ果皮エキス、センチフォリアバラ花エキス、加水分解酵母、メチルパラベン</t>
    </r>
    <phoneticPr fontId="11"/>
  </si>
  <si>
    <r>
      <rPr>
        <sz val="8"/>
        <rFont val="Yu Gothic"/>
        <family val="2"/>
        <charset val="128"/>
      </rPr>
      <t>スクワラン、トリエチルヘキサノイン、水、</t>
    </r>
    <r>
      <rPr>
        <sz val="8"/>
        <rFont val="Arial"/>
        <family val="2"/>
        <charset val="204"/>
      </rPr>
      <t>BG</t>
    </r>
    <r>
      <rPr>
        <sz val="8"/>
        <rFont val="Yu Gothic"/>
        <family val="2"/>
        <charset val="128"/>
      </rPr>
      <t>、ジカプリリルエーテル、ジステアリン酸スクロース、イソステアリン酸グリセリル、ステアリルアルコール、ステアリン酸スクロース、ステアリン酸ポリグリセリル</t>
    </r>
    <r>
      <rPr>
        <sz val="8"/>
        <rFont val="Arial"/>
        <family val="2"/>
        <charset val="204"/>
      </rPr>
      <t>-10</t>
    </r>
    <r>
      <rPr>
        <sz val="8"/>
        <rFont val="Yu Gothic"/>
        <family val="2"/>
        <charset val="128"/>
      </rPr>
      <t>、ステアロイルグルタミン酸</t>
    </r>
    <r>
      <rPr>
        <sz val="8"/>
        <rFont val="Arial"/>
        <family val="2"/>
        <charset val="204"/>
      </rPr>
      <t>Na</t>
    </r>
    <r>
      <rPr>
        <sz val="8"/>
        <rFont val="Yu Gothic"/>
        <family val="2"/>
        <charset val="128"/>
      </rPr>
      <t>、フィトステロールズ、ポリグリセリル</t>
    </r>
    <r>
      <rPr>
        <sz val="8"/>
        <rFont val="Arial"/>
        <family val="2"/>
        <charset val="204"/>
      </rPr>
      <t>-4</t>
    </r>
    <r>
      <rPr>
        <sz val="8"/>
        <rFont val="Yu Gothic"/>
        <family val="2"/>
        <charset val="128"/>
      </rPr>
      <t>ラウリルエーテル、香料、ベルガモット果実油、アラントイン、ホホバ種子油、センチフォリアバラ花エキス、加水分解酵母、ノイバラ果実エキス、ポリグルタミン酸、アーチチョーク葉エキス、メチルパラベン</t>
    </r>
    <phoneticPr fontId="11"/>
  </si>
  <si>
    <r>
      <rPr>
        <sz val="8"/>
        <color theme="1"/>
        <rFont val="Arial"/>
        <family val="2"/>
      </rPr>
      <t>グリチルリチン酸ジカリウム＊、精製水、</t>
    </r>
    <r>
      <rPr>
        <sz val="8"/>
        <color theme="1"/>
        <rFont val="Arial"/>
        <family val="2"/>
        <charset val="204"/>
      </rPr>
      <t>1,3-</t>
    </r>
    <r>
      <rPr>
        <sz val="8"/>
        <color theme="1"/>
        <rFont val="Arial"/>
        <family val="2"/>
      </rPr>
      <t>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t>
    </r>
    <r>
      <rPr>
        <sz val="8"/>
        <color theme="1"/>
        <rFont val="Arial"/>
        <family val="2"/>
        <charset val="204"/>
      </rPr>
      <t>/</t>
    </r>
    <r>
      <rPr>
        <sz val="8"/>
        <color theme="1"/>
        <rFont val="Arial"/>
        <family val="2"/>
      </rPr>
      <t>イソヘキサデカン</t>
    </r>
    <r>
      <rPr>
        <sz val="8"/>
        <color theme="1"/>
        <rFont val="Arial"/>
        <family val="2"/>
        <charset val="204"/>
      </rPr>
      <t>/</t>
    </r>
    <r>
      <rPr>
        <sz val="8"/>
        <color theme="1"/>
        <rFont val="Arial"/>
        <family val="2"/>
      </rPr>
      <t>ポリソルベート</t>
    </r>
    <r>
      <rPr>
        <sz val="8"/>
        <color theme="1"/>
        <rFont val="Arial"/>
        <family val="2"/>
        <charset val="204"/>
      </rPr>
      <t>80</t>
    </r>
    <r>
      <rPr>
        <sz val="8"/>
        <color theme="1"/>
        <rFont val="Arial"/>
        <family val="2"/>
      </rPr>
      <t>、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t>
    </r>
    <r>
      <rPr>
        <sz val="8"/>
        <color theme="1"/>
        <rFont val="Arial"/>
        <family val="2"/>
        <charset val="204"/>
      </rPr>
      <t>2</t>
    </r>
    <r>
      <rPr>
        <sz val="8"/>
        <color theme="1"/>
        <rFont val="Arial"/>
        <family val="2"/>
      </rPr>
      <t>）、</t>
    </r>
    <r>
      <rPr>
        <sz val="8"/>
        <color theme="1"/>
        <rFont val="Arial"/>
        <family val="2"/>
        <charset val="204"/>
      </rPr>
      <t>DL-</t>
    </r>
    <r>
      <rPr>
        <sz val="8"/>
        <color theme="1"/>
        <rFont val="Arial"/>
        <family val="2"/>
      </rPr>
      <t>ピロリドンカルボン酸ナトリウム液、尿素、ラフィノース、ソルビット液、</t>
    </r>
    <r>
      <rPr>
        <sz val="8"/>
        <color theme="1"/>
        <rFont val="Arial"/>
        <family val="2"/>
        <charset val="204"/>
      </rPr>
      <t>L-</t>
    </r>
    <r>
      <rPr>
        <sz val="8"/>
        <color theme="1"/>
        <rFont val="Arial"/>
        <family val="2"/>
      </rPr>
      <t>セリン、</t>
    </r>
    <r>
      <rPr>
        <sz val="8"/>
        <color theme="1"/>
        <rFont val="Arial"/>
        <family val="2"/>
        <charset val="204"/>
      </rPr>
      <t>N-</t>
    </r>
    <r>
      <rPr>
        <sz val="8"/>
        <color theme="1"/>
        <rFont val="Arial"/>
        <family val="2"/>
      </rPr>
      <t>オレオイルフィトスフィンゴシン、グリシン、コンドロイチン硫酸ナトリウム、</t>
    </r>
    <r>
      <rPr>
        <sz val="8"/>
        <color theme="1"/>
        <rFont val="Arial"/>
        <family val="2"/>
        <charset val="204"/>
      </rPr>
      <t>L-</t>
    </r>
    <r>
      <rPr>
        <sz val="8"/>
        <color theme="1"/>
        <rFont val="Arial"/>
        <family val="2"/>
      </rPr>
      <t>グルタミン酸、加水分解シルク液、</t>
    </r>
    <r>
      <rPr>
        <sz val="8"/>
        <color theme="1"/>
        <rFont val="Arial"/>
        <family val="2"/>
        <charset val="204"/>
      </rPr>
      <t>L-</t>
    </r>
    <r>
      <rPr>
        <sz val="8"/>
        <color theme="1"/>
        <rFont val="Arial"/>
        <family val="2"/>
      </rPr>
      <t>アラニン、</t>
    </r>
    <r>
      <rPr>
        <sz val="8"/>
        <color theme="1"/>
        <rFont val="Arial"/>
        <family val="2"/>
        <charset val="204"/>
      </rPr>
      <t>L-</t>
    </r>
    <r>
      <rPr>
        <sz val="8"/>
        <color theme="1"/>
        <rFont val="Arial"/>
        <family val="2"/>
      </rPr>
      <t>アルギニン、</t>
    </r>
    <r>
      <rPr>
        <sz val="8"/>
        <color theme="1"/>
        <rFont val="Arial"/>
        <family val="2"/>
        <charset val="204"/>
      </rPr>
      <t>L-</t>
    </r>
    <r>
      <rPr>
        <sz val="8"/>
        <color theme="1"/>
        <rFont val="Arial"/>
        <family val="2"/>
      </rPr>
      <t>リジン液、</t>
    </r>
    <r>
      <rPr>
        <sz val="8"/>
        <color theme="1"/>
        <rFont val="Arial"/>
        <family val="2"/>
        <charset val="204"/>
      </rPr>
      <t>L-</t>
    </r>
    <r>
      <rPr>
        <sz val="8"/>
        <color theme="1"/>
        <rFont val="Arial"/>
        <family val="2"/>
      </rPr>
      <t>スレオニン、</t>
    </r>
    <r>
      <rPr>
        <sz val="8"/>
        <color theme="1"/>
        <rFont val="Arial"/>
        <family val="2"/>
        <charset val="204"/>
      </rPr>
      <t>L-</t>
    </r>
    <r>
      <rPr>
        <sz val="8"/>
        <color theme="1"/>
        <rFont val="Arial"/>
        <family val="2"/>
      </rPr>
      <t xml:space="preserve">プロリン、モクツウ抽出液、カンゾウ葉エキス、ユズセラミド、パラオキシ安息香酸ブチル、パラオキシ安息香酸メチル
</t>
    </r>
  </si>
  <si>
    <r>
      <rPr>
        <sz val="8"/>
        <color theme="1"/>
        <rFont val="Arial"/>
        <family val="2"/>
      </rPr>
      <t>水、</t>
    </r>
    <r>
      <rPr>
        <sz val="8"/>
        <color theme="1"/>
        <rFont val="Arial"/>
        <family val="2"/>
        <charset val="204"/>
      </rPr>
      <t>BG</t>
    </r>
    <r>
      <rPr>
        <sz val="8"/>
        <color theme="1"/>
        <rFont val="Arial"/>
        <family val="2"/>
      </rPr>
      <t>、グリセリン、ローズ水、エタノール、グリセリルグルコシド、ペンチレングリコール、ベタイン、（アクリル酸ヒドロキシエチル</t>
    </r>
    <r>
      <rPr>
        <sz val="8"/>
        <color theme="1"/>
        <rFont val="Arial"/>
        <family val="2"/>
        <charset val="204"/>
      </rPr>
      <t>/</t>
    </r>
    <r>
      <rPr>
        <sz val="8"/>
        <color theme="1"/>
        <rFont val="Arial"/>
        <family val="2"/>
      </rPr>
      <t>アクリロイルジメチルタウリン</t>
    </r>
    <r>
      <rPr>
        <sz val="8"/>
        <color theme="1"/>
        <rFont val="Arial"/>
        <family val="2"/>
        <charset val="204"/>
      </rPr>
      <t>Na</t>
    </r>
    <r>
      <rPr>
        <sz val="8"/>
        <color theme="1"/>
        <rFont val="Arial"/>
        <family val="2"/>
      </rPr>
      <t>）コポリマー、オクチルドデセス</t>
    </r>
    <r>
      <rPr>
        <sz val="8"/>
        <color theme="1"/>
        <rFont val="Arial"/>
        <family val="2"/>
        <charset val="204"/>
      </rPr>
      <t>-20</t>
    </r>
    <r>
      <rPr>
        <sz val="8"/>
        <color theme="1"/>
        <rFont val="Arial"/>
        <family val="2"/>
      </rPr>
      <t>、</t>
    </r>
    <r>
      <rPr>
        <sz val="8"/>
        <color theme="1"/>
        <rFont val="Arial"/>
        <family val="2"/>
        <charset val="204"/>
      </rPr>
      <t>PEG-32</t>
    </r>
    <r>
      <rPr>
        <sz val="8"/>
        <color theme="1"/>
        <rFont val="Arial"/>
        <family val="2"/>
      </rPr>
      <t>、</t>
    </r>
    <r>
      <rPr>
        <sz val="8"/>
        <color theme="1"/>
        <rFont val="Arial"/>
        <family val="2"/>
        <charset val="204"/>
      </rPr>
      <t>PEG-6</t>
    </r>
    <r>
      <rPr>
        <sz val="8"/>
        <color theme="1"/>
        <rFont val="Arial"/>
        <family val="2"/>
      </rPr>
      <t>、スクワラン、ジイソステアリン酸ポリグリセリル</t>
    </r>
    <r>
      <rPr>
        <sz val="8"/>
        <color theme="1"/>
        <rFont val="Arial"/>
        <family val="2"/>
        <charset val="204"/>
      </rPr>
      <t>-2</t>
    </r>
    <r>
      <rPr>
        <sz val="8"/>
        <color theme="1"/>
        <rFont val="Arial"/>
        <family val="2"/>
      </rPr>
      <t>、シクロヘキサン</t>
    </r>
    <r>
      <rPr>
        <sz val="8"/>
        <color theme="1"/>
        <rFont val="Arial"/>
        <family val="2"/>
        <charset val="204"/>
      </rPr>
      <t>-1,4-</t>
    </r>
    <r>
      <rPr>
        <sz val="8"/>
        <color theme="1"/>
        <rFont val="Arial"/>
        <family val="2"/>
      </rPr>
      <t>ジカルボン酸ビスエトキシジグリコール、</t>
    </r>
    <r>
      <rPr>
        <sz val="8"/>
        <color theme="1"/>
        <rFont val="Arial"/>
        <family val="2"/>
        <charset val="204"/>
      </rPr>
      <t>PEG-60</t>
    </r>
    <r>
      <rPr>
        <sz val="8"/>
        <color theme="1"/>
        <rFont val="Arial"/>
        <family val="2"/>
      </rPr>
      <t>水添ヒマシ油、トレハロース、ラウロイルグルタミン酸ジ（フィトステリル</t>
    </r>
    <r>
      <rPr>
        <sz val="8"/>
        <color theme="1"/>
        <rFont val="Arial"/>
        <family val="2"/>
        <charset val="204"/>
      </rPr>
      <t>/</t>
    </r>
    <r>
      <rPr>
        <sz val="8"/>
        <color theme="1"/>
        <rFont val="Arial"/>
        <family val="2"/>
      </rPr>
      <t>オクチルドデシル）、イソステアリン酸ソルビタン、ポリソルベート</t>
    </r>
    <r>
      <rPr>
        <sz val="8"/>
        <color theme="1"/>
        <rFont val="Arial"/>
        <family val="2"/>
        <charset val="204"/>
      </rPr>
      <t>60</t>
    </r>
    <r>
      <rPr>
        <sz val="8"/>
        <color theme="1"/>
        <rFont val="Arial"/>
        <family val="2"/>
      </rPr>
      <t>、グリチルリチン酸</t>
    </r>
    <r>
      <rPr>
        <sz val="8"/>
        <color theme="1"/>
        <rFont val="Arial"/>
        <family val="2"/>
        <charset val="204"/>
      </rPr>
      <t>2K</t>
    </r>
    <r>
      <rPr>
        <sz val="8"/>
        <color theme="1"/>
        <rFont val="Arial"/>
        <family val="2"/>
      </rPr>
      <t>、ヒアルロン酸</t>
    </r>
    <r>
      <rPr>
        <sz val="8"/>
        <color theme="1"/>
        <rFont val="Arial"/>
        <family val="2"/>
        <charset val="204"/>
      </rPr>
      <t>Na</t>
    </r>
    <r>
      <rPr>
        <sz val="8"/>
        <color theme="1"/>
        <rFont val="Arial"/>
        <family val="2"/>
      </rPr>
      <t>、サッカロミセス溶解質エキス、ビフィズス菌培養溶解質、ポリグルタミン酸、クリサンテルムインジクムエキス、アラリアエスクレンタエキス、加水分解酵母エキス、メチルパラベン</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</si>
  <si>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</si>
  <si>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</si>
  <si>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</si>
  <si>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ティーツリー葉油</t>
    </r>
    <r>
      <rPr>
        <sz val="8"/>
        <color theme="1"/>
        <rFont val="Arial"/>
        <family val="2"/>
        <charset val="204"/>
      </rPr>
      <t>,</t>
    </r>
    <r>
      <rPr>
        <sz val="8"/>
        <color theme="1"/>
        <rFont val="Arial"/>
        <family val="2"/>
        <charset val="128"/>
      </rPr>
      <t>ティーツリー葉エキス</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グレープフルーツ種子エキス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カルボマー</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水酸化Ｎａ</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</si>
  <si>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ニコチンアミドモノヌクレオチド</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</si>
  <si>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セレブロシド</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フィトスフィンゴシン</t>
    </r>
    <r>
      <rPr>
        <sz val="8"/>
        <color theme="1"/>
        <rFont val="Arial"/>
        <family val="2"/>
        <charset val="204"/>
      </rPr>
      <t>,</t>
    </r>
    <r>
      <rPr>
        <sz val="8"/>
        <color theme="1"/>
        <rFont val="Arial"/>
        <family val="2"/>
        <charset val="128"/>
      </rPr>
      <t>コレステロール</t>
    </r>
    <r>
      <rPr>
        <sz val="8"/>
        <color theme="1"/>
        <rFont val="Arial"/>
        <family val="2"/>
        <charset val="204"/>
      </rPr>
      <t>,</t>
    </r>
    <r>
      <rPr>
        <sz val="8"/>
        <color theme="1"/>
        <rFont val="Arial"/>
        <family val="2"/>
        <charset val="128"/>
      </rPr>
      <t>ラウロイルラクチレートＮａ</t>
    </r>
    <r>
      <rPr>
        <sz val="8"/>
        <color theme="1"/>
        <rFont val="Arial"/>
        <family val="2"/>
        <charset val="204"/>
      </rPr>
      <t>,</t>
    </r>
    <r>
      <rPr>
        <sz val="8"/>
        <color theme="1"/>
        <rFont val="Arial"/>
        <family val="2"/>
        <charset val="128"/>
      </rPr>
      <t>カルボマー</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</si>
  <si>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</si>
  <si>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游ゴシック"/>
        <family val="1"/>
        <charset val="128"/>
      </rPr>
      <t>グリチルレチン酸ステアリル＊、</t>
    </r>
    <r>
      <rPr>
        <sz val="8"/>
        <color theme="1"/>
        <rFont val="Arial"/>
        <family val="2"/>
        <charset val="204"/>
      </rPr>
      <t>ε-</t>
    </r>
    <r>
      <rPr>
        <sz val="8"/>
        <color theme="1"/>
        <rFont val="游ゴシック"/>
        <family val="1"/>
        <charset val="128"/>
      </rPr>
      <t>アミノカプロン酸＊、水、ＢＧ、ジグリセリン、濃グリセリン、トリ（カプリル・カプリン酸）グリセリル、シクロペンタシロキサン、オリブ油、テトラエチルヘキサン酸ペンタエリトリット、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コレステロール、ヒアルロン酸Ｎａ－２、グリセリン、カルボキシビニルポリマー、水添大豆リン脂質、ショ糖脂肪酸エステル、自己乳化型モノステアリン酸グリセリル、ステアリン酸ポリグリセリル、水酸化Ｋ、ヒドロキシエタンジホスホン酸四ナトリウム液、１</t>
    </r>
    <r>
      <rPr>
        <sz val="8"/>
        <color theme="1"/>
        <rFont val="Arial"/>
        <family val="2"/>
        <charset val="204"/>
      </rPr>
      <t>,</t>
    </r>
    <r>
      <rPr>
        <sz val="8"/>
        <color theme="1"/>
        <rFont val="游ゴシック"/>
        <family val="1"/>
        <charset val="128"/>
      </rPr>
      <t>２－ペンタンジオール、グリセリンモノ２－エチルヘキシルエーテル、フェノキシエタノール</t>
    </r>
    <phoneticPr fontId="11"/>
  </si>
  <si>
    <r>
      <rPr>
        <sz val="8"/>
        <color theme="1"/>
        <rFont val="游ゴシック"/>
        <family val="1"/>
        <charset val="128"/>
      </rPr>
      <t>グリチルレチン酸ステアリル＊、</t>
    </r>
    <r>
      <rPr>
        <sz val="8"/>
        <color theme="1"/>
        <rFont val="Arial"/>
        <family val="2"/>
        <charset val="204"/>
      </rPr>
      <t>ε-</t>
    </r>
    <r>
      <rPr>
        <sz val="8"/>
        <color theme="1"/>
        <rFont val="游ゴシック"/>
        <family val="1"/>
        <charset val="128"/>
      </rPr>
      <t>アミノカプロン酸＊、水、オリブ油、ジグリセリン、テトラエチルヘキサン酸ペンタエリトリット、ＢＧ、トリ（カプリル・カプリン酸）グリセリル、シクロペンタシロキサン、ショ糖脂肪酸エステル、スクワラン、ステアリン酸ポリグリセリル、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フィトステロール、ラウロイルグルタミン酸ジ（フィトステリル・オクチルドデシル）、ヒアルロン酸Ｎａ－２、甘草フラボノイド、グリセリン、カルボキシビニルポリマー、水添大豆リン脂質、自己乳化型モノステアリン酸グリセリル、クエン酸、水酸化Ｋ、１</t>
    </r>
    <r>
      <rPr>
        <sz val="8"/>
        <color theme="1"/>
        <rFont val="Arial"/>
        <family val="2"/>
        <charset val="204"/>
      </rPr>
      <t>,</t>
    </r>
    <r>
      <rPr>
        <sz val="8"/>
        <color theme="1"/>
        <rFont val="游ゴシック"/>
        <family val="1"/>
        <charset val="128"/>
      </rPr>
      <t>２－ペンタンジオール、グリセリンモノ２－エチルヘキシルエーテル、フェノキシエタノール</t>
    </r>
    <phoneticPr fontId="11"/>
  </si>
  <si>
    <r>
      <rPr>
        <sz val="8"/>
        <color theme="1"/>
        <rFont val="游ゴシック"/>
        <family val="1"/>
        <charset val="128"/>
      </rPr>
      <t>シメン－５－オール＊、グリチルリチン酸２Ｋ＊、水、ステアリン酸、３－メチル－１</t>
    </r>
    <r>
      <rPr>
        <sz val="8"/>
        <color theme="1"/>
        <rFont val="Arial"/>
        <family val="2"/>
        <charset val="204"/>
      </rPr>
      <t>,</t>
    </r>
    <r>
      <rPr>
        <sz val="8"/>
        <color theme="1"/>
        <rFont val="游ゴシック"/>
        <family val="1"/>
        <charset val="128"/>
      </rPr>
      <t>３－ブタンジオール、ラウリン酸、ソルビトール液、水酸化Ｋ、ミリスチン酸、ヤシ油脂肪酸ジエタノールアミド、ヤシ油脂肪酸メチルタウリンナトリウム液、ラウリン酸ジエタノールアミド、香料、塩化Ｎａ、塩化ジメチルジアリルアンモニウム･アクリルアミド共重合体、クエン酸、ＢＧ、セリン、コハク酸ジエトキシエチル、セルロース末、無水エタノール、ヒアルロン酸Ｎａ－２、納豆エキス、オウバクエキス、ユキノシタエキス、大豆エキス、牡丹エキス、カッコンエキス</t>
    </r>
    <phoneticPr fontId="11"/>
  </si>
  <si>
    <r>
      <rPr>
        <sz val="8"/>
        <color theme="1"/>
        <rFont val="游ゴシック"/>
        <family val="1"/>
        <charset val="128"/>
      </rPr>
      <t>グリチルレチン酸ステアリル＊、酢酸トコフェロール＊、水、濃グリセリン、ＢＧ、トリエチルヘキサン酸グリセリル、テトラエチルヘキサン酸ペンタエリトリット、ジメチコン、オリブ油、トリ（カプリル・カプリン・ミリスチン・ステアリン酸）グリセリル、ショ糖脂肪酸エステル、大豆たん白水解物－２、ビフィズス菌エキス、ヒメフウロエキス、Ｌ－エルゴチオネイン液、大豆エキス、酵母エキス－３、オクラエキス、コーンエキス、エイジツエキス、アマチャヅルエキス、オキシプロリン、水溶性コラーゲン、ジグリセリン、マルチトール液、スクワラン、イソステアリン酸フィトステリル、ヘキサデシロキシＰＧヒドロキシエチルヘキサデカナミド、コレステロール、フィトステロール、カルボキシビニルポリマー、ステアリン酸ポリグリセリル、水添大豆リン脂質、自己乳化型モノステアリン酸グリセリル、フィチン酸液、水酸化Ｋ、ヒドロキシエタンジホスホン酸四ナトリウム液、１</t>
    </r>
    <r>
      <rPr>
        <sz val="8"/>
        <color theme="1"/>
        <rFont val="Arial"/>
        <family val="2"/>
        <charset val="204"/>
      </rPr>
      <t>,</t>
    </r>
    <r>
      <rPr>
        <sz val="8"/>
        <color theme="1"/>
        <rFont val="游ゴシック"/>
        <family val="1"/>
        <charset val="128"/>
      </rPr>
      <t>２－ペンタンジオール、パラベン、フェノキシエタノール</t>
    </r>
    <phoneticPr fontId="11"/>
  </si>
  <si>
    <r>
      <rPr>
        <sz val="8"/>
        <color theme="1"/>
        <rFont val="Arial"/>
        <family val="2"/>
      </rPr>
      <t>グリチルレチン酸ステアリル</t>
    </r>
    <r>
      <rPr>
        <sz val="8"/>
        <color theme="1"/>
        <rFont val="Arial"/>
        <family val="2"/>
        <charset val="204"/>
      </rPr>
      <t>*</t>
    </r>
    <r>
      <rPr>
        <sz val="8"/>
        <color theme="1"/>
        <rFont val="Arial"/>
        <family val="2"/>
      </rPr>
      <t>、酢酸トコフェロール</t>
    </r>
    <r>
      <rPr>
        <sz val="8"/>
        <color theme="1"/>
        <rFont val="Arial"/>
        <family val="2"/>
        <charset val="204"/>
      </rPr>
      <t>*</t>
    </r>
    <r>
      <rPr>
        <sz val="8"/>
        <color theme="1"/>
        <rFont val="Arial"/>
        <family val="2"/>
      </rPr>
      <t>、</t>
    </r>
    <r>
      <rPr>
        <sz val="8"/>
        <color theme="1"/>
        <rFont val="Arial"/>
        <family val="2"/>
        <charset val="204"/>
      </rPr>
      <t>γ</t>
    </r>
    <r>
      <rPr>
        <sz val="8"/>
        <color theme="1"/>
        <rFont val="Arial"/>
        <family val="2"/>
      </rPr>
      <t>－オリザノール</t>
    </r>
    <r>
      <rPr>
        <sz val="8"/>
        <color theme="1"/>
        <rFont val="Arial"/>
        <family val="2"/>
        <charset val="204"/>
      </rPr>
      <t>*</t>
    </r>
    <r>
      <rPr>
        <sz val="8"/>
        <color theme="1"/>
        <rFont val="Arial"/>
        <family val="2"/>
      </rPr>
      <t>、パルミチン酸レチノール</t>
    </r>
    <r>
      <rPr>
        <sz val="8"/>
        <color theme="1"/>
        <rFont val="Arial"/>
        <family val="2"/>
        <charset val="204"/>
      </rPr>
      <t>*</t>
    </r>
    <r>
      <rPr>
        <sz val="8"/>
        <color theme="1"/>
        <rFont val="Arial"/>
        <family val="2"/>
      </rPr>
      <t>、水、濃グリセリン、ジグリセリン、トリポリヒドロキシステアリン酸ジペンタエリスリチル、ラフィノース水和物、セテアリルグルコシド・セテアリルアルコール、シクロペンタシロキサン、メドウフォーム油、杜仲葉抽出液、酵母エキス－１、ＢＧ、オリーブ油脂肪酸セトステアリル・オリーブ油脂肪酸ソルビット混合物、オクチルドデカノール、ＤＰＧ、大豆エキス、テトラヘキシルデカン酸アスコルビル、ニコチン酸アミド、ローズマリーエキス、カモミラエキス－１、水溶性コラーゲン（</t>
    </r>
    <r>
      <rPr>
        <sz val="8"/>
        <color theme="1"/>
        <rFont val="Arial"/>
        <family val="2"/>
        <charset val="204"/>
      </rPr>
      <t>F</t>
    </r>
    <r>
      <rPr>
        <sz val="8"/>
        <color theme="1"/>
        <rFont val="Arial"/>
        <family val="2"/>
      </rPr>
      <t>）、酵母エキス－３、海藻エキス－１、ポリメタクリロイルオキシエチルホスホリルコリン液、１，２－ペンタンジオール、ステアロイルフィトスフィンゴシン、コレステロール、フィトステロール、ラウロイルグルタミン酸ジ（フィトステリル・オクチルドデシル）、グリセリル－Ｎ－（２－メタクリロイルオキシエチル）カルバメート・メタクリル酸ステアリル共重合体、ヘキサデシロキシＰＧヒドロキシエチルヘキサデカナミド、スクワラン、ソルビット、ミツロウ、キサンタンガム、ソルビン酸Ｋ、水添大豆リン脂質、ショ糖脂肪酸エステル、ステアリン酸ポリグリセリル、グリセリンモノ２－エチルヘキシルエーテル、フェノキシエタノール、香料</t>
    </r>
  </si>
  <si>
    <r>
      <rPr>
        <sz val="8"/>
        <color theme="1"/>
        <rFont val="Arial"/>
        <family val="2"/>
      </rPr>
      <t>温泉水、グリセリン、ＢＧ、スクワラン、水、ラフィノース、ベタイン、トレハロース、</t>
    </r>
    <r>
      <rPr>
        <sz val="8"/>
        <color theme="1"/>
        <rFont val="Arial"/>
        <family val="2"/>
        <charset val="204"/>
      </rPr>
      <t>1,2</t>
    </r>
    <r>
      <rPr>
        <sz val="8"/>
        <color theme="1"/>
        <rFont val="Arial"/>
        <family val="2"/>
      </rPr>
      <t>－ヘキサジンオール、カルボマー、水酸化Ｋ、（Ｃ</t>
    </r>
    <r>
      <rPr>
        <sz val="8"/>
        <color theme="1"/>
        <rFont val="Arial"/>
        <family val="2"/>
        <charset val="204"/>
      </rPr>
      <t>12-16</t>
    </r>
    <r>
      <rPr>
        <sz val="8"/>
        <color theme="1"/>
        <rFont val="Arial"/>
        <family val="2"/>
      </rPr>
      <t>）アルコール、フェノキシアルコール、水添付レシチン、パルミチン酸、トコフェロール、グリチルリチン酸</t>
    </r>
    <r>
      <rPr>
        <sz val="8"/>
        <color theme="1"/>
        <rFont val="Arial"/>
        <family val="2"/>
        <charset val="204"/>
      </rPr>
      <t>2</t>
    </r>
    <r>
      <rPr>
        <sz val="8"/>
        <color theme="1"/>
        <rFont val="Arial"/>
        <family val="2"/>
      </rPr>
      <t>Ｋ、クエン酸</t>
    </r>
  </si>
  <si>
    <r>
      <rPr>
        <sz val="8"/>
        <color theme="1"/>
        <rFont val="游ゴシック"/>
        <family val="2"/>
        <charset val="128"/>
      </rPr>
      <t>水、</t>
    </r>
    <r>
      <rPr>
        <sz val="8"/>
        <color theme="1"/>
        <rFont val="Arial"/>
        <family val="2"/>
        <charset val="204"/>
      </rPr>
      <t>BG</t>
    </r>
    <r>
      <rPr>
        <sz val="8"/>
        <color theme="1"/>
        <rFont val="游ゴシック"/>
        <family val="2"/>
        <charset val="128"/>
      </rPr>
      <t>、スクワラン、ペンチレングリコール、セレアリルアルコール、ステアリン酸グリセリル（</t>
    </r>
    <r>
      <rPr>
        <sz val="8"/>
        <color theme="1"/>
        <rFont val="Arial"/>
        <family val="2"/>
        <charset val="204"/>
      </rPr>
      <t>SE</t>
    </r>
    <r>
      <rPr>
        <sz val="8"/>
        <color theme="1"/>
        <rFont val="游ゴシック"/>
        <family val="2"/>
        <charset val="128"/>
      </rPr>
      <t>）、ホホバ種子油、</t>
    </r>
    <r>
      <rPr>
        <sz val="8"/>
        <color theme="1"/>
        <rFont val="Arial"/>
        <family val="2"/>
        <charset val="204"/>
      </rPr>
      <t>PPG-4-</t>
    </r>
    <r>
      <rPr>
        <sz val="8"/>
        <color theme="1"/>
        <rFont val="游ゴシック"/>
        <family val="2"/>
        <charset val="128"/>
      </rPr>
      <t>セテス</t>
    </r>
    <r>
      <rPr>
        <sz val="8"/>
        <color theme="1"/>
        <rFont val="Arial"/>
        <family val="2"/>
        <charset val="204"/>
      </rPr>
      <t>-20</t>
    </r>
    <r>
      <rPr>
        <sz val="8"/>
        <color theme="1"/>
        <rFont val="游ゴシック"/>
        <family val="2"/>
        <charset val="128"/>
      </rPr>
      <t>、ベタイン、カルボマー、フェノキシエタノール、</t>
    </r>
    <r>
      <rPr>
        <sz val="8"/>
        <color theme="1"/>
        <rFont val="Arial"/>
        <family val="2"/>
        <charset val="204"/>
      </rPr>
      <t>PPG-8-</t>
    </r>
    <r>
      <rPr>
        <sz val="8"/>
        <color theme="1"/>
        <rFont val="游ゴシック"/>
        <family val="2"/>
        <charset val="128"/>
      </rPr>
      <t>セテス</t>
    </r>
    <r>
      <rPr>
        <sz val="8"/>
        <color theme="1"/>
        <rFont val="Arial"/>
        <family val="2"/>
        <charset val="204"/>
      </rPr>
      <t>20</t>
    </r>
    <r>
      <rPr>
        <sz val="8"/>
        <color theme="1"/>
        <rFont val="游ゴシック"/>
        <family val="2"/>
        <charset val="128"/>
      </rPr>
      <t>、加水分解卵殻膜、水添レシチン、水酸化</t>
    </r>
    <r>
      <rPr>
        <sz val="8"/>
        <color theme="1"/>
        <rFont val="Arial"/>
        <family val="2"/>
        <charset val="204"/>
      </rPr>
      <t>Na</t>
    </r>
    <r>
      <rPr>
        <sz val="8"/>
        <color theme="1"/>
        <rFont val="游ゴシック"/>
        <family val="2"/>
        <charset val="128"/>
      </rPr>
      <t>、</t>
    </r>
    <r>
      <rPr>
        <sz val="8"/>
        <color theme="1"/>
        <rFont val="Arial"/>
        <family val="2"/>
        <charset val="204"/>
      </rPr>
      <t>EDTA-2Na</t>
    </r>
    <r>
      <rPr>
        <sz val="8"/>
        <color theme="1"/>
        <rFont val="游ゴシック"/>
        <family val="2"/>
        <charset val="128"/>
      </rPr>
      <t>、トコフェロール、アーモンド油、アスコルビン酸、ケイ酸</t>
    </r>
    <r>
      <rPr>
        <sz val="8"/>
        <color theme="1"/>
        <rFont val="Arial"/>
        <family val="2"/>
        <charset val="204"/>
      </rPr>
      <t>Na</t>
    </r>
    <r>
      <rPr>
        <sz val="8"/>
        <color theme="1"/>
        <rFont val="游ゴシック"/>
        <family val="2"/>
        <charset val="128"/>
      </rPr>
      <t>、ヒメフウロエキス、メマツヨイグサ種子エキス、ナツメ果実エキス、カンゾウ根エキス、オウゴン根エキス、アルガニアスピノサ芽細胞エキス、安息香酸</t>
    </r>
    <r>
      <rPr>
        <sz val="8"/>
        <color theme="1"/>
        <rFont val="Arial"/>
        <family val="2"/>
        <charset val="204"/>
      </rPr>
      <t>Na</t>
    </r>
    <r>
      <rPr>
        <sz val="8"/>
        <color theme="1"/>
        <rFont val="游ゴシック"/>
        <family val="2"/>
        <charset val="128"/>
      </rPr>
      <t>、イソマルト、キサンタンガム、グリセリン、ナイアシン、ナイアシンアミド、ヒアルロン酸、リンゴ果実培養細胞エキス、レシチン</t>
    </r>
    <phoneticPr fontId="11"/>
  </si>
  <si>
    <r>
      <rPr>
        <sz val="8"/>
        <color theme="1"/>
        <rFont val="Arial Unicode MS"/>
        <family val="3"/>
        <charset val="128"/>
      </rPr>
      <t>海塩、</t>
    </r>
    <r>
      <rPr>
        <sz val="8"/>
        <color theme="1"/>
        <rFont val="Arial"/>
        <family val="2"/>
        <charset val="204"/>
      </rPr>
      <t>⽔</t>
    </r>
    <r>
      <rPr>
        <sz val="8"/>
        <color theme="1"/>
        <rFont val="Arial Unicode MS"/>
        <family val="3"/>
        <charset val="128"/>
      </rPr>
      <t>、オレフィンスルホン酸、グリセリン、硫酸</t>
    </r>
    <r>
      <rPr>
        <sz val="8"/>
        <color theme="1"/>
        <rFont val="Arial"/>
        <family val="2"/>
        <charset val="204"/>
      </rPr>
      <t>Mg</t>
    </r>
    <r>
      <rPr>
        <sz val="8"/>
        <color theme="1"/>
        <rFont val="Arial Unicode MS"/>
        <family val="3"/>
        <charset val="128"/>
      </rPr>
      <t>（エプソムソルト）、パパイン、デキストリン、クダモノトケイソウ果実エキス、</t>
    </r>
    <r>
      <rPr>
        <sz val="8"/>
        <color theme="1"/>
        <rFont val="Arial"/>
        <family val="2"/>
        <charset val="204"/>
      </rPr>
      <t>⿊</t>
    </r>
    <r>
      <rPr>
        <sz val="8"/>
        <color theme="1"/>
        <rFont val="Arial Unicode MS"/>
        <family val="3"/>
        <charset val="128"/>
      </rPr>
      <t>糖、アロエベラ葉エキス、ヤシ油アルキルグルコシド、カプリリルグルコール、グラウシン、アルニカ花エキス、イチョウ葉エキス、ヒバマタエキス、チャ葉エキス、ブッチャーブルーム根エキス、セイヨウトチノキ種</t>
    </r>
    <r>
      <rPr>
        <sz val="8"/>
        <color theme="1"/>
        <rFont val="Arial"/>
        <family val="2"/>
        <charset val="204"/>
      </rPr>
      <t>⼦</t>
    </r>
    <r>
      <rPr>
        <sz val="8"/>
        <color theme="1"/>
        <rFont val="Arial Unicode MS"/>
        <family val="3"/>
        <charset val="128"/>
      </rPr>
      <t>エキス、マテチャ葉エキス、コーヒー種</t>
    </r>
    <r>
      <rPr>
        <sz val="8"/>
        <color theme="1"/>
        <rFont val="Arial"/>
        <family val="2"/>
        <charset val="204"/>
      </rPr>
      <t>⼦</t>
    </r>
    <r>
      <rPr>
        <sz val="8"/>
        <color theme="1"/>
        <rFont val="Arial Unicode MS"/>
        <family val="3"/>
        <charset val="128"/>
      </rPr>
      <t>エキス、</t>
    </r>
    <r>
      <rPr>
        <sz val="8"/>
        <color theme="1"/>
        <rFont val="Arial"/>
        <family val="2"/>
        <charset val="204"/>
      </rPr>
      <t>PEG-60</t>
    </r>
    <r>
      <rPr>
        <sz val="8"/>
        <color theme="1"/>
        <rFont val="Arial Unicode MS"/>
        <family val="3"/>
        <charset val="128"/>
      </rPr>
      <t>アーモンド脂肪酸グリセリル、セチルヒドロキシエチルセルロース、オキナワモズクエキス、シークワーサー種</t>
    </r>
    <r>
      <rPr>
        <sz val="8"/>
        <color theme="1"/>
        <rFont val="Arial"/>
        <family val="2"/>
        <charset val="204"/>
      </rPr>
      <t>⼦</t>
    </r>
    <r>
      <rPr>
        <sz val="8"/>
        <color theme="1"/>
        <rFont val="Arial Unicode MS"/>
        <family val="3"/>
        <charset val="128"/>
      </rPr>
      <t>油、トコフェロール、海シルト、タマリンドガム、</t>
    </r>
    <r>
      <rPr>
        <sz val="8"/>
        <color theme="1"/>
        <rFont val="Arial"/>
        <family val="2"/>
        <charset val="204"/>
      </rPr>
      <t xml:space="preserve">BG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料</t>
    </r>
    <phoneticPr fontId="11"/>
  </si>
  <si>
    <r>
      <t>⽔</t>
    </r>
    <r>
      <rPr>
        <sz val="8"/>
        <color theme="1"/>
        <rFont val="Arial Unicode MS"/>
        <family val="3"/>
        <charset val="128"/>
      </rPr>
      <t>、エチルヘキサン酸セチル</t>
    </r>
    <r>
      <rPr>
        <sz val="8"/>
        <color theme="1"/>
        <rFont val="Arial"/>
        <family val="2"/>
        <charset val="204"/>
      </rPr>
      <t>3</t>
    </r>
    <r>
      <rPr>
        <sz val="8"/>
        <color theme="1"/>
        <rFont val="Arial Unicode MS"/>
        <family val="3"/>
        <charset val="128"/>
      </rPr>
      <t>、</t>
    </r>
    <r>
      <rPr>
        <sz val="8"/>
        <color theme="1"/>
        <rFont val="Arial"/>
        <family val="2"/>
        <charset val="204"/>
      </rPr>
      <t xml:space="preserve">PG </t>
    </r>
    <r>
      <rPr>
        <sz val="8"/>
        <color theme="1"/>
        <rFont val="Arial Unicode MS"/>
        <family val="3"/>
        <charset val="128"/>
      </rPr>
      <t>、エルカ酸オクチルドデシル、ビスジグリセリルポリアシルアジベート</t>
    </r>
    <r>
      <rPr>
        <sz val="8"/>
        <color theme="1"/>
        <rFont val="Arial"/>
        <family val="2"/>
        <charset val="204"/>
      </rPr>
      <t xml:space="preserve">-2 </t>
    </r>
    <r>
      <rPr>
        <sz val="8"/>
        <color theme="1"/>
        <rFont val="Arial Unicode MS"/>
        <family val="3"/>
        <charset val="128"/>
      </rPr>
      <t>、ミリスチルアルコール、</t>
    </r>
    <r>
      <rPr>
        <sz val="8"/>
        <color theme="1"/>
        <rFont val="Arial"/>
        <family val="2"/>
        <charset val="204"/>
      </rPr>
      <t>PEG-60⽔</t>
    </r>
    <r>
      <rPr>
        <sz val="8"/>
        <color theme="1"/>
        <rFont val="Arial Unicode MS"/>
        <family val="3"/>
        <charset val="128"/>
      </rPr>
      <t>添ヒマシ油、トリグリセリル、グリセリン、</t>
    </r>
    <r>
      <rPr>
        <sz val="8"/>
        <color theme="1"/>
        <rFont val="Arial"/>
        <family val="2"/>
        <charset val="204"/>
      </rPr>
      <t>BG</t>
    </r>
    <r>
      <rPr>
        <sz val="8"/>
        <color theme="1"/>
        <rFont val="Arial Unicode MS"/>
        <family val="3"/>
        <charset val="128"/>
      </rPr>
      <t>、ヒマシ油、トルマリン、ネフライト末、海シルト、</t>
    </r>
    <r>
      <rPr>
        <sz val="8"/>
        <color theme="1"/>
        <rFont val="Arial"/>
        <family val="2"/>
        <charset val="204"/>
      </rPr>
      <t>⽩⾦</t>
    </r>
    <r>
      <rPr>
        <sz val="8"/>
        <color theme="1"/>
        <rFont val="Arial Unicode MS"/>
        <family val="3"/>
        <charset val="128"/>
      </rPr>
      <t>、ベントナイト、カオリン、マイカ、ヒアルロン酸</t>
    </r>
    <r>
      <rPr>
        <sz val="8"/>
        <color theme="1"/>
        <rFont val="Arial"/>
        <family val="2"/>
        <charset val="204"/>
      </rPr>
      <t xml:space="preserve">Na </t>
    </r>
    <r>
      <rPr>
        <sz val="8"/>
        <color theme="1"/>
        <rFont val="Arial Unicode MS"/>
        <family val="3"/>
        <charset val="128"/>
      </rPr>
      <t>、加</t>
    </r>
    <r>
      <rPr>
        <sz val="8"/>
        <color theme="1"/>
        <rFont val="Arial"/>
        <family val="2"/>
        <charset val="204"/>
      </rPr>
      <t>⽔</t>
    </r>
    <r>
      <rPr>
        <sz val="8"/>
        <color theme="1"/>
        <rFont val="Arial Unicode MS"/>
        <family val="3"/>
        <charset val="128"/>
      </rPr>
      <t>分解コラーゲン、ヒバマタエキス、スフィンゴ脂質、シソエキス、クダモノトケイソウ果実エキス、ショウガ根茎エキス、トウガラシ果実エキス、アルニカ花エキス、ウンシュウミカン果</t>
    </r>
    <r>
      <rPr>
        <sz val="8"/>
        <color theme="1"/>
        <rFont val="Arial"/>
        <family val="2"/>
        <charset val="204"/>
      </rPr>
      <t>⽪</t>
    </r>
    <r>
      <rPr>
        <sz val="8"/>
        <color theme="1"/>
        <rFont val="Arial Unicode MS"/>
        <family val="3"/>
        <charset val="128"/>
      </rPr>
      <t>エキス、カフェイン、カルニチン、コエンチーム</t>
    </r>
    <r>
      <rPr>
        <sz val="8"/>
        <color theme="1"/>
        <rFont val="Arial"/>
        <family val="2"/>
        <charset val="204"/>
      </rPr>
      <t xml:space="preserve">A </t>
    </r>
    <r>
      <rPr>
        <sz val="8"/>
        <color theme="1"/>
        <rFont val="Arial Unicode MS"/>
        <family val="3"/>
        <charset val="128"/>
      </rPr>
      <t>、マテチャ葉エキス、コーヒー種</t>
    </r>
    <r>
      <rPr>
        <sz val="8"/>
        <color theme="1"/>
        <rFont val="Arial"/>
        <family val="2"/>
        <charset val="204"/>
      </rPr>
      <t>⼦</t>
    </r>
    <r>
      <rPr>
        <sz val="8"/>
        <color theme="1"/>
        <rFont val="Arial Unicode MS"/>
        <family val="3"/>
        <charset val="128"/>
      </rPr>
      <t>エキス、グラウシン、加</t>
    </r>
    <r>
      <rPr>
        <sz val="8"/>
        <color theme="1"/>
        <rFont val="Arial"/>
        <family val="2"/>
        <charset val="204"/>
      </rPr>
      <t>⽔</t>
    </r>
    <r>
      <rPr>
        <sz val="8"/>
        <color theme="1"/>
        <rFont val="Arial Unicode MS"/>
        <family val="3"/>
        <charset val="128"/>
      </rPr>
      <t>分解コリアンダー果実エキス、オレンジ果実エキス、テトラヘキシルデカン酸アスコルビン、炭酸</t>
    </r>
    <r>
      <rPr>
        <sz val="8"/>
        <color theme="1"/>
        <rFont val="Arial"/>
        <family val="2"/>
        <charset val="204"/>
      </rPr>
      <t>⽔</t>
    </r>
    <r>
      <rPr>
        <sz val="8"/>
        <color theme="1"/>
        <rFont val="Arial Unicode MS"/>
        <family val="3"/>
        <charset val="128"/>
      </rPr>
      <t>素</t>
    </r>
    <r>
      <rPr>
        <sz val="8"/>
        <color theme="1"/>
        <rFont val="Arial"/>
        <family val="2"/>
        <charset val="204"/>
      </rPr>
      <t>Na</t>
    </r>
    <r>
      <rPr>
        <sz val="8"/>
        <color theme="1"/>
        <rFont val="Arial Unicode MS"/>
        <family val="3"/>
        <charset val="128"/>
      </rPr>
      <t>、セルロースガム、ポリソルベート８０、リン脂質、</t>
    </r>
    <r>
      <rPr>
        <sz val="8"/>
        <color theme="1"/>
        <rFont val="Arial"/>
        <family val="2"/>
        <charset val="204"/>
      </rPr>
      <t xml:space="preserve"> PEG-60</t>
    </r>
    <r>
      <rPr>
        <sz val="8"/>
        <color theme="1"/>
        <rFont val="Arial Unicode MS"/>
        <family val="3"/>
        <charset val="128"/>
      </rPr>
      <t>アーモンド脂肪酸グリセリル、セチルヒドロキシエチルセルロース、トコフェロール、ステアリン酸ソルビタン、ステアリン酸グリセリル</t>
    </r>
    <r>
      <rPr>
        <sz val="8"/>
        <color theme="1"/>
        <rFont val="Arial"/>
        <family val="2"/>
        <charset val="204"/>
      </rPr>
      <t xml:space="preserve">(SE) </t>
    </r>
    <r>
      <rPr>
        <sz val="8"/>
        <color theme="1"/>
        <rFont val="Arial Unicode MS"/>
        <family val="3"/>
        <charset val="128"/>
      </rPr>
      <t>、ヤシ油アルギルグルコシド、カンゾウ根エキス、ミツロウ、ジメチコン、ブチルパラべン、メチルパラべン、カプリリルグルコール、</t>
    </r>
    <r>
      <rPr>
        <sz val="8"/>
        <color theme="1"/>
        <rFont val="Arial"/>
        <family val="2"/>
        <charset val="204"/>
      </rPr>
      <t xml:space="preserve"> (</t>
    </r>
    <r>
      <rPr>
        <sz val="8"/>
        <color theme="1"/>
        <rFont val="Arial Unicode MS"/>
        <family val="3"/>
        <charset val="128"/>
      </rPr>
      <t>アクリル酸</t>
    </r>
    <r>
      <rPr>
        <sz val="8"/>
        <color theme="1"/>
        <rFont val="Arial"/>
        <family val="2"/>
        <charset val="204"/>
      </rPr>
      <t>Na/</t>
    </r>
    <r>
      <rPr>
        <sz val="8"/>
        <color theme="1"/>
        <rFont val="Arial Unicode MS"/>
        <family val="3"/>
        <charset val="128"/>
      </rPr>
      <t>アクリロイルジメリルタウリン</t>
    </r>
    <r>
      <rPr>
        <sz val="8"/>
        <color theme="1"/>
        <rFont val="Arial"/>
        <family val="2"/>
        <charset val="204"/>
      </rPr>
      <t>Na)</t>
    </r>
    <r>
      <rPr>
        <sz val="8"/>
        <color theme="1"/>
        <rFont val="Arial Unicode MS"/>
        <family val="3"/>
        <charset val="128"/>
      </rPr>
      <t>コポリマ、</t>
    </r>
    <r>
      <rPr>
        <sz val="8"/>
        <color theme="1"/>
        <rFont val="Arial"/>
        <family val="2"/>
        <charset val="204"/>
      </rPr>
      <t>⾹</t>
    </r>
    <r>
      <rPr>
        <sz val="8"/>
        <color theme="1"/>
        <rFont val="Arial Unicode MS"/>
        <family val="3"/>
        <charset val="128"/>
      </rPr>
      <t>料</t>
    </r>
    <phoneticPr fontId="11"/>
  </si>
  <si>
    <r>
      <rPr>
        <sz val="8"/>
        <color theme="1"/>
        <rFont val="游ゴシック"/>
        <family val="2"/>
        <charset val="128"/>
      </rPr>
      <t>水、ラウレス硫酸</t>
    </r>
    <r>
      <rPr>
        <sz val="8"/>
        <color theme="1"/>
        <rFont val="Arial"/>
        <family val="2"/>
        <charset val="204"/>
      </rPr>
      <t>Na</t>
    </r>
    <r>
      <rPr>
        <sz val="8"/>
        <color theme="1"/>
        <rFont val="游ゴシック"/>
        <family val="2"/>
        <charset val="128"/>
      </rPr>
      <t>、コカミド</t>
    </r>
    <r>
      <rPr>
        <sz val="8"/>
        <color theme="1"/>
        <rFont val="Arial"/>
        <family val="2"/>
        <charset val="204"/>
      </rPr>
      <t>DEA</t>
    </r>
    <r>
      <rPr>
        <sz val="8"/>
        <color theme="1"/>
        <rFont val="游ゴシック"/>
        <family val="2"/>
        <charset val="128"/>
      </rPr>
      <t>、オレフィン</t>
    </r>
    <r>
      <rPr>
        <sz val="8"/>
        <color theme="1"/>
        <rFont val="Arial"/>
        <family val="2"/>
        <charset val="204"/>
      </rPr>
      <t>(C14-16)</t>
    </r>
    <r>
      <rPr>
        <sz val="8"/>
        <color theme="1"/>
        <rFont val="游ゴシック"/>
        <family val="2"/>
        <charset val="128"/>
      </rPr>
      <t>スルホン酸</t>
    </r>
    <r>
      <rPr>
        <sz val="8"/>
        <color theme="1"/>
        <rFont val="Arial"/>
        <family val="2"/>
        <charset val="204"/>
      </rPr>
      <t>Na</t>
    </r>
    <r>
      <rPr>
        <sz val="8"/>
        <color theme="1"/>
        <rFont val="游ゴシック"/>
        <family val="2"/>
        <charset val="128"/>
      </rPr>
      <t>、ステアリン酸グリコール、フェノキシエタノール、ココイルグルタミン酸</t>
    </r>
    <r>
      <rPr>
        <sz val="8"/>
        <color theme="1"/>
        <rFont val="Arial"/>
        <family val="2"/>
        <charset val="204"/>
      </rPr>
      <t>TEA</t>
    </r>
    <r>
      <rPr>
        <sz val="8"/>
        <color theme="1"/>
        <rFont val="游ゴシック"/>
        <family val="2"/>
        <charset val="128"/>
      </rPr>
      <t>、グリセリン、加水分解コラーゲン、オキシベンゾン</t>
    </r>
    <r>
      <rPr>
        <sz val="8"/>
        <color theme="1"/>
        <rFont val="Arial"/>
        <family val="2"/>
        <charset val="204"/>
      </rPr>
      <t>-4</t>
    </r>
    <r>
      <rPr>
        <sz val="8"/>
        <color theme="1"/>
        <rFont val="游ゴシック"/>
        <family val="2"/>
        <charset val="128"/>
      </rPr>
      <t>、ポリクオタニウム</t>
    </r>
    <r>
      <rPr>
        <sz val="8"/>
        <color theme="1"/>
        <rFont val="Arial"/>
        <family val="2"/>
        <charset val="204"/>
      </rPr>
      <t>-10</t>
    </r>
    <r>
      <rPr>
        <sz val="8"/>
        <color theme="1"/>
        <rFont val="游ゴシック"/>
        <family val="2"/>
        <charset val="128"/>
      </rPr>
      <t>、ジメチコンコポリオール、塩化アンモニウム、香料、リン酸、</t>
    </r>
    <r>
      <rPr>
        <sz val="8"/>
        <color theme="1"/>
        <rFont val="Arial"/>
        <family val="2"/>
        <charset val="204"/>
      </rPr>
      <t>EDTA-2Na</t>
    </r>
    <r>
      <rPr>
        <sz val="8"/>
        <color theme="1"/>
        <rFont val="游ゴシック"/>
        <family val="2"/>
        <charset val="128"/>
      </rPr>
      <t>、メチルパラベン、プロピルパラベン、青</t>
    </r>
    <r>
      <rPr>
        <sz val="8"/>
        <color theme="1"/>
        <rFont val="Arial"/>
        <family val="2"/>
        <charset val="204"/>
      </rPr>
      <t>1</t>
    </r>
    <phoneticPr fontId="11"/>
  </si>
  <si>
    <r>
      <rPr>
        <sz val="8"/>
        <color theme="1"/>
        <rFont val="游ゴシック"/>
        <family val="2"/>
        <charset val="128"/>
      </rPr>
      <t>水、ラウレス硫酸</t>
    </r>
    <r>
      <rPr>
        <sz val="8"/>
        <color theme="1"/>
        <rFont val="Arial"/>
        <family val="2"/>
        <charset val="204"/>
      </rPr>
      <t>Na</t>
    </r>
    <r>
      <rPr>
        <sz val="8"/>
        <color theme="1"/>
        <rFont val="游ゴシック"/>
        <family val="2"/>
        <charset val="128"/>
      </rPr>
      <t>、パーム核脂肪酸アミド</t>
    </r>
    <r>
      <rPr>
        <sz val="8"/>
        <color theme="1"/>
        <rFont val="Arial"/>
        <family val="2"/>
        <charset val="204"/>
      </rPr>
      <t>DEA</t>
    </r>
    <r>
      <rPr>
        <sz val="8"/>
        <color theme="1"/>
        <rFont val="游ゴシック"/>
        <family val="2"/>
        <charset val="128"/>
      </rPr>
      <t>、ベタイン、コカミドプロピルベタイン、フェノキシエタノール、グルタミン酸</t>
    </r>
    <r>
      <rPr>
        <sz val="8"/>
        <color theme="1"/>
        <rFont val="Arial"/>
        <family val="2"/>
        <charset val="204"/>
      </rPr>
      <t>Na</t>
    </r>
    <r>
      <rPr>
        <sz val="8"/>
        <color theme="1"/>
        <rFont val="游ゴシック"/>
        <family val="2"/>
        <charset val="128"/>
      </rPr>
      <t>、クエン酸、褐藻エキス、</t>
    </r>
    <r>
      <rPr>
        <sz val="8"/>
        <color theme="1"/>
        <rFont val="Arial"/>
        <family val="2"/>
        <charset val="204"/>
      </rPr>
      <t>BG</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、オキシベンゾン</t>
    </r>
    <r>
      <rPr>
        <sz val="8"/>
        <color theme="1"/>
        <rFont val="Arial"/>
        <family val="2"/>
        <charset val="204"/>
      </rPr>
      <t>-4</t>
    </r>
    <r>
      <rPr>
        <sz val="8"/>
        <color theme="1"/>
        <rFont val="游ゴシック"/>
        <family val="2"/>
        <charset val="128"/>
      </rPr>
      <t>、ジメチコンコポリオール、ポリクオタニウム</t>
    </r>
    <r>
      <rPr>
        <sz val="8"/>
        <color theme="1"/>
        <rFont val="Arial"/>
        <family val="2"/>
        <charset val="204"/>
      </rPr>
      <t>-10</t>
    </r>
    <r>
      <rPr>
        <sz val="8"/>
        <color theme="1"/>
        <rFont val="游ゴシック"/>
        <family val="2"/>
        <charset val="128"/>
      </rPr>
      <t>、</t>
    </r>
    <r>
      <rPr>
        <sz val="8"/>
        <color theme="1"/>
        <rFont val="Arial"/>
        <family val="2"/>
        <charset val="204"/>
      </rPr>
      <t>EDTA-2Na</t>
    </r>
    <r>
      <rPr>
        <sz val="8"/>
        <color theme="1"/>
        <rFont val="游ゴシック"/>
        <family val="2"/>
        <charset val="128"/>
      </rPr>
      <t>、塩化</t>
    </r>
    <r>
      <rPr>
        <sz val="8"/>
        <color theme="1"/>
        <rFont val="Arial"/>
        <family val="2"/>
        <charset val="204"/>
      </rPr>
      <t>Na</t>
    </r>
    <r>
      <rPr>
        <sz val="8"/>
        <color theme="1"/>
        <rFont val="游ゴシック"/>
        <family val="2"/>
        <charset val="128"/>
      </rPr>
      <t>、香料、メチルパラベン、プロピルパラベン</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</si>
  <si>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 xml:space="preserve">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t>
    </r>
    <r>
      <rPr>
        <sz val="8"/>
        <color theme="1"/>
        <rFont val="Arial"/>
        <family val="2"/>
        <charset val="204"/>
      </rPr>
      <t xml:space="preserve">BG
</t>
    </r>
    <r>
      <rPr>
        <sz val="8"/>
        <color theme="1"/>
        <rFont val="Arial"/>
        <family val="2"/>
      </rPr>
      <t>トコフェロール
酢酸トコフェロール
リモネン
ラベンダー油
ジメチルスルホン
テアニン
オニサルビア油
マヨラナ油
ニオイテンジクアオイ油
リンゴ酸
クエン酸ナトリウム
フェノキシエタノール</t>
    </r>
  </si>
  <si>
    <r>
      <rPr>
        <sz val="8"/>
        <color theme="1"/>
        <rFont val="Arial"/>
        <family val="2"/>
      </rPr>
      <t>ゴマ油、ユーカリ油、オニサルビ油、アルガニアスピノサ核油、オリーブ果実油、ホホバ種子油、コメヌカ油、シア脂、アーモンド油、トコフェロール、月見草油、ティーツリー葉油、ツバキ油、マカデミア種子油</t>
    </r>
  </si>
  <si>
    <r>
      <rPr>
        <sz val="8"/>
        <color theme="1"/>
        <rFont val="ＭＳ ゴシック"/>
        <family val="3"/>
        <charset val="128"/>
      </rPr>
      <t>ヌマカイメン骨片エキス</t>
    </r>
    <r>
      <rPr>
        <sz val="8"/>
        <color theme="1"/>
        <rFont val="Arial"/>
        <family val="2"/>
        <charset val="204"/>
      </rPr>
      <t xml:space="preserve">	</t>
    </r>
    <r>
      <rPr>
        <sz val="8"/>
        <color theme="1"/>
        <rFont val="ＭＳ ゴシック"/>
        <family val="3"/>
        <charset val="128"/>
      </rPr>
      <t>コーンスターチ</t>
    </r>
    <r>
      <rPr>
        <sz val="8"/>
        <color theme="1"/>
        <rFont val="Arial"/>
        <family val="2"/>
        <charset val="204"/>
      </rPr>
      <t xml:space="preserve">	</t>
    </r>
    <r>
      <rPr>
        <sz val="8"/>
        <color theme="1"/>
        <rFont val="ＭＳ ゴシック"/>
        <family val="3"/>
        <charset val="128"/>
      </rPr>
      <t>カオリン</t>
    </r>
    <r>
      <rPr>
        <sz val="8"/>
        <color theme="1"/>
        <rFont val="Arial"/>
        <family val="2"/>
        <charset val="204"/>
      </rPr>
      <t xml:space="preserve">	</t>
    </r>
    <r>
      <rPr>
        <sz val="8"/>
        <color theme="1"/>
        <rFont val="ＭＳ ゴシック"/>
        <family val="3"/>
        <charset val="128"/>
      </rPr>
      <t>ケイソウ土</t>
    </r>
    <r>
      <rPr>
        <sz val="8"/>
        <color theme="1"/>
        <rFont val="Arial"/>
        <family val="2"/>
        <charset val="204"/>
      </rPr>
      <t xml:space="preserve">	</t>
    </r>
    <r>
      <rPr>
        <sz val="8"/>
        <color theme="1"/>
        <rFont val="ＭＳ ゴシック"/>
        <family val="3"/>
        <charset val="128"/>
      </rPr>
      <t>脱脂コメヌカ</t>
    </r>
    <r>
      <rPr>
        <sz val="8"/>
        <color theme="1"/>
        <rFont val="Arial"/>
        <family val="2"/>
        <charset val="204"/>
      </rPr>
      <t xml:space="preserve">	</t>
    </r>
    <r>
      <rPr>
        <sz val="8"/>
        <color theme="1"/>
        <rFont val="ＭＳ ゴシック"/>
        <family val="3"/>
        <charset val="128"/>
      </rPr>
      <t>デキストリン</t>
    </r>
    <r>
      <rPr>
        <sz val="8"/>
        <color theme="1"/>
        <rFont val="Arial"/>
        <family val="2"/>
        <charset val="204"/>
      </rPr>
      <t xml:space="preserve">	</t>
    </r>
    <r>
      <rPr>
        <sz val="8"/>
        <color theme="1"/>
        <rFont val="ＭＳ ゴシック"/>
        <family val="3"/>
        <charset val="128"/>
      </rPr>
      <t>海シルト</t>
    </r>
    <r>
      <rPr>
        <sz val="8"/>
        <color theme="1"/>
        <rFont val="Arial"/>
        <family val="2"/>
        <charset val="204"/>
      </rPr>
      <t xml:space="preserve">	</t>
    </r>
    <r>
      <rPr>
        <sz val="8"/>
        <color theme="1"/>
        <rFont val="ＭＳ ゴシック"/>
        <family val="3"/>
        <charset val="128"/>
      </rPr>
      <t>含硫ケイ酸</t>
    </r>
    <r>
      <rPr>
        <sz val="8"/>
        <color theme="1"/>
        <rFont val="Arial"/>
        <family val="2"/>
        <charset val="204"/>
      </rPr>
      <t>A</t>
    </r>
    <r>
      <rPr>
        <sz val="8"/>
        <color theme="1"/>
        <rFont val="ＭＳ ゴシック"/>
        <family val="3"/>
        <charset val="128"/>
      </rPr>
      <t>ｌ　又は、タナクラクレイ</t>
    </r>
    <r>
      <rPr>
        <sz val="8"/>
        <color theme="1"/>
        <rFont val="Arial"/>
        <family val="2"/>
        <charset val="204"/>
      </rPr>
      <t xml:space="preserve">	</t>
    </r>
    <r>
      <rPr>
        <sz val="8"/>
        <color theme="1"/>
        <rFont val="ＭＳ ゴシック"/>
        <family val="3"/>
        <charset val="128"/>
      </rPr>
      <t>グルコース</t>
    </r>
    <r>
      <rPr>
        <sz val="8"/>
        <color theme="1"/>
        <rFont val="Arial"/>
        <family val="2"/>
        <charset val="204"/>
      </rPr>
      <t xml:space="preserve">	</t>
    </r>
    <r>
      <rPr>
        <sz val="8"/>
        <color theme="1"/>
        <rFont val="ＭＳ ゴシック"/>
        <family val="3"/>
        <charset val="128"/>
      </rPr>
      <t>ベントナイト</t>
    </r>
    <r>
      <rPr>
        <sz val="8"/>
        <color theme="1"/>
        <rFont val="Arial"/>
        <family val="2"/>
        <charset val="204"/>
      </rPr>
      <t xml:space="preserve">	</t>
    </r>
    <r>
      <rPr>
        <sz val="8"/>
        <color theme="1"/>
        <rFont val="ＭＳ ゴシック"/>
        <family val="3"/>
        <charset val="128"/>
      </rPr>
      <t>セルロースガム</t>
    </r>
    <r>
      <rPr>
        <sz val="8"/>
        <color theme="1"/>
        <rFont val="Arial"/>
        <family val="2"/>
        <charset val="204"/>
      </rPr>
      <t xml:space="preserve">	</t>
    </r>
    <r>
      <rPr>
        <sz val="8"/>
        <color theme="1"/>
        <rFont val="ＭＳ ゴシック"/>
        <family val="3"/>
        <charset val="128"/>
      </rPr>
      <t>加水分解ヒアルロン酸</t>
    </r>
    <r>
      <rPr>
        <sz val="8"/>
        <color theme="1"/>
        <rFont val="Arial"/>
        <family val="2"/>
        <charset val="204"/>
      </rPr>
      <t xml:space="preserve">	</t>
    </r>
    <r>
      <rPr>
        <sz val="8"/>
        <color theme="1"/>
        <rFont val="ＭＳ ゴシック"/>
        <family val="3"/>
        <charset val="128"/>
      </rPr>
      <t>アスコルビルグルコシド</t>
    </r>
    <r>
      <rPr>
        <sz val="8"/>
        <color theme="1"/>
        <rFont val="Arial"/>
        <family val="2"/>
        <charset val="204"/>
      </rPr>
      <t xml:space="preserve">	</t>
    </r>
    <r>
      <rPr>
        <sz val="8"/>
        <color theme="1"/>
        <rFont val="ＭＳ ゴシック"/>
        <family val="3"/>
        <charset val="128"/>
      </rPr>
      <t>キサンタンガム</t>
    </r>
    <r>
      <rPr>
        <sz val="8"/>
        <color theme="1"/>
        <rFont val="Arial"/>
        <family val="2"/>
        <charset val="204"/>
      </rPr>
      <t xml:space="preserve">	</t>
    </r>
    <r>
      <rPr>
        <sz val="8"/>
        <color theme="1"/>
        <rFont val="ＭＳ ゴシック"/>
        <family val="3"/>
        <charset val="128"/>
      </rPr>
      <t>カエサルピニアスピノ</t>
    </r>
    <r>
      <rPr>
        <sz val="8"/>
        <color theme="1"/>
        <rFont val="Arial"/>
        <family val="2"/>
        <charset val="204"/>
      </rPr>
      <t xml:space="preserve"> </t>
    </r>
    <r>
      <rPr>
        <sz val="8"/>
        <color theme="1"/>
        <rFont val="ＭＳ ゴシック"/>
        <family val="3"/>
        <charset val="128"/>
      </rPr>
      <t>サ莢エキス</t>
    </r>
    <r>
      <rPr>
        <sz val="8"/>
        <color theme="1"/>
        <rFont val="Arial"/>
        <family val="2"/>
        <charset val="204"/>
      </rPr>
      <t xml:space="preserve">	</t>
    </r>
    <r>
      <rPr>
        <sz val="8"/>
        <color theme="1"/>
        <rFont val="ＭＳ ゴシック"/>
        <family val="3"/>
        <charset val="128"/>
      </rPr>
      <t>ヒマワリ芽エキス</t>
    </r>
    <r>
      <rPr>
        <sz val="8"/>
        <color theme="1"/>
        <rFont val="Arial"/>
        <family val="2"/>
        <charset val="204"/>
      </rPr>
      <t xml:space="preserve">	</t>
    </r>
    <r>
      <rPr>
        <sz val="8"/>
        <color theme="1"/>
        <rFont val="ＭＳ ゴシック"/>
        <family val="3"/>
        <charset val="128"/>
      </rPr>
      <t>マルトデキストリン</t>
    </r>
    <phoneticPr fontId="11"/>
  </si>
  <si>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BG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セイヨウアカマツ球果エキス</t>
    </r>
    <r>
      <rPr>
        <sz val="8"/>
        <color theme="1"/>
        <rFont val="Arial"/>
        <family val="2"/>
        <charset val="204"/>
      </rPr>
      <t xml:space="preserve">
</t>
    </r>
    <r>
      <rPr>
        <sz val="8"/>
        <color theme="1"/>
        <rFont val="游ゴシック"/>
        <family val="1"/>
        <charset val="128"/>
      </rPr>
      <t>ホップエキス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t>
    </r>
    <r>
      <rPr>
        <sz val="8"/>
        <color theme="1"/>
        <rFont val="游ゴシック"/>
        <family val="1"/>
        <charset val="128"/>
      </rPr>
      <t>タウリン</t>
    </r>
    <r>
      <rPr>
        <sz val="8"/>
        <color theme="1"/>
        <rFont val="Arial"/>
        <family val="2"/>
        <charset val="204"/>
      </rPr>
      <t xml:space="preserve">
</t>
    </r>
    <r>
      <rPr>
        <sz val="8"/>
        <color theme="1"/>
        <rFont val="游ゴシック"/>
        <family val="1"/>
        <charset val="128"/>
      </rPr>
      <t>リシン</t>
    </r>
    <r>
      <rPr>
        <sz val="8"/>
        <color theme="1"/>
        <rFont val="Arial"/>
        <family val="2"/>
        <charset val="204"/>
      </rPr>
      <t xml:space="preserve">HCl
</t>
    </r>
    <r>
      <rPr>
        <sz val="8"/>
        <color theme="1"/>
        <rFont val="游ゴシック"/>
        <family val="1"/>
        <charset val="128"/>
      </rPr>
      <t>グルタミン酸</t>
    </r>
    <r>
      <rPr>
        <sz val="8"/>
        <color theme="1"/>
        <rFont val="Arial"/>
        <family val="2"/>
        <charset val="204"/>
      </rPr>
      <t xml:space="preserve">
</t>
    </r>
    <r>
      <rPr>
        <sz val="8"/>
        <color theme="1"/>
        <rFont val="游ゴシック"/>
        <family val="1"/>
        <charset val="128"/>
      </rPr>
      <t>グリシン</t>
    </r>
    <r>
      <rPr>
        <sz val="8"/>
        <color theme="1"/>
        <rFont val="Arial"/>
        <family val="2"/>
        <charset val="204"/>
      </rPr>
      <t xml:space="preserve">
</t>
    </r>
    <r>
      <rPr>
        <sz val="8"/>
        <color theme="1"/>
        <rFont val="游ゴシック"/>
        <family val="1"/>
        <charset val="128"/>
      </rPr>
      <t>ロイシン</t>
    </r>
    <r>
      <rPr>
        <sz val="8"/>
        <color theme="1"/>
        <rFont val="Arial"/>
        <family val="2"/>
        <charset val="204"/>
      </rPr>
      <t xml:space="preserve">
</t>
    </r>
    <r>
      <rPr>
        <sz val="8"/>
        <color theme="1"/>
        <rFont val="游ゴシック"/>
        <family val="1"/>
        <charset val="128"/>
      </rPr>
      <t>ヒスチジン</t>
    </r>
    <r>
      <rPr>
        <sz val="8"/>
        <color theme="1"/>
        <rFont val="Arial"/>
        <family val="2"/>
        <charset val="204"/>
      </rPr>
      <t xml:space="preserve">HCl
</t>
    </r>
    <r>
      <rPr>
        <sz val="8"/>
        <color theme="1"/>
        <rFont val="游ゴシック"/>
        <family val="1"/>
        <charset val="128"/>
      </rPr>
      <t>セリン</t>
    </r>
    <r>
      <rPr>
        <sz val="8"/>
        <color theme="1"/>
        <rFont val="Arial"/>
        <family val="2"/>
        <charset val="204"/>
      </rPr>
      <t xml:space="preserve">
</t>
    </r>
    <r>
      <rPr>
        <sz val="8"/>
        <color theme="1"/>
        <rFont val="游ゴシック"/>
        <family val="1"/>
        <charset val="128"/>
      </rPr>
      <t>バリン</t>
    </r>
    <r>
      <rPr>
        <sz val="8"/>
        <color theme="1"/>
        <rFont val="Arial"/>
        <family val="2"/>
        <charset val="204"/>
      </rPr>
      <t xml:space="preserve">
</t>
    </r>
    <r>
      <rPr>
        <sz val="8"/>
        <color theme="1"/>
        <rFont val="游ゴシック"/>
        <family val="1"/>
        <charset val="128"/>
      </rPr>
      <t>アスパラギン酸</t>
    </r>
    <r>
      <rPr>
        <sz val="8"/>
        <color theme="1"/>
        <rFont val="Arial"/>
        <family val="2"/>
        <charset val="204"/>
      </rPr>
      <t xml:space="preserve">Na
</t>
    </r>
    <r>
      <rPr>
        <sz val="8"/>
        <color theme="1"/>
        <rFont val="游ゴシック"/>
        <family val="1"/>
        <charset val="128"/>
      </rPr>
      <t>トレオニン</t>
    </r>
    <r>
      <rPr>
        <sz val="8"/>
        <color theme="1"/>
        <rFont val="Arial"/>
        <family val="2"/>
        <charset val="204"/>
      </rPr>
      <t xml:space="preserve">
</t>
    </r>
    <r>
      <rPr>
        <sz val="8"/>
        <color theme="1"/>
        <rFont val="游ゴシック"/>
        <family val="1"/>
        <charset val="128"/>
      </rPr>
      <t>アラニン</t>
    </r>
    <r>
      <rPr>
        <sz val="8"/>
        <color theme="1"/>
        <rFont val="Arial"/>
        <family val="2"/>
        <charset val="204"/>
      </rPr>
      <t xml:space="preserve">
</t>
    </r>
    <r>
      <rPr>
        <sz val="8"/>
        <color theme="1"/>
        <rFont val="游ゴシック"/>
        <family val="1"/>
        <charset val="128"/>
      </rPr>
      <t>イソロイシン</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フェニルアラニン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プロリン</t>
    </r>
    <r>
      <rPr>
        <sz val="8"/>
        <color theme="1"/>
        <rFont val="Arial"/>
        <family val="2"/>
        <charset val="204"/>
      </rPr>
      <t xml:space="preserve">
</t>
    </r>
    <r>
      <rPr>
        <sz val="8"/>
        <color theme="1"/>
        <rFont val="游ゴシック"/>
        <family val="1"/>
        <charset val="128"/>
      </rPr>
      <t>チロシン</t>
    </r>
    <r>
      <rPr>
        <sz val="8"/>
        <color theme="1"/>
        <rFont val="Arial"/>
        <family val="2"/>
        <charset val="204"/>
      </rPr>
      <t xml:space="preserve">
</t>
    </r>
    <r>
      <rPr>
        <sz val="8"/>
        <color theme="1"/>
        <rFont val="游ゴシック"/>
        <family val="1"/>
        <charset val="128"/>
      </rPr>
      <t>イノシン酸</t>
    </r>
    <r>
      <rPr>
        <sz val="8"/>
        <color theme="1"/>
        <rFont val="Arial"/>
        <family val="2"/>
        <charset val="204"/>
      </rPr>
      <t xml:space="preserve">2Na
</t>
    </r>
    <r>
      <rPr>
        <sz val="8"/>
        <color theme="1"/>
        <rFont val="游ゴシック"/>
        <family val="1"/>
        <charset val="128"/>
      </rPr>
      <t>グアニル酸</t>
    </r>
    <r>
      <rPr>
        <sz val="8"/>
        <color theme="1"/>
        <rFont val="Arial"/>
        <family val="2"/>
        <charset val="204"/>
      </rPr>
      <t xml:space="preserve">2Na
</t>
    </r>
    <r>
      <rPr>
        <sz val="8"/>
        <color theme="1"/>
        <rFont val="游ゴシック"/>
        <family val="1"/>
        <charset val="128"/>
      </rPr>
      <t>セルロースガム</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</si>
  <si>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グリコシルトレハロース</t>
    </r>
    <r>
      <rPr>
        <sz val="8"/>
        <color theme="1"/>
        <rFont val="Arial"/>
        <family val="2"/>
        <charset val="204"/>
      </rPr>
      <t xml:space="preserve">
BG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ローヤルゼリーエキス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セイヨウアカマツ球果エキス</t>
    </r>
    <r>
      <rPr>
        <sz val="8"/>
        <color theme="1"/>
        <rFont val="Arial"/>
        <family val="2"/>
        <charset val="204"/>
      </rPr>
      <t xml:space="preserve">
</t>
    </r>
    <r>
      <rPr>
        <sz val="8"/>
        <color theme="1"/>
        <rFont val="游ゴシック"/>
        <family val="1"/>
        <charset val="128"/>
      </rPr>
      <t>ホップエキス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PCA-Na
</t>
    </r>
    <r>
      <rPr>
        <sz val="8"/>
        <color theme="1"/>
        <rFont val="游ゴシック"/>
        <family val="1"/>
        <charset val="128"/>
      </rPr>
      <t>加水分解水添デンプン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</si>
  <si>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パルミチン酸セチル</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コメヌカスフィンゴ糖脂質</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水添レシチン</t>
    </r>
    <r>
      <rPr>
        <sz val="8"/>
        <color theme="1"/>
        <rFont val="Arial"/>
        <family val="2"/>
        <charset val="204"/>
      </rPr>
      <t xml:space="preserve">
</t>
    </r>
    <r>
      <rPr>
        <sz val="8"/>
        <color theme="1"/>
        <rFont val="游ゴシック"/>
        <family val="1"/>
        <charset val="128"/>
      </rPr>
      <t>リゾレシチン</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Na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</si>
  <si>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ラフィノース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Na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ビスグリセリルアスコルビン酸</t>
    </r>
    <r>
      <rPr>
        <sz val="8"/>
        <color theme="1"/>
        <rFont val="Arial"/>
        <family val="2"/>
        <charset val="204"/>
      </rPr>
      <t xml:space="preserve">
</t>
    </r>
    <r>
      <rPr>
        <sz val="8"/>
        <color theme="1"/>
        <rFont val="游ゴシック"/>
        <family val="1"/>
        <charset val="128"/>
      </rPr>
      <t>乳酸桿菌</t>
    </r>
    <r>
      <rPr>
        <sz val="8"/>
        <color theme="1"/>
        <rFont val="Arial"/>
        <family val="2"/>
        <charset val="204"/>
      </rPr>
      <t>/</t>
    </r>
    <r>
      <rPr>
        <sz val="8"/>
        <color theme="1"/>
        <rFont val="游ゴシック"/>
        <family val="1"/>
        <charset val="128"/>
      </rPr>
      <t>ブドウ果汁発酵液</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トレハロース</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</si>
  <si>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ＭＳ Ｐゴシック"/>
        <family val="2"/>
        <charset val="128"/>
      </rPr>
      <t>水、メトキシケイヒ酸エチルヘキシル、メチルグルセス</t>
    </r>
    <r>
      <rPr>
        <sz val="8"/>
        <color theme="1"/>
        <rFont val="Arial"/>
        <family val="2"/>
        <charset val="204"/>
      </rPr>
      <t>-10</t>
    </r>
    <r>
      <rPr>
        <sz val="8"/>
        <color theme="1"/>
        <rFont val="ＭＳ Ｐゴシック"/>
        <family val="2"/>
        <charset val="128"/>
      </rPr>
      <t>、ソルビトール、オリーブ油、ラベンダー花水、ステアリン酸、スクワラン、ステアリン酸グリセリル（</t>
    </r>
    <r>
      <rPr>
        <sz val="8"/>
        <color theme="1"/>
        <rFont val="Arial"/>
        <family val="2"/>
        <charset val="204"/>
      </rPr>
      <t>SE</t>
    </r>
    <r>
      <rPr>
        <sz val="8"/>
        <color theme="1"/>
        <rFont val="ＭＳ Ｐゴシック"/>
        <family val="2"/>
        <charset val="128"/>
      </rPr>
      <t>）、ポリソルベート</t>
    </r>
    <r>
      <rPr>
        <sz val="8"/>
        <color theme="1"/>
        <rFont val="Arial"/>
        <family val="2"/>
        <charset val="204"/>
      </rPr>
      <t>60</t>
    </r>
    <r>
      <rPr>
        <sz val="8"/>
        <color theme="1"/>
        <rFont val="ＭＳ Ｐゴシック"/>
        <family val="2"/>
        <charset val="128"/>
      </rPr>
      <t>、プラセンタエキス、水溶性プロテオグリカン、ハマナス果実エキス、トコフェロール、リン酸アスコルビル</t>
    </r>
    <r>
      <rPr>
        <sz val="8"/>
        <color theme="1"/>
        <rFont val="Arial"/>
        <family val="2"/>
        <charset val="204"/>
      </rPr>
      <t>Mg</t>
    </r>
    <r>
      <rPr>
        <sz val="8"/>
        <color theme="1"/>
        <rFont val="ＭＳ Ｐゴシック"/>
        <family val="2"/>
        <charset val="128"/>
      </rPr>
      <t>、スギナエキス、セイヨウアカマツ球果エキス、ホップ花エキス、レモン果実エキス、ローズマリー葉エキス、アルギニン、ダイズ油、ステアリン酸グリセリル、</t>
    </r>
    <r>
      <rPr>
        <sz val="8"/>
        <color theme="1"/>
        <rFont val="Arial"/>
        <family val="2"/>
        <charset val="204"/>
      </rPr>
      <t>1,2-</t>
    </r>
    <r>
      <rPr>
        <sz val="8"/>
        <color theme="1"/>
        <rFont val="ＭＳ Ｐゴシック"/>
        <family val="2"/>
        <charset val="128"/>
      </rPr>
      <t>ヘキサンジオール、</t>
    </r>
    <r>
      <rPr>
        <sz val="8"/>
        <color theme="1"/>
        <rFont val="Arial"/>
        <family val="2"/>
        <charset val="204"/>
      </rPr>
      <t>BG</t>
    </r>
    <r>
      <rPr>
        <sz val="8"/>
        <color theme="1"/>
        <rFont val="ＭＳ Ｐゴシック"/>
        <family val="2"/>
        <charset val="128"/>
      </rPr>
      <t>、カルボマー、カプリリルグリコール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</si>
  <si>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セージ葉エキス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ユキノシタエキス</t>
    </r>
    <r>
      <rPr>
        <sz val="8"/>
        <color theme="1"/>
        <rFont val="Arial"/>
        <family val="2"/>
        <charset val="204"/>
      </rPr>
      <t xml:space="preserve">
</t>
    </r>
    <r>
      <rPr>
        <sz val="8"/>
        <color theme="1"/>
        <rFont val="游ゴシック"/>
        <family val="1"/>
        <charset val="128"/>
      </rPr>
      <t>シソ葉エキス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t>
    </r>
    <r>
      <rPr>
        <sz val="8"/>
        <color theme="1"/>
        <rFont val="游ゴシック"/>
        <family val="1"/>
        <charset val="128"/>
      </rPr>
      <t>キュウリ果実エキス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クレマティス葉エキス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アミノカプロン酸</t>
    </r>
    <r>
      <rPr>
        <sz val="8"/>
        <color theme="1"/>
        <rFont val="Arial"/>
        <family val="2"/>
        <charset val="204"/>
      </rPr>
      <t xml:space="preserve">
</t>
    </r>
    <r>
      <rPr>
        <sz val="8"/>
        <color theme="1"/>
        <rFont val="游ゴシック"/>
        <family val="1"/>
        <charset val="128"/>
      </rPr>
      <t>水酸化</t>
    </r>
    <r>
      <rPr>
        <sz val="8"/>
        <color theme="1"/>
        <rFont val="Arial"/>
        <family val="2"/>
        <charset val="204"/>
      </rPr>
      <t>K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</si>
  <si>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ミネラルオイル</t>
    </r>
    <r>
      <rPr>
        <sz val="8"/>
        <color theme="1"/>
        <rFont val="Arial"/>
        <family val="2"/>
        <charset val="204"/>
      </rPr>
      <t xml:space="preserve">
</t>
    </r>
    <r>
      <rPr>
        <sz val="8"/>
        <color theme="1"/>
        <rFont val="游ゴシック"/>
        <family val="1"/>
        <charset val="128"/>
      </rPr>
      <t>水</t>
    </r>
    <r>
      <rPr>
        <sz val="8"/>
        <color theme="1"/>
        <rFont val="Arial"/>
        <family val="2"/>
        <charset val="204"/>
      </rPr>
      <t xml:space="preserve">
</t>
    </r>
    <r>
      <rPr>
        <sz val="8"/>
        <color theme="1"/>
        <rFont val="游ゴシック"/>
        <family val="1"/>
        <charset val="128"/>
      </rPr>
      <t>エチルヘキサン酸セチル</t>
    </r>
    <r>
      <rPr>
        <sz val="8"/>
        <color theme="1"/>
        <rFont val="Arial"/>
        <family val="2"/>
        <charset val="204"/>
      </rPr>
      <t xml:space="preserve">
</t>
    </r>
    <r>
      <rPr>
        <sz val="8"/>
        <color theme="1"/>
        <rFont val="游ゴシック"/>
        <family val="1"/>
        <charset val="128"/>
      </rPr>
      <t>ジグリセリン</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水添ナタネ油アルコール</t>
    </r>
    <r>
      <rPr>
        <sz val="8"/>
        <color theme="1"/>
        <rFont val="Arial"/>
        <family val="2"/>
        <charset val="204"/>
      </rPr>
      <t xml:space="preserve">
</t>
    </r>
    <r>
      <rPr>
        <sz val="8"/>
        <color theme="1"/>
        <rFont val="游ゴシック"/>
        <family val="1"/>
        <charset val="128"/>
      </rPr>
      <t>パルミチン酸セチル</t>
    </r>
    <r>
      <rPr>
        <sz val="8"/>
        <color theme="1"/>
        <rFont val="Arial"/>
        <family val="2"/>
        <charset val="204"/>
      </rPr>
      <t xml:space="preserve">
</t>
    </r>
    <r>
      <rPr>
        <sz val="8"/>
        <color theme="1"/>
        <rFont val="游ゴシック"/>
        <family val="1"/>
        <charset val="128"/>
      </rPr>
      <t>ジメチコン</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セテス</t>
    </r>
    <r>
      <rPr>
        <sz val="8"/>
        <color theme="1"/>
        <rFont val="Arial"/>
        <family val="2"/>
        <charset val="204"/>
      </rPr>
      <t xml:space="preserve">-6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パルミトイルペンタペプチド</t>
    </r>
    <r>
      <rPr>
        <sz val="8"/>
        <color theme="1"/>
        <rFont val="Arial"/>
        <family val="2"/>
        <charset val="204"/>
      </rPr>
      <t xml:space="preserve">-4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ラベンダー油</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ラウロイルグルタミン酸</t>
    </r>
    <r>
      <rPr>
        <sz val="8"/>
        <color theme="1"/>
        <rFont val="Arial"/>
        <family val="2"/>
        <charset val="204"/>
      </rPr>
      <t xml:space="preserve">Na
</t>
    </r>
    <r>
      <rPr>
        <sz val="8"/>
        <color theme="1"/>
        <rFont val="游ゴシック"/>
        <family val="1"/>
        <charset val="128"/>
      </rPr>
      <t>テトラオレイン酸ソルベス</t>
    </r>
    <r>
      <rPr>
        <sz val="8"/>
        <color theme="1"/>
        <rFont val="Arial"/>
        <family val="2"/>
        <charset val="204"/>
      </rPr>
      <t>-30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BG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</si>
  <si>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Times New Roman"/>
        <family val="1"/>
        <charset val="128"/>
      </rPr>
      <t xml:space="preserve">水
オリーブ油
ミツロウ
水添ヤシ油
アボカド油
</t>
    </r>
    <r>
      <rPr>
        <sz val="8"/>
        <color theme="1"/>
        <rFont val="Arial"/>
        <family val="2"/>
        <charset val="204"/>
      </rPr>
      <t xml:space="preserve">BG
</t>
    </r>
    <r>
      <rPr>
        <sz val="8"/>
        <color theme="1"/>
        <rFont val="Times New Roman"/>
        <family val="1"/>
        <charset val="128"/>
      </rPr>
      <t>マカデミアナッツ脂肪酸フィトステリル
パルミチン酸セチル
セタノール
ステアリン酸ソルビタン
ステアリン酸
セテス</t>
    </r>
    <r>
      <rPr>
        <sz val="8"/>
        <color theme="1"/>
        <rFont val="Arial"/>
        <family val="2"/>
        <charset val="204"/>
      </rPr>
      <t xml:space="preserve">-6
</t>
    </r>
    <r>
      <rPr>
        <sz val="8"/>
        <color theme="1"/>
        <rFont val="Times New Roman"/>
        <family val="1"/>
        <charset val="128"/>
      </rPr>
      <t xml:space="preserve">パルミトイルイソロイシン
ジグリセリン
ジメチコン
デイノコッカス培養エキス液
プラセンタエキス
ライムギ種子エキス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レパゲルマニウム
トルマリン
トコフェロール
ダイズ油
レシチン
ホウ酸</t>
    </r>
    <r>
      <rPr>
        <sz val="8"/>
        <color theme="1"/>
        <rFont val="Arial"/>
        <family val="2"/>
        <charset val="204"/>
      </rPr>
      <t xml:space="preserve">Na
</t>
    </r>
    <r>
      <rPr>
        <sz val="8"/>
        <color theme="1"/>
        <rFont val="Times New Roman"/>
        <family val="1"/>
        <charset val="128"/>
      </rPr>
      <t>水酸化</t>
    </r>
    <r>
      <rPr>
        <sz val="8"/>
        <color theme="1"/>
        <rFont val="Arial"/>
        <family val="2"/>
        <charset val="204"/>
      </rPr>
      <t xml:space="preserve">K
</t>
    </r>
    <r>
      <rPr>
        <sz val="8"/>
        <color theme="1"/>
        <rFont val="Times New Roman"/>
        <family val="1"/>
        <charset val="128"/>
      </rPr>
      <t xml:space="preserve">グリセリン
</t>
    </r>
    <r>
      <rPr>
        <sz val="8"/>
        <color theme="1"/>
        <rFont val="Arial"/>
        <family val="2"/>
        <charset val="204"/>
      </rPr>
      <t>1,2-</t>
    </r>
    <r>
      <rPr>
        <sz val="8"/>
        <color theme="1"/>
        <rFont val="Times New Roman"/>
        <family val="1"/>
        <charset val="128"/>
      </rPr>
      <t>ヘキサンジオール
ペンチレングリコール
ヒドロキシエチルセルロース
カプリリルグリコール
香料</t>
    </r>
  </si>
  <si>
    <r>
      <rPr>
        <sz val="8"/>
        <color theme="1"/>
        <rFont val="ＭＳ Ｐゴシック"/>
        <family val="2"/>
        <charset val="128"/>
      </rPr>
      <t>乳酸桿菌／加水分解ハトムギ胚／胚乳発酵液、ＢＧ、マンデル酸、ペンチレングリコール、水酸化Ｎａ、</t>
    </r>
    <r>
      <rPr>
        <sz val="8"/>
        <color theme="1"/>
        <rFont val="Arial"/>
        <family val="2"/>
        <charset val="204"/>
      </rPr>
      <t>α</t>
    </r>
    <r>
      <rPr>
        <sz val="8"/>
        <color theme="1"/>
        <rFont val="ＭＳ Ｐゴシック"/>
        <family val="2"/>
        <charset val="128"/>
      </rPr>
      <t>－グルカンオリゴサッカリド、ヒアルロン酸
Ｎａ、セラミドＮＰ、セラミドＮＧ、セラミドＡＰ、グリチルリチン酸２Ｋ、パンテノール、アラントイン、フィトステロールズ、水添レシチン、
シクロヘキサン－１，４－ジカルボン酸ビスエトキシジグリコール、キサンタンガム、クエン酸、クエン酸Ｎａ、ＥＤＴＡ－２Ｎａ、ポリソルベート８０、
エチルヘキシルグリセリン、フェノキシエタノール</t>
    </r>
    <phoneticPr fontId="11"/>
  </si>
  <si>
    <r>
      <rPr>
        <sz val="8"/>
        <color theme="1"/>
        <rFont val="ＭＳ Ｐゴシック"/>
        <family val="2"/>
        <charset val="128"/>
      </rPr>
      <t>加水分解コラーゲンエキス、ＢＧ、グリセリン、ペンチレングリコール、ヒト脂肪間質細胞順化培養液、アセチルヒアルロン酸Ｎａ、ヒアルロン酸Ｎａ、
加水分解ヒアルロン酸Ｎａ、加水分解ヒアルロン酸、セラミドＮＰ、セラミドＮＧ、セラミドＡＰ、グリチルリチン酸２Ｋ、アセチルヒドロキシプロリン、
フィトステロールズ、水添レシチン、ニオイテンジクアオイ油、キサンタンガム、クエン酸、クエン酸Ｎａ、ＥＤＴＡ－２Ｎａ、ポリソルベート８０、
エチルヘキシルグリセリン、フェノキシエタノール</t>
    </r>
    <phoneticPr fontId="11"/>
  </si>
  <si>
    <r>
      <rPr>
        <sz val="8"/>
        <color theme="1"/>
        <rFont val="ＭＳ Ｐゴシック"/>
        <family val="2"/>
        <charset val="128"/>
      </rPr>
      <t>乳酸桿菌／加水分解ハトムギ胚／胚乳発酵液、ＢＧ、水、グリセリン、ナイアシンアミド、ペンチレングリコール、パルミチン酸アスコルビル、
パルミチン酸、グルタチオン、アルブチン、</t>
    </r>
    <r>
      <rPr>
        <sz val="8"/>
        <color theme="1"/>
        <rFont val="Arial"/>
        <family val="2"/>
        <charset val="204"/>
      </rPr>
      <t>α</t>
    </r>
    <r>
      <rPr>
        <sz val="8"/>
        <color theme="1"/>
        <rFont val="ＭＳ Ｐゴシック"/>
        <family val="2"/>
        <charset val="128"/>
      </rPr>
      <t>－グルカンオリゴサッカリド、セラミドＮＰ、セラミドＮＧ、セラミドＡＰ、ツボクサ葉エキス、
グリチルリチン酸２Ｋ、パンテノール、フィトステロールズ、レシチン、水添レシチン、ベタイン、リノール酸、リノレン酸、酢酸トコフェロール、
キサンタンガム、クエン酸、クエン酸Ｎａ、ＰＥＧ－６、ＰＥＧ－３２、ＥＤＴＡ－２Ｎａ、ポリソルベート８０、エチルヘキシルグリセリン、エタノール、</t>
    </r>
    <phoneticPr fontId="11"/>
  </si>
  <si>
    <r>
      <rPr>
        <sz val="8"/>
        <color theme="1"/>
        <rFont val="ＭＳ Ｐゴシック"/>
        <family val="2"/>
        <charset val="128"/>
      </rPr>
      <t>乳酸桿菌／ブタプラセンタ発酵液、ＢＧ、グリセリン、トリエチルヘキサノイン、ペンチレングリコール、ジグリセリン、エチルヘキサン酸セチル、
ジメチルイソソルバイド、レチノイン酸ヒドロキシピナコロン、ヒアルロン酸Ｎａ、加水分解ヒアルロン酸、加水分解ヒアルロン酸Ｎａ、
アセチルヒアルロン酸Ｎａ、セラミドＮＰ、セラミドＮＧ、セラミドＡＰ、</t>
    </r>
    <r>
      <rPr>
        <sz val="8"/>
        <color theme="1"/>
        <rFont val="Arial"/>
        <family val="2"/>
        <charset val="204"/>
      </rPr>
      <t>α</t>
    </r>
    <r>
      <rPr>
        <sz val="8"/>
        <color theme="1"/>
        <rFont val="ＭＳ Ｐゴシック"/>
        <family val="2"/>
        <charset val="128"/>
      </rPr>
      <t>－グルカンオリゴサッカリド、ツボクサ葉エキス、グリチルリチン酸２Ｋ、
パンテノール、アラントイン、水添レシチン、フィトステロールズ、ステアリン酸グリセリル（ＳＥ）、ステアリン酸ソルビタン、ポリソルベート２０、
ポリソルベート８０、ポリアクリレートクロスポリマー－６、クエン酸、クエン酸Ｎａ、ＥＤＴＡ－２Ｎａ、エチルヘキシルグリセリン、
フェノキシエタノール</t>
    </r>
    <phoneticPr fontId="11"/>
  </si>
  <si>
    <r>
      <rPr>
        <sz val="8"/>
        <color theme="1"/>
        <rFont val="ＭＳ Ｐゴシック"/>
        <family val="2"/>
        <charset val="128"/>
      </rPr>
      <t>別添資料</t>
    </r>
    <rPh sb="0" eb="2">
      <t>ベッテン</t>
    </rPh>
    <rPh sb="2" eb="4">
      <t>シリョウ</t>
    </rPh>
    <phoneticPr fontId="11"/>
  </si>
  <si>
    <r>
      <t xml:space="preserve"> </t>
    </r>
    <r>
      <rPr>
        <sz val="8"/>
        <color theme="1"/>
        <rFont val="ＭＳ Ｐゴシック"/>
        <family val="2"/>
        <charset val="128"/>
      </rPr>
      <t>水、グリセリン、</t>
    </r>
    <r>
      <rPr>
        <sz val="8"/>
        <color theme="1"/>
        <rFont val="Arial"/>
        <family val="2"/>
        <charset val="204"/>
      </rPr>
      <t>BG</t>
    </r>
    <r>
      <rPr>
        <sz val="8"/>
        <color theme="1"/>
        <rFont val="ＭＳ Ｐゴシック"/>
        <family val="2"/>
        <charset val="128"/>
      </rPr>
      <t>、ベタイン、ヒアルロン酸</t>
    </r>
    <r>
      <rPr>
        <sz val="8"/>
        <color theme="1"/>
        <rFont val="Arial"/>
        <family val="2"/>
        <charset val="204"/>
      </rPr>
      <t>Na</t>
    </r>
    <r>
      <rPr>
        <sz val="8"/>
        <color theme="1"/>
        <rFont val="ＭＳ Ｐゴシック"/>
        <family val="2"/>
        <charset val="128"/>
      </rPr>
      <t>、加水分解コラーゲン、サクシノイルアテロコラーゲン、サトザクラ花エキス、ソメイヨシノ葉エキス、スミノミザクラ果実エキス、コメエキス、パルミチン酸アスコルビルリン酸</t>
    </r>
    <r>
      <rPr>
        <sz val="8"/>
        <color theme="1"/>
        <rFont val="Arial"/>
        <family val="2"/>
        <charset val="204"/>
      </rPr>
      <t>3Na</t>
    </r>
    <r>
      <rPr>
        <sz val="8"/>
        <color theme="1"/>
        <rFont val="ＭＳ Ｐゴシック"/>
        <family val="2"/>
        <charset val="128"/>
      </rPr>
      <t>、カルボマー、ヒドロキシエチルセルロース、（アクリレーツ／アクリル酸アルキル（</t>
    </r>
    <r>
      <rPr>
        <sz val="8"/>
        <color theme="1"/>
        <rFont val="Arial"/>
        <family val="2"/>
        <charset val="204"/>
      </rPr>
      <t>C10</t>
    </r>
    <r>
      <rPr>
        <sz val="8"/>
        <color theme="1"/>
        <rFont val="ＭＳ Ｐゴシック"/>
        <family val="2"/>
        <charset val="128"/>
      </rPr>
      <t>－</t>
    </r>
    <r>
      <rPr>
        <sz val="8"/>
        <color theme="1"/>
        <rFont val="Arial"/>
        <family val="2"/>
        <charset val="204"/>
      </rPr>
      <t>30</t>
    </r>
    <r>
      <rPr>
        <sz val="8"/>
        <color theme="1"/>
        <rFont val="ＭＳ Ｐゴシック"/>
        <family val="2"/>
        <charset val="128"/>
      </rPr>
      <t>））クロスポリマー、リン酸</t>
    </r>
    <r>
      <rPr>
        <sz val="8"/>
        <color theme="1"/>
        <rFont val="Arial"/>
        <family val="2"/>
        <charset val="204"/>
      </rPr>
      <t>2Na</t>
    </r>
    <r>
      <rPr>
        <sz val="8"/>
        <color theme="1"/>
        <rFont val="ＭＳ Ｐゴシック"/>
        <family val="2"/>
        <charset val="128"/>
      </rPr>
      <t>、リン酸</t>
    </r>
    <r>
      <rPr>
        <sz val="8"/>
        <color theme="1"/>
        <rFont val="Arial"/>
        <family val="2"/>
        <charset val="204"/>
      </rPr>
      <t>K</t>
    </r>
    <r>
      <rPr>
        <sz val="8"/>
        <color theme="1"/>
        <rFont val="ＭＳ Ｐゴシック"/>
        <family val="2"/>
        <charset val="128"/>
      </rPr>
      <t>、水酸化</t>
    </r>
    <r>
      <rPr>
        <sz val="8"/>
        <color theme="1"/>
        <rFont val="Arial"/>
        <family val="2"/>
        <charset val="204"/>
      </rPr>
      <t>K</t>
    </r>
    <r>
      <rPr>
        <sz val="8"/>
        <color theme="1"/>
        <rFont val="ＭＳ Ｐゴシック"/>
        <family val="2"/>
        <charset val="128"/>
      </rPr>
      <t>、フェノキシエタノール、メチルパラベン</t>
    </r>
  </si>
  <si>
    <r>
      <t>GEL:</t>
    </r>
    <r>
      <rPr>
        <sz val="8"/>
        <color theme="1"/>
        <rFont val="ＭＳ Ｐゴシック"/>
        <family val="2"/>
        <charset val="128"/>
      </rPr>
      <t xml:space="preserve">ＷＡＴＥＲ
ＢＵＴＹＬＥＮＥ　ＧＬＹＣＯＬ
ＰＥＮＴＹＬＥＮＥ　ＧＬＹＣＯＬ
ＣＨＯＮＤＲＵＳ　ＣＲＩＳＰＵＳ（ＣＡＲＲＡＧＥＥＮＡＮ）
ＳＯＤＩＵＭ　ＢＩＣＡＲＢＯＮＡＴＥ
ＡＬＧＩＮ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ＲＯＳＡ　ＣＡＮＩＮＡ　ＦＲＵＩＴ　ＯＩＬ
ＲＯＳＡ　ＤＡＭＡＳＣＥＮＡ　ＦＬＯＷＥＲ　ＯＩＬ
ＲＥＴＩＮＹＬ　ＰＡＬＭＩＴＡＴＥ
ＰＨＹＴＯＳＰＨＩＮＧＯＳＩＮＥ
ＣＨＯＬＥＳＴＥＲＯＬ
ＳＯＤＩＵＭ　ＴＯＣＯＰＨＥＲＹＬ　ＰＨＯＳＰＨＡＴＥ
ＳＯＤＩＵＭ　ＰＯＬＹＡＣＲＹＬＡＴＥ
ＳＯＤＩＵＭ　ＣＨＬＯＲＩＤＥ
ＣＡＲＢＯＭＥＲ
ＭＡＬＴＯＳＥ
ＣＹＣＬＯＤＥＸＴＲＩＮ
ＭＡＬＴＯＳＹＬ　ＣＹＣＬＯＤＥＸＴＲＩＮ
ＧＬＹＣＥＲＩＮ
ＭＡＧＮＥＳＩＵＭ　ＣＨＬＯＲＩＤＥ
ＰＨＥＮＯＸＹＥＴＨＡＮＯＬ
</t>
    </r>
    <r>
      <rPr>
        <sz val="8"/>
        <color theme="1"/>
        <rFont val="Arial"/>
        <family val="2"/>
        <charset val="204"/>
      </rPr>
      <t>POWDER:
SUCROSE
ASCORBIC ACID
CITRIC ACID
ISOMALT
CELLULOSE
XYLITOL
GLUCOSE
TRISODIUM</t>
    </r>
    <r>
      <rPr>
        <sz val="8"/>
        <color theme="1"/>
        <rFont val="ＭＳ Ｐゴシック"/>
        <family val="2"/>
        <charset val="128"/>
      </rPr>
      <t>　</t>
    </r>
    <r>
      <rPr>
        <sz val="8"/>
        <color theme="1"/>
        <rFont val="Arial"/>
        <family val="2"/>
        <charset val="204"/>
      </rPr>
      <t>ASCORBYL
PALMITATE PHOSPHATE
SODIUM ASCORBYL PHOSPHATE
ACETYL HYDROXYPROLINE
ALANINE
ARGININE</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</si>
  <si>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ＰＧ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t>
    </r>
    <r>
      <rPr>
        <sz val="8"/>
        <color theme="1"/>
        <rFont val="ＭＳ Ｐゴシック"/>
        <family val="2"/>
        <charset val="128"/>
      </rPr>
      <t>ウンカリアトメントサエキス</t>
    </r>
    <r>
      <rPr>
        <sz val="8"/>
        <color theme="1"/>
        <rFont val="Arial"/>
        <family val="2"/>
        <charset val="204"/>
      </rPr>
      <t xml:space="preserve"> ,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セリエキス</t>
    </r>
    <r>
      <rPr>
        <sz val="8"/>
        <color theme="1"/>
        <rFont val="Arial"/>
        <family val="2"/>
        <charset val="204"/>
      </rPr>
      <t xml:space="preserve">, </t>
    </r>
    <r>
      <rPr>
        <sz val="8"/>
        <color theme="1"/>
        <rFont val="ＭＳ Ｐゴシック"/>
        <family val="2"/>
        <charset val="128"/>
      </rPr>
      <t>メリアアザジラクタ葉エキス</t>
    </r>
    <r>
      <rPr>
        <sz val="8"/>
        <color theme="1"/>
        <rFont val="Arial"/>
        <family val="2"/>
        <charset val="204"/>
      </rPr>
      <t xml:space="preserve">, </t>
    </r>
    <r>
      <rPr>
        <sz val="8"/>
        <color theme="1"/>
        <rFont val="ＭＳ Ｐゴシック"/>
        <family val="2"/>
        <charset val="128"/>
      </rPr>
      <t>スピルリナプラテンシスエキス</t>
    </r>
    <r>
      <rPr>
        <sz val="8"/>
        <color theme="1"/>
        <rFont val="Arial"/>
        <family val="2"/>
        <charset val="204"/>
      </rPr>
      <t xml:space="preserve">, </t>
    </r>
    <r>
      <rPr>
        <sz val="8"/>
        <color theme="1"/>
        <rFont val="ＭＳ Ｐゴシック"/>
        <family val="2"/>
        <charset val="128"/>
      </rPr>
      <t>ダイズイソフラボン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ビターオレンジ花エキス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xml:space="preserve">, </t>
    </r>
    <r>
      <rPr>
        <sz val="8"/>
        <color theme="1"/>
        <rFont val="ＭＳ Ｐゴシック"/>
        <family val="2"/>
        <charset val="128"/>
      </rPr>
      <t>サンザシエキス</t>
    </r>
    <r>
      <rPr>
        <sz val="8"/>
        <color theme="1"/>
        <rFont val="Arial"/>
        <family val="2"/>
        <charset val="204"/>
      </rPr>
      <t xml:space="preserve">, </t>
    </r>
    <r>
      <rPr>
        <sz val="8"/>
        <color theme="1"/>
        <rFont val="ＭＳ Ｐゴシック"/>
        <family val="2"/>
        <charset val="128"/>
      </rPr>
      <t>ナツメ果実エキス</t>
    </r>
    <r>
      <rPr>
        <sz val="8"/>
        <color theme="1"/>
        <rFont val="Arial"/>
        <family val="2"/>
        <charset val="204"/>
      </rPr>
      <t xml:space="preserve">, </t>
    </r>
    <r>
      <rPr>
        <sz val="8"/>
        <color theme="1"/>
        <rFont val="ＭＳ Ｐゴシック"/>
        <family val="2"/>
        <charset val="128"/>
      </rPr>
      <t>グレープフルーツ果実エキス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オレンジ果汁</t>
    </r>
    <r>
      <rPr>
        <sz val="8"/>
        <color theme="1"/>
        <rFont val="Arial"/>
        <family val="2"/>
        <charset val="204"/>
      </rPr>
      <t xml:space="preserve">, </t>
    </r>
    <r>
      <rPr>
        <sz val="8"/>
        <color theme="1"/>
        <rFont val="ＭＳ Ｐゴシック"/>
        <family val="2"/>
        <charset val="128"/>
      </rPr>
      <t>レモン果汁</t>
    </r>
    <r>
      <rPr>
        <sz val="8"/>
        <color theme="1"/>
        <rFont val="Arial"/>
        <family val="2"/>
        <charset val="204"/>
      </rPr>
      <t xml:space="preserve">, </t>
    </r>
    <r>
      <rPr>
        <sz val="8"/>
        <color theme="1"/>
        <rFont val="ＭＳ Ｐゴシック"/>
        <family val="2"/>
        <charset val="128"/>
      </rPr>
      <t>ライム果汁</t>
    </r>
    <r>
      <rPr>
        <sz val="8"/>
        <color theme="1"/>
        <rFont val="Arial"/>
        <family val="2"/>
        <charset val="204"/>
      </rPr>
      <t xml:space="preserve">, </t>
    </r>
    <r>
      <rPr>
        <sz val="8"/>
        <color theme="1"/>
        <rFont val="ＭＳ Ｐゴシック"/>
        <family val="2"/>
        <charset val="128"/>
      </rPr>
      <t>セイヨウハッカ油</t>
    </r>
    <r>
      <rPr>
        <sz val="8"/>
        <color theme="1"/>
        <rFont val="Arial"/>
        <family val="2"/>
        <charset val="204"/>
      </rPr>
      <t xml:space="preserve">, </t>
    </r>
    <r>
      <rPr>
        <sz val="8"/>
        <color theme="1"/>
        <rFont val="ＭＳ Ｐゴシック"/>
        <family val="2"/>
        <charset val="128"/>
      </rPr>
      <t>ラベンダー油</t>
    </r>
    <r>
      <rPr>
        <sz val="8"/>
        <color theme="1"/>
        <rFont val="Arial"/>
        <family val="2"/>
        <charset val="204"/>
      </rPr>
      <t xml:space="preserve">, </t>
    </r>
    <r>
      <rPr>
        <sz val="8"/>
        <color theme="1"/>
        <rFont val="ＭＳ Ｐゴシック"/>
        <family val="2"/>
        <charset val="128"/>
      </rPr>
      <t>コリアンダー果実油</t>
    </r>
    <r>
      <rPr>
        <sz val="8"/>
        <color theme="1"/>
        <rFont val="Arial"/>
        <family val="2"/>
        <charset val="204"/>
      </rPr>
      <t xml:space="preserve">, </t>
    </r>
    <r>
      <rPr>
        <sz val="8"/>
        <color theme="1"/>
        <rFont val="ＭＳ Ｐゴシック"/>
        <family val="2"/>
        <charset val="128"/>
      </rPr>
      <t>ユーカリ葉油</t>
    </r>
    <r>
      <rPr>
        <sz val="8"/>
        <color theme="1"/>
        <rFont val="Arial"/>
        <family val="2"/>
        <charset val="204"/>
      </rPr>
      <t xml:space="preserve">, </t>
    </r>
    <r>
      <rPr>
        <sz val="8"/>
        <color theme="1"/>
        <rFont val="ＭＳ Ｐゴシック"/>
        <family val="2"/>
        <charset val="128"/>
      </rPr>
      <t>オレンジ油</t>
    </r>
    <r>
      <rPr>
        <sz val="8"/>
        <color theme="1"/>
        <rFont val="Arial"/>
        <family val="2"/>
        <charset val="204"/>
      </rPr>
      <t xml:space="preserve">, </t>
    </r>
    <r>
      <rPr>
        <sz val="8"/>
        <color theme="1"/>
        <rFont val="ＭＳ Ｐゴシック"/>
        <family val="2"/>
        <charset val="128"/>
      </rPr>
      <t>レモン果皮油</t>
    </r>
    <r>
      <rPr>
        <sz val="8"/>
        <color theme="1"/>
        <rFont val="Arial"/>
        <family val="2"/>
        <charset val="204"/>
      </rPr>
      <t xml:space="preserve">, </t>
    </r>
    <r>
      <rPr>
        <sz val="8"/>
        <color theme="1"/>
        <rFont val="ＭＳ Ｐゴシック"/>
        <family val="2"/>
        <charset val="128"/>
      </rPr>
      <t>グレープフルーツ果皮油</t>
    </r>
    <r>
      <rPr>
        <sz val="8"/>
        <color theme="1"/>
        <rFont val="Arial"/>
        <family val="2"/>
        <charset val="204"/>
      </rPr>
      <t xml:space="preserve">, </t>
    </r>
    <r>
      <rPr>
        <sz val="8"/>
        <color theme="1"/>
        <rFont val="ＭＳ Ｐゴシック"/>
        <family val="2"/>
        <charset val="128"/>
      </rPr>
      <t>マルトデキストリン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ＰＥＧ－３２</t>
    </r>
    <r>
      <rPr>
        <sz val="8"/>
        <color theme="1"/>
        <rFont val="Arial"/>
        <family val="2"/>
        <charset val="204"/>
      </rPr>
      <t xml:space="preserve">, </t>
    </r>
    <r>
      <rPr>
        <sz val="8"/>
        <color theme="1"/>
        <rFont val="ＭＳ Ｐゴシック"/>
        <family val="2"/>
        <charset val="128"/>
      </rPr>
      <t>デキストリン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</si>
  <si>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イソノナン酸イソノニル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ＰＧ　</t>
    </r>
    <r>
      <rPr>
        <sz val="8"/>
        <color theme="1"/>
        <rFont val="Arial"/>
        <family val="2"/>
        <charset val="204"/>
      </rPr>
      <t xml:space="preserve">, </t>
    </r>
    <r>
      <rPr>
        <sz val="8"/>
        <color theme="1"/>
        <rFont val="ＭＳ Ｐゴシック"/>
        <family val="2"/>
        <charset val="128"/>
      </rPr>
      <t>イソペンチルジオール　</t>
    </r>
    <r>
      <rPr>
        <sz val="8"/>
        <color theme="1"/>
        <rFont val="Arial"/>
        <family val="2"/>
        <charset val="204"/>
      </rPr>
      <t xml:space="preserve">, </t>
    </r>
    <r>
      <rPr>
        <sz val="8"/>
        <color theme="1"/>
        <rFont val="ＭＳ Ｐゴシック"/>
        <family val="2"/>
        <charset val="128"/>
      </rPr>
      <t>炭酸ジアルキル（Ｃ１４，１５）　</t>
    </r>
    <r>
      <rPr>
        <sz val="8"/>
        <color theme="1"/>
        <rFont val="Arial"/>
        <family val="2"/>
        <charset val="204"/>
      </rPr>
      <t xml:space="preserve">, </t>
    </r>
    <r>
      <rPr>
        <sz val="8"/>
        <color theme="1"/>
        <rFont val="ＭＳ Ｐゴシック"/>
        <family val="2"/>
        <charset val="128"/>
      </rPr>
      <t>セテアリルアルコール　</t>
    </r>
    <r>
      <rPr>
        <sz val="8"/>
        <color theme="1"/>
        <rFont val="Arial"/>
        <family val="2"/>
        <charset val="204"/>
      </rPr>
      <t xml:space="preserve">, </t>
    </r>
    <r>
      <rPr>
        <sz val="8"/>
        <color theme="1"/>
        <rFont val="ＭＳ Ｐゴシック"/>
        <family val="2"/>
        <charset val="128"/>
      </rPr>
      <t>ミリスチン酸オクチルドデシル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グルコシルヘスペリジン　</t>
    </r>
    <r>
      <rPr>
        <sz val="8"/>
        <color theme="1"/>
        <rFont val="Arial"/>
        <family val="2"/>
        <charset val="204"/>
      </rPr>
      <t xml:space="preserve">, </t>
    </r>
    <r>
      <rPr>
        <sz val="8"/>
        <color theme="1"/>
        <rFont val="ＭＳ Ｐゴシック"/>
        <family val="2"/>
        <charset val="128"/>
      </rPr>
      <t>水溶性コラーゲン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ベタイン　</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加水分解酵母エキス　</t>
    </r>
    <r>
      <rPr>
        <sz val="8"/>
        <color theme="1"/>
        <rFont val="Arial"/>
        <family val="2"/>
        <charset val="204"/>
      </rPr>
      <t xml:space="preserve">, </t>
    </r>
    <r>
      <rPr>
        <sz val="8"/>
        <color theme="1"/>
        <rFont val="ＭＳ Ｐゴシック"/>
        <family val="2"/>
        <charset val="128"/>
      </rPr>
      <t>ユズ果実エキス　</t>
    </r>
    <r>
      <rPr>
        <sz val="8"/>
        <color theme="1"/>
        <rFont val="Arial"/>
        <family val="2"/>
        <charset val="204"/>
      </rPr>
      <t xml:space="preserve">, </t>
    </r>
    <r>
      <rPr>
        <sz val="8"/>
        <color theme="1"/>
        <rFont val="ＭＳ Ｐゴシック"/>
        <family val="2"/>
        <charset val="128"/>
      </rPr>
      <t>アルテロモナス発酵エキス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ヒマワリ種子油　</t>
    </r>
    <r>
      <rPr>
        <sz val="8"/>
        <color theme="1"/>
        <rFont val="Arial"/>
        <family val="2"/>
        <charset val="204"/>
      </rPr>
      <t xml:space="preserve">, </t>
    </r>
    <r>
      <rPr>
        <sz val="8"/>
        <color theme="1"/>
        <rFont val="ＭＳ Ｐゴシック"/>
        <family val="2"/>
        <charset val="128"/>
      </rPr>
      <t>シア脂　</t>
    </r>
    <r>
      <rPr>
        <sz val="8"/>
        <color theme="1"/>
        <rFont val="Arial"/>
        <family val="2"/>
        <charset val="204"/>
      </rPr>
      <t xml:space="preserve">, </t>
    </r>
    <r>
      <rPr>
        <sz val="8"/>
        <color theme="1"/>
        <rFont val="ＭＳ Ｐゴシック"/>
        <family val="2"/>
        <charset val="128"/>
      </rPr>
      <t>イソステアリン酸ソルビタン　</t>
    </r>
    <r>
      <rPr>
        <sz val="8"/>
        <color theme="1"/>
        <rFont val="Arial"/>
        <family val="2"/>
        <charset val="204"/>
      </rPr>
      <t xml:space="preserve">, </t>
    </r>
    <r>
      <rPr>
        <sz val="8"/>
        <color theme="1"/>
        <rFont val="ＭＳ Ｐゴシック"/>
        <family val="2"/>
        <charset val="128"/>
      </rPr>
      <t>脂肪酸（Ｃ１０－３０）（コレステロール／ラノステロール）エステルズ</t>
    </r>
    <r>
      <rPr>
        <sz val="8"/>
        <color theme="1"/>
        <rFont val="Arial"/>
        <family val="2"/>
        <charset val="204"/>
      </rPr>
      <t xml:space="preserve">, </t>
    </r>
    <r>
      <rPr>
        <sz val="8"/>
        <color theme="1"/>
        <rFont val="ＭＳ Ｐゴシック"/>
        <family val="2"/>
        <charset val="128"/>
      </rPr>
      <t>ポリイソブテン　</t>
    </r>
    <r>
      <rPr>
        <sz val="8"/>
        <color theme="1"/>
        <rFont val="Arial"/>
        <family val="2"/>
        <charset val="204"/>
      </rPr>
      <t xml:space="preserve">, </t>
    </r>
    <r>
      <rPr>
        <sz val="8"/>
        <color theme="1"/>
        <rFont val="ＭＳ Ｐゴシック"/>
        <family val="2"/>
        <charset val="128"/>
      </rPr>
      <t>ジメチコン　</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ポリアクリレート－１３　</t>
    </r>
    <r>
      <rPr>
        <sz val="8"/>
        <color theme="1"/>
        <rFont val="Arial"/>
        <family val="2"/>
        <charset val="204"/>
      </rPr>
      <t xml:space="preserve">, </t>
    </r>
    <r>
      <rPr>
        <sz val="8"/>
        <color theme="1"/>
        <rFont val="ＭＳ Ｐゴシック"/>
        <family val="2"/>
        <charset val="128"/>
      </rPr>
      <t>ポリソルベート２０（小麦由来）</t>
    </r>
    <r>
      <rPr>
        <sz val="8"/>
        <color theme="1"/>
        <rFont val="Arial"/>
        <family val="2"/>
        <charset val="204"/>
      </rPr>
      <t xml:space="preserve">, </t>
    </r>
    <r>
      <rPr>
        <sz val="8"/>
        <color theme="1"/>
        <rFont val="ＭＳ Ｐゴシック"/>
        <family val="2"/>
        <charset val="128"/>
      </rPr>
      <t>ステアロイルグルタミン酸Ｎａ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</si>
  <si>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ステアリン酸　</t>
    </r>
    <r>
      <rPr>
        <sz val="8"/>
        <color theme="1"/>
        <rFont val="Arial"/>
        <family val="2"/>
        <charset val="204"/>
      </rPr>
      <t xml:space="preserve">, </t>
    </r>
    <r>
      <rPr>
        <sz val="8"/>
        <color theme="1"/>
        <rFont val="ＭＳ Ｐゴシック"/>
        <family val="2"/>
        <charset val="128"/>
      </rPr>
      <t>ミリスチン酸　</t>
    </r>
    <r>
      <rPr>
        <sz val="8"/>
        <color theme="1"/>
        <rFont val="Arial"/>
        <family val="2"/>
        <charset val="204"/>
      </rPr>
      <t xml:space="preserve">, </t>
    </r>
    <r>
      <rPr>
        <sz val="8"/>
        <color theme="1"/>
        <rFont val="ＭＳ Ｐゴシック"/>
        <family val="2"/>
        <charset val="128"/>
      </rPr>
      <t>ＰＥＧ－７５　</t>
    </r>
    <r>
      <rPr>
        <sz val="8"/>
        <color theme="1"/>
        <rFont val="Arial"/>
        <family val="2"/>
        <charset val="204"/>
      </rPr>
      <t xml:space="preserve">, </t>
    </r>
    <r>
      <rPr>
        <sz val="8"/>
        <color theme="1"/>
        <rFont val="ＭＳ Ｐゴシック"/>
        <family val="2"/>
        <charset val="128"/>
      </rPr>
      <t>水酸化Ｋ　</t>
    </r>
    <r>
      <rPr>
        <sz val="8"/>
        <color theme="1"/>
        <rFont val="Arial"/>
        <family val="2"/>
        <charset val="204"/>
      </rPr>
      <t xml:space="preserve">, </t>
    </r>
    <r>
      <rPr>
        <sz val="8"/>
        <color theme="1"/>
        <rFont val="ＭＳ Ｐゴシック"/>
        <family val="2"/>
        <charset val="128"/>
      </rPr>
      <t>ソルビトール　</t>
    </r>
    <r>
      <rPr>
        <sz val="8"/>
        <color theme="1"/>
        <rFont val="Arial"/>
        <family val="2"/>
        <charset val="204"/>
      </rPr>
      <t xml:space="preserve">, </t>
    </r>
    <r>
      <rPr>
        <sz val="8"/>
        <color theme="1"/>
        <rFont val="ＭＳ Ｐゴシック"/>
        <family val="2"/>
        <charset val="128"/>
      </rPr>
      <t>ラウリン酸　</t>
    </r>
    <r>
      <rPr>
        <sz val="8"/>
        <color theme="1"/>
        <rFont val="Arial"/>
        <family val="2"/>
        <charset val="204"/>
      </rPr>
      <t xml:space="preserve">, </t>
    </r>
    <r>
      <rPr>
        <sz val="8"/>
        <color theme="1"/>
        <rFont val="ＭＳ Ｐゴシック"/>
        <family val="2"/>
        <charset val="128"/>
      </rPr>
      <t>メチルグルセス－２０　</t>
    </r>
    <r>
      <rPr>
        <sz val="8"/>
        <color theme="1"/>
        <rFont val="Arial"/>
        <family val="2"/>
        <charset val="204"/>
      </rPr>
      <t xml:space="preserve">, </t>
    </r>
    <r>
      <rPr>
        <sz val="8"/>
        <color theme="1"/>
        <rFont val="ＭＳ Ｐゴシック"/>
        <family val="2"/>
        <charset val="128"/>
      </rPr>
      <t>ラウリルベタイン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ステアリン酸グリセリル（ＳＥ）　</t>
    </r>
    <r>
      <rPr>
        <sz val="8"/>
        <color theme="1"/>
        <rFont val="Arial"/>
        <family val="2"/>
        <charset val="204"/>
      </rPr>
      <t xml:space="preserve">, </t>
    </r>
    <r>
      <rPr>
        <sz val="8"/>
        <color theme="1"/>
        <rFont val="ＭＳ Ｐゴシック"/>
        <family val="2"/>
        <charset val="128"/>
      </rPr>
      <t>ＰＥＧ－１ラウリルグリコール　</t>
    </r>
    <r>
      <rPr>
        <sz val="8"/>
        <color theme="1"/>
        <rFont val="Arial"/>
        <family val="2"/>
        <charset val="204"/>
      </rPr>
      <t xml:space="preserve">, </t>
    </r>
    <r>
      <rPr>
        <sz val="8"/>
        <color theme="1"/>
        <rFont val="ＭＳ Ｐゴシック"/>
        <family val="2"/>
        <charset val="128"/>
      </rPr>
      <t>トウミツ</t>
    </r>
    <r>
      <rPr>
        <sz val="8"/>
        <color theme="1"/>
        <rFont val="Arial"/>
        <family val="2"/>
        <charset val="204"/>
      </rPr>
      <t xml:space="preserve">, </t>
    </r>
    <r>
      <rPr>
        <sz val="8"/>
        <color theme="1"/>
        <rFont val="ＭＳ Ｐゴシック"/>
        <family val="2"/>
        <charset val="128"/>
      </rPr>
      <t>酒粕エキス</t>
    </r>
    <r>
      <rPr>
        <sz val="8"/>
        <color theme="1"/>
        <rFont val="Arial"/>
        <family val="2"/>
        <charset val="204"/>
      </rPr>
      <t xml:space="preserve">, </t>
    </r>
    <r>
      <rPr>
        <sz val="8"/>
        <color theme="1"/>
        <rFont val="ＭＳ Ｐゴシック"/>
        <family val="2"/>
        <charset val="128"/>
      </rPr>
      <t>ムクロジ果皮エキス　</t>
    </r>
    <r>
      <rPr>
        <sz val="8"/>
        <color theme="1"/>
        <rFont val="Arial"/>
        <family val="2"/>
        <charset val="204"/>
      </rPr>
      <t xml:space="preserve">, </t>
    </r>
    <r>
      <rPr>
        <sz val="8"/>
        <color theme="1"/>
        <rFont val="ＭＳ Ｐゴシック"/>
        <family val="2"/>
        <charset val="128"/>
      </rPr>
      <t>キラヤ樹皮エキス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オレンジ果皮油　</t>
    </r>
    <r>
      <rPr>
        <sz val="8"/>
        <color theme="1"/>
        <rFont val="Arial"/>
        <family val="2"/>
        <charset val="204"/>
      </rPr>
      <t xml:space="preserve">, </t>
    </r>
    <r>
      <rPr>
        <sz val="8"/>
        <color theme="1"/>
        <rFont val="ＭＳ Ｐゴシック"/>
        <family val="2"/>
        <charset val="128"/>
      </rPr>
      <t>ベルガモット果実油　</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チャ葉エキス　</t>
    </r>
    <r>
      <rPr>
        <sz val="8"/>
        <color theme="1"/>
        <rFont val="Arial"/>
        <family val="2"/>
        <charset val="204"/>
      </rPr>
      <t xml:space="preserve">, </t>
    </r>
    <r>
      <rPr>
        <sz val="8"/>
        <color theme="1"/>
        <rFont val="ＭＳ Ｐゴシック"/>
        <family val="2"/>
        <charset val="128"/>
      </rPr>
      <t>キュウリ果実エキス　</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塩化Ｎａ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エタノール　</t>
    </r>
    <r>
      <rPr>
        <sz val="8"/>
        <color theme="1"/>
        <rFont val="Arial"/>
        <family val="2"/>
        <charset val="204"/>
      </rPr>
      <t xml:space="preserve">, </t>
    </r>
    <r>
      <rPr>
        <sz val="8"/>
        <color theme="1"/>
        <rFont val="ＭＳ Ｐゴシック"/>
        <family val="2"/>
        <charset val="128"/>
      </rPr>
      <t>エチドロン酸　</t>
    </r>
    <r>
      <rPr>
        <sz val="8"/>
        <color theme="1"/>
        <rFont val="Arial"/>
        <family val="2"/>
        <charset val="204"/>
      </rPr>
      <t xml:space="preserve">, </t>
    </r>
    <r>
      <rPr>
        <sz val="8"/>
        <color theme="1"/>
        <rFont val="ＭＳ Ｐゴシック"/>
        <family val="2"/>
        <charset val="128"/>
      </rPr>
      <t>フェノキシエタノール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</si>
  <si>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グリコシルトレハロース　</t>
    </r>
    <r>
      <rPr>
        <sz val="8"/>
        <color theme="1"/>
        <rFont val="Arial"/>
        <family val="2"/>
        <charset val="204"/>
      </rPr>
      <t xml:space="preserve">, </t>
    </r>
    <r>
      <rPr>
        <sz val="8"/>
        <color theme="1"/>
        <rFont val="ＭＳ Ｐゴシック"/>
        <family val="2"/>
        <charset val="128"/>
      </rPr>
      <t>加水分解水添デンプン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ポリクオタニウム－５１　</t>
    </r>
    <r>
      <rPr>
        <sz val="8"/>
        <color theme="1"/>
        <rFont val="Arial"/>
        <family val="2"/>
        <charset val="204"/>
      </rPr>
      <t xml:space="preserve">, </t>
    </r>
    <r>
      <rPr>
        <sz val="8"/>
        <color theme="1"/>
        <rFont val="ＭＳ Ｐゴシック"/>
        <family val="2"/>
        <charset val="128"/>
      </rPr>
      <t>ナイアシンアミド　</t>
    </r>
    <r>
      <rPr>
        <sz val="8"/>
        <color theme="1"/>
        <rFont val="Arial"/>
        <family val="2"/>
        <charset val="204"/>
      </rPr>
      <t>, β</t>
    </r>
    <r>
      <rPr>
        <sz val="8"/>
        <color theme="1"/>
        <rFont val="ＭＳ Ｐゴシック"/>
        <family val="2"/>
        <charset val="128"/>
      </rPr>
      <t>－グルカン　</t>
    </r>
    <r>
      <rPr>
        <sz val="8"/>
        <color theme="1"/>
        <rFont val="Arial"/>
        <family val="2"/>
        <charset val="204"/>
      </rPr>
      <t xml:space="preserve">, </t>
    </r>
    <r>
      <rPr>
        <sz val="8"/>
        <color theme="1"/>
        <rFont val="ＭＳ Ｐゴシック"/>
        <family val="2"/>
        <charset val="128"/>
      </rPr>
      <t>水溶性プロテオグリカン　</t>
    </r>
    <r>
      <rPr>
        <sz val="8"/>
        <color theme="1"/>
        <rFont val="Arial"/>
        <family val="2"/>
        <charset val="204"/>
      </rPr>
      <t xml:space="preserve">, </t>
    </r>
    <r>
      <rPr>
        <sz val="8"/>
        <color theme="1"/>
        <rFont val="ＭＳ Ｐゴシック"/>
        <family val="2"/>
        <charset val="128"/>
      </rPr>
      <t>加水分解コラーゲン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ブドウ果実エキス　</t>
    </r>
    <r>
      <rPr>
        <sz val="8"/>
        <color theme="1"/>
        <rFont val="Arial"/>
        <family val="2"/>
        <charset val="204"/>
      </rPr>
      <t xml:space="preserve">, </t>
    </r>
    <r>
      <rPr>
        <sz val="8"/>
        <color theme="1"/>
        <rFont val="ＭＳ Ｐゴシック"/>
        <family val="2"/>
        <charset val="128"/>
      </rPr>
      <t>加水分解アナツバメ巣エキス　</t>
    </r>
    <r>
      <rPr>
        <sz val="8"/>
        <color theme="1"/>
        <rFont val="Arial"/>
        <family val="2"/>
        <charset val="204"/>
      </rPr>
      <t xml:space="preserve">, </t>
    </r>
    <r>
      <rPr>
        <sz val="8"/>
        <color theme="1"/>
        <rFont val="ＭＳ Ｐゴシック"/>
        <family val="2"/>
        <charset val="128"/>
      </rPr>
      <t>ノイバラ果実エキス　</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デキストリン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ＥＤＴＡ－４Ｎａ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</si>
  <si>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ベヘニルアルコール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マカデミアナッツ脂肪酸エチル　</t>
    </r>
    <r>
      <rPr>
        <sz val="8"/>
        <color theme="1"/>
        <rFont val="Arial"/>
        <family val="2"/>
        <charset val="204"/>
      </rPr>
      <t xml:space="preserve">, </t>
    </r>
    <r>
      <rPr>
        <sz val="8"/>
        <color theme="1"/>
        <rFont val="ＭＳ Ｐゴシック"/>
        <family val="2"/>
        <charset val="128"/>
      </rPr>
      <t>ステアリン酸グリセリル（ＳＥ）　</t>
    </r>
    <r>
      <rPr>
        <sz val="8"/>
        <color theme="1"/>
        <rFont val="Arial"/>
        <family val="2"/>
        <charset val="204"/>
      </rPr>
      <t xml:space="preserve">, </t>
    </r>
    <r>
      <rPr>
        <sz val="8"/>
        <color theme="1"/>
        <rFont val="ＭＳ Ｐゴシック"/>
        <family val="2"/>
        <charset val="128"/>
      </rPr>
      <t>セテアリルアルコール　</t>
    </r>
    <r>
      <rPr>
        <sz val="8"/>
        <color theme="1"/>
        <rFont val="Arial"/>
        <family val="2"/>
        <charset val="204"/>
      </rPr>
      <t xml:space="preserve">, </t>
    </r>
    <r>
      <rPr>
        <sz val="8"/>
        <color theme="1"/>
        <rFont val="ＭＳ Ｐゴシック"/>
        <family val="2"/>
        <charset val="128"/>
      </rPr>
      <t>ステアリン酸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レスベラトロール　</t>
    </r>
    <r>
      <rPr>
        <sz val="8"/>
        <color theme="1"/>
        <rFont val="Arial"/>
        <family val="2"/>
        <charset val="204"/>
      </rPr>
      <t xml:space="preserve">, </t>
    </r>
    <r>
      <rPr>
        <sz val="8"/>
        <color theme="1"/>
        <rFont val="ＭＳ Ｐゴシック"/>
        <family val="2"/>
        <charset val="128"/>
      </rPr>
      <t>エルゴチオネイン　</t>
    </r>
    <r>
      <rPr>
        <sz val="8"/>
        <color theme="1"/>
        <rFont val="Arial"/>
        <family val="2"/>
        <charset val="204"/>
      </rPr>
      <t xml:space="preserve">, </t>
    </r>
    <r>
      <rPr>
        <sz val="8"/>
        <color theme="1"/>
        <rFont val="ＭＳ Ｐゴシック"/>
        <family val="2"/>
        <charset val="128"/>
      </rPr>
      <t>ヒアルロン酸ジメチルシラノール　</t>
    </r>
    <r>
      <rPr>
        <sz val="8"/>
        <color theme="1"/>
        <rFont val="Arial"/>
        <family val="2"/>
        <charset val="204"/>
      </rPr>
      <t xml:space="preserve">, </t>
    </r>
    <r>
      <rPr>
        <sz val="8"/>
        <color theme="1"/>
        <rFont val="ＭＳ Ｐゴシック"/>
        <family val="2"/>
        <charset val="128"/>
      </rPr>
      <t>セラミドＥＯＰ　</t>
    </r>
    <r>
      <rPr>
        <sz val="8"/>
        <color theme="1"/>
        <rFont val="Arial"/>
        <family val="2"/>
        <charset val="204"/>
      </rPr>
      <t xml:space="preserve">, </t>
    </r>
    <r>
      <rPr>
        <sz val="8"/>
        <color theme="1"/>
        <rFont val="ＭＳ Ｐゴシック"/>
        <family val="2"/>
        <charset val="128"/>
      </rPr>
      <t>セラミドＮＰ　</t>
    </r>
    <r>
      <rPr>
        <sz val="8"/>
        <color theme="1"/>
        <rFont val="Arial"/>
        <family val="2"/>
        <charset val="204"/>
      </rPr>
      <t xml:space="preserve">, </t>
    </r>
    <r>
      <rPr>
        <sz val="8"/>
        <color theme="1"/>
        <rFont val="ＭＳ Ｐゴシック"/>
        <family val="2"/>
        <charset val="128"/>
      </rPr>
      <t>セラミドＡＰ　</t>
    </r>
    <r>
      <rPr>
        <sz val="8"/>
        <color theme="1"/>
        <rFont val="Arial"/>
        <family val="2"/>
        <charset val="204"/>
      </rPr>
      <t xml:space="preserve">, </t>
    </r>
    <r>
      <rPr>
        <sz val="8"/>
        <color theme="1"/>
        <rFont val="ＭＳ Ｐゴシック"/>
        <family val="2"/>
        <charset val="128"/>
      </rPr>
      <t>フィトスフィンゴシン　</t>
    </r>
    <r>
      <rPr>
        <sz val="8"/>
        <color theme="1"/>
        <rFont val="Arial"/>
        <family val="2"/>
        <charset val="204"/>
      </rPr>
      <t xml:space="preserve">, </t>
    </r>
    <r>
      <rPr>
        <sz val="8"/>
        <color theme="1"/>
        <rFont val="ＭＳ Ｐゴシック"/>
        <family val="2"/>
        <charset val="128"/>
      </rPr>
      <t>コレステロール　</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サッカロミセス溶解質エキス</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プルーン分解物　</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メマツヨイグサ種子エキス　</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オーキッドエキス　</t>
    </r>
    <r>
      <rPr>
        <sz val="8"/>
        <color theme="1"/>
        <rFont val="Arial"/>
        <family val="2"/>
        <charset val="204"/>
      </rPr>
      <t xml:space="preserve">, </t>
    </r>
    <r>
      <rPr>
        <sz val="8"/>
        <color theme="1"/>
        <rFont val="ＭＳ Ｐゴシック"/>
        <family val="2"/>
        <charset val="128"/>
      </rPr>
      <t>ビルベリー葉エキス　</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エタノール　</t>
    </r>
    <r>
      <rPr>
        <sz val="8"/>
        <color theme="1"/>
        <rFont val="Arial"/>
        <family val="2"/>
        <charset val="204"/>
      </rPr>
      <t xml:space="preserve">, </t>
    </r>
    <r>
      <rPr>
        <sz val="8"/>
        <color theme="1"/>
        <rFont val="ＭＳ Ｐゴシック"/>
        <family val="2"/>
        <charset val="128"/>
      </rPr>
      <t>セテス－２０　</t>
    </r>
    <r>
      <rPr>
        <sz val="8"/>
        <color theme="1"/>
        <rFont val="Arial"/>
        <family val="2"/>
        <charset val="204"/>
      </rPr>
      <t xml:space="preserve">, </t>
    </r>
    <r>
      <rPr>
        <sz val="8"/>
        <color theme="1"/>
        <rFont val="ＭＳ Ｐゴシック"/>
        <family val="2"/>
        <charset val="128"/>
      </rPr>
      <t>ステアリン酸ソルビタン　</t>
    </r>
    <r>
      <rPr>
        <sz val="8"/>
        <color theme="1"/>
        <rFont val="Arial"/>
        <family val="2"/>
        <charset val="204"/>
      </rPr>
      <t xml:space="preserve">, </t>
    </r>
    <r>
      <rPr>
        <sz val="8"/>
        <color theme="1"/>
        <rFont val="ＭＳ Ｐゴシック"/>
        <family val="2"/>
        <charset val="128"/>
      </rPr>
      <t>キサンタンガム　</t>
    </r>
    <r>
      <rPr>
        <sz val="8"/>
        <color theme="1"/>
        <rFont val="Arial"/>
        <family val="2"/>
        <charset val="204"/>
      </rPr>
      <t xml:space="preserve">, </t>
    </r>
    <r>
      <rPr>
        <sz val="8"/>
        <color theme="1"/>
        <rFont val="ＭＳ Ｐゴシック"/>
        <family val="2"/>
        <charset val="128"/>
      </rPr>
      <t>カルボマー　</t>
    </r>
    <r>
      <rPr>
        <sz val="8"/>
        <color theme="1"/>
        <rFont val="Arial"/>
        <family val="2"/>
        <charset val="204"/>
      </rPr>
      <t xml:space="preserve">, </t>
    </r>
    <r>
      <rPr>
        <sz val="8"/>
        <color theme="1"/>
        <rFont val="ＭＳ Ｐゴシック"/>
        <family val="2"/>
        <charset val="128"/>
      </rPr>
      <t>ＥＤＴＡ－４Ｎａ　</t>
    </r>
    <r>
      <rPr>
        <sz val="8"/>
        <color theme="1"/>
        <rFont val="Arial"/>
        <family val="2"/>
        <charset val="204"/>
      </rPr>
      <t xml:space="preserve">, </t>
    </r>
    <r>
      <rPr>
        <sz val="8"/>
        <color theme="1"/>
        <rFont val="ＭＳ Ｐゴシック"/>
        <family val="2"/>
        <charset val="128"/>
      </rPr>
      <t>ラウロイルラクチレートＮａ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</si>
  <si>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ナイロン</t>
    </r>
    <r>
      <rPr>
        <sz val="8"/>
        <color theme="1"/>
        <rFont val="Arial"/>
        <family val="2"/>
        <charset val="204"/>
      </rPr>
      <t xml:space="preserve"> 85 </t>
    </r>
    <r>
      <rPr>
        <sz val="8"/>
        <color theme="1"/>
        <rFont val="ＭＳ Ｐゴシック"/>
        <family val="2"/>
        <charset val="128"/>
      </rPr>
      <t>％、ポリウレタン</t>
    </r>
    <r>
      <rPr>
        <sz val="8"/>
        <color theme="1"/>
        <rFont val="Arial"/>
        <family val="2"/>
        <charset val="204"/>
      </rPr>
      <t xml:space="preserve"> 15</t>
    </r>
    <r>
      <rPr>
        <sz val="8"/>
        <color theme="1"/>
        <rFont val="ＭＳ Ｐゴシック"/>
        <family val="2"/>
        <charset val="128"/>
      </rPr>
      <t>％</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</si>
  <si>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、ツボクサエキス、マデカッソシド、アシアチコシド、キサンタンガム、メチルパラベン、フェノキシエタノール、ポリソルベート</t>
    </r>
    <r>
      <rPr>
        <sz val="8"/>
        <color theme="1"/>
        <rFont val="Arial"/>
        <family val="2"/>
        <charset val="204"/>
      </rPr>
      <t>80</t>
    </r>
    <r>
      <rPr>
        <sz val="8"/>
        <color theme="1"/>
        <rFont val="ＭＳ Ｐゴシック"/>
        <family val="2"/>
        <charset val="128"/>
      </rPr>
      <t>、ヒアルロン酸</t>
    </r>
    <r>
      <rPr>
        <sz val="8"/>
        <color theme="1"/>
        <rFont val="Arial"/>
        <family val="2"/>
        <charset val="204"/>
      </rPr>
      <t>Na</t>
    </r>
    <r>
      <rPr>
        <sz val="8"/>
        <color theme="1"/>
        <rFont val="ＭＳ Ｐゴシック"/>
        <family val="2"/>
        <charset val="128"/>
      </rPr>
      <t>、ポリグルタミン酸、</t>
    </r>
    <r>
      <rPr>
        <sz val="8"/>
        <color theme="1"/>
        <rFont val="Arial"/>
        <family val="2"/>
        <charset val="204"/>
      </rPr>
      <t xml:space="preserve"> </t>
    </r>
    <r>
      <rPr>
        <sz val="8"/>
        <color theme="1"/>
        <rFont val="ＭＳ Ｐゴシック"/>
        <family val="2"/>
        <charset val="128"/>
      </rPr>
      <t>セイヨウトチノキ種子エキス、アルニカ花エキス、ハマメリス葉エキス、セイヨウキズタ葉</t>
    </r>
    <r>
      <rPr>
        <sz val="8"/>
        <color theme="1"/>
        <rFont val="Arial"/>
        <family val="2"/>
        <charset val="204"/>
      </rPr>
      <t xml:space="preserve">/ </t>
    </r>
    <r>
      <rPr>
        <sz val="8"/>
        <color theme="1"/>
        <rFont val="ＭＳ Ｐゴシック"/>
        <family val="2"/>
        <charset val="128"/>
      </rPr>
      <t>茎エキス、セイヨウオトギリソウ花</t>
    </r>
    <r>
      <rPr>
        <sz val="8"/>
        <color theme="1"/>
        <rFont val="Arial"/>
        <family val="2"/>
        <charset val="204"/>
      </rPr>
      <t xml:space="preserve">/ </t>
    </r>
    <r>
      <rPr>
        <sz val="8"/>
        <color theme="1"/>
        <rFont val="ＭＳ Ｐゴシック"/>
        <family val="2"/>
        <charset val="128"/>
      </rPr>
      <t>葉</t>
    </r>
    <r>
      <rPr>
        <sz val="8"/>
        <color theme="1"/>
        <rFont val="Arial"/>
        <family val="2"/>
        <charset val="204"/>
      </rPr>
      <t xml:space="preserve">/ </t>
    </r>
    <r>
      <rPr>
        <sz val="8"/>
        <color theme="1"/>
        <rFont val="ＭＳ Ｐゴシック"/>
        <family val="2"/>
        <charset val="128"/>
      </rPr>
      <t>茎エキス、ブドウ葉エキス、ローマカミツレ花エキス、トウキンセ</t>
    </r>
    <r>
      <rPr>
        <sz val="8"/>
        <color theme="1"/>
        <rFont val="Arial"/>
        <family val="2"/>
        <charset val="204"/>
      </rPr>
      <t xml:space="preserve"> </t>
    </r>
    <r>
      <rPr>
        <sz val="8"/>
        <color theme="1"/>
        <rFont val="ＭＳ Ｐゴシック"/>
        <family val="2"/>
        <charset val="128"/>
      </rPr>
      <t>ンカ花エキ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ヤ</t>
    </r>
    <r>
      <rPr>
        <sz val="8"/>
        <color theme="1"/>
        <rFont val="Arial"/>
        <family val="2"/>
        <charset val="204"/>
      </rPr>
      <t xml:space="preserve"> </t>
    </r>
    <r>
      <rPr>
        <sz val="8"/>
        <color theme="1"/>
        <rFont val="ＭＳ Ｐゴシック"/>
        <family val="2"/>
        <charset val="128"/>
      </rPr>
      <t>グル</t>
    </r>
    <r>
      <rPr>
        <sz val="8"/>
        <color theme="1"/>
        <rFont val="Arial"/>
        <family val="2"/>
        <charset val="204"/>
      </rPr>
      <t xml:space="preserve"> </t>
    </r>
    <r>
      <rPr>
        <sz val="8"/>
        <color theme="1"/>
        <rFont val="ＭＳ Ｐゴシック"/>
        <family val="2"/>
        <charset val="128"/>
      </rPr>
      <t>マギ</t>
    </r>
    <r>
      <rPr>
        <sz val="8"/>
        <color theme="1"/>
        <rFont val="Arial"/>
        <family val="2"/>
        <charset val="204"/>
      </rPr>
      <t xml:space="preserve"> </t>
    </r>
    <r>
      <rPr>
        <sz val="8"/>
        <color theme="1"/>
        <rFont val="ＭＳ Ｐゴシック"/>
        <family val="2"/>
        <charset val="128"/>
      </rPr>
      <t>ク</t>
    </r>
    <r>
      <rPr>
        <sz val="8"/>
        <color theme="1"/>
        <rFont val="Arial"/>
        <family val="2"/>
        <charset val="204"/>
      </rPr>
      <t xml:space="preserve"> </t>
    </r>
    <r>
      <rPr>
        <sz val="8"/>
        <color theme="1"/>
        <rFont val="ＭＳ Ｐゴシック"/>
        <family val="2"/>
        <charset val="128"/>
      </rPr>
      <t>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カミツレ花エキ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セ</t>
    </r>
    <r>
      <rPr>
        <sz val="8"/>
        <color theme="1"/>
        <rFont val="Arial"/>
        <family val="2"/>
        <charset val="204"/>
      </rPr>
      <t xml:space="preserve"> </t>
    </r>
    <r>
      <rPr>
        <sz val="8"/>
        <color theme="1"/>
        <rFont val="ＭＳ Ｐゴシック"/>
        <family val="2"/>
        <charset val="128"/>
      </rPr>
      <t>イヨウオトギ</t>
    </r>
    <r>
      <rPr>
        <sz val="8"/>
        <color theme="1"/>
        <rFont val="Arial"/>
        <family val="2"/>
        <charset val="204"/>
      </rPr>
      <t xml:space="preserve"> </t>
    </r>
    <r>
      <rPr>
        <sz val="8"/>
        <color theme="1"/>
        <rFont val="ＭＳ Ｐゴシック"/>
        <family val="2"/>
        <charset val="128"/>
      </rPr>
      <t>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フ</t>
    </r>
    <r>
      <rPr>
        <sz val="8"/>
        <color theme="1"/>
        <rFont val="Arial"/>
        <family val="2"/>
        <charset val="204"/>
      </rPr>
      <t xml:space="preserve"> </t>
    </r>
    <r>
      <rPr>
        <sz val="8"/>
        <color theme="1"/>
        <rFont val="ＭＳ Ｐゴシック"/>
        <family val="2"/>
        <charset val="128"/>
      </rPr>
      <t>ユ</t>
    </r>
    <r>
      <rPr>
        <sz val="8"/>
        <color theme="1"/>
        <rFont val="Arial"/>
        <family val="2"/>
        <charset val="204"/>
      </rPr>
      <t xml:space="preserve"> </t>
    </r>
    <r>
      <rPr>
        <sz val="8"/>
        <color theme="1"/>
        <rFont val="ＭＳ Ｐゴシック"/>
        <family val="2"/>
        <charset val="128"/>
      </rPr>
      <t>ボ</t>
    </r>
    <r>
      <rPr>
        <sz val="8"/>
        <color theme="1"/>
        <rFont val="Arial"/>
        <family val="2"/>
        <charset val="204"/>
      </rPr>
      <t xml:space="preserve"> </t>
    </r>
    <r>
      <rPr>
        <sz val="8"/>
        <color theme="1"/>
        <rFont val="ＭＳ Ｐゴシック"/>
        <family val="2"/>
        <charset val="128"/>
      </rPr>
      <t>ダイジ</t>
    </r>
    <r>
      <rPr>
        <sz val="8"/>
        <color theme="1"/>
        <rFont val="Arial"/>
        <family val="2"/>
        <charset val="204"/>
      </rPr>
      <t xml:space="preserve"> </t>
    </r>
    <r>
      <rPr>
        <sz val="8"/>
        <color theme="1"/>
        <rFont val="ＭＳ Ｐゴシック"/>
        <family val="2"/>
        <charset val="128"/>
      </rPr>
      <t>ュ</t>
    </r>
    <r>
      <rPr>
        <sz val="8"/>
        <color theme="1"/>
        <rFont val="Arial"/>
        <family val="2"/>
        <charset val="204"/>
      </rPr>
      <t xml:space="preserve"> </t>
    </r>
    <r>
      <rPr>
        <sz val="8"/>
        <color theme="1"/>
        <rFont val="ＭＳ Ｐゴシック"/>
        <family val="2"/>
        <charset val="128"/>
      </rPr>
      <t>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レモン果実エキ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スギ</t>
    </r>
    <r>
      <rPr>
        <sz val="8"/>
        <color theme="1"/>
        <rFont val="Arial"/>
        <family val="2"/>
        <charset val="204"/>
      </rPr>
      <t xml:space="preserve"> </t>
    </r>
    <r>
      <rPr>
        <sz val="8"/>
        <color theme="1"/>
        <rFont val="ＭＳ Ｐゴシック"/>
        <family val="2"/>
        <charset val="128"/>
      </rPr>
      <t>ナ</t>
    </r>
    <r>
      <rPr>
        <sz val="8"/>
        <color theme="1"/>
        <rFont val="Arial"/>
        <family val="2"/>
        <charset val="204"/>
      </rPr>
      <t xml:space="preserve"> </t>
    </r>
    <r>
      <rPr>
        <sz val="8"/>
        <color theme="1"/>
        <rFont val="ＭＳ Ｐゴシック"/>
        <family val="2"/>
        <charset val="128"/>
      </rPr>
      <t>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ホ</t>
    </r>
    <r>
      <rPr>
        <sz val="8"/>
        <color theme="1"/>
        <rFont val="Arial"/>
        <family val="2"/>
        <charset val="204"/>
      </rPr>
      <t xml:space="preserve"> </t>
    </r>
    <r>
      <rPr>
        <sz val="8"/>
        <color theme="1"/>
        <rFont val="ＭＳ Ｐゴシック"/>
        <family val="2"/>
        <charset val="128"/>
      </rPr>
      <t>ップ花エキ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セ</t>
    </r>
    <r>
      <rPr>
        <sz val="8"/>
        <color theme="1"/>
        <rFont val="Arial"/>
        <family val="2"/>
        <charset val="204"/>
      </rPr>
      <t xml:space="preserve"> </t>
    </r>
    <r>
      <rPr>
        <sz val="8"/>
        <color theme="1"/>
        <rFont val="ＭＳ Ｐゴシック"/>
        <family val="2"/>
        <charset val="128"/>
      </rPr>
      <t>イヨウアカマ</t>
    </r>
    <r>
      <rPr>
        <sz val="8"/>
        <color theme="1"/>
        <rFont val="Arial"/>
        <family val="2"/>
        <charset val="204"/>
      </rPr>
      <t xml:space="preserve"> </t>
    </r>
    <r>
      <rPr>
        <sz val="8"/>
        <color theme="1"/>
        <rFont val="ＭＳ Ｐゴシック"/>
        <family val="2"/>
        <charset val="128"/>
      </rPr>
      <t>ツ球果エキス、ローズマリー葉エキス、プラセンタエキス、加水分解コラーゲン、</t>
    </r>
    <r>
      <rPr>
        <sz val="8"/>
        <color theme="1"/>
        <rFont val="Arial"/>
        <family val="2"/>
        <charset val="204"/>
      </rPr>
      <t>PCA-Na</t>
    </r>
    <r>
      <rPr>
        <sz val="8"/>
        <color theme="1"/>
        <rFont val="ＭＳ Ｐゴシック"/>
        <family val="2"/>
        <charset val="128"/>
      </rPr>
      <t>、加水分解コンキオリン、アロエベラ葉エキス</t>
    </r>
    <phoneticPr fontId="11"/>
  </si>
  <si>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、カンナビジオール、ヒアルロン酸</t>
    </r>
    <r>
      <rPr>
        <sz val="8"/>
        <color theme="1"/>
        <rFont val="Arial"/>
        <family val="2"/>
        <charset val="204"/>
      </rPr>
      <t>Na</t>
    </r>
    <r>
      <rPr>
        <sz val="8"/>
        <color theme="1"/>
        <rFont val="ＭＳ Ｐゴシック"/>
        <family val="2"/>
        <charset val="128"/>
      </rPr>
      <t>、プラセンタエキス、加水分解コラーゲン、</t>
    </r>
    <r>
      <rPr>
        <sz val="8"/>
        <color theme="1"/>
        <rFont val="Arial"/>
        <family val="2"/>
        <charset val="204"/>
      </rPr>
      <t>PCA-Na</t>
    </r>
    <r>
      <rPr>
        <sz val="8"/>
        <color theme="1"/>
        <rFont val="ＭＳ Ｐゴシック"/>
        <family val="2"/>
        <charset val="128"/>
      </rPr>
      <t>、加水分解コンキオリン、ポリグルタミン酸、レモ</t>
    </r>
    <r>
      <rPr>
        <sz val="8"/>
        <color theme="1"/>
        <rFont val="Arial"/>
        <family val="2"/>
        <charset val="204"/>
      </rPr>
      <t xml:space="preserve"> </t>
    </r>
    <r>
      <rPr>
        <sz val="8"/>
        <color theme="1"/>
        <rFont val="ＭＳ Ｐゴシック"/>
        <family val="2"/>
        <charset val="128"/>
      </rPr>
      <t>ン果実エキス、スギナエキス、ホップ花エキス、セイヨウアカマツ球果エキス、ローズマリー葉エキス、クレマティス葉エキス、ヒバマタエキス、セイヨウキズタ葉</t>
    </r>
    <r>
      <rPr>
        <sz val="8"/>
        <color theme="1"/>
        <rFont val="Arial"/>
        <family val="2"/>
        <charset val="204"/>
      </rPr>
      <t>/</t>
    </r>
    <r>
      <rPr>
        <sz val="8"/>
        <color theme="1"/>
        <rFont val="ＭＳ Ｐゴシック"/>
        <family val="2"/>
        <charset val="128"/>
      </rPr>
      <t>茎エ</t>
    </r>
    <r>
      <rPr>
        <sz val="8"/>
        <color theme="1"/>
        <rFont val="Arial"/>
        <family val="2"/>
        <charset val="204"/>
      </rPr>
      <t xml:space="preserve"> </t>
    </r>
    <r>
      <rPr>
        <sz val="8"/>
        <color theme="1"/>
        <rFont val="ＭＳ Ｐゴシック"/>
        <family val="2"/>
        <charset val="128"/>
      </rPr>
      <t>キス、セイヨウナツユキソウ花エキス、サンザシエキス、ナツメ果実エキス、グレープフルーツ果実エキス、リンゴ果実エキス、オレンジ果汁、レモン果汁、ライム果</t>
    </r>
    <r>
      <rPr>
        <sz val="8"/>
        <color theme="1"/>
        <rFont val="Arial"/>
        <family val="2"/>
        <charset val="204"/>
      </rPr>
      <t xml:space="preserve"> </t>
    </r>
    <r>
      <rPr>
        <sz val="8"/>
        <color theme="1"/>
        <rFont val="ＭＳ Ｐゴシック"/>
        <family val="2"/>
        <charset val="128"/>
      </rPr>
      <t>汁、アロエベラ葉エキス、アルギン酸</t>
    </r>
    <r>
      <rPr>
        <sz val="8"/>
        <color theme="1"/>
        <rFont val="Arial"/>
        <family val="2"/>
        <charset val="204"/>
      </rPr>
      <t>Na</t>
    </r>
    <r>
      <rPr>
        <sz val="8"/>
        <color theme="1"/>
        <rFont val="ＭＳ Ｐゴシック"/>
        <family val="2"/>
        <charset val="128"/>
      </rPr>
      <t>、メチルパラベン、フェノキシエタノール、ポリソルベート</t>
    </r>
    <r>
      <rPr>
        <sz val="8"/>
        <color theme="1"/>
        <rFont val="Arial"/>
        <family val="2"/>
        <charset val="204"/>
      </rPr>
      <t>80</t>
    </r>
  </si>
  <si>
    <r>
      <rPr>
        <sz val="8"/>
        <color theme="1"/>
        <rFont val="ＭＳ Ｐゴシック"/>
        <family val="2"/>
        <charset val="128"/>
      </rPr>
      <t>水、イソペンチルジオール、グリセリン、</t>
    </r>
    <r>
      <rPr>
        <sz val="8"/>
        <color theme="1"/>
        <rFont val="Arial"/>
        <family val="2"/>
        <charset val="204"/>
      </rPr>
      <t>BG</t>
    </r>
    <r>
      <rPr>
        <sz val="8"/>
        <color theme="1"/>
        <rFont val="ＭＳ Ｐゴシック"/>
        <family val="2"/>
        <charset val="128"/>
      </rPr>
      <t>、</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ヘキサンジオール、ソルビトール、ヒアルロン酸</t>
    </r>
    <r>
      <rPr>
        <sz val="8"/>
        <color theme="1"/>
        <rFont val="Arial"/>
        <family val="2"/>
        <charset val="204"/>
      </rPr>
      <t>Na</t>
    </r>
    <r>
      <rPr>
        <sz val="8"/>
        <color theme="1"/>
        <rFont val="ＭＳ Ｐゴシック"/>
        <family val="2"/>
        <charset val="128"/>
      </rPr>
      <t>、水溶性コラーゲン、水溶性プロテオグリカン、ニコチンアミ</t>
    </r>
    <r>
      <rPr>
        <sz val="8"/>
        <color theme="1"/>
        <rFont val="Arial"/>
        <family val="2"/>
        <charset val="204"/>
      </rPr>
      <t xml:space="preserve"> </t>
    </r>
    <r>
      <rPr>
        <sz val="8"/>
        <color theme="1"/>
        <rFont val="ＭＳ Ｐゴシック"/>
        <family val="2"/>
        <charset val="128"/>
      </rPr>
      <t>ドモノヌクレオチド、ガラクトミセス培養液、ナイアシンアミド、ヒト幹細胞順化培養液、トリ</t>
    </r>
    <r>
      <rPr>
        <sz val="8"/>
        <color theme="1"/>
        <rFont val="Arial"/>
        <family val="2"/>
        <charset val="204"/>
      </rPr>
      <t>(</t>
    </r>
    <r>
      <rPr>
        <sz val="8"/>
        <color theme="1"/>
        <rFont val="ＭＳ Ｐゴシック"/>
        <family val="2"/>
        <charset val="128"/>
      </rPr>
      <t>カプリル</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グリセリル、水添レシチン、カプリリルグリコー</t>
    </r>
    <r>
      <rPr>
        <sz val="8"/>
        <color theme="1"/>
        <rFont val="Arial"/>
        <family val="2"/>
        <charset val="204"/>
      </rPr>
      <t xml:space="preserve"> </t>
    </r>
    <r>
      <rPr>
        <sz val="8"/>
        <color theme="1"/>
        <rFont val="ＭＳ Ｐゴシック"/>
        <family val="2"/>
        <charset val="128"/>
      </rPr>
      <t>ル、ヒアルロン酸アスコルビルプロピル、酢酸トコフェロール、カプリロイルジペプチド</t>
    </r>
    <r>
      <rPr>
        <sz val="8"/>
        <color theme="1"/>
        <rFont val="Arial"/>
        <family val="2"/>
        <charset val="204"/>
      </rPr>
      <t>-17</t>
    </r>
    <r>
      <rPr>
        <sz val="8"/>
        <color theme="1"/>
        <rFont val="ＭＳ Ｐゴシック"/>
        <family val="2"/>
        <charset val="128"/>
      </rPr>
      <t>、キサンタンガム、ポリソルベート</t>
    </r>
    <r>
      <rPr>
        <sz val="8"/>
        <color theme="1"/>
        <rFont val="Arial"/>
        <family val="2"/>
        <charset val="204"/>
      </rPr>
      <t>80</t>
    </r>
    <r>
      <rPr>
        <sz val="8"/>
        <color theme="1"/>
        <rFont val="ＭＳ Ｐゴシック"/>
        <family val="2"/>
        <charset val="128"/>
      </rPr>
      <t>、クエン酸</t>
    </r>
    <r>
      <rPr>
        <sz val="8"/>
        <color theme="1"/>
        <rFont val="Arial"/>
        <family val="2"/>
        <charset val="204"/>
      </rPr>
      <t>Na</t>
    </r>
    <r>
      <rPr>
        <sz val="8"/>
        <color theme="1"/>
        <rFont val="ＭＳ Ｐゴシック"/>
        <family val="2"/>
        <charset val="128"/>
      </rPr>
      <t>、クエン酸、メチルパラ</t>
    </r>
    <r>
      <rPr>
        <sz val="8"/>
        <color theme="1"/>
        <rFont val="Arial"/>
        <family val="2"/>
        <charset val="204"/>
      </rPr>
      <t xml:space="preserve"> </t>
    </r>
    <r>
      <rPr>
        <sz val="8"/>
        <color theme="1"/>
        <rFont val="ＭＳ Ｐゴシック"/>
        <family val="2"/>
        <charset val="128"/>
      </rPr>
      <t>ベン、フェノキシエタノール</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</si>
  <si>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t>
    </r>
    <r>
      <rPr>
        <sz val="8"/>
        <color theme="1"/>
        <rFont val="Arial"/>
        <family val="2"/>
        <charset val="204"/>
      </rPr>
      <t>3-0-</t>
    </r>
    <r>
      <rPr>
        <sz val="8"/>
        <color theme="1"/>
        <rFont val="ＭＳ Ｐゴシック"/>
        <family val="2"/>
        <charset val="128"/>
      </rPr>
      <t>エチルアスコルビン酸、パルミチン酸アスコルビルリン酸</t>
    </r>
    <r>
      <rPr>
        <sz val="8"/>
        <color theme="1"/>
        <rFont val="Arial"/>
        <family val="2"/>
        <charset val="204"/>
      </rPr>
      <t>3Na</t>
    </r>
    <r>
      <rPr>
        <sz val="8"/>
        <color theme="1"/>
        <rFont val="ＭＳ Ｐゴシック"/>
        <family val="2"/>
        <charset val="128"/>
      </rPr>
      <t>、キサンタンガム、メチルパラベン、フェノキシエタノール、ポリソルベー</t>
    </r>
    <r>
      <rPr>
        <sz val="8"/>
        <color theme="1"/>
        <rFont val="Arial"/>
        <family val="2"/>
        <charset val="204"/>
      </rPr>
      <t xml:space="preserve"> </t>
    </r>
    <r>
      <rPr>
        <sz val="8"/>
        <color theme="1"/>
        <rFont val="ＭＳ Ｐゴシック"/>
        <family val="2"/>
        <charset val="128"/>
      </rPr>
      <t>ト</t>
    </r>
    <r>
      <rPr>
        <sz val="8"/>
        <color theme="1"/>
        <rFont val="Arial"/>
        <family val="2"/>
        <charset val="204"/>
      </rPr>
      <t>80</t>
    </r>
    <r>
      <rPr>
        <sz val="8"/>
        <color theme="1"/>
        <rFont val="ＭＳ Ｐゴシック"/>
        <family val="2"/>
        <charset val="128"/>
      </rPr>
      <t>、ヒアルロン酸</t>
    </r>
    <r>
      <rPr>
        <sz val="8"/>
        <color theme="1"/>
        <rFont val="Arial"/>
        <family val="2"/>
        <charset val="204"/>
      </rPr>
      <t>Na</t>
    </r>
    <r>
      <rPr>
        <sz val="8"/>
        <color theme="1"/>
        <rFont val="ＭＳ Ｐゴシック"/>
        <family val="2"/>
        <charset val="128"/>
      </rPr>
      <t>、ポリグルタミン酸、セイヨウトチノキ種子エキス、アルニカ花エキス、ハマメリス葉エキス、セイヨウキズタ葉</t>
    </r>
    <r>
      <rPr>
        <sz val="8"/>
        <color theme="1"/>
        <rFont val="Arial"/>
        <family val="2"/>
        <charset val="204"/>
      </rPr>
      <t>/</t>
    </r>
    <r>
      <rPr>
        <sz val="8"/>
        <color theme="1"/>
        <rFont val="ＭＳ Ｐゴシック"/>
        <family val="2"/>
        <charset val="128"/>
      </rPr>
      <t>茎エキス、セイヨウオトギリソウ</t>
    </r>
    <r>
      <rPr>
        <sz val="8"/>
        <color theme="1"/>
        <rFont val="Arial"/>
        <family val="2"/>
        <charset val="204"/>
      </rPr>
      <t xml:space="preserve"> </t>
    </r>
    <r>
      <rPr>
        <sz val="8"/>
        <color theme="1"/>
        <rFont val="ＭＳ Ｐゴシック"/>
        <family val="2"/>
        <charset val="128"/>
      </rPr>
      <t>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茎エキス、ブドウ葉エキス、クレマティス葉エキス、スギナエキス、ヒバマタエキス、セイヨウナツユキソウ花エキス、プラセンタエキス、加水分解コラーゲン、</t>
    </r>
    <r>
      <rPr>
        <sz val="8"/>
        <color theme="1"/>
        <rFont val="Arial"/>
        <family val="2"/>
        <charset val="204"/>
      </rPr>
      <t xml:space="preserve"> PCA-Na</t>
    </r>
    <r>
      <rPr>
        <sz val="8"/>
        <color theme="1"/>
        <rFont val="ＭＳ Ｐゴシック"/>
        <family val="2"/>
        <charset val="128"/>
      </rPr>
      <t>、加水分解コンキオリン、アロエベラ葉エキス</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</si>
  <si>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t>
    </r>
    <r>
      <rPr>
        <sz val="8"/>
        <color theme="1"/>
        <rFont val="Arial"/>
        <family val="2"/>
        <charset val="204"/>
      </rPr>
      <t>DPG</t>
    </r>
    <r>
      <rPr>
        <sz val="8"/>
        <color theme="1"/>
        <rFont val="ＭＳ Ｐゴシック"/>
        <family val="2"/>
        <charset val="128"/>
      </rPr>
      <t>、</t>
    </r>
    <r>
      <rPr>
        <sz val="8"/>
        <color theme="1"/>
        <rFont val="Arial"/>
        <family val="2"/>
        <charset val="204"/>
      </rPr>
      <t>PG</t>
    </r>
    <r>
      <rPr>
        <sz val="8"/>
        <color theme="1"/>
        <rFont val="ＭＳ Ｐゴシック"/>
        <family val="2"/>
        <charset val="128"/>
      </rPr>
      <t>、ラウレス</t>
    </r>
    <r>
      <rPr>
        <sz val="8"/>
        <color theme="1"/>
        <rFont val="Arial"/>
        <family val="2"/>
        <charset val="204"/>
      </rPr>
      <t>-4</t>
    </r>
    <r>
      <rPr>
        <sz val="8"/>
        <color theme="1"/>
        <rFont val="ＭＳ Ｐゴシック"/>
        <family val="2"/>
        <charset val="128"/>
      </rPr>
      <t>、ポリソルベート</t>
    </r>
    <r>
      <rPr>
        <sz val="8"/>
        <color theme="1"/>
        <rFont val="Arial"/>
        <family val="2"/>
        <charset val="204"/>
      </rPr>
      <t>20</t>
    </r>
    <r>
      <rPr>
        <sz val="8"/>
        <color theme="1"/>
        <rFont val="ＭＳ Ｐゴシック"/>
        <family val="2"/>
        <charset val="128"/>
      </rPr>
      <t>、アルガニアスピノサ核油、ヒアルロン酸</t>
    </r>
    <r>
      <rPr>
        <sz val="8"/>
        <color theme="1"/>
        <rFont val="Arial"/>
        <family val="2"/>
        <charset val="204"/>
      </rPr>
      <t>Na</t>
    </r>
    <r>
      <rPr>
        <sz val="8"/>
        <color theme="1"/>
        <rFont val="ＭＳ Ｐゴシック"/>
        <family val="2"/>
        <charset val="128"/>
      </rPr>
      <t>、プラセンタエキス、加水分解コラーゲン、ヒト遺伝子組</t>
    </r>
    <r>
      <rPr>
        <sz val="8"/>
        <color theme="1"/>
        <rFont val="Arial"/>
        <family val="2"/>
        <charset val="204"/>
      </rPr>
      <t xml:space="preserve"> </t>
    </r>
    <r>
      <rPr>
        <sz val="8"/>
        <color theme="1"/>
        <rFont val="ＭＳ Ｐゴシック"/>
        <family val="2"/>
        <charset val="128"/>
      </rPr>
      <t>換オリゴペプチド</t>
    </r>
    <r>
      <rPr>
        <sz val="8"/>
        <color theme="1"/>
        <rFont val="Arial"/>
        <family val="2"/>
        <charset val="204"/>
      </rPr>
      <t>-1</t>
    </r>
    <r>
      <rPr>
        <sz val="8"/>
        <color theme="1"/>
        <rFont val="ＭＳ Ｐゴシック"/>
        <family val="2"/>
        <charset val="128"/>
      </rPr>
      <t>、水添レシチン、コレステロール、キサンタンガム、ココイルサルコシン</t>
    </r>
    <r>
      <rPr>
        <sz val="8"/>
        <color theme="1"/>
        <rFont val="Arial"/>
        <family val="2"/>
        <charset val="204"/>
      </rPr>
      <t>Na</t>
    </r>
    <r>
      <rPr>
        <sz val="8"/>
        <color theme="1"/>
        <rFont val="ＭＳ Ｐゴシック"/>
        <family val="2"/>
        <charset val="128"/>
      </rPr>
      <t>、エタノール、ツボクサエキス、マデカッソシド、アシアチコシド、ビルベ</t>
    </r>
    <r>
      <rPr>
        <sz val="8"/>
        <color theme="1"/>
        <rFont val="Arial"/>
        <family val="2"/>
        <charset val="204"/>
      </rPr>
      <t xml:space="preserve"> </t>
    </r>
    <r>
      <rPr>
        <sz val="8"/>
        <color theme="1"/>
        <rFont val="ＭＳ Ｐゴシック"/>
        <family val="2"/>
        <charset val="128"/>
      </rPr>
      <t>リー果実エキス、サトウキビエキス、サトウカエデエキス、オレンシ果実エキス、レモン果実エキス、フェノキシエタノール、メチルパラベン、エチルパラベン、香料</t>
    </r>
  </si>
  <si>
    <r>
      <rPr>
        <sz val="8"/>
        <color theme="1"/>
        <rFont val="ＭＳ Ｐゴシック"/>
        <family val="2"/>
        <charset val="128"/>
      </rPr>
      <t>水、グリセリン、イソペンチルジオール、パルミチン酸レチノール、バクチオール、ツボクサエキス、</t>
    </r>
    <r>
      <rPr>
        <sz val="8"/>
        <color theme="1"/>
        <rFont val="Arial"/>
        <family val="2"/>
        <charset val="204"/>
      </rPr>
      <t>BG</t>
    </r>
    <r>
      <rPr>
        <sz val="8"/>
        <color theme="1"/>
        <rFont val="ＭＳ Ｐゴシック"/>
        <family val="2"/>
        <charset val="128"/>
      </rPr>
      <t>、ソルビトール、ナイアシンアミド、セラミド</t>
    </r>
    <r>
      <rPr>
        <sz val="8"/>
        <color theme="1"/>
        <rFont val="Arial"/>
        <family val="2"/>
        <charset val="204"/>
      </rPr>
      <t>EOP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、セラミド</t>
    </r>
    <r>
      <rPr>
        <sz val="8"/>
        <color theme="1"/>
        <rFont val="Arial"/>
        <family val="2"/>
        <charset val="204"/>
      </rPr>
      <t>NP</t>
    </r>
    <r>
      <rPr>
        <sz val="8"/>
        <color theme="1"/>
        <rFont val="ＭＳ Ｐゴシック"/>
        <family val="2"/>
        <charset val="128"/>
      </rPr>
      <t>、セラミド</t>
    </r>
    <r>
      <rPr>
        <sz val="8"/>
        <color theme="1"/>
        <rFont val="Arial"/>
        <family val="2"/>
        <charset val="204"/>
      </rPr>
      <t>AG</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フィトステロールズ、カミツレ花エキス、セイヨウオトギリソウ花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茎エキス、トウキンセンカ花エキス、フユボダイジュ花エキス、ヤグルマギク花エキス、ローマカミツレ花エキス、レシチン、セイヨウシロヤナギ樹皮エキス、</t>
    </r>
    <r>
      <rPr>
        <sz val="8"/>
        <color theme="1"/>
        <rFont val="Arial"/>
        <family val="2"/>
        <charset val="204"/>
      </rPr>
      <t xml:space="preserve"> </t>
    </r>
    <r>
      <rPr>
        <sz val="8"/>
        <color theme="1"/>
        <rFont val="ＭＳ Ｐゴシック"/>
        <family val="2"/>
        <charset val="128"/>
      </rPr>
      <t>タイサンボク葉エキス、オウゴン根エキス、イタドリ根エキス、カンゾウ根エキス、チャ葉エキス、ローズマリー葉エキス、カミツレ花エキス、テトラへキシルデカン酸アスコルビル、トコフェロール、パンテノール、ピーナッツ油、</t>
    </r>
    <r>
      <rPr>
        <sz val="8"/>
        <color theme="1"/>
        <rFont val="Arial"/>
        <family val="2"/>
        <charset val="204"/>
      </rPr>
      <t xml:space="preserve"> </t>
    </r>
    <r>
      <rPr>
        <sz val="8"/>
        <color theme="1"/>
        <rFont val="ＭＳ Ｐゴシック"/>
        <family val="2"/>
        <charset val="128"/>
      </rPr>
      <t>スクワラン、クエン酸</t>
    </r>
    <r>
      <rPr>
        <sz val="8"/>
        <color theme="1"/>
        <rFont val="Arial"/>
        <family val="2"/>
        <charset val="204"/>
      </rPr>
      <t>Na</t>
    </r>
    <r>
      <rPr>
        <sz val="8"/>
        <color theme="1"/>
        <rFont val="ＭＳ Ｐゴシック"/>
        <family val="2"/>
        <charset val="128"/>
      </rPr>
      <t>、クエン酸、キサンタンガム、ポリソルベート</t>
    </r>
    <r>
      <rPr>
        <sz val="8"/>
        <color theme="1"/>
        <rFont val="Arial"/>
        <family val="2"/>
        <charset val="204"/>
      </rPr>
      <t>80</t>
    </r>
    <r>
      <rPr>
        <sz val="8"/>
        <color theme="1"/>
        <rFont val="ＭＳ Ｐゴシック"/>
        <family val="2"/>
        <charset val="128"/>
      </rPr>
      <t>、メチルパラベン、フェノキシエタノール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</si>
  <si>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BG, 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ニコチンアミドモノヌクレオチド</t>
    </r>
    <r>
      <rPr>
        <sz val="8"/>
        <color theme="1"/>
        <rFont val="Arial"/>
        <family val="2"/>
        <charset val="204"/>
      </rPr>
      <t xml:space="preserve">, </t>
    </r>
    <r>
      <rPr>
        <sz val="8"/>
        <color theme="1"/>
        <rFont val="ＭＳ Ｐゴシック"/>
        <family val="2"/>
        <charset val="128"/>
      </rPr>
      <t>ガラクトミセス培養液</t>
    </r>
    <r>
      <rPr>
        <sz val="8"/>
        <color theme="1"/>
        <rFont val="Arial"/>
        <family val="2"/>
        <charset val="204"/>
      </rPr>
      <t xml:space="preserve">, </t>
    </r>
    <r>
      <rPr>
        <sz val="8"/>
        <color theme="1"/>
        <rFont val="ＭＳ Ｐゴシック"/>
        <family val="2"/>
        <charset val="128"/>
      </rPr>
      <t>ナイアシンアミド</t>
    </r>
    <r>
      <rPr>
        <sz val="8"/>
        <color theme="1"/>
        <rFont val="Arial"/>
        <family val="2"/>
        <charset val="204"/>
      </rPr>
      <t xml:space="preserve">, </t>
    </r>
    <r>
      <rPr>
        <sz val="8"/>
        <color theme="1"/>
        <rFont val="ＭＳ Ｐゴシック"/>
        <family val="2"/>
        <charset val="128"/>
      </rPr>
      <t>セラ</t>
    </r>
    <r>
      <rPr>
        <sz val="8"/>
        <color theme="1"/>
        <rFont val="Arial"/>
        <family val="2"/>
        <charset val="204"/>
      </rPr>
      <t xml:space="preserve"> </t>
    </r>
    <r>
      <rPr>
        <sz val="8"/>
        <color theme="1"/>
        <rFont val="ＭＳ Ｐゴシック"/>
        <family val="2"/>
        <charset val="128"/>
      </rPr>
      <t>ミド</t>
    </r>
    <r>
      <rPr>
        <sz val="8"/>
        <color theme="1"/>
        <rFont val="Arial"/>
        <family val="2"/>
        <charset val="204"/>
      </rPr>
      <t xml:space="preserve">EOP , </t>
    </r>
    <r>
      <rPr>
        <sz val="8"/>
        <color theme="1"/>
        <rFont val="ＭＳ Ｐゴシック"/>
        <family val="2"/>
        <charset val="128"/>
      </rPr>
      <t>セラミド</t>
    </r>
    <r>
      <rPr>
        <sz val="8"/>
        <color theme="1"/>
        <rFont val="Arial"/>
        <family val="2"/>
        <charset val="204"/>
      </rPr>
      <t xml:space="preserve">NG , </t>
    </r>
    <r>
      <rPr>
        <sz val="8"/>
        <color theme="1"/>
        <rFont val="ＭＳ Ｐゴシック"/>
        <family val="2"/>
        <charset val="128"/>
      </rPr>
      <t>セラミド</t>
    </r>
    <r>
      <rPr>
        <sz val="8"/>
        <color theme="1"/>
        <rFont val="Arial"/>
        <family val="2"/>
        <charset val="204"/>
      </rPr>
      <t xml:space="preserve">NP , </t>
    </r>
    <r>
      <rPr>
        <sz val="8"/>
        <color theme="1"/>
        <rFont val="ＭＳ Ｐゴシック"/>
        <family val="2"/>
        <charset val="128"/>
      </rPr>
      <t>セラミド</t>
    </r>
    <r>
      <rPr>
        <sz val="8"/>
        <color theme="1"/>
        <rFont val="Arial"/>
        <family val="2"/>
        <charset val="204"/>
      </rPr>
      <t xml:space="preserve">AG , </t>
    </r>
    <r>
      <rPr>
        <sz val="8"/>
        <color theme="1"/>
        <rFont val="ＭＳ Ｐゴシック"/>
        <family val="2"/>
        <charset val="128"/>
      </rPr>
      <t>セラミド</t>
    </r>
    <r>
      <rPr>
        <sz val="8"/>
        <color theme="1"/>
        <rFont val="Arial"/>
        <family val="2"/>
        <charset val="204"/>
      </rPr>
      <t xml:space="preserve">AP ,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セイヨウオトギリ</t>
    </r>
    <r>
      <rPr>
        <sz val="8"/>
        <color theme="1"/>
        <rFont val="Arial"/>
        <family val="2"/>
        <charset val="204"/>
      </rPr>
      <t xml:space="preserve"> </t>
    </r>
    <r>
      <rPr>
        <sz val="8"/>
        <color theme="1"/>
        <rFont val="ＭＳ Ｐゴシック"/>
        <family val="2"/>
        <charset val="128"/>
      </rPr>
      <t>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トウキンセンカ花エキス</t>
    </r>
    <r>
      <rPr>
        <sz val="8"/>
        <color theme="1"/>
        <rFont val="Arial"/>
        <family val="2"/>
        <charset val="204"/>
      </rPr>
      <t xml:space="preserve">, </t>
    </r>
    <r>
      <rPr>
        <sz val="8"/>
        <color theme="1"/>
        <rFont val="ＭＳ Ｐゴシック"/>
        <family val="2"/>
        <charset val="128"/>
      </rPr>
      <t>フユボダイジュ花エキス</t>
    </r>
    <r>
      <rPr>
        <sz val="8"/>
        <color theme="1"/>
        <rFont val="Arial"/>
        <family val="2"/>
        <charset val="204"/>
      </rPr>
      <t xml:space="preserve">, </t>
    </r>
    <r>
      <rPr>
        <sz val="8"/>
        <color theme="1"/>
        <rFont val="ＭＳ Ｐゴシック"/>
        <family val="2"/>
        <charset val="128"/>
      </rPr>
      <t>ヤグルマギク花エキス</t>
    </r>
    <r>
      <rPr>
        <sz val="8"/>
        <color theme="1"/>
        <rFont val="Arial"/>
        <family val="2"/>
        <charset val="204"/>
      </rPr>
      <t xml:space="preserve">, </t>
    </r>
    <r>
      <rPr>
        <sz val="8"/>
        <color theme="1"/>
        <rFont val="ＭＳ Ｐゴシック"/>
        <family val="2"/>
        <charset val="128"/>
      </rPr>
      <t>ローマカミツレ花エキス</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Na,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炭酸水素</t>
    </r>
    <r>
      <rPr>
        <sz val="8"/>
        <color theme="1"/>
        <rFont val="Arial"/>
        <family val="2"/>
        <charset val="204"/>
      </rPr>
      <t xml:space="preserve">Na,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ポリソルベート</t>
    </r>
    <r>
      <rPr>
        <sz val="8"/>
        <color theme="1"/>
        <rFont val="Arial"/>
        <family val="2"/>
        <charset val="204"/>
      </rPr>
      <t xml:space="preserve">80,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t>
    </r>
  </si>
  <si>
    <r>
      <rPr>
        <sz val="8"/>
        <color theme="1"/>
        <rFont val="ＭＳ Ｐゴシック"/>
        <family val="2"/>
        <charset val="128"/>
      </rPr>
      <t>水、グリセリン、イソペンチルジオール、バクチオール、セラミド</t>
    </r>
    <r>
      <rPr>
        <sz val="8"/>
        <color theme="1"/>
        <rFont val="Arial"/>
        <family val="2"/>
        <charset val="204"/>
      </rPr>
      <t>EOP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、セラミド</t>
    </r>
    <r>
      <rPr>
        <sz val="8"/>
        <color theme="1"/>
        <rFont val="Arial"/>
        <family val="2"/>
        <charset val="204"/>
      </rPr>
      <t>NP</t>
    </r>
    <r>
      <rPr>
        <sz val="8"/>
        <color theme="1"/>
        <rFont val="ＭＳ Ｐゴシック"/>
        <family val="2"/>
        <charset val="128"/>
      </rPr>
      <t>、セラミド</t>
    </r>
    <r>
      <rPr>
        <sz val="8"/>
        <color theme="1"/>
        <rFont val="Arial"/>
        <family val="2"/>
        <charset val="204"/>
      </rPr>
      <t>AG</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、水添レシチン、フィトステロールズ、パルミチン酸レチノール、ツボクサエキス、</t>
    </r>
    <r>
      <rPr>
        <sz val="8"/>
        <color theme="1"/>
        <rFont val="Arial"/>
        <family val="2"/>
        <charset val="204"/>
      </rPr>
      <t>BG</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ナイアシンアミド、カミツレ花エキス、セイヨウオトギリソウ花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茎エキス、トウキンセンカ花エキス、フユボダイジュ花エキス、ヤグルマギク花エキス、ローマカミツレ花エキス、レシチン、セイヨウシロヤナギ樹皮エキス、</t>
    </r>
    <r>
      <rPr>
        <sz val="8"/>
        <color theme="1"/>
        <rFont val="Arial"/>
        <family val="2"/>
        <charset val="204"/>
      </rPr>
      <t xml:space="preserve"> </t>
    </r>
    <r>
      <rPr>
        <sz val="8"/>
        <color theme="1"/>
        <rFont val="ＭＳ Ｐゴシック"/>
        <family val="2"/>
        <charset val="128"/>
      </rPr>
      <t>タイサンボク葉エキス、オウゴン根エキス、イタドリ根エキス、カンゾウ根エキス、チャ葉エキス、ローズマリー葉エキス、カミツレ花エキス、テトラへキシルデカン酸アスコルビル、トコフェロール、パンテノール、ピーナッツ油、</t>
    </r>
    <r>
      <rPr>
        <sz val="8"/>
        <color theme="1"/>
        <rFont val="Arial"/>
        <family val="2"/>
        <charset val="204"/>
      </rPr>
      <t xml:space="preserve"> </t>
    </r>
    <r>
      <rPr>
        <sz val="8"/>
        <color theme="1"/>
        <rFont val="ＭＳ Ｐゴシック"/>
        <family val="2"/>
        <charset val="128"/>
      </rPr>
      <t>スクワラン、クエン酸</t>
    </r>
    <r>
      <rPr>
        <sz val="8"/>
        <color theme="1"/>
        <rFont val="Arial"/>
        <family val="2"/>
        <charset val="204"/>
      </rPr>
      <t>Na</t>
    </r>
    <r>
      <rPr>
        <sz val="8"/>
        <color theme="1"/>
        <rFont val="ＭＳ Ｐゴシック"/>
        <family val="2"/>
        <charset val="128"/>
      </rPr>
      <t>、クエン酸、キサンタンガム、ポリソルベート</t>
    </r>
    <r>
      <rPr>
        <sz val="8"/>
        <color theme="1"/>
        <rFont val="Arial"/>
        <family val="2"/>
        <charset val="204"/>
      </rPr>
      <t>80</t>
    </r>
    <r>
      <rPr>
        <sz val="8"/>
        <color theme="1"/>
        <rFont val="ＭＳ Ｐゴシック"/>
        <family val="2"/>
        <charset val="128"/>
      </rPr>
      <t>、メチルパラベン、フェノキシエタノール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</si>
  <si>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ローヤルゼリーエキス</t>
    </r>
    <r>
      <rPr>
        <sz val="8"/>
        <color theme="1"/>
        <rFont val="Arial"/>
        <family val="2"/>
        <charset val="204"/>
      </rPr>
      <t xml:space="preserve">, </t>
    </r>
    <r>
      <rPr>
        <sz val="8"/>
        <color theme="1"/>
        <rFont val="ＭＳ Ｐゴシック"/>
        <family val="2"/>
        <charset val="128"/>
      </rPr>
      <t>リンゴ果実培養細胞エキ</t>
    </r>
    <r>
      <rPr>
        <sz val="8"/>
        <color theme="1"/>
        <rFont val="Arial"/>
        <family val="2"/>
        <charset val="204"/>
      </rPr>
      <t xml:space="preserve"> </t>
    </r>
    <r>
      <rPr>
        <sz val="8"/>
        <color theme="1"/>
        <rFont val="ＭＳ Ｐゴシック"/>
        <family val="2"/>
        <charset val="128"/>
      </rPr>
      <t>ス</t>
    </r>
    <r>
      <rPr>
        <sz val="8"/>
        <color theme="1"/>
        <rFont val="Arial"/>
        <family val="2"/>
        <charset val="204"/>
      </rPr>
      <t>, PEG-40</t>
    </r>
    <r>
      <rPr>
        <sz val="8"/>
        <color theme="1"/>
        <rFont val="ＭＳ Ｐゴシック"/>
        <family val="2"/>
        <charset val="128"/>
      </rPr>
      <t>水添ヒマシ油</t>
    </r>
    <r>
      <rPr>
        <sz val="8"/>
        <color theme="1"/>
        <rFont val="Arial"/>
        <family val="2"/>
        <charset val="204"/>
      </rPr>
      <t xml:space="preserve">, </t>
    </r>
    <r>
      <rPr>
        <sz val="8"/>
        <color theme="1"/>
        <rFont val="ＭＳ Ｐゴシック"/>
        <family val="2"/>
        <charset val="128"/>
      </rPr>
      <t>ダイマージリノール酸</t>
    </r>
    <r>
      <rPr>
        <sz val="8"/>
        <color theme="1"/>
        <rFont val="Arial"/>
        <family val="2"/>
        <charset val="204"/>
      </rPr>
      <t>(</t>
    </r>
    <r>
      <rPr>
        <sz val="8"/>
        <color theme="1"/>
        <rFont val="ＭＳ Ｐゴシック"/>
        <family val="2"/>
        <charset val="128"/>
      </rPr>
      <t>フィトステリル</t>
    </r>
    <r>
      <rPr>
        <sz val="8"/>
        <color theme="1"/>
        <rFont val="Arial"/>
        <family val="2"/>
        <charset val="204"/>
      </rPr>
      <t>/</t>
    </r>
    <r>
      <rPr>
        <sz val="8"/>
        <color theme="1"/>
        <rFont val="ＭＳ Ｐゴシック"/>
        <family val="2"/>
        <charset val="128"/>
      </rPr>
      <t>イソステアリル</t>
    </r>
    <r>
      <rPr>
        <sz val="8"/>
        <color theme="1"/>
        <rFont val="Arial"/>
        <family val="2"/>
        <charset val="204"/>
      </rPr>
      <t>/</t>
    </r>
    <r>
      <rPr>
        <sz val="8"/>
        <color theme="1"/>
        <rFont val="ＭＳ Ｐゴシック"/>
        <family val="2"/>
        <charset val="128"/>
      </rPr>
      <t>セチル</t>
    </r>
    <r>
      <rPr>
        <sz val="8"/>
        <color theme="1"/>
        <rFont val="Arial"/>
        <family val="2"/>
        <charset val="204"/>
      </rPr>
      <t>/</t>
    </r>
    <r>
      <rPr>
        <sz val="8"/>
        <color theme="1"/>
        <rFont val="ＭＳ Ｐゴシック"/>
        <family val="2"/>
        <charset val="128"/>
      </rPr>
      <t>ステアリル</t>
    </r>
    <r>
      <rPr>
        <sz val="8"/>
        <color theme="1"/>
        <rFont val="Arial"/>
        <family val="2"/>
        <charset val="204"/>
      </rPr>
      <t>/</t>
    </r>
    <r>
      <rPr>
        <sz val="8"/>
        <color theme="1"/>
        <rFont val="ＭＳ Ｐゴシック"/>
        <family val="2"/>
        <charset val="128"/>
      </rPr>
      <t>ベヘニル</t>
    </r>
    <r>
      <rPr>
        <sz val="8"/>
        <color theme="1"/>
        <rFont val="Arial"/>
        <family val="2"/>
        <charset val="204"/>
      </rPr>
      <t>), (</t>
    </r>
    <r>
      <rPr>
        <sz val="8"/>
        <color theme="1"/>
        <rFont val="ＭＳ Ｐゴシック"/>
        <family val="2"/>
        <charset val="128"/>
      </rPr>
      <t>アクリレーツ</t>
    </r>
    <r>
      <rPr>
        <sz val="8"/>
        <color theme="1"/>
        <rFont val="Arial"/>
        <family val="2"/>
        <charset val="204"/>
      </rPr>
      <t>/</t>
    </r>
    <r>
      <rPr>
        <sz val="8"/>
        <color theme="1"/>
        <rFont val="ＭＳ Ｐゴシック"/>
        <family val="2"/>
        <charset val="128"/>
      </rPr>
      <t>アクリル酸アルキル</t>
    </r>
    <r>
      <rPr>
        <sz val="8"/>
        <color theme="1"/>
        <rFont val="Arial"/>
        <family val="2"/>
        <charset val="204"/>
      </rPr>
      <t>(C10-30))</t>
    </r>
    <r>
      <rPr>
        <sz val="8"/>
        <color theme="1"/>
        <rFont val="ＭＳ Ｐゴシック"/>
        <family val="2"/>
        <charset val="128"/>
      </rPr>
      <t>クロスポリマー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ラウロイルグルタミン酸ジ</t>
    </r>
    <r>
      <rPr>
        <sz val="8"/>
        <color theme="1"/>
        <rFont val="Arial"/>
        <family val="2"/>
        <charset val="204"/>
      </rPr>
      <t xml:space="preserve"> (</t>
    </r>
    <r>
      <rPr>
        <sz val="8"/>
        <color theme="1"/>
        <rFont val="ＭＳ Ｐゴシック"/>
        <family val="2"/>
        <charset val="128"/>
      </rPr>
      <t>フィトステリル</t>
    </r>
    <r>
      <rPr>
        <sz val="8"/>
        <color theme="1"/>
        <rFont val="Arial"/>
        <family val="2"/>
        <charset val="204"/>
      </rPr>
      <t>/</t>
    </r>
    <r>
      <rPr>
        <sz val="8"/>
        <color theme="1"/>
        <rFont val="ＭＳ Ｐゴシック"/>
        <family val="2"/>
        <charset val="128"/>
      </rPr>
      <t>オクチルドデシル</t>
    </r>
    <r>
      <rPr>
        <sz val="8"/>
        <color theme="1"/>
        <rFont val="Arial"/>
        <family val="2"/>
        <charset val="204"/>
      </rPr>
      <t xml:space="preserve">), BG, </t>
    </r>
    <r>
      <rPr>
        <sz val="8"/>
        <color theme="1"/>
        <rFont val="ＭＳ Ｐゴシック"/>
        <family val="2"/>
        <charset val="128"/>
      </rPr>
      <t>ローマカミツレ花エキス</t>
    </r>
    <r>
      <rPr>
        <sz val="8"/>
        <color theme="1"/>
        <rFont val="Arial"/>
        <family val="2"/>
        <charset val="204"/>
      </rPr>
      <t xml:space="preserve">, </t>
    </r>
    <r>
      <rPr>
        <sz val="8"/>
        <color theme="1"/>
        <rFont val="ＭＳ Ｐゴシック"/>
        <family val="2"/>
        <charset val="128"/>
      </rPr>
      <t>トウキンセンカ花エキス</t>
    </r>
    <r>
      <rPr>
        <sz val="8"/>
        <color theme="1"/>
        <rFont val="Arial"/>
        <family val="2"/>
        <charset val="204"/>
      </rPr>
      <t xml:space="preserve">, </t>
    </r>
    <r>
      <rPr>
        <sz val="8"/>
        <color theme="1"/>
        <rFont val="ＭＳ Ｐゴシック"/>
        <family val="2"/>
        <charset val="128"/>
      </rPr>
      <t>ヤグルマギク花エキス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フユボダイジュ花エキス</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クオタニ</t>
    </r>
    <r>
      <rPr>
        <sz val="8"/>
        <color theme="1"/>
        <rFont val="Arial"/>
        <family val="2"/>
        <charset val="204"/>
      </rPr>
      <t xml:space="preserve"> </t>
    </r>
    <r>
      <rPr>
        <sz val="8"/>
        <color theme="1"/>
        <rFont val="ＭＳ Ｐゴシック"/>
        <family val="2"/>
        <charset val="128"/>
      </rPr>
      <t>ウム</t>
    </r>
    <r>
      <rPr>
        <sz val="8"/>
        <color theme="1"/>
        <rFont val="Arial"/>
        <family val="2"/>
        <charset val="204"/>
      </rPr>
      <t xml:space="preserve">-33,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水酸化</t>
    </r>
    <r>
      <rPr>
        <sz val="8"/>
        <color theme="1"/>
        <rFont val="Arial"/>
        <family val="2"/>
        <charset val="204"/>
      </rPr>
      <t xml:space="preserve">K, EDTA-2Na,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グリチルリチン酸</t>
    </r>
    <r>
      <rPr>
        <sz val="8"/>
        <color theme="1"/>
        <rFont val="Arial"/>
        <family val="2"/>
        <charset val="204"/>
      </rPr>
      <t>2K</t>
    </r>
  </si>
  <si>
    <r>
      <rPr>
        <sz val="8"/>
        <color theme="1"/>
        <rFont val="ＭＳ Ｐゴシック"/>
        <family val="2"/>
        <charset val="128"/>
      </rPr>
      <t>水、ラウラミドプロピルベタイン、ココイルグルタミン酸</t>
    </r>
    <r>
      <rPr>
        <sz val="8"/>
        <color theme="1"/>
        <rFont val="Arial"/>
        <family val="2"/>
        <charset val="204"/>
      </rPr>
      <t>Na</t>
    </r>
    <r>
      <rPr>
        <sz val="8"/>
        <color theme="1"/>
        <rFont val="ＭＳ Ｐゴシック"/>
        <family val="2"/>
        <charset val="128"/>
      </rPr>
      <t>、グリセリン、コカミドメチル</t>
    </r>
    <r>
      <rPr>
        <sz val="8"/>
        <color theme="1"/>
        <rFont val="Arial"/>
        <family val="2"/>
        <charset val="204"/>
      </rPr>
      <t>MEA</t>
    </r>
    <r>
      <rPr>
        <sz val="8"/>
        <color theme="1"/>
        <rFont val="ＭＳ Ｐゴシック"/>
        <family val="2"/>
        <charset val="128"/>
      </rPr>
      <t>、ベタイン、エーデルワイスカルス培養エキス、クチナシ成長点細胞培養物、リョクトウ成長点細胞培養エキス、</t>
    </r>
    <r>
      <rPr>
        <sz val="8"/>
        <color theme="1"/>
        <rFont val="Arial"/>
        <family val="2"/>
        <charset val="204"/>
      </rPr>
      <t>BG</t>
    </r>
    <r>
      <rPr>
        <sz val="8"/>
        <color theme="1"/>
        <rFont val="ＭＳ Ｐゴシック"/>
        <family val="2"/>
        <charset val="128"/>
      </rPr>
      <t>、イタドリ根エキス、オウゴン根エキス、カミツレ花エキス、カンゾウ根エキス、チャ葉エキス、ツボクサエキス、ローズマリー葉エキス、ヒドロキシプロリン、アルギニン、タウリン、リシン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、加水分解ダイズタンパク、加水分解ケラチン</t>
    </r>
    <r>
      <rPr>
        <sz val="8"/>
        <color theme="1"/>
        <rFont val="Arial"/>
        <family val="2"/>
        <charset val="204"/>
      </rPr>
      <t>(</t>
    </r>
    <r>
      <rPr>
        <sz val="8"/>
        <color theme="1"/>
        <rFont val="ＭＳ Ｐゴシック"/>
        <family val="2"/>
        <charset val="128"/>
      </rPr>
      <t>カシミヤヤギ</t>
    </r>
    <r>
      <rPr>
        <sz val="8"/>
        <color theme="1"/>
        <rFont val="Arial"/>
        <family val="2"/>
        <charset val="204"/>
      </rPr>
      <t>)</t>
    </r>
    <r>
      <rPr>
        <sz val="8"/>
        <color theme="1"/>
        <rFont val="ＭＳ Ｐゴシック"/>
        <family val="2"/>
        <charset val="128"/>
      </rPr>
      <t>、グルコノラクトン、ステアラミドプロピルジメチルアミン、ペンチレングリコール、グルコシルヘスペリジン、ビワ葉エキス、ボタンエキス、エーデルワイス花</t>
    </r>
    <r>
      <rPr>
        <sz val="8"/>
        <color theme="1"/>
        <rFont val="Arial"/>
        <family val="2"/>
        <charset val="204"/>
      </rPr>
      <t>/</t>
    </r>
    <r>
      <rPr>
        <sz val="8"/>
        <color theme="1"/>
        <rFont val="ＭＳ Ｐゴシック"/>
        <family val="2"/>
        <charset val="128"/>
      </rPr>
      <t>葉エキス、メリッサ葉エキス、水溶性コラーゲン、水溶性プロテオグリカン、メタケイ酸</t>
    </r>
    <r>
      <rPr>
        <sz val="8"/>
        <color theme="1"/>
        <rFont val="Arial"/>
        <family val="2"/>
        <charset val="204"/>
      </rPr>
      <t>Na</t>
    </r>
    <r>
      <rPr>
        <sz val="8"/>
        <color theme="1"/>
        <rFont val="ＭＳ Ｐゴシック"/>
        <family val="2"/>
        <charset val="128"/>
      </rPr>
      <t>、イソステアリン酸</t>
    </r>
    <r>
      <rPr>
        <sz val="8"/>
        <color theme="1"/>
        <rFont val="Arial"/>
        <family val="2"/>
        <charset val="204"/>
      </rPr>
      <t>PG</t>
    </r>
    <r>
      <rPr>
        <sz val="8"/>
        <color theme="1"/>
        <rFont val="ＭＳ Ｐゴシック"/>
        <family val="2"/>
        <charset val="128"/>
      </rPr>
      <t>、キサンタンガム、セテアレス</t>
    </r>
    <r>
      <rPr>
        <sz val="8"/>
        <color theme="1"/>
        <rFont val="Arial"/>
        <family val="2"/>
        <charset val="204"/>
      </rPr>
      <t>-60</t>
    </r>
    <r>
      <rPr>
        <sz val="8"/>
        <color theme="1"/>
        <rFont val="ＭＳ Ｐゴシック"/>
        <family val="2"/>
        <charset val="128"/>
      </rPr>
      <t>ミリスチルグリコール、ポリクオタニウム</t>
    </r>
    <r>
      <rPr>
        <sz val="8"/>
        <color theme="1"/>
        <rFont val="Arial"/>
        <family val="2"/>
        <charset val="204"/>
      </rPr>
      <t>-10</t>
    </r>
    <r>
      <rPr>
        <sz val="8"/>
        <color theme="1"/>
        <rFont val="ＭＳ Ｐゴシック"/>
        <family val="2"/>
        <charset val="128"/>
      </rPr>
      <t>、クエン酸、オレンジ果皮油、イランイラン花油、ニオイテンジクアオイ油、ビターオレンジ葉</t>
    </r>
    <r>
      <rPr>
        <sz val="8"/>
        <color theme="1"/>
        <rFont val="Arial"/>
        <family val="2"/>
        <charset val="204"/>
      </rPr>
      <t>/</t>
    </r>
    <r>
      <rPr>
        <sz val="8"/>
        <color theme="1"/>
        <rFont val="ＭＳ Ｐゴシック"/>
        <family val="2"/>
        <charset val="128"/>
      </rPr>
      <t>枝油、ベルガモット果実油、ローマカミツレ花油、メントール、エチルヘキシルグリセリン、フェノキシエタノール</t>
    </r>
    <phoneticPr fontId="11"/>
  </si>
  <si>
    <r>
      <rPr>
        <sz val="8"/>
        <color theme="1"/>
        <rFont val="ＭＳ Ｐゴシック"/>
        <family val="2"/>
        <charset val="128"/>
      </rPr>
      <t>【</t>
    </r>
    <r>
      <rPr>
        <sz val="8"/>
        <color theme="1"/>
        <rFont val="Arial"/>
        <family val="2"/>
        <charset val="204"/>
      </rPr>
      <t>AG</t>
    </r>
    <r>
      <rPr>
        <sz val="8"/>
        <color theme="1"/>
        <rFont val="ＭＳ Ｐゴシック"/>
        <family val="2"/>
        <charset val="128"/>
      </rPr>
      <t>オーシャンマスク】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コポリマー、プロパンジオール、グリセリン、ヒアルロン酸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t>
    </r>
    <r>
      <rPr>
        <sz val="8"/>
        <color theme="1"/>
        <rFont val="Arial"/>
        <family val="2"/>
        <charset val="204"/>
      </rPr>
      <t>BG</t>
    </r>
    <r>
      <rPr>
        <sz val="8"/>
        <color theme="1"/>
        <rFont val="ＭＳ Ｐゴシック"/>
        <family val="2"/>
        <charset val="128"/>
      </rPr>
      <t>、べタイン、アルギニン、グリコシルトレハロース、カルボマー、アラントイン、ポリソルべート</t>
    </r>
    <r>
      <rPr>
        <sz val="8"/>
        <color theme="1"/>
        <rFont val="Arial"/>
        <family val="2"/>
        <charset val="204"/>
      </rPr>
      <t>80</t>
    </r>
    <r>
      <rPr>
        <sz val="8"/>
        <color theme="1"/>
        <rFont val="ＭＳ Ｐゴシック"/>
        <family val="2"/>
        <charset val="128"/>
      </rPr>
      <t>、</t>
    </r>
    <r>
      <rPr>
        <sz val="8"/>
        <color theme="1"/>
        <rFont val="Arial"/>
        <family val="2"/>
        <charset val="204"/>
      </rPr>
      <t xml:space="preserve"> EDTA-2Na</t>
    </r>
    <r>
      <rPr>
        <sz val="8"/>
        <color theme="1"/>
        <rFont val="ＭＳ Ｐゴシック"/>
        <family val="2"/>
        <charset val="128"/>
      </rPr>
      <t>、センチフォリアバラ花水、エブリコエキス、アーモンドエキス、グルタミン、グルタミン酸、アラニン、フェニルアラニン、プロリン、スべリヒユエキス、加水分解コラーゲン、アロエべラ液汁、</t>
    </r>
    <r>
      <rPr>
        <sz val="8"/>
        <color theme="1"/>
        <rFont val="Arial"/>
        <family val="2"/>
        <charset val="204"/>
      </rPr>
      <t>β-</t>
    </r>
    <r>
      <rPr>
        <sz val="8"/>
        <color theme="1"/>
        <rFont val="ＭＳ Ｐゴシック"/>
        <family val="2"/>
        <charset val="128"/>
      </rPr>
      <t>グルカン、キサンタンガム、酢酸トコフェロール、アスコルビルリン酸</t>
    </r>
    <r>
      <rPr>
        <sz val="8"/>
        <color theme="1"/>
        <rFont val="Arial"/>
        <family val="2"/>
        <charset val="204"/>
      </rPr>
      <t>Na</t>
    </r>
    <r>
      <rPr>
        <sz val="8"/>
        <color theme="1"/>
        <rFont val="ＭＳ Ｐゴシック"/>
        <family val="2"/>
        <charset val="128"/>
      </rPr>
      <t>、アルゲエキス、チャ葉エキス、プロポリスエキス、オプンチアフィクスインジカエキス、水溶性プロテオグリカン、加水分解エラスチン、ポリクオタニウム</t>
    </r>
    <r>
      <rPr>
        <sz val="8"/>
        <color theme="1"/>
        <rFont val="Arial"/>
        <family val="2"/>
        <charset val="204"/>
      </rPr>
      <t>-51</t>
    </r>
    <r>
      <rPr>
        <sz val="8"/>
        <color theme="1"/>
        <rFont val="ＭＳ Ｐゴシック"/>
        <family val="2"/>
        <charset val="128"/>
      </rPr>
      <t>、プラセンタエキス、アセチルヘキサぺプチド</t>
    </r>
    <r>
      <rPr>
        <sz val="8"/>
        <color theme="1"/>
        <rFont val="Arial"/>
        <family val="2"/>
        <charset val="204"/>
      </rPr>
      <t>-8</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、ヒト脂肪細胞順化培養液エキス、乳酸桿菌</t>
    </r>
    <r>
      <rPr>
        <sz val="8"/>
        <color theme="1"/>
        <rFont val="Arial"/>
        <family val="2"/>
        <charset val="204"/>
      </rPr>
      <t>/</t>
    </r>
    <r>
      <rPr>
        <sz val="8"/>
        <color theme="1"/>
        <rFont val="ＭＳ Ｐゴシック"/>
        <family val="2"/>
        <charset val="128"/>
      </rPr>
      <t>豆乳発酵液、フェノキシエタノール、香料
【ココチリッチセラムクリーム】
水、アロエべラ葉エキス、ヒアルロン酸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t>
    </r>
    <r>
      <rPr>
        <sz val="8"/>
        <color theme="1"/>
        <rFont val="Arial"/>
        <family val="2"/>
        <charset val="204"/>
      </rPr>
      <t>80</t>
    </r>
    <r>
      <rPr>
        <sz val="8"/>
        <color theme="1"/>
        <rFont val="ＭＳ Ｐゴシック"/>
        <family val="2"/>
        <charset val="128"/>
      </rPr>
      <t>、パルミトイルぺンタぺプチド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、ニコチノイルジぺプチド</t>
    </r>
    <r>
      <rPr>
        <sz val="8"/>
        <color theme="1"/>
        <rFont val="Arial"/>
        <family val="2"/>
        <charset val="204"/>
      </rPr>
      <t>-23</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、ヒト脂肪細胞順化培養液エキス、香料</t>
    </r>
  </si>
  <si>
    <r>
      <rPr>
        <sz val="8"/>
        <color theme="1"/>
        <rFont val="ＭＳ Ｐゴシック"/>
        <family val="2"/>
        <charset val="128"/>
      </rPr>
      <t>【</t>
    </r>
    <r>
      <rPr>
        <sz val="8"/>
        <color theme="1"/>
        <rFont val="Arial"/>
        <family val="2"/>
        <charset val="204"/>
      </rPr>
      <t>AG</t>
    </r>
    <r>
      <rPr>
        <sz val="8"/>
        <color theme="1"/>
        <rFont val="ＭＳ Ｐゴシック"/>
        <family val="2"/>
        <charset val="128"/>
      </rPr>
      <t>ココチフェイシャルマスク</t>
    </r>
    <r>
      <rPr>
        <sz val="8"/>
        <color theme="1"/>
        <rFont val="Arial"/>
        <family val="2"/>
        <charset val="204"/>
      </rPr>
      <t>WH</t>
    </r>
    <r>
      <rPr>
        <sz val="8"/>
        <color theme="1"/>
        <rFont val="ＭＳ Ｐゴシック"/>
        <family val="2"/>
        <charset val="128"/>
      </rPr>
      <t>】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コポリマー、グリセリン、ヒアルロン酸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センチフォリアバラ花水、エブリコエキス、ハマメリス水、アーモンドエキス、グルタミン、グルタミン酸、アルギニン、アラニン、フェニルアラニン、プロリン、スべリヒユエキス、加水分解コラーゲン、アスコルビルリン酸</t>
    </r>
    <r>
      <rPr>
        <sz val="8"/>
        <color theme="1"/>
        <rFont val="Arial"/>
        <family val="2"/>
        <charset val="204"/>
      </rPr>
      <t>Na</t>
    </r>
    <r>
      <rPr>
        <sz val="8"/>
        <color theme="1"/>
        <rFont val="ＭＳ Ｐゴシック"/>
        <family val="2"/>
        <charset val="128"/>
      </rPr>
      <t>、アロエべラ液汁、</t>
    </r>
    <r>
      <rPr>
        <sz val="8"/>
        <color theme="1"/>
        <rFont val="Arial"/>
        <family val="2"/>
        <charset val="204"/>
      </rPr>
      <t>β-</t>
    </r>
    <r>
      <rPr>
        <sz val="8"/>
        <color theme="1"/>
        <rFont val="ＭＳ Ｐゴシック"/>
        <family val="2"/>
        <charset val="128"/>
      </rPr>
      <t>グルカン、キサンタンガム、</t>
    </r>
    <r>
      <rPr>
        <sz val="8"/>
        <color theme="1"/>
        <rFont val="Arial"/>
        <family val="2"/>
        <charset val="204"/>
      </rPr>
      <t>BG</t>
    </r>
    <r>
      <rPr>
        <sz val="8"/>
        <color theme="1"/>
        <rFont val="ＭＳ Ｐゴシック"/>
        <family val="2"/>
        <charset val="128"/>
      </rPr>
      <t>、パールエキス、</t>
    </r>
    <r>
      <rPr>
        <sz val="8"/>
        <color theme="1"/>
        <rFont val="Arial"/>
        <family val="2"/>
        <charset val="204"/>
      </rPr>
      <t>α-</t>
    </r>
    <r>
      <rPr>
        <sz val="8"/>
        <color theme="1"/>
        <rFont val="ＭＳ Ｐゴシック"/>
        <family val="2"/>
        <charset val="128"/>
      </rPr>
      <t>アルブチン、フランスカイガンショウ樹皮エキス、オウゴン根エキス、リンゴ果実培養細胞エキス、ボスウェリアセラタ樹脂エキス、セイヨウシロヤナギ樹皮エキス、パンテノール、トレハロース、べタイン、カルボマー、アラントイン、ナイアシンアミド、オクテニルコハク酸デンプン</t>
    </r>
    <r>
      <rPr>
        <sz val="8"/>
        <color theme="1"/>
        <rFont val="Arial"/>
        <family val="2"/>
        <charset val="204"/>
      </rPr>
      <t>Na</t>
    </r>
    <r>
      <rPr>
        <sz val="8"/>
        <color theme="1"/>
        <rFont val="ＭＳ Ｐゴシック"/>
        <family val="2"/>
        <charset val="128"/>
      </rPr>
      <t>、マルトデキストリン、ピリドキシン</t>
    </r>
    <r>
      <rPr>
        <sz val="8"/>
        <color theme="1"/>
        <rFont val="Arial"/>
        <family val="2"/>
        <charset val="204"/>
      </rPr>
      <t>HCI</t>
    </r>
    <r>
      <rPr>
        <sz val="8"/>
        <color theme="1"/>
        <rFont val="ＭＳ Ｐゴシック"/>
        <family val="2"/>
        <charset val="128"/>
      </rPr>
      <t>、シリカ、パントテン酸</t>
    </r>
    <r>
      <rPr>
        <sz val="8"/>
        <color theme="1"/>
        <rFont val="Arial"/>
        <family val="2"/>
        <charset val="204"/>
      </rPr>
      <t>Ca</t>
    </r>
    <r>
      <rPr>
        <sz val="8"/>
        <color theme="1"/>
        <rFont val="ＭＳ Ｐゴシック"/>
        <family val="2"/>
        <charset val="128"/>
      </rPr>
      <t>、プラセンタエキス、ポリソルべート</t>
    </r>
    <r>
      <rPr>
        <sz val="8"/>
        <color theme="1"/>
        <rFont val="Arial"/>
        <family val="2"/>
        <charset val="204"/>
      </rPr>
      <t>80</t>
    </r>
    <r>
      <rPr>
        <sz val="8"/>
        <color theme="1"/>
        <rFont val="ＭＳ Ｐゴシック"/>
        <family val="2"/>
        <charset val="128"/>
      </rPr>
      <t>、</t>
    </r>
    <r>
      <rPr>
        <sz val="8"/>
        <color theme="1"/>
        <rFont val="Arial"/>
        <family val="2"/>
        <charset val="204"/>
      </rPr>
      <t>EDTA-2Na</t>
    </r>
    <r>
      <rPr>
        <sz val="8"/>
        <color theme="1"/>
        <rFont val="ＭＳ Ｐゴシック"/>
        <family val="2"/>
        <charset val="128"/>
      </rPr>
      <t>、酢酸トコフェロール、アセチルヘキサぺプチド</t>
    </r>
    <r>
      <rPr>
        <sz val="8"/>
        <color theme="1"/>
        <rFont val="Arial"/>
        <family val="2"/>
        <charset val="204"/>
      </rPr>
      <t>-8</t>
    </r>
    <r>
      <rPr>
        <sz val="8"/>
        <color theme="1"/>
        <rFont val="ＭＳ Ｐゴシック"/>
        <family val="2"/>
        <charset val="128"/>
      </rPr>
      <t>、温泉水、乳酸桿菌</t>
    </r>
    <r>
      <rPr>
        <sz val="8"/>
        <color theme="1"/>
        <rFont val="Arial"/>
        <family val="2"/>
        <charset val="204"/>
      </rPr>
      <t>/</t>
    </r>
    <r>
      <rPr>
        <sz val="8"/>
        <color theme="1"/>
        <rFont val="ＭＳ Ｐゴシック"/>
        <family val="2"/>
        <charset val="128"/>
      </rPr>
      <t>豆乳発酵液、アルゲエキス、チャ葉エキス、プロポリスエキス、オプンチアフィクスインジカエキス、フェノキシエタノール、</t>
    </r>
    <r>
      <rPr>
        <sz val="8"/>
        <color theme="1"/>
        <rFont val="Arial"/>
        <family val="2"/>
        <charset val="204"/>
      </rPr>
      <t xml:space="preserve"> </t>
    </r>
    <r>
      <rPr>
        <sz val="8"/>
        <color theme="1"/>
        <rFont val="ＭＳ Ｐゴシック"/>
        <family val="2"/>
        <charset val="128"/>
      </rPr>
      <t>香料
【</t>
    </r>
    <r>
      <rPr>
        <sz val="8"/>
        <color theme="1"/>
        <rFont val="Arial"/>
        <family val="2"/>
        <charset val="204"/>
      </rPr>
      <t>AG</t>
    </r>
    <r>
      <rPr>
        <sz val="8"/>
        <color theme="1"/>
        <rFont val="ＭＳ Ｐゴシック"/>
        <family val="2"/>
        <charset val="128"/>
      </rPr>
      <t>ココチリッチセラムクリーム</t>
    </r>
    <r>
      <rPr>
        <sz val="8"/>
        <color theme="1"/>
        <rFont val="Arial"/>
        <family val="2"/>
        <charset val="204"/>
      </rPr>
      <t>WH</t>
    </r>
    <r>
      <rPr>
        <sz val="8"/>
        <color theme="1"/>
        <rFont val="ＭＳ Ｐゴシック"/>
        <family val="2"/>
        <charset val="128"/>
      </rPr>
      <t>】
水、アロエべラ葉エキス、ヒアルロン酸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t>
    </r>
    <r>
      <rPr>
        <sz val="8"/>
        <color theme="1"/>
        <rFont val="Arial"/>
        <family val="2"/>
        <charset val="204"/>
      </rPr>
      <t>80</t>
    </r>
    <r>
      <rPr>
        <sz val="8"/>
        <color theme="1"/>
        <rFont val="ＭＳ Ｐゴシック"/>
        <family val="2"/>
        <charset val="128"/>
      </rPr>
      <t>、パルミトイルぺンタぺプチド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、ニコチノイルジぺプチド</t>
    </r>
    <r>
      <rPr>
        <sz val="8"/>
        <color theme="1"/>
        <rFont val="Arial"/>
        <family val="2"/>
        <charset val="204"/>
      </rPr>
      <t>-23</t>
    </r>
    <r>
      <rPr>
        <sz val="8"/>
        <color theme="1"/>
        <rFont val="ＭＳ Ｐゴシック"/>
        <family val="2"/>
        <charset val="128"/>
      </rPr>
      <t>、リンゴ果実培養細胞エキス、香料</t>
    </r>
  </si>
  <si>
    <r>
      <t xml:space="preserve"> ABS</t>
    </r>
    <r>
      <rPr>
        <sz val="8"/>
        <color theme="1"/>
        <rFont val="ＭＳ Ｐゴシック"/>
        <family val="2"/>
        <charset val="128"/>
      </rPr>
      <t xml:space="preserve">樹脂製ハンドル
</t>
    </r>
    <r>
      <rPr>
        <sz val="8"/>
        <color theme="1"/>
        <rFont val="Arial"/>
        <family val="2"/>
        <charset val="204"/>
      </rPr>
      <t xml:space="preserve"> </t>
    </r>
    <r>
      <rPr>
        <sz val="8"/>
        <color theme="1"/>
        <rFont val="ＭＳ Ｐゴシック"/>
        <family val="2"/>
        <charset val="128"/>
      </rPr>
      <t>ナイロン毛</t>
    </r>
    <phoneticPr fontId="11"/>
  </si>
  <si>
    <r>
      <rPr>
        <sz val="8"/>
        <color theme="1"/>
        <rFont val="BIZ UDMincho Medium"/>
        <family val="1"/>
        <charset val="128"/>
      </rPr>
      <t>水</t>
    </r>
    <r>
      <rPr>
        <sz val="8"/>
        <color theme="1"/>
        <rFont val="Arial"/>
        <family val="2"/>
        <charset val="204"/>
      </rPr>
      <t xml:space="preserve">, </t>
    </r>
    <r>
      <rPr>
        <sz val="8"/>
        <color theme="1"/>
        <rFont val="BIZ UDMincho Medium"/>
        <family val="1"/>
        <charset val="128"/>
      </rPr>
      <t>ペンチレングリコール</t>
    </r>
    <r>
      <rPr>
        <sz val="8"/>
        <color theme="1"/>
        <rFont val="Arial"/>
        <family val="2"/>
        <charset val="204"/>
      </rPr>
      <t xml:space="preserve">, </t>
    </r>
    <r>
      <rPr>
        <sz val="8"/>
        <color theme="1"/>
        <rFont val="BIZ UDMincho Medium"/>
        <family val="1"/>
        <charset val="128"/>
      </rPr>
      <t>プロテオグリカン</t>
    </r>
    <r>
      <rPr>
        <sz val="8"/>
        <color theme="1"/>
        <rFont val="Arial"/>
        <family val="2"/>
        <charset val="204"/>
      </rPr>
      <t xml:space="preserve">, </t>
    </r>
    <r>
      <rPr>
        <sz val="8"/>
        <color theme="1"/>
        <rFont val="BIZ UDMincho Medium"/>
        <family val="1"/>
        <charset val="128"/>
      </rPr>
      <t>ヒアルロン酸</t>
    </r>
    <r>
      <rPr>
        <sz val="8"/>
        <color theme="1"/>
        <rFont val="Arial"/>
        <family val="2"/>
        <charset val="204"/>
      </rPr>
      <t>Na</t>
    </r>
    <phoneticPr fontId="11"/>
  </si>
  <si>
    <r>
      <rPr>
        <sz val="8"/>
        <color theme="1"/>
        <rFont val="BIZ UDMincho Medium"/>
        <family val="1"/>
        <charset val="128"/>
      </rPr>
      <t>水</t>
    </r>
    <r>
      <rPr>
        <sz val="8"/>
        <color theme="1"/>
        <rFont val="Arial"/>
        <family val="2"/>
        <charset val="204"/>
      </rPr>
      <t xml:space="preserve">, </t>
    </r>
    <r>
      <rPr>
        <sz val="8"/>
        <color theme="1"/>
        <rFont val="BIZ UDMincho Medium"/>
        <family val="1"/>
        <charset val="128"/>
      </rPr>
      <t>ペンチレングリコール</t>
    </r>
    <r>
      <rPr>
        <sz val="8"/>
        <color theme="1"/>
        <rFont val="Arial"/>
        <family val="2"/>
        <charset val="204"/>
      </rPr>
      <t xml:space="preserve">, </t>
    </r>
    <r>
      <rPr>
        <sz val="8"/>
        <color theme="1"/>
        <rFont val="BIZ UDMincho Medium"/>
        <family val="1"/>
        <charset val="128"/>
      </rPr>
      <t>グリセリルグルコシド</t>
    </r>
    <r>
      <rPr>
        <sz val="8"/>
        <color theme="1"/>
        <rFont val="Arial"/>
        <family val="2"/>
        <charset val="204"/>
      </rPr>
      <t xml:space="preserve">, </t>
    </r>
    <r>
      <rPr>
        <sz val="8"/>
        <color theme="1"/>
        <rFont val="BIZ UDMincho Medium"/>
        <family val="1"/>
        <charset val="128"/>
      </rPr>
      <t>加水分解ケラチン</t>
    </r>
    <r>
      <rPr>
        <sz val="8"/>
        <color theme="1"/>
        <rFont val="Arial"/>
        <family val="2"/>
        <charset val="204"/>
      </rPr>
      <t xml:space="preserve">, </t>
    </r>
    <r>
      <rPr>
        <sz val="8"/>
        <color theme="1"/>
        <rFont val="BIZ UDMincho Medium"/>
        <family val="1"/>
        <charset val="128"/>
      </rPr>
      <t>ワサビ葉エキス</t>
    </r>
    <r>
      <rPr>
        <sz val="8"/>
        <color theme="1"/>
        <rFont val="Arial"/>
        <family val="2"/>
        <charset val="204"/>
      </rPr>
      <t xml:space="preserve">, </t>
    </r>
    <r>
      <rPr>
        <sz val="8"/>
        <color theme="1"/>
        <rFont val="BIZ UDMincho Medium"/>
        <family val="1"/>
        <charset val="128"/>
      </rPr>
      <t>オランダカラシ葉／茎エキス</t>
    </r>
    <r>
      <rPr>
        <sz val="8"/>
        <color theme="1"/>
        <rFont val="Arial"/>
        <family val="2"/>
        <charset val="204"/>
      </rPr>
      <t xml:space="preserve">, </t>
    </r>
    <r>
      <rPr>
        <sz val="8"/>
        <color theme="1"/>
        <rFont val="BIZ UDMincho Medium"/>
        <family val="1"/>
        <charset val="128"/>
      </rPr>
      <t>プロテオグリカン</t>
    </r>
    <r>
      <rPr>
        <sz val="8"/>
        <color theme="1"/>
        <rFont val="Arial"/>
        <family val="2"/>
        <charset val="204"/>
      </rPr>
      <t xml:space="preserve">, </t>
    </r>
    <r>
      <rPr>
        <sz val="8"/>
        <color theme="1"/>
        <rFont val="BIZ UDMincho Medium"/>
        <family val="1"/>
        <charset val="128"/>
      </rPr>
      <t>ヒアルロン酸</t>
    </r>
    <r>
      <rPr>
        <sz val="8"/>
        <color theme="1"/>
        <rFont val="Arial"/>
        <family val="2"/>
        <charset val="204"/>
      </rPr>
      <t>Na, BG</t>
    </r>
    <phoneticPr fontId="11"/>
  </si>
  <si>
    <r>
      <rPr>
        <sz val="8"/>
        <color theme="1"/>
        <rFont val="Arial"/>
        <family val="2"/>
      </rPr>
      <t>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t>
    </r>
  </si>
  <si>
    <r>
      <rPr>
        <sz val="8"/>
        <color theme="1"/>
        <rFont val="HGGothicE"/>
        <family val="2"/>
        <charset val="128"/>
      </rPr>
      <t>タオル</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</si>
  <si>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オレフィンオリゴマー
</t>
    </r>
    <r>
      <rPr>
        <sz val="8"/>
        <color theme="1"/>
        <rFont val="Arial"/>
        <family val="2"/>
        <charset val="204"/>
      </rPr>
      <t xml:space="preserve">3 DPG
4 </t>
    </r>
    <r>
      <rPr>
        <sz val="8"/>
        <color theme="1"/>
        <rFont val="Arial"/>
        <family val="2"/>
      </rPr>
      <t xml:space="preserve">スクワラン
</t>
    </r>
    <r>
      <rPr>
        <sz val="8"/>
        <color theme="1"/>
        <rFont val="Arial"/>
        <family val="2"/>
        <charset val="204"/>
      </rPr>
      <t xml:space="preserve">5 </t>
    </r>
    <r>
      <rPr>
        <sz val="8"/>
        <color theme="1"/>
        <rFont val="Arial"/>
        <family val="2"/>
      </rPr>
      <t xml:space="preserve">グリセリン
</t>
    </r>
    <r>
      <rPr>
        <sz val="8"/>
        <color theme="1"/>
        <rFont val="Arial"/>
        <family val="2"/>
        <charset val="204"/>
      </rPr>
      <t xml:space="preserve">6 </t>
    </r>
    <r>
      <rPr>
        <sz val="8"/>
        <color theme="1"/>
        <rFont val="Arial"/>
        <family val="2"/>
      </rPr>
      <t xml:space="preserve">グルコシルトレハロース
</t>
    </r>
    <r>
      <rPr>
        <sz val="8"/>
        <color theme="1"/>
        <rFont val="Arial"/>
        <family val="2"/>
        <charset val="204"/>
      </rPr>
      <t xml:space="preserve">7 BG
8 </t>
    </r>
    <r>
      <rPr>
        <sz val="8"/>
        <color theme="1"/>
        <rFont val="Arial"/>
        <family val="2"/>
      </rPr>
      <t xml:space="preserve">カンテン
</t>
    </r>
    <r>
      <rPr>
        <sz val="8"/>
        <color theme="1"/>
        <rFont val="Arial"/>
        <family val="2"/>
        <charset val="204"/>
      </rPr>
      <t xml:space="preserve">9 </t>
    </r>
    <r>
      <rPr>
        <sz val="8"/>
        <color theme="1"/>
        <rFont val="Arial"/>
        <family val="2"/>
      </rPr>
      <t xml:space="preserve">加水分解水添デンプン
</t>
    </r>
    <r>
      <rPr>
        <sz val="8"/>
        <color theme="1"/>
        <rFont val="Arial"/>
        <family val="2"/>
        <charset val="204"/>
      </rPr>
      <t xml:space="preserve">10 </t>
    </r>
    <r>
      <rPr>
        <sz val="8"/>
        <color theme="1"/>
        <rFont val="Arial"/>
        <family val="2"/>
      </rPr>
      <t xml:space="preserve">コムギ胚芽油
</t>
    </r>
    <r>
      <rPr>
        <sz val="8"/>
        <color theme="1"/>
        <rFont val="Arial"/>
        <family val="2"/>
        <charset val="204"/>
      </rPr>
      <t xml:space="preserve">11 </t>
    </r>
    <r>
      <rPr>
        <sz val="8"/>
        <color theme="1"/>
        <rFont val="Arial"/>
        <family val="2"/>
      </rPr>
      <t xml:space="preserve">加水分解ハトムギ種子
</t>
    </r>
    <r>
      <rPr>
        <sz val="8"/>
        <color theme="1"/>
        <rFont val="Arial"/>
        <family val="2"/>
        <charset val="204"/>
      </rPr>
      <t xml:space="preserve">12 </t>
    </r>
    <r>
      <rPr>
        <sz val="8"/>
        <color theme="1"/>
        <rFont val="Arial"/>
        <family val="2"/>
      </rPr>
      <t>ライチ</t>
    </r>
    <r>
      <rPr>
        <sz val="8"/>
        <color theme="1"/>
        <rFont val="Arial"/>
        <family val="2"/>
        <charset val="204"/>
      </rPr>
      <t>―</t>
    </r>
    <r>
      <rPr>
        <sz val="8"/>
        <color theme="1"/>
        <rFont val="Arial"/>
        <family val="2"/>
      </rPr>
      <t xml:space="preserve">果皮エキス
</t>
    </r>
    <r>
      <rPr>
        <sz val="8"/>
        <color theme="1"/>
        <rFont val="Arial"/>
        <family val="2"/>
        <charset val="204"/>
      </rPr>
      <t xml:space="preserve">13 </t>
    </r>
    <r>
      <rPr>
        <sz val="8"/>
        <color theme="1"/>
        <rFont val="Arial"/>
        <family val="2"/>
      </rPr>
      <t xml:space="preserve">アンズ種子エキス
</t>
    </r>
    <r>
      <rPr>
        <sz val="8"/>
        <color theme="1"/>
        <rFont val="Arial"/>
        <family val="2"/>
        <charset val="204"/>
      </rPr>
      <t xml:space="preserve">14 </t>
    </r>
    <r>
      <rPr>
        <sz val="8"/>
        <color theme="1"/>
        <rFont val="Arial"/>
        <family val="2"/>
      </rPr>
      <t xml:space="preserve">ジャノヒゲ根エキス
</t>
    </r>
    <r>
      <rPr>
        <sz val="8"/>
        <color theme="1"/>
        <rFont val="Arial"/>
        <family val="2"/>
        <charset val="204"/>
      </rPr>
      <t xml:space="preserve">15 </t>
    </r>
    <r>
      <rPr>
        <sz val="8"/>
        <color theme="1"/>
        <rFont val="Arial"/>
        <family val="2"/>
      </rPr>
      <t xml:space="preserve">イワベンケイ根エキス
</t>
    </r>
    <r>
      <rPr>
        <sz val="8"/>
        <color theme="1"/>
        <rFont val="Arial"/>
        <family val="2"/>
        <charset val="204"/>
      </rPr>
      <t xml:space="preserve">16 </t>
    </r>
    <r>
      <rPr>
        <sz val="8"/>
        <color theme="1"/>
        <rFont val="Arial"/>
        <family val="2"/>
      </rPr>
      <t xml:space="preserve">加水分解アナツバメ巣エキス
</t>
    </r>
    <r>
      <rPr>
        <sz val="8"/>
        <color theme="1"/>
        <rFont val="Arial"/>
        <family val="2"/>
        <charset val="204"/>
      </rPr>
      <t xml:space="preserve">17 </t>
    </r>
    <r>
      <rPr>
        <sz val="8"/>
        <color theme="1"/>
        <rFont val="Arial"/>
        <family val="2"/>
      </rPr>
      <t xml:space="preserve">加水分解コンキオリン
</t>
    </r>
    <r>
      <rPr>
        <sz val="8"/>
        <color theme="1"/>
        <rFont val="Arial"/>
        <family val="2"/>
        <charset val="204"/>
      </rPr>
      <t xml:space="preserve">18 </t>
    </r>
    <r>
      <rPr>
        <sz val="8"/>
        <color theme="1"/>
        <rFont val="Arial"/>
        <family val="2"/>
      </rPr>
      <t xml:space="preserve">ザクロ花エキス
</t>
    </r>
    <r>
      <rPr>
        <sz val="8"/>
        <color theme="1"/>
        <rFont val="Arial"/>
        <family val="2"/>
        <charset val="204"/>
      </rPr>
      <t xml:space="preserve">19 </t>
    </r>
    <r>
      <rPr>
        <sz val="8"/>
        <color theme="1"/>
        <rFont val="Arial"/>
        <family val="2"/>
      </rPr>
      <t xml:space="preserve">チャ葉エキス
</t>
    </r>
    <r>
      <rPr>
        <sz val="8"/>
        <color theme="1"/>
        <rFont val="Arial"/>
        <family val="2"/>
        <charset val="204"/>
      </rPr>
      <t xml:space="preserve">20 </t>
    </r>
    <r>
      <rPr>
        <sz val="8"/>
        <color theme="1"/>
        <rFont val="Arial"/>
        <family val="2"/>
      </rPr>
      <t xml:space="preserve">ムラサキ根エキス
</t>
    </r>
    <r>
      <rPr>
        <sz val="8"/>
        <color theme="1"/>
        <rFont val="Arial"/>
        <family val="2"/>
        <charset val="204"/>
      </rPr>
      <t xml:space="preserve">21 </t>
    </r>
    <r>
      <rPr>
        <sz val="8"/>
        <color theme="1"/>
        <rFont val="Arial"/>
        <family val="2"/>
      </rPr>
      <t xml:space="preserve">ダイズ種子エキス
</t>
    </r>
    <r>
      <rPr>
        <sz val="8"/>
        <color theme="1"/>
        <rFont val="Arial"/>
        <family val="2"/>
        <charset val="204"/>
      </rPr>
      <t xml:space="preserve">22 </t>
    </r>
    <r>
      <rPr>
        <sz val="8"/>
        <color theme="1"/>
        <rFont val="Arial"/>
        <family val="2"/>
      </rPr>
      <t xml:space="preserve">コメヌカエキス
</t>
    </r>
    <r>
      <rPr>
        <sz val="8"/>
        <color theme="1"/>
        <rFont val="Arial"/>
        <family val="2"/>
        <charset val="204"/>
      </rPr>
      <t xml:space="preserve">23 </t>
    </r>
    <r>
      <rPr>
        <sz val="8"/>
        <color theme="1"/>
        <rFont val="Arial"/>
        <family val="2"/>
      </rPr>
      <t xml:space="preserve">クチナシ果実エキス
</t>
    </r>
    <r>
      <rPr>
        <sz val="8"/>
        <color theme="1"/>
        <rFont val="Arial"/>
        <family val="2"/>
        <charset val="204"/>
      </rPr>
      <t xml:space="preserve">24 </t>
    </r>
    <r>
      <rPr>
        <sz val="8"/>
        <color theme="1"/>
        <rFont val="Arial"/>
        <family val="2"/>
      </rPr>
      <t xml:space="preserve">シャクヤク根エキス
</t>
    </r>
    <r>
      <rPr>
        <sz val="8"/>
        <color theme="1"/>
        <rFont val="Arial"/>
        <family val="2"/>
        <charset val="204"/>
      </rPr>
      <t xml:space="preserve">25 </t>
    </r>
    <r>
      <rPr>
        <sz val="8"/>
        <color theme="1"/>
        <rFont val="Arial"/>
        <family val="2"/>
      </rPr>
      <t xml:space="preserve">トウキ根エキス
</t>
    </r>
    <r>
      <rPr>
        <sz val="8"/>
        <color theme="1"/>
        <rFont val="Arial"/>
        <family val="2"/>
        <charset val="204"/>
      </rPr>
      <t xml:space="preserve">26 </t>
    </r>
    <r>
      <rPr>
        <sz val="8"/>
        <color theme="1"/>
        <rFont val="Arial"/>
        <family val="2"/>
      </rPr>
      <t xml:space="preserve">ナツメ果実エキス
</t>
    </r>
    <r>
      <rPr>
        <sz val="8"/>
        <color theme="1"/>
        <rFont val="Arial"/>
        <family val="2"/>
        <charset val="204"/>
      </rPr>
      <t xml:space="preserve">27 </t>
    </r>
    <r>
      <rPr>
        <sz val="8"/>
        <color theme="1"/>
        <rFont val="Arial"/>
        <family val="2"/>
      </rPr>
      <t xml:space="preserve">ブクリョウエキス
</t>
    </r>
    <r>
      <rPr>
        <sz val="8"/>
        <color theme="1"/>
        <rFont val="Arial"/>
        <family val="2"/>
        <charset val="204"/>
      </rPr>
      <t xml:space="preserve">28 </t>
    </r>
    <r>
      <rPr>
        <sz val="8"/>
        <color theme="1"/>
        <rFont val="Arial"/>
        <family val="2"/>
      </rPr>
      <t xml:space="preserve">ベニバナ花エキス
</t>
    </r>
    <r>
      <rPr>
        <sz val="8"/>
        <color theme="1"/>
        <rFont val="Arial"/>
        <family val="2"/>
        <charset val="204"/>
      </rPr>
      <t xml:space="preserve">29 </t>
    </r>
    <r>
      <rPr>
        <sz val="8"/>
        <color theme="1"/>
        <rFont val="Arial"/>
        <family val="2"/>
      </rPr>
      <t xml:space="preserve">ボタンエキス
</t>
    </r>
    <r>
      <rPr>
        <sz val="8"/>
        <color theme="1"/>
        <rFont val="Arial"/>
        <family val="2"/>
        <charset val="204"/>
      </rPr>
      <t xml:space="preserve">30 </t>
    </r>
    <r>
      <rPr>
        <sz val="8"/>
        <color theme="1"/>
        <rFont val="Arial"/>
        <family val="2"/>
      </rPr>
      <t xml:space="preserve">ローヤルゼリーエキス
</t>
    </r>
    <r>
      <rPr>
        <sz val="8"/>
        <color theme="1"/>
        <rFont val="Arial"/>
        <family val="2"/>
        <charset val="204"/>
      </rPr>
      <t xml:space="preserve">31 </t>
    </r>
    <r>
      <rPr>
        <sz val="8"/>
        <color theme="1"/>
        <rFont val="Arial"/>
        <family val="2"/>
      </rPr>
      <t xml:space="preserve">レシチン
</t>
    </r>
    <r>
      <rPr>
        <sz val="8"/>
        <color theme="1"/>
        <rFont val="Arial"/>
        <family val="2"/>
        <charset val="204"/>
      </rPr>
      <t xml:space="preserve">32 </t>
    </r>
    <r>
      <rPr>
        <sz val="8"/>
        <color theme="1"/>
        <rFont val="Arial"/>
        <family val="2"/>
      </rPr>
      <t xml:space="preserve">トコフェロール
</t>
    </r>
    <r>
      <rPr>
        <sz val="8"/>
        <color theme="1"/>
        <rFont val="Arial"/>
        <family val="2"/>
        <charset val="204"/>
      </rPr>
      <t xml:space="preserve">33 </t>
    </r>
    <r>
      <rPr>
        <sz val="8"/>
        <color theme="1"/>
        <rFont val="Arial"/>
        <family val="2"/>
      </rPr>
      <t xml:space="preserve">ポリグルタミン酸
</t>
    </r>
    <r>
      <rPr>
        <sz val="8"/>
        <color theme="1"/>
        <rFont val="Arial"/>
        <family val="2"/>
        <charset val="204"/>
      </rPr>
      <t xml:space="preserve">34 </t>
    </r>
    <r>
      <rPr>
        <sz val="8"/>
        <color theme="1"/>
        <rFont val="Arial"/>
        <family val="2"/>
      </rPr>
      <t>セラミド</t>
    </r>
    <r>
      <rPr>
        <sz val="8"/>
        <color theme="1"/>
        <rFont val="Arial"/>
        <family val="2"/>
        <charset val="204"/>
      </rPr>
      <t xml:space="preserve">NP
35 </t>
    </r>
    <r>
      <rPr>
        <sz val="8"/>
        <color theme="1"/>
        <rFont val="Arial"/>
        <family val="2"/>
      </rPr>
      <t xml:space="preserve">グルコース
</t>
    </r>
    <r>
      <rPr>
        <sz val="8"/>
        <color theme="1"/>
        <rFont val="Arial"/>
        <family val="2"/>
        <charset val="204"/>
      </rPr>
      <t xml:space="preserve">36 </t>
    </r>
    <r>
      <rPr>
        <sz val="8"/>
        <color theme="1"/>
        <rFont val="Arial"/>
        <family val="2"/>
      </rPr>
      <t xml:space="preserve">マカデミアナッツ脂肪酸フィトステリル
</t>
    </r>
    <r>
      <rPr>
        <sz val="8"/>
        <color theme="1"/>
        <rFont val="Arial"/>
        <family val="2"/>
        <charset val="204"/>
      </rPr>
      <t xml:space="preserve">37 </t>
    </r>
    <r>
      <rPr>
        <sz val="8"/>
        <color theme="1"/>
        <rFont val="Arial"/>
        <family val="2"/>
      </rPr>
      <t xml:space="preserve">ペンチレングリコール
</t>
    </r>
    <r>
      <rPr>
        <sz val="8"/>
        <color theme="1"/>
        <rFont val="Arial"/>
        <family val="2"/>
        <charset val="204"/>
      </rPr>
      <t xml:space="preserve">38 </t>
    </r>
    <r>
      <rPr>
        <sz val="8"/>
        <color theme="1"/>
        <rFont val="Arial"/>
        <family val="2"/>
      </rPr>
      <t xml:space="preserve">アルカリゲネス産生多糖体
</t>
    </r>
    <r>
      <rPr>
        <sz val="8"/>
        <color theme="1"/>
        <rFont val="Arial"/>
        <family val="2"/>
        <charset val="204"/>
      </rPr>
      <t xml:space="preserve">39
40 </t>
    </r>
    <r>
      <rPr>
        <sz val="8"/>
        <color theme="1"/>
        <rFont val="Arial"/>
        <family val="2"/>
      </rPr>
      <t xml:space="preserve">ベントナイト
</t>
    </r>
    <r>
      <rPr>
        <sz val="8"/>
        <color theme="1"/>
        <rFont val="Arial"/>
        <family val="2"/>
        <charset val="204"/>
      </rPr>
      <t xml:space="preserve">41 </t>
    </r>
    <r>
      <rPr>
        <sz val="8"/>
        <color theme="1"/>
        <rFont val="Arial"/>
        <family val="2"/>
      </rPr>
      <t xml:space="preserve">カオリン
</t>
    </r>
    <r>
      <rPr>
        <sz val="8"/>
        <color theme="1"/>
        <rFont val="Arial"/>
        <family val="2"/>
        <charset val="204"/>
      </rPr>
      <t xml:space="preserve">42 </t>
    </r>
    <r>
      <rPr>
        <sz val="8"/>
        <color theme="1"/>
        <rFont val="Arial"/>
        <family val="2"/>
      </rPr>
      <t xml:space="preserve">エタノール
</t>
    </r>
    <r>
      <rPr>
        <sz val="8"/>
        <color theme="1"/>
        <rFont val="Arial"/>
        <family val="2"/>
        <charset val="204"/>
      </rPr>
      <t xml:space="preserve">43 </t>
    </r>
    <r>
      <rPr>
        <sz val="8"/>
        <color theme="1"/>
        <rFont val="Arial"/>
        <family val="2"/>
      </rPr>
      <t xml:space="preserve">香料
</t>
    </r>
    <r>
      <rPr>
        <sz val="8"/>
        <color theme="1"/>
        <rFont val="Arial"/>
        <family val="2"/>
        <charset val="204"/>
      </rPr>
      <t xml:space="preserve">44 </t>
    </r>
    <r>
      <rPr>
        <sz val="8"/>
        <color theme="1"/>
        <rFont val="Arial"/>
        <family val="2"/>
      </rPr>
      <t xml:space="preserve">フェノキシエタノール
</t>
    </r>
    <r>
      <rPr>
        <sz val="8"/>
        <color theme="1"/>
        <rFont val="Arial"/>
        <family val="2"/>
        <charset val="204"/>
      </rPr>
      <t xml:space="preserve">45 </t>
    </r>
    <r>
      <rPr>
        <sz val="8"/>
        <color theme="1"/>
        <rFont val="Arial"/>
        <family val="2"/>
      </rPr>
      <t>メチルパラベン</t>
    </r>
  </si>
  <si>
    <r>
      <rPr>
        <sz val="8"/>
        <color theme="1"/>
        <rFont val="ＭＳ Ｐゴシック"/>
        <family val="2"/>
        <charset val="128"/>
      </rPr>
      <t>水、ヒドロキシエチルウレア、グリセリン、加水分解コラーゲン、トレハロース、</t>
    </r>
    <r>
      <rPr>
        <sz val="8"/>
        <color theme="1"/>
        <rFont val="Arial"/>
        <family val="2"/>
        <charset val="204"/>
      </rPr>
      <t>β-</t>
    </r>
    <r>
      <rPr>
        <sz val="8"/>
        <color theme="1"/>
        <rFont val="ＭＳ Ｐゴシック"/>
        <family val="2"/>
        <charset val="128"/>
      </rPr>
      <t>グルカン、
フラーレン、キリンケツエキス、ヒアルロン酸ナトリウム、スクワラン、ツボクサエキス、
グリチルリチン酸２</t>
    </r>
    <r>
      <rPr>
        <sz val="8"/>
        <color theme="1"/>
        <rFont val="Arial"/>
        <family val="2"/>
        <charset val="204"/>
      </rPr>
      <t>K</t>
    </r>
    <r>
      <rPr>
        <sz val="8"/>
        <color theme="1"/>
        <rFont val="ＭＳ Ｐゴシック"/>
        <family val="2"/>
        <charset val="128"/>
      </rPr>
      <t>、水溶性コラーゲン、アラントイン、ビサボロール、ヒドロキシエチルセルロース、キサンタンガム</t>
    </r>
  </si>
  <si>
    <t>Relent</t>
    <phoneticPr fontId="11"/>
  </si>
  <si>
    <r>
      <rPr>
        <sz val="8"/>
        <color theme="1"/>
        <rFont val="MS Gothic"/>
        <family val="3"/>
        <charset val="128"/>
      </rPr>
      <t>水</t>
    </r>
    <r>
      <rPr>
        <sz val="8"/>
        <color theme="1"/>
        <rFont val="Arial"/>
        <family val="2"/>
        <charset val="204"/>
      </rPr>
      <t xml:space="preserve"> </t>
    </r>
    <r>
      <rPr>
        <sz val="8"/>
        <color theme="1"/>
        <rFont val="MS Gothic"/>
        <family val="3"/>
        <charset val="128"/>
      </rPr>
      <t>スクワラン</t>
    </r>
    <r>
      <rPr>
        <sz val="8"/>
        <color theme="1"/>
        <rFont val="Arial"/>
        <family val="2"/>
        <charset val="204"/>
      </rPr>
      <t xml:space="preserve"> </t>
    </r>
    <r>
      <rPr>
        <sz val="8"/>
        <color theme="1"/>
        <rFont val="MS Gothic"/>
        <family val="3"/>
        <charset val="128"/>
      </rPr>
      <t>エチルヘキサン酸セチル</t>
    </r>
    <r>
      <rPr>
        <sz val="8"/>
        <color theme="1"/>
        <rFont val="Arial"/>
        <family val="2"/>
        <charset val="204"/>
      </rPr>
      <t xml:space="preserve"> </t>
    </r>
    <r>
      <rPr>
        <sz val="8"/>
        <color theme="1"/>
        <rFont val="MS Gothic"/>
        <family val="3"/>
        <charset val="128"/>
      </rPr>
      <t>ミリスチン酸イソステアリル</t>
    </r>
    <r>
      <rPr>
        <sz val="8"/>
        <color theme="1"/>
        <rFont val="Arial"/>
        <family val="2"/>
        <charset val="204"/>
      </rPr>
      <t xml:space="preserve"> </t>
    </r>
    <r>
      <rPr>
        <sz val="8"/>
        <color theme="1"/>
        <rFont val="MS Gothic"/>
        <family val="3"/>
        <charset val="128"/>
      </rPr>
      <t>グリセリン</t>
    </r>
    <r>
      <rPr>
        <sz val="8"/>
        <color theme="1"/>
        <rFont val="Arial"/>
        <family val="2"/>
        <charset val="204"/>
      </rPr>
      <t xml:space="preserve"> </t>
    </r>
    <r>
      <rPr>
        <sz val="8"/>
        <color theme="1"/>
        <rFont val="MS Gothic"/>
        <family val="3"/>
        <charset val="128"/>
      </rPr>
      <t>ＢＧ</t>
    </r>
    <r>
      <rPr>
        <sz val="8"/>
        <color theme="1"/>
        <rFont val="Arial"/>
        <family val="2"/>
        <charset val="204"/>
      </rPr>
      <t xml:space="preserve"> </t>
    </r>
    <r>
      <rPr>
        <sz val="8"/>
        <color theme="1"/>
        <rFont val="MS Gothic"/>
        <family val="3"/>
        <charset val="128"/>
      </rPr>
      <t>ベヘニルアルコール</t>
    </r>
    <r>
      <rPr>
        <sz val="8"/>
        <color theme="1"/>
        <rFont val="Arial"/>
        <family val="2"/>
        <charset val="204"/>
      </rPr>
      <t xml:space="preserve"> </t>
    </r>
    <r>
      <rPr>
        <sz val="8"/>
        <color theme="1"/>
        <rFont val="MS Gothic"/>
        <family val="3"/>
        <charset val="128"/>
      </rPr>
      <t>パルミチン酸デキストリン</t>
    </r>
    <r>
      <rPr>
        <sz val="8"/>
        <color theme="1"/>
        <rFont val="Arial"/>
        <family val="2"/>
        <charset val="204"/>
      </rPr>
      <t xml:space="preserve"> </t>
    </r>
    <r>
      <rPr>
        <sz val="8"/>
        <color theme="1"/>
        <rFont val="MS Gothic"/>
        <family val="3"/>
        <charset val="128"/>
      </rPr>
      <t>ステアリン酸グリセリル</t>
    </r>
    <r>
      <rPr>
        <sz val="8"/>
        <color theme="1"/>
        <rFont val="Arial"/>
        <family val="2"/>
        <charset val="204"/>
      </rPr>
      <t xml:space="preserve"> </t>
    </r>
    <r>
      <rPr>
        <sz val="8"/>
        <color theme="1"/>
        <rFont val="MS Gothic"/>
        <family val="3"/>
        <charset val="128"/>
      </rPr>
      <t>アンズ果汁</t>
    </r>
    <r>
      <rPr>
        <sz val="8"/>
        <color theme="1"/>
        <rFont val="Arial"/>
        <family val="2"/>
        <charset val="204"/>
      </rPr>
      <t xml:space="preserve"> </t>
    </r>
    <r>
      <rPr>
        <sz val="8"/>
        <color theme="1"/>
        <rFont val="MS Gothic"/>
        <family val="3"/>
        <charset val="128"/>
      </rPr>
      <t>甘草フラボノイド</t>
    </r>
    <r>
      <rPr>
        <sz val="8"/>
        <color theme="1"/>
        <rFont val="Arial"/>
        <family val="2"/>
        <charset val="204"/>
      </rPr>
      <t xml:space="preserve"> </t>
    </r>
    <r>
      <rPr>
        <sz val="8"/>
        <color theme="1"/>
        <rFont val="MS Gothic"/>
        <family val="3"/>
        <charset val="128"/>
      </rPr>
      <t>チョウジエキス</t>
    </r>
    <r>
      <rPr>
        <sz val="8"/>
        <color theme="1"/>
        <rFont val="Arial"/>
        <family val="2"/>
        <charset val="204"/>
      </rPr>
      <t xml:space="preserve"> </t>
    </r>
    <r>
      <rPr>
        <sz val="8"/>
        <color theme="1"/>
        <rFont val="MS Gothic"/>
        <family val="3"/>
        <charset val="128"/>
      </rPr>
      <t>ライチー果皮エキス</t>
    </r>
    <r>
      <rPr>
        <sz val="8"/>
        <color theme="1"/>
        <rFont val="Arial"/>
        <family val="2"/>
        <charset val="204"/>
      </rPr>
      <t xml:space="preserve"> </t>
    </r>
    <r>
      <rPr>
        <sz val="8"/>
        <color theme="1"/>
        <rFont val="MS Gothic"/>
        <family val="3"/>
        <charset val="128"/>
      </rPr>
      <t>アンズ種子エキス</t>
    </r>
    <r>
      <rPr>
        <sz val="8"/>
        <color theme="1"/>
        <rFont val="Arial"/>
        <family val="2"/>
        <charset val="204"/>
      </rPr>
      <t xml:space="preserve"> </t>
    </r>
    <r>
      <rPr>
        <sz val="8"/>
        <color theme="1"/>
        <rFont val="MS Gothic"/>
        <family val="3"/>
        <charset val="128"/>
      </rPr>
      <t>加水分解ハトムギ種子</t>
    </r>
    <r>
      <rPr>
        <sz val="8"/>
        <color theme="1"/>
        <rFont val="Arial"/>
        <family val="2"/>
        <charset val="204"/>
      </rPr>
      <t xml:space="preserve"> </t>
    </r>
    <r>
      <rPr>
        <sz val="8"/>
        <color theme="1"/>
        <rFont val="MS Gothic"/>
        <family val="3"/>
        <charset val="128"/>
      </rPr>
      <t>イワベンケイ根エキス</t>
    </r>
    <r>
      <rPr>
        <sz val="8"/>
        <color theme="1"/>
        <rFont val="Arial"/>
        <family val="2"/>
        <charset val="204"/>
      </rPr>
      <t xml:space="preserve"> </t>
    </r>
    <r>
      <rPr>
        <sz val="8"/>
        <color theme="1"/>
        <rFont val="MS Gothic"/>
        <family val="3"/>
        <charset val="128"/>
      </rPr>
      <t>加水分解アナツバメ巣エキス</t>
    </r>
    <r>
      <rPr>
        <sz val="8"/>
        <color theme="1"/>
        <rFont val="Arial"/>
        <family val="2"/>
        <charset val="204"/>
      </rPr>
      <t xml:space="preserve"> </t>
    </r>
    <r>
      <rPr>
        <sz val="8"/>
        <color theme="1"/>
        <rFont val="MS Gothic"/>
        <family val="3"/>
        <charset val="128"/>
      </rPr>
      <t>加水分解コンキオリン</t>
    </r>
    <r>
      <rPr>
        <sz val="8"/>
        <color theme="1"/>
        <rFont val="Arial"/>
        <family val="2"/>
        <charset val="204"/>
      </rPr>
      <t xml:space="preserve"> </t>
    </r>
    <r>
      <rPr>
        <sz val="8"/>
        <color theme="1"/>
        <rFont val="MS Gothic"/>
        <family val="3"/>
        <charset val="128"/>
      </rPr>
      <t>ザクロ花エキス</t>
    </r>
    <r>
      <rPr>
        <sz val="8"/>
        <color theme="1"/>
        <rFont val="Arial"/>
        <family val="2"/>
        <charset val="204"/>
      </rPr>
      <t xml:space="preserve"> </t>
    </r>
    <r>
      <rPr>
        <sz val="8"/>
        <color theme="1"/>
        <rFont val="MS Gothic"/>
        <family val="3"/>
        <charset val="128"/>
      </rPr>
      <t>ジャノヒゲ根エキス</t>
    </r>
    <r>
      <rPr>
        <sz val="8"/>
        <color theme="1"/>
        <rFont val="Arial"/>
        <family val="2"/>
        <charset val="204"/>
      </rPr>
      <t xml:space="preserve"> </t>
    </r>
    <r>
      <rPr>
        <sz val="8"/>
        <color theme="1"/>
        <rFont val="MS Gothic"/>
        <family val="3"/>
        <charset val="128"/>
      </rPr>
      <t>チャ葉エキス</t>
    </r>
    <r>
      <rPr>
        <sz val="8"/>
        <color theme="1"/>
        <rFont val="Arial"/>
        <family val="2"/>
        <charset val="204"/>
      </rPr>
      <t xml:space="preserve"> </t>
    </r>
    <r>
      <rPr>
        <sz val="8"/>
        <color theme="1"/>
        <rFont val="MS Gothic"/>
        <family val="3"/>
        <charset val="128"/>
      </rPr>
      <t>ダイズ種子エキス</t>
    </r>
    <r>
      <rPr>
        <sz val="8"/>
        <color theme="1"/>
        <rFont val="Arial"/>
        <family val="2"/>
        <charset val="204"/>
      </rPr>
      <t xml:space="preserve"> </t>
    </r>
    <r>
      <rPr>
        <sz val="8"/>
        <color theme="1"/>
        <rFont val="MS Gothic"/>
        <family val="3"/>
        <charset val="128"/>
      </rPr>
      <t>コメヌカエキス</t>
    </r>
    <r>
      <rPr>
        <sz val="8"/>
        <color theme="1"/>
        <rFont val="Arial"/>
        <family val="2"/>
        <charset val="204"/>
      </rPr>
      <t xml:space="preserve"> </t>
    </r>
    <r>
      <rPr>
        <sz val="8"/>
        <color theme="1"/>
        <rFont val="MS Gothic"/>
        <family val="3"/>
        <charset val="128"/>
      </rPr>
      <t>シロキクラゲ多糖体</t>
    </r>
    <r>
      <rPr>
        <sz val="8"/>
        <color theme="1"/>
        <rFont val="Arial"/>
        <family val="2"/>
        <charset val="204"/>
      </rPr>
      <t xml:space="preserve"> </t>
    </r>
    <r>
      <rPr>
        <sz val="8"/>
        <color theme="1"/>
        <rFont val="MS Gothic"/>
        <family val="3"/>
        <charset val="128"/>
      </rPr>
      <t>クチナシエキス</t>
    </r>
    <r>
      <rPr>
        <sz val="8"/>
        <color theme="1"/>
        <rFont val="Arial"/>
        <family val="2"/>
        <charset val="204"/>
      </rPr>
      <t xml:space="preserve"> </t>
    </r>
    <r>
      <rPr>
        <sz val="8"/>
        <color theme="1"/>
        <rFont val="MS Gothic"/>
        <family val="3"/>
        <charset val="128"/>
      </rPr>
      <t>シャクヤク根エキス</t>
    </r>
    <r>
      <rPr>
        <sz val="8"/>
        <color theme="1"/>
        <rFont val="Arial"/>
        <family val="2"/>
        <charset val="204"/>
      </rPr>
      <t xml:space="preserve"> </t>
    </r>
    <r>
      <rPr>
        <sz val="8"/>
        <color theme="1"/>
        <rFont val="MS Gothic"/>
        <family val="3"/>
        <charset val="128"/>
      </rPr>
      <t>タイソウエキス</t>
    </r>
    <r>
      <rPr>
        <sz val="8"/>
        <color theme="1"/>
        <rFont val="Arial"/>
        <family val="2"/>
        <charset val="204"/>
      </rPr>
      <t xml:space="preserve"> </t>
    </r>
    <r>
      <rPr>
        <sz val="8"/>
        <color theme="1"/>
        <rFont val="MS Gothic"/>
        <family val="3"/>
        <charset val="128"/>
      </rPr>
      <t>トウキ根エキス</t>
    </r>
    <r>
      <rPr>
        <sz val="8"/>
        <color theme="1"/>
        <rFont val="Arial"/>
        <family val="2"/>
        <charset val="204"/>
      </rPr>
      <t xml:space="preserve"> </t>
    </r>
    <r>
      <rPr>
        <sz val="8"/>
        <color theme="1"/>
        <rFont val="MS Gothic"/>
        <family val="3"/>
        <charset val="128"/>
      </rPr>
      <t>ブクリョウエキス</t>
    </r>
    <r>
      <rPr>
        <sz val="8"/>
        <color theme="1"/>
        <rFont val="Arial"/>
        <family val="2"/>
        <charset val="204"/>
      </rPr>
      <t xml:space="preserve"> </t>
    </r>
    <r>
      <rPr>
        <sz val="8"/>
        <color theme="1"/>
        <rFont val="MS Gothic"/>
        <family val="3"/>
        <charset val="128"/>
      </rPr>
      <t>ベニバナエキス</t>
    </r>
    <r>
      <rPr>
        <sz val="8"/>
        <color theme="1"/>
        <rFont val="Arial"/>
        <family val="2"/>
        <charset val="204"/>
      </rPr>
      <t xml:space="preserve"> </t>
    </r>
    <r>
      <rPr>
        <sz val="8"/>
        <color theme="1"/>
        <rFont val="MS Gothic"/>
        <family val="3"/>
        <charset val="128"/>
      </rPr>
      <t>ボタンエキス</t>
    </r>
    <r>
      <rPr>
        <sz val="8"/>
        <color theme="1"/>
        <rFont val="Arial"/>
        <family val="2"/>
        <charset val="204"/>
      </rPr>
      <t xml:space="preserve"> </t>
    </r>
    <r>
      <rPr>
        <sz val="8"/>
        <color theme="1"/>
        <rFont val="MS Gothic"/>
        <family val="3"/>
        <charset val="128"/>
      </rPr>
      <t>ローヤルゼリーエキス</t>
    </r>
    <r>
      <rPr>
        <sz val="8"/>
        <color theme="1"/>
        <rFont val="Arial"/>
        <family val="2"/>
        <charset val="204"/>
      </rPr>
      <t xml:space="preserve"> </t>
    </r>
    <r>
      <rPr>
        <sz val="8"/>
        <color theme="1"/>
        <rFont val="MS Gothic"/>
        <family val="3"/>
        <charset val="128"/>
      </rPr>
      <t>カロットエキス</t>
    </r>
    <r>
      <rPr>
        <sz val="8"/>
        <color theme="1"/>
        <rFont val="Arial"/>
        <family val="2"/>
        <charset val="204"/>
      </rPr>
      <t xml:space="preserve"> </t>
    </r>
    <r>
      <rPr>
        <sz val="8"/>
        <color theme="1"/>
        <rFont val="MS Gothic"/>
        <family val="3"/>
        <charset val="128"/>
      </rPr>
      <t>アルギニン</t>
    </r>
    <r>
      <rPr>
        <sz val="8"/>
        <color theme="1"/>
        <rFont val="Arial"/>
        <family val="2"/>
        <charset val="204"/>
      </rPr>
      <t xml:space="preserve"> </t>
    </r>
    <r>
      <rPr>
        <sz val="8"/>
        <color theme="1"/>
        <rFont val="MS Gothic"/>
        <family val="3"/>
        <charset val="128"/>
      </rPr>
      <t>トコフェロール</t>
    </r>
    <r>
      <rPr>
        <sz val="8"/>
        <color theme="1"/>
        <rFont val="Arial"/>
        <family val="2"/>
        <charset val="204"/>
      </rPr>
      <t xml:space="preserve"> </t>
    </r>
    <r>
      <rPr>
        <sz val="8"/>
        <color theme="1"/>
        <rFont val="MS Gothic"/>
        <family val="3"/>
        <charset val="128"/>
      </rPr>
      <t>グリチルリチン酸２Ｋ</t>
    </r>
    <r>
      <rPr>
        <sz val="8"/>
        <color theme="1"/>
        <rFont val="Arial"/>
        <family val="2"/>
        <charset val="204"/>
      </rPr>
      <t xml:space="preserve"> </t>
    </r>
    <r>
      <rPr>
        <sz val="8"/>
        <color theme="1"/>
        <rFont val="MS Gothic"/>
        <family val="3"/>
        <charset val="128"/>
      </rPr>
      <t>グリチルレチン酸ステアリル</t>
    </r>
    <r>
      <rPr>
        <sz val="8"/>
        <color theme="1"/>
        <rFont val="Arial"/>
        <family val="2"/>
        <charset val="204"/>
      </rPr>
      <t xml:space="preserve"> </t>
    </r>
    <r>
      <rPr>
        <sz val="8"/>
        <color theme="1"/>
        <rFont val="MS Gothic"/>
        <family val="3"/>
        <charset val="128"/>
      </rPr>
      <t>グルコース</t>
    </r>
    <r>
      <rPr>
        <sz val="8"/>
        <color theme="1"/>
        <rFont val="Arial"/>
        <family val="2"/>
        <charset val="204"/>
      </rPr>
      <t xml:space="preserve"> </t>
    </r>
    <r>
      <rPr>
        <sz val="8"/>
        <color theme="1"/>
        <rFont val="MS Gothic"/>
        <family val="3"/>
        <charset val="128"/>
      </rPr>
      <t>ヘキサ（ヒドロキシステアリン酸／ステアリン酸／ロジン酸）ジペンタエリスリチル</t>
    </r>
    <r>
      <rPr>
        <sz val="8"/>
        <color theme="1"/>
        <rFont val="Arial"/>
        <family val="2"/>
        <charset val="204"/>
      </rPr>
      <t xml:space="preserve"> </t>
    </r>
    <r>
      <rPr>
        <sz val="8"/>
        <color theme="1"/>
        <rFont val="MS Gothic"/>
        <family val="3"/>
        <charset val="128"/>
      </rPr>
      <t>マカデミアナッツ脂肪酸フィトステリル</t>
    </r>
    <r>
      <rPr>
        <sz val="8"/>
        <color theme="1"/>
        <rFont val="Arial"/>
        <family val="2"/>
        <charset val="204"/>
      </rPr>
      <t xml:space="preserve"> </t>
    </r>
    <r>
      <rPr>
        <sz val="8"/>
        <color theme="1"/>
        <rFont val="MS Gothic"/>
        <family val="3"/>
        <charset val="128"/>
      </rPr>
      <t>カルナウバロウ</t>
    </r>
    <r>
      <rPr>
        <sz val="8"/>
        <color theme="1"/>
        <rFont val="Arial"/>
        <family val="2"/>
        <charset val="204"/>
      </rPr>
      <t xml:space="preserve"> </t>
    </r>
    <r>
      <rPr>
        <sz val="8"/>
        <color theme="1"/>
        <rFont val="MS Gothic"/>
        <family val="3"/>
        <charset val="128"/>
      </rPr>
      <t>ゴヨウマツ種子油</t>
    </r>
    <r>
      <rPr>
        <sz val="8"/>
        <color theme="1"/>
        <rFont val="Arial"/>
        <family val="2"/>
        <charset val="204"/>
      </rPr>
      <t xml:space="preserve"> </t>
    </r>
    <r>
      <rPr>
        <sz val="8"/>
        <color theme="1"/>
        <rFont val="MS Gothic"/>
        <family val="3"/>
        <charset val="128"/>
      </rPr>
      <t>ダイズステロール</t>
    </r>
    <r>
      <rPr>
        <sz val="8"/>
        <color theme="1"/>
        <rFont val="Arial"/>
        <family val="2"/>
        <charset val="204"/>
      </rPr>
      <t xml:space="preserve"> </t>
    </r>
    <r>
      <rPr>
        <sz val="8"/>
        <color theme="1"/>
        <rFont val="MS Gothic"/>
        <family val="3"/>
        <charset val="128"/>
      </rPr>
      <t>ダイズ油</t>
    </r>
    <r>
      <rPr>
        <sz val="8"/>
        <color theme="1"/>
        <rFont val="Arial"/>
        <family val="2"/>
        <charset val="204"/>
      </rPr>
      <t xml:space="preserve"> </t>
    </r>
    <r>
      <rPr>
        <sz val="8"/>
        <color theme="1"/>
        <rFont val="MS Gothic"/>
        <family val="3"/>
        <charset val="128"/>
      </rPr>
      <t>ペンチレングリコール</t>
    </r>
    <r>
      <rPr>
        <sz val="8"/>
        <color theme="1"/>
        <rFont val="Arial"/>
        <family val="2"/>
        <charset val="204"/>
      </rPr>
      <t xml:space="preserve"> </t>
    </r>
    <r>
      <rPr>
        <sz val="8"/>
        <color theme="1"/>
        <rFont val="MS Gothic"/>
        <family val="3"/>
        <charset val="128"/>
      </rPr>
      <t>ＤＰＧ</t>
    </r>
    <r>
      <rPr>
        <sz val="8"/>
        <color theme="1"/>
        <rFont val="Arial"/>
        <family val="2"/>
        <charset val="204"/>
      </rPr>
      <t xml:space="preserve"> </t>
    </r>
    <r>
      <rPr>
        <sz val="8"/>
        <color theme="1"/>
        <rFont val="MS Gothic"/>
        <family val="3"/>
        <charset val="128"/>
      </rPr>
      <t>カルボマー</t>
    </r>
    <r>
      <rPr>
        <sz val="8"/>
        <color theme="1"/>
        <rFont val="Arial"/>
        <family val="2"/>
        <charset val="204"/>
      </rPr>
      <t xml:space="preserve"> </t>
    </r>
    <r>
      <rPr>
        <sz val="8"/>
        <color theme="1"/>
        <rFont val="MS Gothic"/>
        <family val="3"/>
        <charset val="128"/>
      </rPr>
      <t>キサンタンガム</t>
    </r>
    <r>
      <rPr>
        <sz val="8"/>
        <color theme="1"/>
        <rFont val="Arial"/>
        <family val="2"/>
        <charset val="204"/>
      </rPr>
      <t xml:space="preserve"> </t>
    </r>
    <r>
      <rPr>
        <sz val="8"/>
        <color theme="1"/>
        <rFont val="MS Gothic"/>
        <family val="3"/>
        <charset val="128"/>
      </rPr>
      <t>ステアリン酸ＰＥＧ－４５</t>
    </r>
    <r>
      <rPr>
        <sz val="8"/>
        <color theme="1"/>
        <rFont val="Arial"/>
        <family val="2"/>
        <charset val="204"/>
      </rPr>
      <t xml:space="preserve"> </t>
    </r>
    <r>
      <rPr>
        <sz val="8"/>
        <color theme="1"/>
        <rFont val="MS Gothic"/>
        <family val="3"/>
        <charset val="128"/>
      </rPr>
      <t>テトラオレイン酸ソルベス－４０</t>
    </r>
    <r>
      <rPr>
        <sz val="8"/>
        <color theme="1"/>
        <rFont val="Arial"/>
        <family val="2"/>
        <charset val="204"/>
      </rPr>
      <t xml:space="preserve"> </t>
    </r>
    <r>
      <rPr>
        <sz val="8"/>
        <color theme="1"/>
        <rFont val="MS Gothic"/>
        <family val="3"/>
        <charset val="128"/>
      </rPr>
      <t>ジメチコン</t>
    </r>
    <r>
      <rPr>
        <sz val="8"/>
        <color theme="1"/>
        <rFont val="Arial"/>
        <family val="2"/>
        <charset val="204"/>
      </rPr>
      <t xml:space="preserve"> </t>
    </r>
    <r>
      <rPr>
        <sz val="8"/>
        <color theme="1"/>
        <rFont val="MS Gothic"/>
        <family val="3"/>
        <charset val="128"/>
      </rPr>
      <t>パルミチン酸スクロース</t>
    </r>
    <r>
      <rPr>
        <sz val="8"/>
        <color theme="1"/>
        <rFont val="Arial"/>
        <family val="2"/>
        <charset val="204"/>
      </rPr>
      <t xml:space="preserve"> </t>
    </r>
    <r>
      <rPr>
        <sz val="8"/>
        <color theme="1"/>
        <rFont val="MS Gothic"/>
        <family val="3"/>
        <charset val="128"/>
      </rPr>
      <t>ポリソルベート２０</t>
    </r>
    <r>
      <rPr>
        <sz val="8"/>
        <color theme="1"/>
        <rFont val="Arial"/>
        <family val="2"/>
        <charset val="204"/>
      </rPr>
      <t xml:space="preserve"> </t>
    </r>
    <r>
      <rPr>
        <sz val="8"/>
        <color theme="1"/>
        <rFont val="MS Gothic"/>
        <family val="3"/>
        <charset val="128"/>
      </rPr>
      <t>ラウロイルグルタミン酸Ｎａ</t>
    </r>
    <r>
      <rPr>
        <sz val="8"/>
        <color theme="1"/>
        <rFont val="Arial"/>
        <family val="2"/>
        <charset val="204"/>
      </rPr>
      <t xml:space="preserve"> </t>
    </r>
    <r>
      <rPr>
        <sz val="8"/>
        <color theme="1"/>
        <rFont val="MS Gothic"/>
        <family val="3"/>
        <charset val="128"/>
      </rPr>
      <t>エタノール</t>
    </r>
    <r>
      <rPr>
        <sz val="8"/>
        <color theme="1"/>
        <rFont val="Arial"/>
        <family val="2"/>
        <charset val="204"/>
      </rPr>
      <t xml:space="preserve"> </t>
    </r>
    <r>
      <rPr>
        <sz val="8"/>
        <color theme="1"/>
        <rFont val="MS Gothic"/>
        <family val="3"/>
        <charset val="128"/>
      </rPr>
      <t>香料</t>
    </r>
    <r>
      <rPr>
        <sz val="8"/>
        <color theme="1"/>
        <rFont val="Arial"/>
        <family val="2"/>
        <charset val="204"/>
      </rPr>
      <t xml:space="preserve"> </t>
    </r>
    <r>
      <rPr>
        <sz val="8"/>
        <color theme="1"/>
        <rFont val="MS Gothic"/>
        <family val="3"/>
        <charset val="128"/>
      </rPr>
      <t>メチルパラベン</t>
    </r>
    <r>
      <rPr>
        <sz val="8"/>
        <color theme="1"/>
        <rFont val="Arial"/>
        <family val="2"/>
        <charset val="204"/>
      </rPr>
      <t xml:space="preserve"> </t>
    </r>
    <r>
      <rPr>
        <sz val="8"/>
        <color theme="1"/>
        <rFont val="MS Gothic"/>
        <family val="3"/>
        <charset val="128"/>
      </rPr>
      <t>ブチルパラベン</t>
    </r>
    <phoneticPr fontId="11"/>
  </si>
  <si>
    <r>
      <rPr>
        <sz val="8"/>
        <color theme="1"/>
        <rFont val="MS Gothic"/>
        <family val="3"/>
        <charset val="128"/>
      </rPr>
      <t>水</t>
    </r>
    <r>
      <rPr>
        <sz val="8"/>
        <color theme="1"/>
        <rFont val="Arial"/>
        <family val="2"/>
        <charset val="204"/>
      </rPr>
      <t xml:space="preserve"> </t>
    </r>
    <r>
      <rPr>
        <sz val="8"/>
        <color theme="1"/>
        <rFont val="MS Gothic"/>
        <family val="3"/>
        <charset val="128"/>
      </rPr>
      <t>スクワラン</t>
    </r>
    <r>
      <rPr>
        <sz val="8"/>
        <color theme="1"/>
        <rFont val="Arial"/>
        <family val="2"/>
        <charset val="204"/>
      </rPr>
      <t xml:space="preserve"> </t>
    </r>
    <r>
      <rPr>
        <sz val="8"/>
        <color theme="1"/>
        <rFont val="MS Gothic"/>
        <family val="3"/>
        <charset val="128"/>
      </rPr>
      <t>エチルヘキサン酸セチル</t>
    </r>
    <r>
      <rPr>
        <sz val="8"/>
        <color theme="1"/>
        <rFont val="Arial"/>
        <family val="2"/>
        <charset val="204"/>
      </rPr>
      <t xml:space="preserve"> </t>
    </r>
    <r>
      <rPr>
        <sz val="8"/>
        <color theme="1"/>
        <rFont val="MS Gothic"/>
        <family val="3"/>
        <charset val="128"/>
      </rPr>
      <t>ＢＧ</t>
    </r>
    <r>
      <rPr>
        <sz val="8"/>
        <color theme="1"/>
        <rFont val="Arial"/>
        <family val="2"/>
        <charset val="204"/>
      </rPr>
      <t xml:space="preserve"> </t>
    </r>
    <r>
      <rPr>
        <sz val="8"/>
        <color theme="1"/>
        <rFont val="MS Gothic"/>
        <family val="3"/>
        <charset val="128"/>
      </rPr>
      <t>グリセリン</t>
    </r>
    <r>
      <rPr>
        <sz val="8"/>
        <color theme="1"/>
        <rFont val="Arial"/>
        <family val="2"/>
        <charset val="204"/>
      </rPr>
      <t xml:space="preserve"> </t>
    </r>
    <r>
      <rPr>
        <sz val="8"/>
        <color theme="1"/>
        <rFont val="MS Gothic"/>
        <family val="3"/>
        <charset val="128"/>
      </rPr>
      <t>ステアリン酸グリセリル</t>
    </r>
    <r>
      <rPr>
        <sz val="8"/>
        <color theme="1"/>
        <rFont val="Arial"/>
        <family val="2"/>
        <charset val="204"/>
      </rPr>
      <t xml:space="preserve"> </t>
    </r>
    <r>
      <rPr>
        <sz val="8"/>
        <color theme="1"/>
        <rFont val="MS Gothic"/>
        <family val="3"/>
        <charset val="128"/>
      </rPr>
      <t>ホホバ種子油</t>
    </r>
    <r>
      <rPr>
        <sz val="8"/>
        <color theme="1"/>
        <rFont val="Arial"/>
        <family val="2"/>
        <charset val="204"/>
      </rPr>
      <t xml:space="preserve"> </t>
    </r>
    <r>
      <rPr>
        <sz val="8"/>
        <color theme="1"/>
        <rFont val="MS Gothic"/>
        <family val="3"/>
        <charset val="128"/>
      </rPr>
      <t>リンゴ酸ジイソステアリル</t>
    </r>
    <r>
      <rPr>
        <sz val="8"/>
        <color theme="1"/>
        <rFont val="Arial"/>
        <family val="2"/>
        <charset val="204"/>
      </rPr>
      <t xml:space="preserve"> </t>
    </r>
    <r>
      <rPr>
        <sz val="8"/>
        <color theme="1"/>
        <rFont val="MS Gothic"/>
        <family val="3"/>
        <charset val="128"/>
      </rPr>
      <t>パルミチン酸デキストリン</t>
    </r>
    <r>
      <rPr>
        <sz val="8"/>
        <color theme="1"/>
        <rFont val="Arial"/>
        <family val="2"/>
        <charset val="204"/>
      </rPr>
      <t xml:space="preserve"> </t>
    </r>
    <r>
      <rPr>
        <sz val="8"/>
        <color theme="1"/>
        <rFont val="MS Gothic"/>
        <family val="3"/>
        <charset val="128"/>
      </rPr>
      <t>ベヘニルアルコール</t>
    </r>
    <r>
      <rPr>
        <sz val="8"/>
        <color theme="1"/>
        <rFont val="Arial"/>
        <family val="2"/>
        <charset val="204"/>
      </rPr>
      <t xml:space="preserve"> </t>
    </r>
    <r>
      <rPr>
        <sz val="8"/>
        <color theme="1"/>
        <rFont val="MS Gothic"/>
        <family val="3"/>
        <charset val="128"/>
      </rPr>
      <t>甘草フラボノイド</t>
    </r>
    <r>
      <rPr>
        <sz val="8"/>
        <color theme="1"/>
        <rFont val="Arial"/>
        <family val="2"/>
        <charset val="204"/>
      </rPr>
      <t xml:space="preserve"> </t>
    </r>
    <r>
      <rPr>
        <sz val="8"/>
        <color theme="1"/>
        <rFont val="MS Gothic"/>
        <family val="3"/>
        <charset val="128"/>
      </rPr>
      <t>シロキクラゲ多糖体</t>
    </r>
    <r>
      <rPr>
        <sz val="8"/>
        <color theme="1"/>
        <rFont val="Arial"/>
        <family val="2"/>
        <charset val="204"/>
      </rPr>
      <t xml:space="preserve"> </t>
    </r>
    <r>
      <rPr>
        <sz val="8"/>
        <color theme="1"/>
        <rFont val="MS Gothic"/>
        <family val="3"/>
        <charset val="128"/>
      </rPr>
      <t>チョウジエキス</t>
    </r>
    <r>
      <rPr>
        <sz val="8"/>
        <color theme="1"/>
        <rFont val="Arial"/>
        <family val="2"/>
        <charset val="204"/>
      </rPr>
      <t xml:space="preserve"> </t>
    </r>
    <r>
      <rPr>
        <sz val="8"/>
        <color theme="1"/>
        <rFont val="MS Gothic"/>
        <family val="3"/>
        <charset val="128"/>
      </rPr>
      <t>ライチー果皮エキス</t>
    </r>
    <r>
      <rPr>
        <sz val="8"/>
        <color theme="1"/>
        <rFont val="Arial"/>
        <family val="2"/>
        <charset val="204"/>
      </rPr>
      <t xml:space="preserve"> </t>
    </r>
    <r>
      <rPr>
        <sz val="8"/>
        <color theme="1"/>
        <rFont val="MS Gothic"/>
        <family val="3"/>
        <charset val="128"/>
      </rPr>
      <t>アンズ種子エキス</t>
    </r>
    <r>
      <rPr>
        <sz val="8"/>
        <color theme="1"/>
        <rFont val="Arial"/>
        <family val="2"/>
        <charset val="204"/>
      </rPr>
      <t xml:space="preserve"> </t>
    </r>
    <r>
      <rPr>
        <sz val="8"/>
        <color theme="1"/>
        <rFont val="MS Gothic"/>
        <family val="3"/>
        <charset val="128"/>
      </rPr>
      <t>ウンシュウミカン果皮エキス</t>
    </r>
    <r>
      <rPr>
        <sz val="8"/>
        <color theme="1"/>
        <rFont val="Arial"/>
        <family val="2"/>
        <charset val="204"/>
      </rPr>
      <t xml:space="preserve"> </t>
    </r>
    <r>
      <rPr>
        <sz val="8"/>
        <color theme="1"/>
        <rFont val="MS Gothic"/>
        <family val="3"/>
        <charset val="128"/>
      </rPr>
      <t>加水分解ハトムギ種子</t>
    </r>
    <r>
      <rPr>
        <sz val="8"/>
        <color theme="1"/>
        <rFont val="Arial"/>
        <family val="2"/>
        <charset val="204"/>
      </rPr>
      <t xml:space="preserve"> </t>
    </r>
    <r>
      <rPr>
        <sz val="8"/>
        <color theme="1"/>
        <rFont val="MS Gothic"/>
        <family val="3"/>
        <charset val="128"/>
      </rPr>
      <t>イワベンケイ根エキス</t>
    </r>
    <r>
      <rPr>
        <sz val="8"/>
        <color theme="1"/>
        <rFont val="Arial"/>
        <family val="2"/>
        <charset val="204"/>
      </rPr>
      <t xml:space="preserve"> </t>
    </r>
    <r>
      <rPr>
        <sz val="8"/>
        <color theme="1"/>
        <rFont val="MS Gothic"/>
        <family val="3"/>
        <charset val="128"/>
      </rPr>
      <t>クチナシエキス</t>
    </r>
    <r>
      <rPr>
        <sz val="8"/>
        <color theme="1"/>
        <rFont val="Arial"/>
        <family val="2"/>
        <charset val="204"/>
      </rPr>
      <t xml:space="preserve"> </t>
    </r>
    <r>
      <rPr>
        <sz val="8"/>
        <color theme="1"/>
        <rFont val="MS Gothic"/>
        <family val="3"/>
        <charset val="128"/>
      </rPr>
      <t>ザクロ花エキス</t>
    </r>
    <r>
      <rPr>
        <sz val="8"/>
        <color theme="1"/>
        <rFont val="Arial"/>
        <family val="2"/>
        <charset val="204"/>
      </rPr>
      <t xml:space="preserve"> </t>
    </r>
    <r>
      <rPr>
        <sz val="8"/>
        <color theme="1"/>
        <rFont val="MS Gothic"/>
        <family val="3"/>
        <charset val="128"/>
      </rPr>
      <t>シャクヤク根エキス</t>
    </r>
    <r>
      <rPr>
        <sz val="8"/>
        <color theme="1"/>
        <rFont val="Arial"/>
        <family val="2"/>
        <charset val="204"/>
      </rPr>
      <t xml:space="preserve"> </t>
    </r>
    <r>
      <rPr>
        <sz val="8"/>
        <color theme="1"/>
        <rFont val="MS Gothic"/>
        <family val="3"/>
        <charset val="128"/>
      </rPr>
      <t>ジャノヒゲ根エキス</t>
    </r>
    <r>
      <rPr>
        <sz val="8"/>
        <color theme="1"/>
        <rFont val="Arial"/>
        <family val="2"/>
        <charset val="204"/>
      </rPr>
      <t xml:space="preserve"> </t>
    </r>
    <r>
      <rPr>
        <sz val="8"/>
        <color theme="1"/>
        <rFont val="MS Gothic"/>
        <family val="3"/>
        <charset val="128"/>
      </rPr>
      <t>タイソウエキス</t>
    </r>
    <r>
      <rPr>
        <sz val="8"/>
        <color theme="1"/>
        <rFont val="Arial"/>
        <family val="2"/>
        <charset val="204"/>
      </rPr>
      <t xml:space="preserve"> </t>
    </r>
    <r>
      <rPr>
        <sz val="8"/>
        <color theme="1"/>
        <rFont val="MS Gothic"/>
        <family val="3"/>
        <charset val="128"/>
      </rPr>
      <t>チャ葉エキス</t>
    </r>
    <r>
      <rPr>
        <sz val="8"/>
        <color theme="1"/>
        <rFont val="Arial"/>
        <family val="2"/>
        <charset val="204"/>
      </rPr>
      <t xml:space="preserve"> </t>
    </r>
    <r>
      <rPr>
        <sz val="8"/>
        <color theme="1"/>
        <rFont val="MS Gothic"/>
        <family val="3"/>
        <charset val="128"/>
      </rPr>
      <t>トウキ根エキス</t>
    </r>
    <r>
      <rPr>
        <sz val="8"/>
        <color theme="1"/>
        <rFont val="Arial"/>
        <family val="2"/>
        <charset val="204"/>
      </rPr>
      <t xml:space="preserve"> </t>
    </r>
    <r>
      <rPr>
        <sz val="8"/>
        <color theme="1"/>
        <rFont val="MS Gothic"/>
        <family val="3"/>
        <charset val="128"/>
      </rPr>
      <t>ブクリョウエキス</t>
    </r>
    <r>
      <rPr>
        <sz val="8"/>
        <color theme="1"/>
        <rFont val="Arial"/>
        <family val="2"/>
        <charset val="204"/>
      </rPr>
      <t xml:space="preserve"> </t>
    </r>
    <r>
      <rPr>
        <sz val="8"/>
        <color theme="1"/>
        <rFont val="MS Gothic"/>
        <family val="3"/>
        <charset val="128"/>
      </rPr>
      <t>ベニバナエキス</t>
    </r>
    <r>
      <rPr>
        <sz val="8"/>
        <color theme="1"/>
        <rFont val="Arial"/>
        <family val="2"/>
        <charset val="204"/>
      </rPr>
      <t xml:space="preserve"> </t>
    </r>
    <r>
      <rPr>
        <sz val="8"/>
        <color theme="1"/>
        <rFont val="MS Gothic"/>
        <family val="3"/>
        <charset val="128"/>
      </rPr>
      <t>ボタンエキス</t>
    </r>
    <r>
      <rPr>
        <sz val="8"/>
        <color theme="1"/>
        <rFont val="Arial"/>
        <family val="2"/>
        <charset val="204"/>
      </rPr>
      <t xml:space="preserve"> </t>
    </r>
    <r>
      <rPr>
        <sz val="8"/>
        <color theme="1"/>
        <rFont val="MS Gothic"/>
        <family val="3"/>
        <charset val="128"/>
      </rPr>
      <t>ローヤルゼリーエキス</t>
    </r>
    <r>
      <rPr>
        <sz val="8"/>
        <color theme="1"/>
        <rFont val="Arial"/>
        <family val="2"/>
        <charset val="204"/>
      </rPr>
      <t xml:space="preserve"> </t>
    </r>
    <r>
      <rPr>
        <sz val="8"/>
        <color theme="1"/>
        <rFont val="MS Gothic"/>
        <family val="3"/>
        <charset val="128"/>
      </rPr>
      <t>加水分解アナツバメ巣エキス</t>
    </r>
    <r>
      <rPr>
        <sz val="8"/>
        <color theme="1"/>
        <rFont val="Arial"/>
        <family val="2"/>
        <charset val="204"/>
      </rPr>
      <t xml:space="preserve"> </t>
    </r>
    <r>
      <rPr>
        <sz val="8"/>
        <color theme="1"/>
        <rFont val="MS Gothic"/>
        <family val="3"/>
        <charset val="128"/>
      </rPr>
      <t>加水分解コンキオリン</t>
    </r>
    <r>
      <rPr>
        <sz val="8"/>
        <color theme="1"/>
        <rFont val="Arial"/>
        <family val="2"/>
        <charset val="204"/>
      </rPr>
      <t xml:space="preserve"> </t>
    </r>
    <r>
      <rPr>
        <sz val="8"/>
        <color theme="1"/>
        <rFont val="MS Gothic"/>
        <family val="3"/>
        <charset val="128"/>
      </rPr>
      <t>カロットエキス</t>
    </r>
    <r>
      <rPr>
        <sz val="8"/>
        <color theme="1"/>
        <rFont val="Arial"/>
        <family val="2"/>
        <charset val="204"/>
      </rPr>
      <t xml:space="preserve"> </t>
    </r>
    <r>
      <rPr>
        <sz val="8"/>
        <color theme="1"/>
        <rFont val="MS Gothic"/>
        <family val="3"/>
        <charset val="128"/>
      </rPr>
      <t>コメヌカエキス</t>
    </r>
    <r>
      <rPr>
        <sz val="8"/>
        <color theme="1"/>
        <rFont val="Arial"/>
        <family val="2"/>
        <charset val="204"/>
      </rPr>
      <t xml:space="preserve"> </t>
    </r>
    <r>
      <rPr>
        <sz val="8"/>
        <color theme="1"/>
        <rFont val="MS Gothic"/>
        <family val="3"/>
        <charset val="128"/>
      </rPr>
      <t>ダイズ種子エキス</t>
    </r>
    <r>
      <rPr>
        <sz val="8"/>
        <color theme="1"/>
        <rFont val="Arial"/>
        <family val="2"/>
        <charset val="204"/>
      </rPr>
      <t xml:space="preserve"> </t>
    </r>
    <r>
      <rPr>
        <sz val="8"/>
        <color theme="1"/>
        <rFont val="MS Gothic"/>
        <family val="3"/>
        <charset val="128"/>
      </rPr>
      <t>アルギニン</t>
    </r>
    <r>
      <rPr>
        <sz val="8"/>
        <color theme="1"/>
        <rFont val="Arial"/>
        <family val="2"/>
        <charset val="204"/>
      </rPr>
      <t xml:space="preserve"> </t>
    </r>
    <r>
      <rPr>
        <sz val="8"/>
        <color theme="1"/>
        <rFont val="MS Gothic"/>
        <family val="3"/>
        <charset val="128"/>
      </rPr>
      <t>アラントイン</t>
    </r>
    <r>
      <rPr>
        <sz val="8"/>
        <color theme="1"/>
        <rFont val="Arial"/>
        <family val="2"/>
        <charset val="204"/>
      </rPr>
      <t xml:space="preserve"> </t>
    </r>
    <r>
      <rPr>
        <sz val="8"/>
        <color theme="1"/>
        <rFont val="MS Gothic"/>
        <family val="3"/>
        <charset val="128"/>
      </rPr>
      <t>グリチルリチン酸２Ｋ</t>
    </r>
    <r>
      <rPr>
        <sz val="8"/>
        <color theme="1"/>
        <rFont val="Arial"/>
        <family val="2"/>
        <charset val="204"/>
      </rPr>
      <t xml:space="preserve"> </t>
    </r>
    <r>
      <rPr>
        <sz val="8"/>
        <color theme="1"/>
        <rFont val="MS Gothic"/>
        <family val="3"/>
        <charset val="128"/>
      </rPr>
      <t>グリチルレチン酸ステアリル</t>
    </r>
    <r>
      <rPr>
        <sz val="8"/>
        <color theme="1"/>
        <rFont val="Arial"/>
        <family val="2"/>
        <charset val="204"/>
      </rPr>
      <t xml:space="preserve"> </t>
    </r>
    <r>
      <rPr>
        <sz val="8"/>
        <color theme="1"/>
        <rFont val="MS Gothic"/>
        <family val="3"/>
        <charset val="128"/>
      </rPr>
      <t>トコフェロール</t>
    </r>
    <r>
      <rPr>
        <sz val="8"/>
        <color theme="1"/>
        <rFont val="Arial"/>
        <family val="2"/>
        <charset val="204"/>
      </rPr>
      <t xml:space="preserve"> </t>
    </r>
    <r>
      <rPr>
        <sz val="8"/>
        <color theme="1"/>
        <rFont val="MS Gothic"/>
        <family val="3"/>
        <charset val="128"/>
      </rPr>
      <t>セラミド３</t>
    </r>
    <r>
      <rPr>
        <sz val="8"/>
        <color theme="1"/>
        <rFont val="Arial"/>
        <family val="2"/>
        <charset val="204"/>
      </rPr>
      <t xml:space="preserve"> </t>
    </r>
    <r>
      <rPr>
        <sz val="8"/>
        <color theme="1"/>
        <rFont val="MS Gothic"/>
        <family val="3"/>
        <charset val="128"/>
      </rPr>
      <t>グルコース</t>
    </r>
    <r>
      <rPr>
        <sz val="8"/>
        <color theme="1"/>
        <rFont val="Arial"/>
        <family val="2"/>
        <charset val="204"/>
      </rPr>
      <t xml:space="preserve"> </t>
    </r>
    <r>
      <rPr>
        <sz val="8"/>
        <color theme="1"/>
        <rFont val="MS Gothic"/>
        <family val="3"/>
        <charset val="128"/>
      </rPr>
      <t>グルコシルルチン</t>
    </r>
    <r>
      <rPr>
        <sz val="8"/>
        <color theme="1"/>
        <rFont val="Arial"/>
        <family val="2"/>
        <charset val="204"/>
      </rPr>
      <t xml:space="preserve"> </t>
    </r>
    <r>
      <rPr>
        <sz val="8"/>
        <color theme="1"/>
        <rFont val="MS Gothic"/>
        <family val="3"/>
        <charset val="128"/>
      </rPr>
      <t>ヘキサ（ヒドロキシステアリン酸／ステアリン酸／ロジン酸）ジペンタエリスリチル</t>
    </r>
    <r>
      <rPr>
        <sz val="8"/>
        <color theme="1"/>
        <rFont val="Arial"/>
        <family val="2"/>
        <charset val="204"/>
      </rPr>
      <t xml:space="preserve"> </t>
    </r>
    <r>
      <rPr>
        <sz val="8"/>
        <color theme="1"/>
        <rFont val="MS Gothic"/>
        <family val="3"/>
        <charset val="128"/>
      </rPr>
      <t>マカデミアナッツ脂肪酸フィトステリル</t>
    </r>
    <r>
      <rPr>
        <sz val="8"/>
        <color theme="1"/>
        <rFont val="Arial"/>
        <family val="2"/>
        <charset val="204"/>
      </rPr>
      <t xml:space="preserve"> </t>
    </r>
    <r>
      <rPr>
        <sz val="8"/>
        <color theme="1"/>
        <rFont val="MS Gothic"/>
        <family val="3"/>
        <charset val="128"/>
      </rPr>
      <t>ゴヨウマツ種子油</t>
    </r>
    <r>
      <rPr>
        <sz val="8"/>
        <color theme="1"/>
        <rFont val="Arial"/>
        <family val="2"/>
        <charset val="204"/>
      </rPr>
      <t xml:space="preserve"> </t>
    </r>
    <r>
      <rPr>
        <sz val="8"/>
        <color theme="1"/>
        <rFont val="MS Gothic"/>
        <family val="3"/>
        <charset val="128"/>
      </rPr>
      <t>ダイズステロール</t>
    </r>
    <r>
      <rPr>
        <sz val="8"/>
        <color theme="1"/>
        <rFont val="Arial"/>
        <family val="2"/>
        <charset val="204"/>
      </rPr>
      <t xml:space="preserve"> </t>
    </r>
    <r>
      <rPr>
        <sz val="8"/>
        <color theme="1"/>
        <rFont val="MS Gothic"/>
        <family val="3"/>
        <charset val="128"/>
      </rPr>
      <t>ダイズ油</t>
    </r>
    <r>
      <rPr>
        <sz val="8"/>
        <color theme="1"/>
        <rFont val="Arial"/>
        <family val="2"/>
        <charset val="204"/>
      </rPr>
      <t xml:space="preserve"> </t>
    </r>
    <r>
      <rPr>
        <sz val="8"/>
        <color theme="1"/>
        <rFont val="MS Gothic"/>
        <family val="3"/>
        <charset val="128"/>
      </rPr>
      <t>ペンチレングリコール</t>
    </r>
    <r>
      <rPr>
        <sz val="8"/>
        <color theme="1"/>
        <rFont val="Arial"/>
        <family val="2"/>
        <charset val="204"/>
      </rPr>
      <t xml:space="preserve"> </t>
    </r>
    <r>
      <rPr>
        <sz val="8"/>
        <color theme="1"/>
        <rFont val="MS Gothic"/>
        <family val="3"/>
        <charset val="128"/>
      </rPr>
      <t>ＤＰＧ</t>
    </r>
    <r>
      <rPr>
        <sz val="8"/>
        <color theme="1"/>
        <rFont val="Arial"/>
        <family val="2"/>
        <charset val="204"/>
      </rPr>
      <t xml:space="preserve"> </t>
    </r>
    <r>
      <rPr>
        <sz val="8"/>
        <color theme="1"/>
        <rFont val="MS Gothic"/>
        <family val="3"/>
        <charset val="128"/>
      </rPr>
      <t>カルボマー</t>
    </r>
    <r>
      <rPr>
        <sz val="8"/>
        <color theme="1"/>
        <rFont val="Arial"/>
        <family val="2"/>
        <charset val="204"/>
      </rPr>
      <t xml:space="preserve"> </t>
    </r>
    <r>
      <rPr>
        <sz val="8"/>
        <color theme="1"/>
        <rFont val="MS Gothic"/>
        <family val="3"/>
        <charset val="128"/>
      </rPr>
      <t>キサンタンガム</t>
    </r>
    <r>
      <rPr>
        <sz val="8"/>
        <color theme="1"/>
        <rFont val="Arial"/>
        <family val="2"/>
        <charset val="204"/>
      </rPr>
      <t xml:space="preserve"> </t>
    </r>
    <r>
      <rPr>
        <sz val="8"/>
        <color theme="1"/>
        <rFont val="MS Gothic"/>
        <family val="3"/>
        <charset val="128"/>
      </rPr>
      <t>ジメチコン</t>
    </r>
    <r>
      <rPr>
        <sz val="8"/>
        <color theme="1"/>
        <rFont val="Arial"/>
        <family val="2"/>
        <charset val="204"/>
      </rPr>
      <t xml:space="preserve"> </t>
    </r>
    <r>
      <rPr>
        <sz val="8"/>
        <color theme="1"/>
        <rFont val="MS Gothic"/>
        <family val="3"/>
        <charset val="128"/>
      </rPr>
      <t>ステアリン酸ＰＥＧ－４５</t>
    </r>
    <r>
      <rPr>
        <sz val="8"/>
        <color theme="1"/>
        <rFont val="Arial"/>
        <family val="2"/>
        <charset val="204"/>
      </rPr>
      <t xml:space="preserve"> </t>
    </r>
    <r>
      <rPr>
        <sz val="8"/>
        <color theme="1"/>
        <rFont val="MS Gothic"/>
        <family val="3"/>
        <charset val="128"/>
      </rPr>
      <t>テトラオレイン酸ソルベス－４０</t>
    </r>
    <r>
      <rPr>
        <sz val="8"/>
        <color theme="1"/>
        <rFont val="Arial"/>
        <family val="2"/>
        <charset val="204"/>
      </rPr>
      <t xml:space="preserve"> </t>
    </r>
    <r>
      <rPr>
        <sz val="8"/>
        <color theme="1"/>
        <rFont val="MS Gothic"/>
        <family val="3"/>
        <charset val="128"/>
      </rPr>
      <t>パルミチン酸スクロース</t>
    </r>
    <r>
      <rPr>
        <sz val="8"/>
        <color theme="1"/>
        <rFont val="Arial"/>
        <family val="2"/>
        <charset val="204"/>
      </rPr>
      <t xml:space="preserve"> </t>
    </r>
    <r>
      <rPr>
        <sz val="8"/>
        <color theme="1"/>
        <rFont val="MS Gothic"/>
        <family val="3"/>
        <charset val="128"/>
      </rPr>
      <t>ポリソルベート２０</t>
    </r>
    <r>
      <rPr>
        <sz val="8"/>
        <color theme="1"/>
        <rFont val="Arial"/>
        <family val="2"/>
        <charset val="204"/>
      </rPr>
      <t xml:space="preserve"> </t>
    </r>
    <r>
      <rPr>
        <sz val="8"/>
        <color theme="1"/>
        <rFont val="MS Gothic"/>
        <family val="3"/>
        <charset val="128"/>
      </rPr>
      <t>ラウロイルグルタミン酸Ｎａ</t>
    </r>
    <r>
      <rPr>
        <sz val="8"/>
        <color theme="1"/>
        <rFont val="Arial"/>
        <family val="2"/>
        <charset val="204"/>
      </rPr>
      <t xml:space="preserve"> </t>
    </r>
    <r>
      <rPr>
        <sz val="8"/>
        <color theme="1"/>
        <rFont val="MS Gothic"/>
        <family val="3"/>
        <charset val="128"/>
      </rPr>
      <t>エタノール</t>
    </r>
    <r>
      <rPr>
        <sz val="8"/>
        <color theme="1"/>
        <rFont val="Arial"/>
        <family val="2"/>
        <charset val="204"/>
      </rPr>
      <t xml:space="preserve"> </t>
    </r>
    <r>
      <rPr>
        <sz val="8"/>
        <color theme="1"/>
        <rFont val="MS Gothic"/>
        <family val="3"/>
        <charset val="128"/>
      </rPr>
      <t>香料</t>
    </r>
    <r>
      <rPr>
        <sz val="8"/>
        <color theme="1"/>
        <rFont val="Arial"/>
        <family val="2"/>
        <charset val="204"/>
      </rPr>
      <t xml:space="preserve"> </t>
    </r>
    <r>
      <rPr>
        <sz val="8"/>
        <color theme="1"/>
        <rFont val="MS Gothic"/>
        <family val="3"/>
        <charset val="128"/>
      </rPr>
      <t>メチルパラベン</t>
    </r>
    <r>
      <rPr>
        <sz val="8"/>
        <color theme="1"/>
        <rFont val="Arial"/>
        <family val="2"/>
        <charset val="204"/>
      </rPr>
      <t xml:space="preserve"> </t>
    </r>
    <r>
      <rPr>
        <sz val="8"/>
        <color theme="1"/>
        <rFont val="MS Gothic"/>
        <family val="3"/>
        <charset val="128"/>
      </rPr>
      <t>ブチルパラベン</t>
    </r>
    <r>
      <rPr>
        <sz val="8"/>
        <color theme="1"/>
        <rFont val="Arial"/>
        <family val="2"/>
        <charset val="204"/>
      </rPr>
      <t xml:space="preserve"> </t>
    </r>
    <r>
      <rPr>
        <sz val="8"/>
        <color theme="1"/>
        <rFont val="MS Gothic"/>
        <family val="3"/>
        <charset val="128"/>
      </rPr>
      <t>安息香酸Ｎａ</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</si>
  <si>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Cold 100g END OF SALE</t>
    </r>
    <phoneticPr fontId="11"/>
  </si>
  <si>
    <t>BEAUTY GARAGE</t>
    <phoneticPr fontId="11"/>
  </si>
  <si>
    <r>
      <t>ROYAL COSMETICS 03.2025</t>
    </r>
    <r>
      <rPr>
        <sz val="16"/>
        <color rgb="FF000000"/>
        <rFont val="ＭＳ ゴシック"/>
        <family val="3"/>
        <charset val="128"/>
      </rPr>
      <t>輸出</t>
    </r>
  </si>
  <si>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Fresh 98 Freeze Dry Gel Eye Sheet Plus</t>
    </r>
  </si>
  <si>
    <t>2025/03/26 （午前中）</t>
  </si>
  <si>
    <t>LABO+  Re.pair Loose Powder</t>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</si>
  <si>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NMN Fresh Fiber Booster</t>
    </r>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</si>
  <si>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NMN Fresh Fiber 6000</t>
    </r>
    <phoneticPr fontId="11"/>
  </si>
  <si>
    <t>Ureshino  Ceramide Drink CeraFull EX+ (NO COMMERCIAL VALUE)</t>
    <phoneticPr fontId="11"/>
  </si>
  <si>
    <t>Гелевая Карбоксимаска для лица</t>
    <phoneticPr fontId="11"/>
  </si>
  <si>
    <t>4560441255996</t>
    <phoneticPr fontId="11"/>
  </si>
  <si>
    <t>Scalp Essence Spray 180g No Fragrnce</t>
  </si>
  <si>
    <t>Scalp Essence Spray 180g Citrus Magnolia</t>
  </si>
  <si>
    <t>Scalp Essence Spray 180g Blooming Peony</t>
  </si>
  <si>
    <t xml:space="preserve">Partire Co., Ltd.
2100 Kamiyoshiba, Satte-shi, Saitama, Japan
</t>
  </si>
  <si>
    <t>BEAUTY GARAGE</t>
  </si>
  <si>
    <t>4979919800208    </t>
    <phoneticPr fontId="11"/>
  </si>
  <si>
    <r>
      <rPr>
        <sz val="10"/>
        <rFont val="Yu Gothic"/>
        <family val="2"/>
        <charset val="128"/>
      </rPr>
      <t>《</t>
    </r>
    <r>
      <rPr>
        <sz val="10"/>
        <rFont val="Arial"/>
        <family val="2"/>
        <charset val="204"/>
      </rPr>
      <t>Luxces</t>
    </r>
    <r>
      <rPr>
        <sz val="10"/>
        <rFont val="Yu Gothic"/>
        <family val="2"/>
        <charset val="128"/>
      </rPr>
      <t>》</t>
    </r>
    <r>
      <rPr>
        <sz val="10"/>
        <rFont val="Arial"/>
        <family val="2"/>
        <charset val="204"/>
      </rPr>
      <t>Res-Q Precious Shampoo</t>
    </r>
    <phoneticPr fontId="11"/>
  </si>
  <si>
    <t xml:space="preserve">LUXCES Res-Q Precious Essence. Эссенция для лица «Драгоценная эссенция RES-Q Luxces. </t>
    <phoneticPr fontId="11"/>
  </si>
  <si>
    <t xml:space="preserve">AJUSTE Airytouch UV SPRAY SUN PROTECT «Gardening Herbs A» 200g </t>
    <phoneticPr fontId="11"/>
  </si>
  <si>
    <t>Солнцезащитный спрей для лица "Садовые травы".AJUSTE</t>
    <phoneticPr fontId="11"/>
  </si>
  <si>
    <t xml:space="preserve">AJUSTE Airytouch UV SPRAY SUN PROTECT «Gardening Herbs A» </t>
    <phoneticPr fontId="11"/>
  </si>
  <si>
    <t>4549813039808</t>
    <phoneticPr fontId="11"/>
  </si>
  <si>
    <t>GH200</t>
    <phoneticPr fontId="11"/>
  </si>
  <si>
    <t>Airytouch UV SPRAY SUN PROTECT «Non Fragrance A» 200g</t>
  </si>
  <si>
    <t>NF200</t>
  </si>
  <si>
    <t>4549813039785</t>
  </si>
  <si>
    <t>PureBio</t>
    <phoneticPr fontId="11"/>
  </si>
  <si>
    <t>Healing Relax</t>
  </si>
  <si>
    <t>クオリティファースト　発注書</t>
    <rPh sb="11" eb="13">
      <t>ハッチュウ</t>
    </rPh>
    <rPh sb="13" eb="14">
      <t>ショ</t>
    </rPh>
    <phoneticPr fontId="4"/>
  </si>
  <si>
    <t>画像</t>
    <rPh sb="0" eb="2">
      <t>ガゾウ</t>
    </rPh>
    <phoneticPr fontId="4"/>
  </si>
  <si>
    <t>JAN</t>
    <phoneticPr fontId="4"/>
  </si>
  <si>
    <t>商品名</t>
    <rPh sb="0" eb="3">
      <t>ショウヒンメイ</t>
    </rPh>
    <phoneticPr fontId="4"/>
  </si>
  <si>
    <t>上代
（税抜）</t>
    <rPh sb="0" eb="2">
      <t>ジョウダイ</t>
    </rPh>
    <rPh sb="4" eb="6">
      <t>ゼイヌ</t>
    </rPh>
    <phoneticPr fontId="4"/>
  </si>
  <si>
    <t>納価
（税抜）</t>
    <rPh sb="0" eb="2">
      <t>ノウカ</t>
    </rPh>
    <rPh sb="4" eb="6">
      <t>ゼイヌ</t>
    </rPh>
    <phoneticPr fontId="4"/>
  </si>
  <si>
    <t>規格</t>
    <rPh sb="0" eb="2">
      <t>キカク</t>
    </rPh>
    <phoneticPr fontId="4"/>
  </si>
  <si>
    <t>ケース
入数</t>
    <rPh sb="4" eb="6">
      <t>イリスウ</t>
    </rPh>
    <phoneticPr fontId="4"/>
  </si>
  <si>
    <t>発注数</t>
    <rPh sb="0" eb="3">
      <t>ハッチュウスウ</t>
    </rPh>
    <phoneticPr fontId="4"/>
  </si>
  <si>
    <t>ザ・ダーママスク　30枚</t>
    <rPh sb="11" eb="12">
      <t>マイ</t>
    </rPh>
    <phoneticPr fontId="4"/>
  </si>
  <si>
    <t>30枚</t>
    <rPh sb="2" eb="3">
      <t>マイ</t>
    </rPh>
    <phoneticPr fontId="4"/>
  </si>
  <si>
    <t>ザ・ダーママスク　7枚</t>
    <rPh sb="10" eb="11">
      <t>マイ</t>
    </rPh>
    <phoneticPr fontId="4"/>
  </si>
  <si>
    <t>７枚</t>
    <rPh sb="1" eb="2">
      <t>マイ</t>
    </rPh>
    <phoneticPr fontId="4"/>
  </si>
  <si>
    <t>ザ・ダーマベストVC100プラスレチノール　20枚</t>
    <rPh sb="24" eb="25">
      <t>マイ</t>
    </rPh>
    <phoneticPr fontId="4"/>
  </si>
  <si>
    <t>20枚</t>
    <rPh sb="2" eb="3">
      <t>マイ</t>
    </rPh>
    <phoneticPr fontId="4"/>
  </si>
  <si>
    <t>ザ・ダーマベストVC100プラスレチノール　5枚</t>
    <rPh sb="23" eb="24">
      <t>マイ</t>
    </rPh>
    <phoneticPr fontId="4"/>
  </si>
  <si>
    <t>5枚</t>
    <rPh sb="1" eb="2">
      <t>マイ</t>
    </rPh>
    <phoneticPr fontId="4"/>
  </si>
  <si>
    <t>ザ・ダーマセンシティブ　30枚</t>
    <rPh sb="14" eb="15">
      <t>マイ</t>
    </rPh>
    <phoneticPr fontId="4"/>
  </si>
  <si>
    <t>ザ・ダーマセンシティブ　7枚</t>
    <rPh sb="13" eb="14">
      <t>マイ</t>
    </rPh>
    <phoneticPr fontId="4"/>
  </si>
  <si>
    <t>ザ・ダーマガラクトミセス　30枚</t>
    <rPh sb="15" eb="16">
      <t>マイ</t>
    </rPh>
    <phoneticPr fontId="4"/>
  </si>
  <si>
    <t>ザ・ダーマガラクトミセス　7枚</t>
    <rPh sb="14" eb="15">
      <t>マイ</t>
    </rPh>
    <phoneticPr fontId="4"/>
  </si>
  <si>
    <t>ザ・ダーマVC100　30枚</t>
    <rPh sb="13" eb="14">
      <t>マイ</t>
    </rPh>
    <phoneticPr fontId="4"/>
  </si>
  <si>
    <t>ザ・ダーマVC100　7枚</t>
    <rPh sb="12" eb="13">
      <t>マイ</t>
    </rPh>
    <phoneticPr fontId="4"/>
  </si>
  <si>
    <t>7枚</t>
    <rPh sb="1" eb="2">
      <t>マイ</t>
    </rPh>
    <phoneticPr fontId="4"/>
  </si>
  <si>
    <t>ダーマレーザー　スーパーVC100マスク</t>
    <phoneticPr fontId="4"/>
  </si>
  <si>
    <t>ダーマレーザー　スーパーTEATREE100マスク</t>
    <phoneticPr fontId="4"/>
  </si>
  <si>
    <t>ダーマレーザー　スーパーNMN100マスク</t>
    <phoneticPr fontId="4"/>
  </si>
  <si>
    <t>ダーマレーザー　スーパーセラミド100マスク</t>
    <phoneticPr fontId="4"/>
  </si>
  <si>
    <t>ダーマレーザー　スーパーVC100ホワイトマスク</t>
    <phoneticPr fontId="4"/>
  </si>
  <si>
    <t>ダーマレーザー　スーパーレチノール100マスク</t>
    <phoneticPr fontId="4"/>
  </si>
  <si>
    <t>ダーマレーザー　スーパーAZ100マスク</t>
    <phoneticPr fontId="4"/>
  </si>
  <si>
    <t>ダーマレーザーEX　スーパーVC100マスク</t>
    <phoneticPr fontId="4"/>
  </si>
  <si>
    <t>1枚×3</t>
    <rPh sb="1" eb="2">
      <t>マイ</t>
    </rPh>
    <phoneticPr fontId="4"/>
  </si>
  <si>
    <t>ダーマレーザー スーパーエクソソーム100マスク</t>
    <phoneticPr fontId="4"/>
  </si>
  <si>
    <t>ダーマレーザー スーパーグルタチオン100マスク</t>
    <phoneticPr fontId="4"/>
  </si>
  <si>
    <t>ダーマレーザー スーパーブラックマスク</t>
    <phoneticPr fontId="4"/>
  </si>
  <si>
    <t>ダーマレーザー　アイシート スーパーVCR</t>
    <phoneticPr fontId="4"/>
  </si>
  <si>
    <t>10枚</t>
    <rPh sb="2" eb="3">
      <t>マイ</t>
    </rPh>
    <phoneticPr fontId="4"/>
  </si>
  <si>
    <t>ダーマレーザー　スーパーVC100ローション（さっぱり）</t>
    <phoneticPr fontId="4"/>
  </si>
  <si>
    <t>240mL</t>
    <phoneticPr fontId="4"/>
  </si>
  <si>
    <t>ダーマレーザー　スーパーVC100ローション（しっとり）</t>
    <phoneticPr fontId="4"/>
  </si>
  <si>
    <t>ダーマレーザー　ウルセラＣ</t>
    <phoneticPr fontId="4"/>
  </si>
  <si>
    <t>30mL</t>
    <phoneticPr fontId="4"/>
  </si>
  <si>
    <t>ダーマレーザー　スーパーVC100ジェルクリーム</t>
    <phoneticPr fontId="4"/>
  </si>
  <si>
    <t>80g</t>
    <phoneticPr fontId="4"/>
  </si>
  <si>
    <t>ダーマレーザー　ウルセラR</t>
    <phoneticPr fontId="4"/>
  </si>
  <si>
    <t>ダーマレーザー　R100ジェルクリーム</t>
    <phoneticPr fontId="4"/>
  </si>
  <si>
    <t>50g</t>
    <phoneticPr fontId="4"/>
  </si>
  <si>
    <t>ダーマレーザー　スーパーVC100ホワイトローション</t>
    <phoneticPr fontId="4"/>
  </si>
  <si>
    <t>ダーマレーザー　ウルセラＣホワイト</t>
    <phoneticPr fontId="4"/>
  </si>
  <si>
    <t>ダーマレーザー　スーパーAZ100ローション</t>
    <phoneticPr fontId="4"/>
  </si>
  <si>
    <t>ダーマレーザー　ウルセラAZ</t>
    <phoneticPr fontId="4"/>
  </si>
  <si>
    <t>納品先情報</t>
    <rPh sb="0" eb="2">
      <t>ノウヒン</t>
    </rPh>
    <rPh sb="2" eb="3">
      <t>サキ</t>
    </rPh>
    <rPh sb="3" eb="5">
      <t>ジョウホウ</t>
    </rPh>
    <phoneticPr fontId="4"/>
  </si>
  <si>
    <t>郵便番号</t>
    <rPh sb="0" eb="2">
      <t>ユウビン</t>
    </rPh>
    <rPh sb="2" eb="4">
      <t>バンゴウ</t>
    </rPh>
    <phoneticPr fontId="4"/>
  </si>
  <si>
    <t>住所</t>
    <rPh sb="0" eb="2">
      <t>ジュウショ</t>
    </rPh>
    <phoneticPr fontId="4"/>
  </si>
  <si>
    <t>社名</t>
    <rPh sb="0" eb="2">
      <t>シャメイ</t>
    </rPh>
    <phoneticPr fontId="4"/>
  </si>
  <si>
    <t>宛名</t>
    <rPh sb="0" eb="2">
      <t>アテナ</t>
    </rPh>
    <phoneticPr fontId="4"/>
  </si>
  <si>
    <t>TEL</t>
    <phoneticPr fontId="4"/>
  </si>
  <si>
    <t>希望着日</t>
    <rPh sb="0" eb="2">
      <t>キボウ</t>
    </rPh>
    <rPh sb="2" eb="4">
      <t>チャクビ</t>
    </rPh>
    <phoneticPr fontId="4"/>
  </si>
  <si>
    <t>★海外向け卸様は下記も追記お願いします。</t>
    <rPh sb="1" eb="3">
      <t>カイガイ</t>
    </rPh>
    <rPh sb="3" eb="4">
      <t>ム</t>
    </rPh>
    <rPh sb="5" eb="6">
      <t>オロシ</t>
    </rPh>
    <rPh sb="6" eb="7">
      <t>サマ</t>
    </rPh>
    <rPh sb="8" eb="10">
      <t>カキ</t>
    </rPh>
    <rPh sb="11" eb="13">
      <t>ツイキ</t>
    </rPh>
    <rPh sb="14" eb="15">
      <t>ネガ</t>
    </rPh>
    <phoneticPr fontId="4"/>
  </si>
  <si>
    <t>現地卸先
代理店名</t>
    <rPh sb="0" eb="2">
      <t>ゲンチ</t>
    </rPh>
    <rPh sb="2" eb="4">
      <t>オロシサキ</t>
    </rPh>
    <rPh sb="5" eb="9">
      <t>ダイリテンメイ</t>
    </rPh>
    <phoneticPr fontId="4"/>
  </si>
  <si>
    <t>現地販売
店舗名（業態）</t>
    <rPh sb="0" eb="4">
      <t>ゲンチハンバイ</t>
    </rPh>
    <rPh sb="5" eb="8">
      <t>テンポメイ</t>
    </rPh>
    <rPh sb="9" eb="11">
      <t>ギョウタイ</t>
    </rPh>
    <phoneticPr fontId="4"/>
  </si>
  <si>
    <t>請求書送付先情報</t>
    <rPh sb="0" eb="3">
      <t>セイキュウショ</t>
    </rPh>
    <rPh sb="3" eb="6">
      <t>ソウフサキ</t>
    </rPh>
    <rPh sb="6" eb="8">
      <t>ジョウホウ</t>
    </rPh>
    <phoneticPr fontId="4"/>
  </si>
  <si>
    <t>980-0065</t>
  </si>
  <si>
    <t>仙台市青葉区土樋1-1-5プレミスト1302号</t>
  </si>
  <si>
    <t>KSユーラシア㈱</t>
  </si>
  <si>
    <t>090-1939-3624</t>
  </si>
  <si>
    <t>アリニナ</t>
  </si>
  <si>
    <t>飯野港運株式会社</t>
  </si>
  <si>
    <t>営業課　谷口様</t>
  </si>
  <si>
    <t xml:space="preserve">京都府舞鶴市松陰１８－７
</t>
  </si>
  <si>
    <t xml:space="preserve">
TEL: 0773-75-5371
FAX: 0773-75-5681</t>
  </si>
  <si>
    <t>5月16日</t>
  </si>
  <si>
    <t>ROYAL COSMETICS</t>
  </si>
  <si>
    <t>店舗、サロン</t>
  </si>
  <si>
    <t xml:space="preserve">《Quality 1st》QUEEN'S PREMIUM MASK　RED </t>
  </si>
  <si>
    <r>
      <t xml:space="preserve">ROYAL COSMETICS </t>
    </r>
    <r>
      <rPr>
        <sz val="16"/>
        <color rgb="FF000000"/>
        <rFont val="HGGothicE"/>
        <family val="2"/>
        <charset val="128"/>
      </rPr>
      <t>5</t>
    </r>
    <r>
      <rPr>
        <sz val="16"/>
        <color rgb="FF000000"/>
        <rFont val="Arial"/>
        <family val="2"/>
        <charset val="204"/>
      </rPr>
      <t>.</t>
    </r>
    <r>
      <rPr>
        <sz val="16"/>
        <color rgb="FF000000"/>
        <rFont val="HGGothicE"/>
        <family val="2"/>
        <charset val="128"/>
      </rPr>
      <t>2025</t>
    </r>
    <r>
      <rPr>
        <sz val="16"/>
        <color rgb="FF000000"/>
        <rFont val="ＭＳ Ｐ明朝"/>
        <family val="1"/>
        <charset val="128"/>
      </rPr>
      <t>輸出</t>
    </r>
    <phoneticPr fontId="11"/>
  </si>
  <si>
    <t>5/15(午前)</t>
    <rPh sb="5" eb="7">
      <t>ゴゼン</t>
    </rPh>
    <phoneticPr fontId="11"/>
  </si>
  <si>
    <t>Healing Relax</t>
    <phoneticPr fontId="11"/>
  </si>
  <si>
    <t xml:space="preserve">Лосьон для лица «Драгоценный лосьон RES-Q Luxces. </t>
    <phoneticPr fontId="11"/>
  </si>
  <si>
    <t>221975</t>
    <phoneticPr fontId="11"/>
  </si>
  <si>
    <t>DP-1864P </t>
    <phoneticPr fontId="11"/>
  </si>
  <si>
    <t>DP-2125P</t>
    <phoneticPr fontId="11"/>
  </si>
  <si>
    <t>217817</t>
    <phoneticPr fontId="11"/>
  </si>
  <si>
    <t>Aqua,Rosa Damascena Flower Water, Butylene Glycol,Glycerin,Pentylene Glycol,Methyl Gluceth-20,Sorbitol, Nicotinamide Mononucleotide, Volcanic Rock, Human Adipocyte Conditioned Media Extract, Rosa Damascena Callus Culture Extract,Rosa Damascena Flower Extract,Sodium Pca,Sodium Hyaluronate,Cucumis Melo (Melon) Phytoplacenta Extract,Ceramide NG,Squalane,Fullerenes,Soluble Proteoglycan,Hydrogenated Lecithin,Ascorbyl Tetraisopalmitate,Tocopherol,Panthenol,Retinyl Palmitate,Arachis Hypogaea(Peanut) Oil,Hydrolyzed Collagen, Peg/Ppg/Polybutylen Glycol-8/5/3 Glycerin, Olea Europaea (Olive) Fruit Oil, Polysorbate 60, 1,2-Hexanediol, Caprylyl Glycol, Tropolone, Xanthan Gum, Dipropylene Glycol, PPG-4-Ceteth-20, Disodium EDTA, Citric Acid, Sodium Citrate, Phenoxyethanol</t>
    <phoneticPr fontId="11"/>
  </si>
  <si>
    <t>4582487962041</t>
  </si>
  <si>
    <t>4582487962058</t>
  </si>
  <si>
    <t>4582487962065</t>
  </si>
  <si>
    <t>4582487961990</t>
  </si>
  <si>
    <t>4582487962003</t>
  </si>
  <si>
    <t>4582487962010</t>
  </si>
  <si>
    <t>4582487962027</t>
  </si>
  <si>
    <t>4582487962034</t>
  </si>
  <si>
    <t>ЕАЭС N RU Д-JP.РА01.В.66259/22 от 08.02.2022 действует до 06.02.2027</t>
    <phoneticPr fontId="11"/>
  </si>
  <si>
    <t>ЕАЭС N RU Д-JP.РА01.В.66263/22 от 08.02.2022 действует до 06.02.2027</t>
    <phoneticPr fontId="11"/>
  </si>
  <si>
    <t>B5453RP</t>
    <phoneticPr fontId="11"/>
  </si>
  <si>
    <t>4560441264196</t>
  </si>
  <si>
    <t>4589747972185</t>
    <phoneticPr fontId="11"/>
  </si>
  <si>
    <t>4589747004893</t>
    <phoneticPr fontId="11"/>
  </si>
  <si>
    <t>bed</t>
    <phoneticPr fontId="11"/>
  </si>
  <si>
    <t>Bed Cover</t>
    <phoneticPr fontId="11"/>
  </si>
  <si>
    <t>cushion</t>
    <phoneticPr fontId="11"/>
  </si>
  <si>
    <t>BEATY GARAGE</t>
    <phoneticPr fontId="11"/>
  </si>
  <si>
    <t>Yokibi Essence Pack</t>
    <phoneticPr fontId="11"/>
  </si>
  <si>
    <t>COCOCHI Eye Care Set (AG Ultimate Enriched Eye CreamCOCOCHI/AG Ultimate Eye Zone Mask COCOCHI)</t>
    <phoneticPr fontId="11"/>
  </si>
  <si>
    <t>RELENT Yokibi Essence Emulsion Rich x Rich</t>
  </si>
  <si>
    <t>Эмульсия-эссенция двойного увлажнения Ёки</t>
  </si>
  <si>
    <t>ELEGA DOLL Fresh 98 Hydrogel Mask</t>
    <phoneticPr fontId="11"/>
  </si>
  <si>
    <t xml:space="preserve">ЕАЭС N RU Д-JP.РА12.В.00320/24 от 28.12.2024 действует до 27.12.2029 </t>
  </si>
  <si>
    <t>ЕАЭС N RU Д-JP.РА12.В.00430/24 от 28.12.2024 действует до 27.12.2029</t>
    <phoneticPr fontId="11"/>
  </si>
  <si>
    <t>ЕАЭС N RU Д-JP.РА12.В.00545/24 от 28.12.2024 действует до 27.12.2029</t>
    <phoneticPr fontId="11"/>
  </si>
  <si>
    <t>A8202R</t>
  </si>
  <si>
    <t>ЕАЭС N RU Д-JP.РА04.В.17053/24  от 07.05.2024 действует до 06.05.2029</t>
    <phoneticPr fontId="11"/>
  </si>
  <si>
    <t>Биологически активная добавка к пище "СКВАЛЕН" (капсулы массой 630 мг)</t>
    <phoneticPr fontId="11"/>
  </si>
  <si>
    <t>«CORE Co.,Ltd.»</t>
  </si>
  <si>
    <t>LP31</t>
  </si>
  <si>
    <t>Японские хлопковые салфетки (красные)</t>
  </si>
  <si>
    <t>Японские хлопковые салфетки (синие)</t>
  </si>
  <si>
    <t>Japanese tenugui blue</t>
  </si>
  <si>
    <t>EST11-300</t>
  </si>
  <si>
    <t>ЕАЭС N RU Д-JP.АБ47.В.08815/20 от 09.09.2020 действует до 08.09.2025</t>
    <phoneticPr fontId="11"/>
  </si>
  <si>
    <t>RU05</t>
  </si>
  <si>
    <t>LUX05</t>
  </si>
  <si>
    <t>ЕАЭС N RU Д-JP.РА03.В.40259/25 от 07.04.2025 действует до 03.04.2030</t>
  </si>
  <si>
    <t>COC18</t>
  </si>
  <si>
    <t>ВП RU Д-JP.РА01.А.29404/25 от 09.04.2025 действует до 08.10.2025</t>
  </si>
  <si>
    <t>Cosmo Beauty Co., Ltd</t>
  </si>
  <si>
    <t xml:space="preserve">DD PERFECT </t>
  </si>
  <si>
    <t>Picomonte Japan Co., LTD</t>
    <phoneticPr fontId="11"/>
  </si>
  <si>
    <t>Отбеливающая зубная паста на основе угля и ионов серебра Бьюти Смайл для дневного применения.</t>
  </si>
  <si>
    <t xml:space="preserve">Beauty Smile Agio. </t>
  </si>
  <si>
    <t>Отбеливающая зубная паста на основе угля, ионов серебра и платины Бьюти Смайл для ночного применения.</t>
  </si>
  <si>
    <t>COC01T</t>
  </si>
  <si>
    <t>COC18S</t>
  </si>
  <si>
    <t>ЕАЭС N RU Д-JP.РА12.В.00545/24 от 28.12.2024 действует до 27.12.2029</t>
  </si>
  <si>
    <t>ЕАЭС N RU Д-JP.РА03.В.40336/25 от 07.04.2025 действует до 03.04.2030</t>
  </si>
  <si>
    <t>ЕАЭС N RU Д-JP.РА03.В.40336/25 от 07.04.2025 действует до 03.04.2030</t>
    <phoneticPr fontId="11"/>
  </si>
  <si>
    <t xml:space="preserve">ЕАЭС N RU Д-JP.РА12.В.00044/24 от 28.12.2024  действует до 27.12.2029  </t>
    <phoneticPr fontId="28"/>
  </si>
  <si>
    <t xml:space="preserve">ЕАЭС N RU Д-JP.РА12.В.00155/24  от 28.12.2024  действует до 27.12.2029 </t>
  </si>
  <si>
    <t>ЕАЭС N RU Д-JP.РА12.В.00204/24 от 28.12.2024 действует до 27.12.2029</t>
  </si>
  <si>
    <t xml:space="preserve">ЕАЭС N RU Д-JP.РА12.В.00695/24  от 28.12.2024  действует до 27.12.2029 </t>
  </si>
  <si>
    <t>ЕАЭС N RU Д-JP.РА12.В.00430/24 от 28.12.2024 действует до 27.12.2029</t>
  </si>
  <si>
    <t>QUALITY 1st</t>
  </si>
  <si>
    <t>делаем ДС</t>
  </si>
  <si>
    <t xml:space="preserve">Shin Factory Co.,Ltd. </t>
  </si>
  <si>
    <t>ЕАЭС N RU Д-JP.РА03.В.39906/25 от 07.04.2025 действует до 03.04.2030</t>
  </si>
  <si>
    <t>QF99</t>
  </si>
  <si>
    <t>QF100</t>
  </si>
  <si>
    <t>QF101</t>
  </si>
  <si>
    <t>QF102</t>
  </si>
  <si>
    <t>QF103</t>
  </si>
  <si>
    <t>QF104</t>
  </si>
  <si>
    <t>QF105</t>
  </si>
  <si>
    <t>QF106</t>
  </si>
  <si>
    <t>QF107</t>
  </si>
  <si>
    <t>QF108</t>
  </si>
  <si>
    <t>QF109</t>
  </si>
  <si>
    <t>QF110</t>
  </si>
  <si>
    <t>QF111</t>
  </si>
  <si>
    <t>QF112</t>
  </si>
  <si>
    <t>ЕАЭС N RU Д-JP.РА03.В.41493/25 от 07.04.2025 действует до 06.04.2030</t>
  </si>
  <si>
    <t>ЕАЭС N RU Д-JP.РА03.В.41392/25 от 07.04.2025 действует до 06.04.2030</t>
  </si>
  <si>
    <t>LP179P</t>
  </si>
  <si>
    <t>LP180P</t>
  </si>
  <si>
    <t>LP181P</t>
  </si>
  <si>
    <t>LP182P</t>
  </si>
  <si>
    <t>LP179</t>
    <phoneticPr fontId="11"/>
  </si>
  <si>
    <t xml:space="preserve"> COCOCHI AG Ultimate Glowing Essence Cream Mask  7g/21g</t>
    <phoneticPr fontId="11"/>
  </si>
  <si>
    <t>Esthetic Treatment Bed beige</t>
  </si>
  <si>
    <t>Кушетка для эстетических процедур (бежевая)</t>
  </si>
  <si>
    <t>Esthetic Treatment Bed dark brown</t>
  </si>
  <si>
    <t>Кушетка для эстетических процедур (темно-коричневая)</t>
  </si>
  <si>
    <t>Bed Cover</t>
  </si>
  <si>
    <t>Чехол на кушетку для эстетических процедур</t>
  </si>
  <si>
    <t>BG01</t>
  </si>
  <si>
    <t>BG02</t>
  </si>
  <si>
    <t>BG03</t>
  </si>
  <si>
    <t>ЕАЭС N RU Д-JP.РА04.В.65636/23 от 14.06.2023 действует до 13.06.2030</t>
  </si>
  <si>
    <t>Скраб-желе Ритуал Lapidem.</t>
    <phoneticPr fontId="11"/>
  </si>
  <si>
    <t>Смягчающая отшелушивающая сыворотка Окиёмэ Ритуал Lapidem.</t>
    <phoneticPr fontId="11"/>
  </si>
  <si>
    <t>Шёлковая сыворотка с витамином С Ритуал Lapidem.</t>
    <phoneticPr fontId="11"/>
  </si>
  <si>
    <t xml:space="preserve">Питательный эссенция-лосьон Ритуал Lapidem. </t>
    <phoneticPr fontId="11"/>
  </si>
  <si>
    <t xml:space="preserve">Матирующий смягчающий крем Ритуал Lapidem. </t>
    <phoneticPr fontId="11"/>
  </si>
  <si>
    <t>cream foundation</t>
    <phoneticPr fontId="11"/>
  </si>
  <si>
    <t>QUALITY 1st DERMA LASER SUPER GLUTATHIONE 100 7</t>
  </si>
  <si>
    <t>Маска дерма лазер омолаживающая суперглютатион 100 QUALITY 1st  7шт</t>
  </si>
  <si>
    <t>QUALITY 1st DERMA LASER SUPER BLACK 7</t>
  </si>
  <si>
    <t>Маска дерма лазер для сужения пор и борьбы с камидонами суперблэк на основе четырех видов витамина С QUALITY 1st  7шт</t>
  </si>
  <si>
    <t>QUALITY 1st DERMA LASER EYE SHEET SUPER VCR (10sheets,5times)</t>
  </si>
  <si>
    <t>QUALITY 1st DERMA LASER VC100 REFRESHING (LOTION) 240ml</t>
  </si>
  <si>
    <t>QUALITY 1st DERMA LASER VC100 MOISTURE (LOTION) 240ml</t>
  </si>
  <si>
    <t xml:space="preserve">Увлажняющий лосьон  дерма лазер на основе витамина С VC100.  QUALITY 1st </t>
  </si>
  <si>
    <t xml:space="preserve"> QUALITY 1st. DERMA LASER ULTHERA C 30ml</t>
  </si>
  <si>
    <t xml:space="preserve">Омолаживающая сыворотка Ультера C для сужения пор на основе витамина С и ниацинамида дерма лазер.  QUALITY 1st </t>
  </si>
  <si>
    <t>QUALITY 1st DERMA LASER VC100 GEL CREAM</t>
  </si>
  <si>
    <t xml:space="preserve">Крем-гель на основе на основе высококонцентрированного ниацинамида, четырех видов витамина С VC100 дерма лазер для сужения пор  QUALITY 1st </t>
  </si>
  <si>
    <t xml:space="preserve"> QUALITY 1st DERMA LASER ULTHERA R</t>
  </si>
  <si>
    <t xml:space="preserve">Антивозростная сыворотка Ультера R на основе ретинола и ниацинамида дерма лазер.  QUALITY 1st  </t>
  </si>
  <si>
    <t xml:space="preserve"> QUALITY 1st DERMA LASER R100 GEl CREAM</t>
  </si>
  <si>
    <t xml:space="preserve">Антивозростной крем-гель на основе ретинола и ниацинамида дерма лазер. QUALITY 1st  </t>
  </si>
  <si>
    <t xml:space="preserve"> QUALITY 1st DERMA LASER SUPER VC100 (WHITE LOTION)</t>
  </si>
  <si>
    <t xml:space="preserve">Лосьон выравнивающий цвет кожи лица Дерма лазер VC100. QUALITY 1st </t>
  </si>
  <si>
    <t>QUALITY 1st DERMA LASER ULTHERA CW</t>
  </si>
  <si>
    <t xml:space="preserve">Сыворотка антивозрастная выравнивающая цвет кожи лица Ультера  CW дерма лазер QUALITY 1st  </t>
  </si>
  <si>
    <t>QUALITY 1st DERMA LASER SUPER AZ100 (AC CARE LOTION)</t>
  </si>
  <si>
    <t xml:space="preserve">Лосьон увлажняющий на основе азелаиновой кислоты для чувствительной кожи Дерма лазер супер AZ100 QUALITY 1st </t>
  </si>
  <si>
    <t>QUALITY 1st DERMA LASER ULTHERA AZ</t>
  </si>
  <si>
    <t xml:space="preserve">Сыворотка для жирной кожи на основе азелаиновой кислоты Ультера  AZ дерма лазер QUALITY 1st </t>
  </si>
  <si>
    <t>Кисть для взбивания мыла Чикуходо FA-4, черная</t>
  </si>
  <si>
    <t>Make.iN EXOSOME+ GLUTACHIONE</t>
  </si>
  <si>
    <t>Омолаживающая маска на основе экзосом и глютатиона. Make.iN 10</t>
  </si>
  <si>
    <t>Питательный лифтинговый омолаживающий крем Резерв COCOCHI</t>
    <phoneticPr fontId="11"/>
  </si>
  <si>
    <t xml:space="preserve"> COCOCHI AG Ultimate Glowing Essence Cream Mask   20g/60g</t>
  </si>
  <si>
    <t xml:space="preserve">  COCOCHI AG Ultimate Glowing Essence Cream Mask   7g/21g</t>
  </si>
  <si>
    <t>NON F SKINCARE LOTION 500ml</t>
  </si>
  <si>
    <t>Лифтинговый лосьон NON F</t>
  </si>
  <si>
    <t>NON F SKINCARE SERUM 100ml</t>
  </si>
  <si>
    <t>Лифтинговая сыворотка NON F</t>
  </si>
  <si>
    <t>NON F SKINCARE EMULSION 200ml</t>
  </si>
  <si>
    <t>Лифтинговая эмульсия NON F</t>
  </si>
  <si>
    <t>Демакияжный лифтинговый гельдля лица  NON F</t>
  </si>
  <si>
    <t>NON F SKINCARE WASH 150g</t>
  </si>
  <si>
    <t>Лифтинговая пенка для умывания NON F</t>
  </si>
  <si>
    <t>NON F SKINCARE LOTION 120ml</t>
  </si>
  <si>
    <t>NON F SKINCARE SERUM 30ml</t>
  </si>
  <si>
    <t xml:space="preserve">NON F SKINCARE EMULSION 100ml </t>
  </si>
  <si>
    <t xml:space="preserve">LUXCES Res-Q Precious Liquid. </t>
  </si>
  <si>
    <t xml:space="preserve"> FA-4</t>
  </si>
  <si>
    <t xml:space="preserve"> ЕАЭС N RU Д-JP.РА01.В.71997/21 от 11.08.2021 действует до 10.08.2026</t>
  </si>
  <si>
    <t xml:space="preserve">
"BRUNO Inc."</t>
  </si>
  <si>
    <t>«Kowa Co., Ltd.»</t>
  </si>
  <si>
    <t>ЕАЭС N RU Д-JP.РА04.В.88102/25   от 03.06.2025 действует до 02.06.2030</t>
  </si>
  <si>
    <t>ЕАЭС N RU Д-JP.РА04.В.85638/25 от 03.06.2025 действует до 02.06.2030</t>
  </si>
  <si>
    <t>ЕАЭС N RU Д-JP.РА04.В.85420/25 от 03.06.2025 действует до 02.06.2030</t>
  </si>
  <si>
    <t>ЕАЭС N RU Д-JP.РА04.В.84957/25 от 03.06.2025 действует до 02.06.2030</t>
  </si>
  <si>
    <t>ЕАЭС N RU Д-JP.РА04.В.84952/25 от 03.06.2025 действует до 02.06.2030</t>
  </si>
  <si>
    <t xml:space="preserve"> не требуется </t>
  </si>
  <si>
    <t>ЕАЭС N RU Д-JP.РА04.В.85329/25 от 03.06.2025 действует до 02.06.2030</t>
  </si>
  <si>
    <t xml:space="preserve">Core Co., Ltd. </t>
  </si>
  <si>
    <t>ЕАЭС N RU Д-JP.АБ47.В.08749/20 от 08.09.2020 действует до 07.09.2025</t>
    <phoneticPr fontId="11"/>
  </si>
  <si>
    <t>M13</t>
  </si>
  <si>
    <t>ЕАЭС N RU Д-JP.РА04.В.85625/25  от 03.06.2025 действует до 02.06.2030</t>
  </si>
  <si>
    <t>Evliss Co.,Ltd</t>
  </si>
  <si>
    <t>SION COSMETIC CO.,LTD."</t>
  </si>
  <si>
    <t>COC13</t>
  </si>
  <si>
    <t>COC16</t>
  </si>
  <si>
    <t>COC16-15</t>
  </si>
  <si>
    <t>COC21</t>
  </si>
  <si>
    <t>COC19</t>
  </si>
  <si>
    <t>COC20</t>
  </si>
  <si>
    <t>ЕАЭС N RU Д-JP.РА04.В.88109/25  от 03.06.2025 действует до 02.06.2030</t>
  </si>
  <si>
    <t>ЕАЭС N RU Д-JP.РА04.В.85789/25 от 03.06.2025 действует до 02.06.2030</t>
  </si>
  <si>
    <t>ЕАЭС N RU Д-JP.РА06.В.93742/24 от 12.08.2024 действует до 07.08.2029; ЕАЭС N RU Д-JP.РА06.В.88560/24  от 07.08.2024 действует до 06.08.2029</t>
  </si>
  <si>
    <t xml:space="preserve">
«COSME NATURALS, LIMITED.»</t>
  </si>
  <si>
    <t>Письмо № 23/05-01 от 23.05.2025 г.</t>
  </si>
  <si>
    <t>BEATY GARAGE</t>
  </si>
  <si>
    <t>Письмо  No 2205-1 от 22.05.2025 г.</t>
  </si>
  <si>
    <t>MC35T</t>
  </si>
  <si>
    <t>MC36T</t>
  </si>
  <si>
    <t>MC37T</t>
  </si>
  <si>
    <t>MC38T</t>
  </si>
  <si>
    <t>MC39T</t>
  </si>
  <si>
    <t>MC35-120T</t>
  </si>
  <si>
    <t>MC40T</t>
  </si>
  <si>
    <t>MC41T</t>
  </si>
  <si>
    <t>Письмо № 402/25 от 28.05.2025 г.</t>
  </si>
  <si>
    <t>ЕАЭС N RU Д-JP.РА04.В.11957/24 от 06.05.2024 действует до 05.05.2029</t>
  </si>
  <si>
    <t xml:space="preserve"> Исх.№ 401/25 от 28.05.2025 г.</t>
  </si>
  <si>
    <t>LUX03T</t>
  </si>
  <si>
    <t>LUX08T</t>
  </si>
  <si>
    <t>ЕАЭС N RU Д-JP.РА04.В.65636/23 от 14.06.2023 действует до 13.06.2029</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</si>
  <si>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Silky Mousse</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</si>
  <si>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ASTEROPE milk lotion</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</si>
  <si>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Rinales skin lotion</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</si>
  <si>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СH Essence MDa</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</si>
  <si>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VC ESSENCE MDS</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</si>
  <si>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ASCENDING ESSENCE MDS</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</si>
  <si>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 xml:space="preserve">CHANSONNIER LOTION  NANO  </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</si>
  <si>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CHANSONNIER NOURISHING NANO</t>
    </r>
    <phoneticPr fontId="11"/>
  </si>
  <si>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red</t>
    </r>
    <r>
      <rPr>
        <sz val="10"/>
        <rFont val="Arial"/>
        <family val="2"/>
      </rPr>
      <t>）</t>
    </r>
  </si>
  <si>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Moisture BC Mask </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</si>
  <si>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Bright BC Mask</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</si>
  <si>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Enriched BC Mask</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</si>
  <si>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AC Control BC Mask</t>
    </r>
    <phoneticPr fontId="11"/>
  </si>
  <si>
    <r>
      <rPr>
        <sz val="10"/>
        <rFont val="Arial"/>
        <family val="1"/>
        <charset val="128"/>
      </rPr>
      <t>《</t>
    </r>
    <r>
      <rPr>
        <sz val="10"/>
        <rFont val="Arial"/>
        <family val="2"/>
        <charset val="204"/>
      </rPr>
      <t>Sunsorit</t>
    </r>
    <r>
      <rPr>
        <sz val="10"/>
        <rFont val="Arial"/>
        <family val="1"/>
        <charset val="128"/>
      </rPr>
      <t>》</t>
    </r>
    <r>
      <rPr>
        <sz val="10"/>
        <rFont val="Arial"/>
        <family val="2"/>
        <charset val="204"/>
      </rPr>
      <t xml:space="preserve"> U</t>
    </r>
    <r>
      <rPr>
        <sz val="10"/>
        <rFont val="Arial"/>
        <family val="1"/>
        <charset val="128"/>
      </rPr>
      <t>・</t>
    </r>
    <r>
      <rPr>
        <sz val="10"/>
        <rFont val="Arial"/>
        <family val="2"/>
        <charset val="204"/>
      </rPr>
      <t>V</t>
    </r>
    <r>
      <rPr>
        <sz val="10"/>
        <rFont val="Arial"/>
        <family val="1"/>
        <charset val="128"/>
      </rPr>
      <t>ｌ</t>
    </r>
    <r>
      <rPr>
        <sz val="10"/>
        <rFont val="Arial"/>
        <family val="2"/>
        <charset val="204"/>
      </rPr>
      <t>ock</t>
    </r>
    <r>
      <rPr>
        <sz val="10"/>
        <rFont val="Arial"/>
        <family val="1"/>
        <charset val="128"/>
      </rPr>
      <t>　</t>
    </r>
    <r>
      <rPr>
        <sz val="10"/>
        <rFont val="Arial"/>
        <family val="2"/>
        <charset val="204"/>
      </rPr>
      <t>Base Cream</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</si>
  <si>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blue</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</si>
  <si>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</si>
  <si>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red</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</si>
  <si>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black</t>
    </r>
    <r>
      <rPr>
        <sz val="10"/>
        <rFont val="Arial"/>
        <family val="2"/>
      </rPr>
      <t>）</t>
    </r>
    <r>
      <rPr>
        <sz val="10"/>
        <rFont val="Arial"/>
        <family val="2"/>
        <charset val="204"/>
      </rPr>
      <t>small size</t>
    </r>
  </si>
  <si>
    <r>
      <t>Ryukyu Silhouette FACE&amp;BODY CREAM 37,1</t>
    </r>
    <r>
      <rPr>
        <sz val="10"/>
        <rFont val="Arial"/>
        <family val="2"/>
      </rPr>
      <t>℃</t>
    </r>
  </si>
  <si>
    <r>
      <rPr>
        <sz val="10"/>
        <rFont val="MS Gothic"/>
        <family val="3"/>
        <charset val="128"/>
      </rPr>
      <t>《</t>
    </r>
    <r>
      <rPr>
        <sz val="10"/>
        <rFont val="Arial"/>
        <family val="2"/>
        <charset val="204"/>
      </rPr>
      <t>Chikuhodo</t>
    </r>
    <r>
      <rPr>
        <sz val="10"/>
        <rFont val="MS Gothic"/>
        <family val="3"/>
        <charset val="128"/>
      </rPr>
      <t>》</t>
    </r>
    <r>
      <rPr>
        <sz val="10"/>
        <rFont val="Arial"/>
        <family val="2"/>
        <charset val="204"/>
      </rPr>
      <t>FACE SOAP BRUSH FA-4 BLACK</t>
    </r>
    <phoneticPr fontId="11"/>
  </si>
  <si>
    <r>
      <rPr>
        <sz val="10"/>
        <rFont val="MS Gothic"/>
        <family val="3"/>
        <charset val="128"/>
      </rPr>
      <t>《</t>
    </r>
    <r>
      <rPr>
        <sz val="10"/>
        <rFont val="Arial"/>
        <family val="2"/>
        <charset val="204"/>
      </rPr>
      <t>Chikuhodo</t>
    </r>
    <r>
      <rPr>
        <sz val="10"/>
        <rFont val="MS Gothic"/>
        <family val="3"/>
        <charset val="128"/>
      </rPr>
      <t>》</t>
    </r>
    <r>
      <rPr>
        <sz val="10"/>
        <rFont val="Arial"/>
        <family val="2"/>
        <charset val="204"/>
      </rPr>
      <t>FACE SOAP BRUSH FA-5 BLACK</t>
    </r>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</si>
  <si>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NUTRITION MOIST TREATMENT 300 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</si>
  <si>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NUTRITION MOIST TREATMENT 1000 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</si>
  <si>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OIL01 (RELEASE)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</si>
  <si>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OIL02 (CALM)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</si>
  <si>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OIL03 (BALANCE)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</si>
  <si>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OIL04 (BREATHE)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</si>
  <si>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OIL05 (CHARGE) 500ml</t>
    </r>
    <phoneticPr fontId="11"/>
  </si>
  <si>
    <r>
      <rPr>
        <sz val="10"/>
        <rFont val="Arial"/>
        <family val="2"/>
      </rPr>
      <t>《</t>
    </r>
    <r>
      <rPr>
        <sz val="10"/>
        <rFont val="Arial"/>
        <family val="2"/>
        <charset val="204"/>
      </rPr>
      <t>ROSY DROP</t>
    </r>
    <r>
      <rPr>
        <sz val="10"/>
        <rFont val="Arial"/>
        <family val="2"/>
      </rPr>
      <t>》</t>
    </r>
    <r>
      <rPr>
        <sz val="10"/>
        <rFont val="Arial"/>
        <family val="2"/>
        <charset val="204"/>
      </rPr>
      <t xml:space="preserve"> Perfect Stretch Sheet</t>
    </r>
  </si>
  <si>
    <r>
      <rPr>
        <sz val="10"/>
        <rFont val="MS Gothic"/>
        <family val="3"/>
        <charset val="128"/>
      </rPr>
      <t>《</t>
    </r>
    <r>
      <rPr>
        <sz val="10"/>
        <rFont val="Arial"/>
        <family val="2"/>
        <charset val="204"/>
      </rPr>
      <t>ROSY DROP</t>
    </r>
    <r>
      <rPr>
        <sz val="10"/>
        <rFont val="MS Gothic"/>
        <family val="3"/>
        <charset val="128"/>
      </rPr>
      <t>》</t>
    </r>
    <r>
      <rPr>
        <sz val="10"/>
        <rFont val="Arial"/>
        <family val="2"/>
        <charset val="204"/>
      </rPr>
      <t xml:space="preserve"> FURROWLESS MASK (25ml×6sheets)</t>
    </r>
    <phoneticPr fontId="11"/>
  </si>
  <si>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Reset Cleansing Oil</t>
    </r>
    <phoneticPr fontId="11"/>
  </si>
  <si>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Clear soap</t>
    </r>
    <phoneticPr fontId="11"/>
  </si>
  <si>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Enriched Creamy Sheet Mask 23ml*1</t>
    </r>
  </si>
  <si>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Trial Set S</t>
    </r>
  </si>
  <si>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Non F Energy Premium 650 g</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</si>
  <si>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Non F Dragon Refill Pouch 500g</t>
    </r>
    <phoneticPr fontId="11"/>
  </si>
  <si>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Pack&amp;Treatment</t>
    </r>
    <phoneticPr fontId="11"/>
  </si>
  <si>
    <t>делаем ЕАЭС N RU Д-JP.РА01.В.71997/21 от 11.08.2021 действует до 10.08.2026</t>
    <phoneticPr fontId="11"/>
  </si>
  <si>
    <t>ДЕЛАЕМ ЕАЭС N RU Д-JP.РА01.В.71997/21 от 11.08.2021 действует до 10.08.2026</t>
  </si>
  <si>
    <t>делаем ЕАЭС N RU Д-JP.РА01.В.71997/21 от 11.08.2021 действует до 10.08.2026</t>
  </si>
  <si>
    <t>делаем ЕАЭС N RU Д-JP.РА01.В.71997/21 от 11.08.2021 действует до 10.08.2026</t>
    <phoneticPr fontId="28"/>
  </si>
  <si>
    <r>
      <rPr>
        <sz val="8"/>
        <rFont val="メイリオ"/>
        <family val="1"/>
        <charset val="128"/>
      </rPr>
      <t>グリセリン、ミリスチン酸、水、水酸化Ｋ、ＢＧ、ステアリン酸、ソルビトール、カオリン、モンモリロナイト、セラピド</t>
    </r>
    <r>
      <rPr>
        <sz val="8"/>
        <rFont val="Arial"/>
        <family val="2"/>
        <charset val="204"/>
      </rPr>
      <t>2</t>
    </r>
    <r>
      <rPr>
        <sz val="8"/>
        <rFont val="メイリオ"/>
        <family val="1"/>
        <charset val="128"/>
      </rPr>
      <t>、水溶性コラーゲン、プラセンタエキス、ウンカリアトメントサエキス、ダマスクバラ油、パルチミン酸、粘土、マルトデキストリン、マイカ、フェノキシエタノール</t>
    </r>
    <phoneticPr fontId="11"/>
  </si>
  <si>
    <r>
      <rPr>
        <sz val="8"/>
        <rFont val="ＭＳ Ｐ明朝"/>
        <family val="1"/>
        <charset val="128"/>
      </rPr>
      <t>水、</t>
    </r>
    <r>
      <rPr>
        <sz val="8"/>
        <rFont val="Arial"/>
        <family val="2"/>
        <charset val="204"/>
      </rPr>
      <t>BG</t>
    </r>
    <r>
      <rPr>
        <sz val="8"/>
        <rFont val="ＭＳ Ｐ明朝"/>
        <family val="1"/>
        <charset val="128"/>
      </rPr>
      <t>、グリセリン、ペンチレングリコール、コハク酸ジエトキシエチル、</t>
    </r>
    <r>
      <rPr>
        <sz val="8"/>
        <rFont val="Arial"/>
        <family val="2"/>
        <charset val="204"/>
      </rPr>
      <t>1,2-</t>
    </r>
    <r>
      <rPr>
        <sz val="8"/>
        <rFont val="ＭＳ Ｐ明朝"/>
        <family val="1"/>
        <charset val="128"/>
      </rPr>
      <t>ヘキサンジオール、ダマスクバラ胎座培養エキス、ダマスクバラカルス培養エキス、レスベラトロール、ブドウ葉</t>
    </r>
    <r>
      <rPr>
        <sz val="8"/>
        <rFont val="Arial"/>
        <family val="2"/>
        <charset val="204"/>
      </rPr>
      <t>/</t>
    </r>
    <r>
      <rPr>
        <sz val="8"/>
        <rFont val="ＭＳ Ｐ明朝"/>
        <family val="1"/>
        <charset val="128"/>
      </rPr>
      <t>皮</t>
    </r>
    <r>
      <rPr>
        <sz val="8"/>
        <rFont val="Arial"/>
        <family val="2"/>
        <charset val="204"/>
      </rPr>
      <t>/</t>
    </r>
    <r>
      <rPr>
        <sz val="8"/>
        <rFont val="ＭＳ Ｐ明朝"/>
        <family val="1"/>
        <charset val="128"/>
      </rPr>
      <t>種子エキス</t>
    </r>
    <r>
      <rPr>
        <sz val="8"/>
        <rFont val="Arial"/>
        <family val="2"/>
        <charset val="204"/>
      </rPr>
      <t>/</t>
    </r>
    <r>
      <rPr>
        <sz val="8"/>
        <rFont val="ＭＳ Ｐ明朝"/>
        <family val="1"/>
        <charset val="128"/>
      </rPr>
      <t>、オリゴペプチド</t>
    </r>
    <r>
      <rPr>
        <sz val="8"/>
        <rFont val="Arial"/>
        <family val="2"/>
        <charset val="204"/>
      </rPr>
      <t>-20</t>
    </r>
    <r>
      <rPr>
        <sz val="8"/>
        <rFont val="ＭＳ Ｐ明朝"/>
        <family val="1"/>
        <charset val="128"/>
      </rPr>
      <t>、オリゴペプチド</t>
    </r>
    <r>
      <rPr>
        <sz val="8"/>
        <rFont val="Arial"/>
        <family val="2"/>
        <charset val="204"/>
      </rPr>
      <t>-24</t>
    </r>
    <r>
      <rPr>
        <sz val="8"/>
        <rFont val="ＭＳ Ｐ明朝"/>
        <family val="1"/>
        <charset val="128"/>
      </rPr>
      <t>、アセチルデカペプチド</t>
    </r>
    <r>
      <rPr>
        <sz val="8"/>
        <rFont val="Arial"/>
        <family val="2"/>
        <charset val="204"/>
      </rPr>
      <t>-3</t>
    </r>
    <r>
      <rPr>
        <sz val="8"/>
        <rFont val="ＭＳ Ｐ明朝"/>
        <family val="1"/>
        <charset val="128"/>
      </rPr>
      <t>、ヒアルロン酸</t>
    </r>
    <r>
      <rPr>
        <sz val="8"/>
        <rFont val="Arial"/>
        <family val="2"/>
        <charset val="204"/>
      </rPr>
      <t>Na</t>
    </r>
    <r>
      <rPr>
        <sz val="8"/>
        <rFont val="ＭＳ Ｐ明朝"/>
        <family val="1"/>
        <charset val="128"/>
      </rPr>
      <t>、アルギニン、グリチルリチン酸</t>
    </r>
    <r>
      <rPr>
        <sz val="8"/>
        <rFont val="Arial"/>
        <family val="2"/>
        <charset val="204"/>
      </rPr>
      <t>2K</t>
    </r>
    <r>
      <rPr>
        <sz val="8"/>
        <rFont val="ＭＳ Ｐ明朝"/>
        <family val="1"/>
        <charset val="128"/>
      </rPr>
      <t>、マルトース、マルトシルシクロデキストリン、シクロデキストリン、ベタイン、ヒドロキシプロピルメチルセルロースステアロキシエーテル、</t>
    </r>
    <r>
      <rPr>
        <sz val="8"/>
        <rFont val="Arial"/>
        <family val="2"/>
        <charset val="204"/>
      </rPr>
      <t>DPG</t>
    </r>
    <r>
      <rPr>
        <sz val="8"/>
        <rFont val="ＭＳ Ｐ明朝"/>
        <family val="1"/>
        <charset val="128"/>
      </rPr>
      <t>、フェノキシエタノール、（アクリレーツ</t>
    </r>
    <r>
      <rPr>
        <sz val="8"/>
        <rFont val="Arial"/>
        <family val="2"/>
        <charset val="204"/>
      </rPr>
      <t>/</t>
    </r>
    <r>
      <rPr>
        <sz val="8"/>
        <rFont val="ＭＳ Ｐ明朝"/>
        <family val="1"/>
        <charset val="128"/>
      </rPr>
      <t>アクリル酸アルキル（</t>
    </r>
    <r>
      <rPr>
        <sz val="8"/>
        <rFont val="Arial"/>
        <family val="2"/>
        <charset val="204"/>
      </rPr>
      <t>c10-30</t>
    </r>
    <r>
      <rPr>
        <sz val="8"/>
        <rFont val="ＭＳ Ｐ明朝"/>
        <family val="1"/>
        <charset val="128"/>
      </rPr>
      <t>））クロスポリマー</t>
    </r>
    <phoneticPr fontId="11"/>
  </si>
  <si>
    <r>
      <rPr>
        <sz val="8"/>
        <rFont val="游ゴシック"/>
        <family val="1"/>
        <charset val="128"/>
      </rPr>
      <t>水</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コハク酸ジエトキシエチル</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１，２－ヘキサンジオール</t>
    </r>
    <r>
      <rPr>
        <sz val="8"/>
        <rFont val="Arial"/>
        <family val="2"/>
        <charset val="204"/>
      </rPr>
      <t xml:space="preserve">
</t>
    </r>
    <r>
      <rPr>
        <sz val="8"/>
        <rFont val="游ゴシック"/>
        <family val="1"/>
        <charset val="128"/>
      </rPr>
      <t>ダマスクバラ胎座培養エキス</t>
    </r>
    <r>
      <rPr>
        <sz val="8"/>
        <rFont val="Arial"/>
        <family val="2"/>
        <charset val="204"/>
      </rPr>
      <t xml:space="preserve">
</t>
    </r>
    <r>
      <rPr>
        <sz val="8"/>
        <rFont val="游ゴシック"/>
        <family val="1"/>
        <charset val="128"/>
      </rPr>
      <t>レスベラトロール</t>
    </r>
    <r>
      <rPr>
        <sz val="8"/>
        <rFont val="Arial"/>
        <family val="2"/>
        <charset val="204"/>
      </rPr>
      <t xml:space="preserve">
</t>
    </r>
    <r>
      <rPr>
        <sz val="8"/>
        <rFont val="游ゴシック"/>
        <family val="1"/>
        <charset val="128"/>
      </rPr>
      <t>ブドウ葉／種子／皮エキス</t>
    </r>
    <r>
      <rPr>
        <sz val="8"/>
        <rFont val="Arial"/>
        <family val="2"/>
        <charset val="204"/>
      </rPr>
      <t xml:space="preserve">
</t>
    </r>
    <r>
      <rPr>
        <sz val="8"/>
        <rFont val="游ゴシック"/>
        <family val="1"/>
        <charset val="128"/>
      </rPr>
      <t>オリゴペプチド－２０</t>
    </r>
    <r>
      <rPr>
        <sz val="8"/>
        <rFont val="Arial"/>
        <family val="2"/>
        <charset val="204"/>
      </rPr>
      <t xml:space="preserve">
</t>
    </r>
    <r>
      <rPr>
        <sz val="8"/>
        <rFont val="游ゴシック"/>
        <family val="1"/>
        <charset val="128"/>
      </rPr>
      <t>オリゴペプチド－２４</t>
    </r>
    <r>
      <rPr>
        <sz val="8"/>
        <rFont val="Arial"/>
        <family val="2"/>
        <charset val="204"/>
      </rPr>
      <t xml:space="preserve">
</t>
    </r>
    <r>
      <rPr>
        <sz val="8"/>
        <rFont val="游ゴシック"/>
        <family val="1"/>
        <charset val="128"/>
      </rPr>
      <t>アセチルデカペプチド－３</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アセチルグルコサミン</t>
    </r>
    <r>
      <rPr>
        <sz val="8"/>
        <rFont val="Arial"/>
        <family val="2"/>
        <charset val="204"/>
      </rPr>
      <t xml:space="preserve">
</t>
    </r>
    <r>
      <rPr>
        <sz val="8"/>
        <rFont val="游ゴシック"/>
        <family val="1"/>
        <charset val="128"/>
      </rPr>
      <t>ヨーロッパブナ芽エキス</t>
    </r>
    <r>
      <rPr>
        <sz val="8"/>
        <rFont val="Arial"/>
        <family val="2"/>
        <charset val="204"/>
      </rPr>
      <t xml:space="preserve">
</t>
    </r>
    <r>
      <rPr>
        <sz val="8"/>
        <rFont val="游ゴシック"/>
        <family val="1"/>
        <charset val="128"/>
      </rPr>
      <t>アルギニン</t>
    </r>
    <r>
      <rPr>
        <sz val="8"/>
        <rFont val="Arial"/>
        <family val="2"/>
        <charset val="204"/>
      </rPr>
      <t xml:space="preserve">
</t>
    </r>
    <r>
      <rPr>
        <sz val="8"/>
        <rFont val="游ゴシック"/>
        <family val="1"/>
        <charset val="128"/>
      </rPr>
      <t>クエン酸</t>
    </r>
    <r>
      <rPr>
        <sz val="8"/>
        <rFont val="Arial"/>
        <family val="2"/>
        <charset val="204"/>
      </rPr>
      <t xml:space="preserve">
</t>
    </r>
    <r>
      <rPr>
        <sz val="8"/>
        <rFont val="游ゴシック"/>
        <family val="1"/>
        <charset val="128"/>
      </rPr>
      <t>クエン酸Ｎａ</t>
    </r>
    <r>
      <rPr>
        <sz val="8"/>
        <rFont val="Arial"/>
        <family val="2"/>
        <charset val="204"/>
      </rPr>
      <t xml:space="preserve">
</t>
    </r>
    <r>
      <rPr>
        <sz val="8"/>
        <rFont val="游ゴシック"/>
        <family val="1"/>
        <charset val="128"/>
      </rPr>
      <t>グリチルリチン酸２Ｋ</t>
    </r>
    <r>
      <rPr>
        <sz val="8"/>
        <rFont val="Arial"/>
        <family val="2"/>
        <charset val="204"/>
      </rPr>
      <t xml:space="preserve">
</t>
    </r>
    <r>
      <rPr>
        <sz val="8"/>
        <rFont val="游ゴシック"/>
        <family val="1"/>
        <charset val="128"/>
      </rPr>
      <t>マルトース</t>
    </r>
    <r>
      <rPr>
        <sz val="8"/>
        <rFont val="Arial"/>
        <family val="2"/>
        <charset val="204"/>
      </rPr>
      <t xml:space="preserve">
</t>
    </r>
    <r>
      <rPr>
        <sz val="8"/>
        <rFont val="游ゴシック"/>
        <family val="1"/>
        <charset val="128"/>
      </rPr>
      <t>マルトシルシクロデキストリン</t>
    </r>
    <r>
      <rPr>
        <sz val="8"/>
        <rFont val="Arial"/>
        <family val="2"/>
        <charset val="204"/>
      </rPr>
      <t xml:space="preserve">
</t>
    </r>
    <r>
      <rPr>
        <sz val="8"/>
        <rFont val="游ゴシック"/>
        <family val="1"/>
        <charset val="128"/>
      </rPr>
      <t>シクロデキストリン</t>
    </r>
    <r>
      <rPr>
        <sz val="8"/>
        <rFont val="Arial"/>
        <family val="2"/>
        <charset val="204"/>
      </rPr>
      <t xml:space="preserve">
</t>
    </r>
    <r>
      <rPr>
        <sz val="8"/>
        <rFont val="游ゴシック"/>
        <family val="1"/>
        <charset val="128"/>
      </rPr>
      <t>ヒドロキシプロピルメチルセルロースステアロキシエーテル</t>
    </r>
    <r>
      <rPr>
        <sz val="8"/>
        <rFont val="Arial"/>
        <family val="2"/>
        <charset val="204"/>
      </rPr>
      <t xml:space="preserve">
</t>
    </r>
    <r>
      <rPr>
        <sz val="8"/>
        <rFont val="游ゴシック"/>
        <family val="1"/>
        <charset val="128"/>
      </rPr>
      <t>（アクリレーツ／アクリル酸アルキル（Ｃ１０－３０））クロスポリマー</t>
    </r>
    <r>
      <rPr>
        <sz val="8"/>
        <rFont val="Arial"/>
        <family val="2"/>
        <charset val="204"/>
      </rPr>
      <t xml:space="preserve">
</t>
    </r>
    <r>
      <rPr>
        <sz val="8"/>
        <rFont val="游ゴシック"/>
        <family val="1"/>
        <charset val="128"/>
      </rPr>
      <t>エチルヘキシルグリセリン</t>
    </r>
    <phoneticPr fontId="11"/>
  </si>
  <si>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トリエチルヘキサノイン</t>
    </r>
    <r>
      <rPr>
        <sz val="8"/>
        <rFont val="Arial"/>
        <family val="2"/>
        <charset val="204"/>
      </rPr>
      <t xml:space="preserve">
</t>
    </r>
    <r>
      <rPr>
        <sz val="8"/>
        <rFont val="游ゴシック"/>
        <family val="1"/>
        <charset val="128"/>
      </rPr>
      <t>パーフルオロヘキサン</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ダマスクバラ花水　又は　ローズ水</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パーフルオロパーヒドロフェナントレン</t>
    </r>
    <r>
      <rPr>
        <sz val="8"/>
        <rFont val="Arial"/>
        <family val="2"/>
        <charset val="204"/>
      </rPr>
      <t xml:space="preserve">
</t>
    </r>
    <r>
      <rPr>
        <sz val="8"/>
        <rFont val="游ゴシック"/>
        <family val="1"/>
        <charset val="128"/>
      </rPr>
      <t>グリコシルトレハロース</t>
    </r>
    <r>
      <rPr>
        <sz val="8"/>
        <rFont val="Arial"/>
        <family val="2"/>
        <charset val="204"/>
      </rPr>
      <t xml:space="preserve">
</t>
    </r>
    <r>
      <rPr>
        <sz val="8"/>
        <rFont val="游ゴシック"/>
        <family val="1"/>
        <charset val="128"/>
      </rPr>
      <t>パーフルオロデカリン</t>
    </r>
    <r>
      <rPr>
        <sz val="8"/>
        <rFont val="Arial"/>
        <family val="2"/>
        <charset val="204"/>
      </rPr>
      <t xml:space="preserve">
</t>
    </r>
    <r>
      <rPr>
        <sz val="8"/>
        <rFont val="游ゴシック"/>
        <family val="1"/>
        <charset val="128"/>
      </rPr>
      <t>ダマスクバラ胎座培養エキス</t>
    </r>
    <r>
      <rPr>
        <sz val="8"/>
        <rFont val="Arial"/>
        <family val="2"/>
        <charset val="204"/>
      </rPr>
      <t xml:space="preserve">
</t>
    </r>
    <r>
      <rPr>
        <sz val="8"/>
        <rFont val="游ゴシック"/>
        <family val="1"/>
        <charset val="128"/>
      </rPr>
      <t>ダマスクバラカルス培養エキス</t>
    </r>
    <r>
      <rPr>
        <sz val="8"/>
        <rFont val="Arial"/>
        <family val="2"/>
        <charset val="204"/>
      </rPr>
      <t xml:space="preserve">
</t>
    </r>
    <r>
      <rPr>
        <sz val="8"/>
        <rFont val="游ゴシック"/>
        <family val="1"/>
        <charset val="128"/>
      </rPr>
      <t>プランクトンエキス　又は　アルテロモナス発酵エキス</t>
    </r>
    <r>
      <rPr>
        <sz val="8"/>
        <rFont val="Arial"/>
        <family val="2"/>
        <charset val="204"/>
      </rPr>
      <t xml:space="preserve">
</t>
    </r>
    <r>
      <rPr>
        <sz val="8"/>
        <rFont val="游ゴシック"/>
        <family val="1"/>
        <charset val="128"/>
      </rPr>
      <t>ジグリセリン</t>
    </r>
    <r>
      <rPr>
        <sz val="8"/>
        <rFont val="Arial"/>
        <family val="2"/>
        <charset val="204"/>
      </rPr>
      <t xml:space="preserve">
</t>
    </r>
    <r>
      <rPr>
        <sz val="8"/>
        <rFont val="游ゴシック"/>
        <family val="1"/>
        <charset val="128"/>
      </rPr>
      <t>トレハロース</t>
    </r>
    <r>
      <rPr>
        <sz val="8"/>
        <rFont val="Arial"/>
        <family val="2"/>
        <charset val="204"/>
      </rPr>
      <t xml:space="preserve">
</t>
    </r>
    <r>
      <rPr>
        <sz val="8"/>
        <rFont val="游ゴシック"/>
        <family val="1"/>
        <charset val="128"/>
      </rPr>
      <t>加水分解水添デンプン</t>
    </r>
    <r>
      <rPr>
        <sz val="8"/>
        <rFont val="Arial"/>
        <family val="2"/>
        <charset val="204"/>
      </rPr>
      <t xml:space="preserve">
</t>
    </r>
    <r>
      <rPr>
        <sz val="8"/>
        <rFont val="游ゴシック"/>
        <family val="1"/>
        <charset val="128"/>
      </rPr>
      <t>アラキジルアルコール</t>
    </r>
    <r>
      <rPr>
        <sz val="8"/>
        <rFont val="Arial"/>
        <family val="2"/>
        <charset val="204"/>
      </rPr>
      <t xml:space="preserve">
</t>
    </r>
    <r>
      <rPr>
        <sz val="8"/>
        <rFont val="游ゴシック"/>
        <family val="1"/>
        <charset val="128"/>
      </rPr>
      <t>ベヘニルアルコール</t>
    </r>
    <r>
      <rPr>
        <sz val="8"/>
        <rFont val="Arial"/>
        <family val="2"/>
        <charset val="204"/>
      </rPr>
      <t xml:space="preserve">
</t>
    </r>
    <r>
      <rPr>
        <sz val="8"/>
        <rFont val="游ゴシック"/>
        <family val="1"/>
        <charset val="128"/>
      </rPr>
      <t>シア脂</t>
    </r>
    <r>
      <rPr>
        <sz val="8"/>
        <rFont val="Arial"/>
        <family val="2"/>
        <charset val="204"/>
      </rPr>
      <t xml:space="preserve">
</t>
    </r>
    <r>
      <rPr>
        <sz val="8"/>
        <rFont val="游ゴシック"/>
        <family val="1"/>
        <charset val="128"/>
      </rPr>
      <t>ステアリン酸グリセリル</t>
    </r>
    <r>
      <rPr>
        <sz val="8"/>
        <rFont val="Arial"/>
        <family val="2"/>
        <charset val="204"/>
      </rPr>
      <t xml:space="preserve">
</t>
    </r>
    <r>
      <rPr>
        <sz val="8"/>
        <rFont val="游ゴシック"/>
        <family val="1"/>
        <charset val="128"/>
      </rPr>
      <t>パルミチン酸エチルヘキシル</t>
    </r>
    <r>
      <rPr>
        <sz val="8"/>
        <rFont val="Arial"/>
        <family val="2"/>
        <charset val="204"/>
      </rPr>
      <t xml:space="preserve">
</t>
    </r>
    <r>
      <rPr>
        <sz val="8"/>
        <rFont val="游ゴシック"/>
        <family val="1"/>
        <charset val="128"/>
      </rPr>
      <t>パーフルオロジメチルシクロヘキサン</t>
    </r>
    <r>
      <rPr>
        <sz val="8"/>
        <rFont val="Arial"/>
        <family val="2"/>
        <charset val="204"/>
      </rPr>
      <t xml:space="preserve">
</t>
    </r>
    <r>
      <rPr>
        <sz val="8"/>
        <rFont val="游ゴシック"/>
        <family val="1"/>
        <charset val="128"/>
      </rPr>
      <t>ステアリン酸</t>
    </r>
    <r>
      <rPr>
        <sz val="8"/>
        <rFont val="Arial"/>
        <family val="2"/>
        <charset val="204"/>
      </rPr>
      <t xml:space="preserve">
</t>
    </r>
    <r>
      <rPr>
        <sz val="8"/>
        <rFont val="游ゴシック"/>
        <family val="1"/>
        <charset val="128"/>
      </rPr>
      <t>バチルアルコール</t>
    </r>
    <r>
      <rPr>
        <sz val="8"/>
        <rFont val="Arial"/>
        <family val="2"/>
        <charset val="204"/>
      </rPr>
      <t xml:space="preserve">
</t>
    </r>
    <r>
      <rPr>
        <sz val="8"/>
        <rFont val="游ゴシック"/>
        <family val="1"/>
        <charset val="128"/>
      </rPr>
      <t>ペンタステアリン酸ポリグリセリル－１０</t>
    </r>
    <r>
      <rPr>
        <sz val="8"/>
        <rFont val="Arial"/>
        <family val="2"/>
        <charset val="204"/>
      </rPr>
      <t xml:space="preserve">
</t>
    </r>
    <r>
      <rPr>
        <sz val="8"/>
        <rFont val="游ゴシック"/>
        <family val="1"/>
        <charset val="128"/>
      </rPr>
      <t>アラキルグルコシド</t>
    </r>
    <r>
      <rPr>
        <sz val="8"/>
        <rFont val="Arial"/>
        <family val="2"/>
        <charset val="204"/>
      </rPr>
      <t xml:space="preserve">
</t>
    </r>
    <r>
      <rPr>
        <sz val="8"/>
        <rFont val="游ゴシック"/>
        <family val="1"/>
        <charset val="128"/>
      </rPr>
      <t>ヒドロキシプロピルメチルセルロースステアロキシエーテル</t>
    </r>
    <r>
      <rPr>
        <sz val="8"/>
        <rFont val="Arial"/>
        <family val="2"/>
        <charset val="204"/>
      </rPr>
      <t xml:space="preserve">
</t>
    </r>
    <r>
      <rPr>
        <sz val="8"/>
        <rFont val="游ゴシック"/>
        <family val="1"/>
        <charset val="128"/>
      </rPr>
      <t>ステアロイルラクチレートＮａ</t>
    </r>
    <r>
      <rPr>
        <sz val="8"/>
        <rFont val="Arial"/>
        <family val="2"/>
        <charset val="204"/>
      </rPr>
      <t xml:space="preserve">
</t>
    </r>
    <r>
      <rPr>
        <sz val="8"/>
        <rFont val="游ゴシック"/>
        <family val="1"/>
        <charset val="128"/>
      </rPr>
      <t>トリ（カプリル酸／カプリン酸）グリセリル</t>
    </r>
    <r>
      <rPr>
        <sz val="8"/>
        <rFont val="Arial"/>
        <family val="2"/>
        <charset val="204"/>
      </rPr>
      <t xml:space="preserve">
</t>
    </r>
    <r>
      <rPr>
        <sz val="8"/>
        <rFont val="游ゴシック"/>
        <family val="1"/>
        <charset val="128"/>
      </rPr>
      <t>マンダリンオレンジ果皮エキス</t>
    </r>
    <r>
      <rPr>
        <sz val="8"/>
        <rFont val="Arial"/>
        <family val="2"/>
        <charset val="204"/>
      </rPr>
      <t xml:space="preserve">
</t>
    </r>
    <r>
      <rPr>
        <sz val="8"/>
        <rFont val="游ゴシック"/>
        <family val="1"/>
        <charset val="128"/>
      </rPr>
      <t>レシチン</t>
    </r>
    <r>
      <rPr>
        <sz val="8"/>
        <rFont val="Arial"/>
        <family val="2"/>
        <charset val="204"/>
      </rPr>
      <t xml:space="preserve">
</t>
    </r>
    <r>
      <rPr>
        <sz val="8"/>
        <rFont val="游ゴシック"/>
        <family val="1"/>
        <charset val="128"/>
      </rPr>
      <t>ジメチルシリル化シリカ</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マルトデキストリン</t>
    </r>
    <r>
      <rPr>
        <sz val="8"/>
        <rFont val="Arial"/>
        <family val="2"/>
        <charset val="204"/>
      </rPr>
      <t xml:space="preserve">
</t>
    </r>
    <r>
      <rPr>
        <sz val="8"/>
        <rFont val="游ゴシック"/>
        <family val="1"/>
        <charset val="128"/>
      </rPr>
      <t>トリフルオロ酢酸テトラデシルアミノブチロイルバリルアミノ酪酸ウレア</t>
    </r>
    <r>
      <rPr>
        <sz val="8"/>
        <rFont val="Arial"/>
        <family val="2"/>
        <charset val="204"/>
      </rPr>
      <t xml:space="preserve">
</t>
    </r>
    <r>
      <rPr>
        <sz val="8"/>
        <rFont val="游ゴシック"/>
        <family val="1"/>
        <charset val="128"/>
      </rPr>
      <t>パルミトイルジペプチド－５ジアミノブチロイルヒドロキシトレオニン</t>
    </r>
    <r>
      <rPr>
        <sz val="8"/>
        <rFont val="Arial"/>
        <family val="2"/>
        <charset val="204"/>
      </rPr>
      <t xml:space="preserve">
</t>
    </r>
    <r>
      <rPr>
        <sz val="8"/>
        <rFont val="游ゴシック"/>
        <family val="1"/>
        <charset val="128"/>
      </rPr>
      <t>パルミトイルトリペプチド－５</t>
    </r>
    <r>
      <rPr>
        <sz val="8"/>
        <rFont val="Arial"/>
        <family val="2"/>
        <charset val="204"/>
      </rPr>
      <t xml:space="preserve">
</t>
    </r>
    <r>
      <rPr>
        <sz val="8"/>
        <rFont val="游ゴシック"/>
        <family val="1"/>
        <charset val="128"/>
      </rPr>
      <t>塩化Ｍｇ</t>
    </r>
    <r>
      <rPr>
        <sz val="8"/>
        <rFont val="Arial"/>
        <family val="2"/>
        <charset val="204"/>
      </rPr>
      <t xml:space="preserve">
"</t>
    </r>
    <r>
      <rPr>
        <sz val="8"/>
        <rFont val="游ゴシック"/>
        <family val="1"/>
        <charset val="128"/>
      </rPr>
      <t>ウンカリアトメントサエキス</t>
    </r>
    <r>
      <rPr>
        <sz val="8"/>
        <rFont val="Arial"/>
        <family val="2"/>
        <charset val="204"/>
      </rPr>
      <t xml:space="preserve"> </t>
    </r>
    <r>
      <rPr>
        <sz val="8"/>
        <rFont val="游ゴシック"/>
        <family val="1"/>
        <charset val="128"/>
      </rPr>
      <t>又は</t>
    </r>
    <r>
      <rPr>
        <sz val="8"/>
        <rFont val="Arial"/>
        <family val="2"/>
        <charset val="204"/>
      </rPr>
      <t xml:space="preserve"> 
</t>
    </r>
    <r>
      <rPr>
        <sz val="8"/>
        <rFont val="游ゴシック"/>
        <family val="1"/>
        <charset val="128"/>
      </rPr>
      <t>テトラヒドロキシシクロヘキサン酸アルキル（Ｃ１－８）</t>
    </r>
    <r>
      <rPr>
        <sz val="8"/>
        <rFont val="Arial"/>
        <family val="2"/>
        <charset val="204"/>
      </rPr>
      <t xml:space="preserve">"
</t>
    </r>
    <r>
      <rPr>
        <sz val="8"/>
        <rFont val="游ゴシック"/>
        <family val="1"/>
        <charset val="128"/>
      </rPr>
      <t>ケイ酸Ｎａ</t>
    </r>
    <r>
      <rPr>
        <sz val="8"/>
        <rFont val="Arial"/>
        <family val="2"/>
        <charset val="204"/>
      </rPr>
      <t xml:space="preserve">
</t>
    </r>
    <r>
      <rPr>
        <sz val="8"/>
        <rFont val="游ゴシック"/>
        <family val="1"/>
        <charset val="128"/>
      </rPr>
      <t>カルボマー</t>
    </r>
    <r>
      <rPr>
        <sz val="8"/>
        <rFont val="Arial"/>
        <family val="2"/>
        <charset val="204"/>
      </rPr>
      <t xml:space="preserve">
</t>
    </r>
    <r>
      <rPr>
        <sz val="8"/>
        <rFont val="游ゴシック"/>
        <family val="1"/>
        <charset val="128"/>
      </rPr>
      <t>水酸化Ｋ</t>
    </r>
    <r>
      <rPr>
        <sz val="8"/>
        <rFont val="Arial"/>
        <family val="2"/>
        <charset val="204"/>
      </rPr>
      <t xml:space="preserve">
</t>
    </r>
    <r>
      <rPr>
        <sz val="8"/>
        <rFont val="游ゴシック"/>
        <family val="1"/>
        <charset val="128"/>
      </rPr>
      <t>ペンテト酸５Ｎａ</t>
    </r>
    <r>
      <rPr>
        <sz val="8"/>
        <rFont val="Arial"/>
        <family val="2"/>
        <charset val="204"/>
      </rPr>
      <t xml:space="preserve">
</t>
    </r>
    <r>
      <rPr>
        <sz val="8"/>
        <rFont val="游ゴシック"/>
        <family val="1"/>
        <charset val="128"/>
      </rPr>
      <t>エチルヘキシルグリセリン</t>
    </r>
    <r>
      <rPr>
        <sz val="8"/>
        <rFont val="Arial"/>
        <family val="2"/>
        <charset val="204"/>
      </rPr>
      <t xml:space="preserve">
</t>
    </r>
    <r>
      <rPr>
        <sz val="8"/>
        <rFont val="游ゴシック"/>
        <family val="1"/>
        <charset val="128"/>
      </rPr>
      <t>フェノキシエタノール</t>
    </r>
    <phoneticPr fontId="11"/>
  </si>
  <si>
    <r>
      <rPr>
        <sz val="8"/>
        <rFont val="Arial"/>
        <family val="2"/>
      </rPr>
      <t>水、</t>
    </r>
    <r>
      <rPr>
        <sz val="8"/>
        <rFont val="Arial"/>
        <family val="2"/>
        <charset val="204"/>
      </rPr>
      <t>BG</t>
    </r>
    <r>
      <rPr>
        <sz val="8"/>
        <rFont val="Arial"/>
        <family val="2"/>
      </rPr>
      <t>、グリセリン、ペンチレングリコール、コハク酸ジエトキシエチル、</t>
    </r>
    <r>
      <rPr>
        <sz val="8"/>
        <rFont val="Arial"/>
        <family val="2"/>
        <charset val="204"/>
      </rPr>
      <t>1,2-</t>
    </r>
    <r>
      <rPr>
        <sz val="8"/>
        <rFont val="Arial"/>
        <family val="2"/>
      </rPr>
      <t>ヘキサンジオール、ダマスクバラ胎座培養エキス、ダマスクバラカルス培養エキス、レスベラトロール、ブドウ葉</t>
    </r>
    <r>
      <rPr>
        <sz val="8"/>
        <rFont val="Arial"/>
        <family val="2"/>
        <charset val="204"/>
      </rPr>
      <t>/</t>
    </r>
    <r>
      <rPr>
        <sz val="8"/>
        <rFont val="Arial"/>
        <family val="2"/>
      </rPr>
      <t>皮</t>
    </r>
    <r>
      <rPr>
        <sz val="8"/>
        <rFont val="Arial"/>
        <family val="2"/>
        <charset val="204"/>
      </rPr>
      <t>/</t>
    </r>
    <r>
      <rPr>
        <sz val="8"/>
        <rFont val="Arial"/>
        <family val="2"/>
      </rPr>
      <t>種子エキス</t>
    </r>
    <r>
      <rPr>
        <sz val="8"/>
        <rFont val="Arial"/>
        <family val="2"/>
        <charset val="204"/>
      </rPr>
      <t>/</t>
    </r>
    <r>
      <rPr>
        <sz val="8"/>
        <rFont val="Arial"/>
        <family val="2"/>
      </rPr>
      <t>、オリゴペプチド</t>
    </r>
    <r>
      <rPr>
        <sz val="8"/>
        <rFont val="Arial"/>
        <family val="2"/>
        <charset val="204"/>
      </rPr>
      <t>-20</t>
    </r>
    <r>
      <rPr>
        <sz val="8"/>
        <rFont val="Arial"/>
        <family val="2"/>
      </rPr>
      <t>、オリゴペプチド</t>
    </r>
    <r>
      <rPr>
        <sz val="8"/>
        <rFont val="Arial"/>
        <family val="2"/>
        <charset val="204"/>
      </rPr>
      <t>-24</t>
    </r>
    <r>
      <rPr>
        <sz val="8"/>
        <rFont val="Arial"/>
        <family val="2"/>
      </rPr>
      <t>、アセチルデカペプチド</t>
    </r>
    <r>
      <rPr>
        <sz val="8"/>
        <rFont val="Arial"/>
        <family val="2"/>
        <charset val="204"/>
      </rPr>
      <t>-3</t>
    </r>
    <r>
      <rPr>
        <sz val="8"/>
        <rFont val="Arial"/>
        <family val="2"/>
      </rPr>
      <t>、ヒアルロン酸</t>
    </r>
    <r>
      <rPr>
        <sz val="8"/>
        <rFont val="Arial"/>
        <family val="2"/>
        <charset val="204"/>
      </rPr>
      <t>Na</t>
    </r>
    <r>
      <rPr>
        <sz val="8"/>
        <rFont val="Arial"/>
        <family val="2"/>
      </rPr>
      <t>、アルギニン、グリチルリチン酸</t>
    </r>
    <r>
      <rPr>
        <sz val="8"/>
        <rFont val="Arial"/>
        <family val="2"/>
        <charset val="204"/>
      </rPr>
      <t>2K</t>
    </r>
    <r>
      <rPr>
        <sz val="8"/>
        <rFont val="Arial"/>
        <family val="2"/>
      </rPr>
      <t>、マルトース、マルトシルシクロデキストリン、シクロデキストリン、ベタイン、ヒドロキシプロピルメチルセルロースステアロキシエーテル、</t>
    </r>
    <r>
      <rPr>
        <sz val="8"/>
        <rFont val="Arial"/>
        <family val="2"/>
        <charset val="204"/>
      </rPr>
      <t>DPG</t>
    </r>
    <r>
      <rPr>
        <sz val="8"/>
        <rFont val="Arial"/>
        <family val="2"/>
      </rPr>
      <t>、フェノキシエタノール、（アクリレーツ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））クロスポリマー</t>
    </r>
  </si>
  <si>
    <r>
      <rPr>
        <sz val="8"/>
        <rFont val="游ゴシック"/>
        <family val="1"/>
        <charset val="128"/>
      </rPr>
      <t>ミネラルオイル</t>
    </r>
    <r>
      <rPr>
        <sz val="8"/>
        <rFont val="Arial"/>
        <family val="2"/>
        <charset val="204"/>
      </rPr>
      <t xml:space="preserve">
</t>
    </r>
    <r>
      <rPr>
        <sz val="8"/>
        <rFont val="游ゴシック"/>
        <family val="1"/>
        <charset val="128"/>
      </rPr>
      <t>テトラオレイン酸ソルベス</t>
    </r>
    <r>
      <rPr>
        <sz val="8"/>
        <rFont val="Arial"/>
        <family val="2"/>
        <charset val="204"/>
      </rPr>
      <t xml:space="preserve">-30
</t>
    </r>
    <r>
      <rPr>
        <sz val="8"/>
        <rFont val="游ゴシック"/>
        <family val="1"/>
        <charset val="128"/>
      </rPr>
      <t>エチルヘキサン酸セチル</t>
    </r>
    <r>
      <rPr>
        <sz val="8"/>
        <rFont val="Arial"/>
        <family val="2"/>
        <charset val="204"/>
      </rPr>
      <t xml:space="preserve">
</t>
    </r>
    <r>
      <rPr>
        <sz val="8"/>
        <rFont val="游ゴシック"/>
        <family val="1"/>
        <charset val="128"/>
      </rPr>
      <t>シクロペンタシロキサン</t>
    </r>
    <r>
      <rPr>
        <sz val="8"/>
        <rFont val="Arial"/>
        <family val="2"/>
        <charset val="204"/>
      </rPr>
      <t xml:space="preserve">
</t>
    </r>
    <r>
      <rPr>
        <sz val="8"/>
        <rFont val="游ゴシック"/>
        <family val="1"/>
        <charset val="128"/>
      </rPr>
      <t>ホホバ種子油</t>
    </r>
    <r>
      <rPr>
        <sz val="8"/>
        <rFont val="Arial"/>
        <family val="2"/>
        <charset val="204"/>
      </rPr>
      <t xml:space="preserve">
</t>
    </r>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テトラヘキシルデカン酸アスコルビル</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シソ葉エキス</t>
    </r>
    <r>
      <rPr>
        <sz val="8"/>
        <rFont val="Arial"/>
        <family val="2"/>
        <charset val="204"/>
      </rPr>
      <t xml:space="preserve">
</t>
    </r>
    <r>
      <rPr>
        <sz val="8"/>
        <rFont val="游ゴシック"/>
        <family val="1"/>
        <charset val="128"/>
      </rPr>
      <t>ソメイヨシノ葉エキス</t>
    </r>
    <r>
      <rPr>
        <sz val="8"/>
        <rFont val="Arial"/>
        <family val="2"/>
        <charset val="204"/>
      </rPr>
      <t xml:space="preserve">
</t>
    </r>
    <r>
      <rPr>
        <sz val="8"/>
        <rFont val="游ゴシック"/>
        <family val="1"/>
        <charset val="128"/>
      </rPr>
      <t>クズ根エキス</t>
    </r>
    <r>
      <rPr>
        <sz val="8"/>
        <rFont val="Arial"/>
        <family val="2"/>
        <charset val="204"/>
      </rPr>
      <t xml:space="preserve">
</t>
    </r>
    <r>
      <rPr>
        <sz val="8"/>
        <rFont val="游ゴシック"/>
        <family val="1"/>
        <charset val="128"/>
      </rPr>
      <t>アロエベラ葉エキス</t>
    </r>
    <r>
      <rPr>
        <sz val="8"/>
        <rFont val="Arial"/>
        <family val="2"/>
        <charset val="204"/>
      </rPr>
      <t xml:space="preserve">
</t>
    </r>
    <r>
      <rPr>
        <sz val="8"/>
        <rFont val="游ゴシック"/>
        <family val="1"/>
        <charset val="128"/>
      </rPr>
      <t>クロレラエキス</t>
    </r>
    <r>
      <rPr>
        <sz val="8"/>
        <rFont val="Arial"/>
        <family val="2"/>
        <charset val="204"/>
      </rPr>
      <t xml:space="preserve">
</t>
    </r>
    <r>
      <rPr>
        <sz val="8"/>
        <rFont val="游ゴシック"/>
        <family val="1"/>
        <charset val="128"/>
      </rPr>
      <t>ラベンダー油</t>
    </r>
    <r>
      <rPr>
        <sz val="8"/>
        <rFont val="Arial"/>
        <family val="2"/>
        <charset val="204"/>
      </rPr>
      <t xml:space="preserve">
</t>
    </r>
    <r>
      <rPr>
        <sz val="8"/>
        <rFont val="游ゴシック"/>
        <family val="1"/>
        <charset val="128"/>
      </rPr>
      <t>ダイズ油</t>
    </r>
    <r>
      <rPr>
        <sz val="8"/>
        <rFont val="Arial"/>
        <family val="2"/>
        <charset val="204"/>
      </rPr>
      <t xml:space="preserve">
1,2-</t>
    </r>
    <r>
      <rPr>
        <sz val="8"/>
        <rFont val="游ゴシック"/>
        <family val="1"/>
        <charset val="128"/>
      </rPr>
      <t>ヘキサンジオール</t>
    </r>
    <r>
      <rPr>
        <sz val="8"/>
        <rFont val="Arial"/>
        <family val="2"/>
        <charset val="204"/>
      </rPr>
      <t xml:space="preserve">
BG
</t>
    </r>
    <r>
      <rPr>
        <sz val="8"/>
        <rFont val="游ゴシック"/>
        <family val="1"/>
        <charset val="128"/>
      </rPr>
      <t>カプリリルグリコール</t>
    </r>
    <phoneticPr fontId="11"/>
  </si>
  <si>
    <r>
      <rPr>
        <sz val="8"/>
        <rFont val="游ゴシック"/>
        <family val="1"/>
        <charset val="128"/>
      </rPr>
      <t>パルミチン酸イソプロピル</t>
    </r>
    <r>
      <rPr>
        <sz val="8"/>
        <rFont val="Arial"/>
        <family val="2"/>
        <charset val="204"/>
      </rPr>
      <t xml:space="preserve">
</t>
    </r>
    <r>
      <rPr>
        <sz val="8"/>
        <rFont val="游ゴシック"/>
        <family val="1"/>
        <charset val="128"/>
      </rPr>
      <t>トリエチルヘキサノイン</t>
    </r>
    <r>
      <rPr>
        <sz val="8"/>
        <rFont val="Arial"/>
        <family val="2"/>
        <charset val="204"/>
      </rPr>
      <t xml:space="preserve">
</t>
    </r>
    <r>
      <rPr>
        <sz val="8"/>
        <rFont val="游ゴシック"/>
        <family val="1"/>
        <charset val="128"/>
      </rPr>
      <t>エチルヘキサン酸セチル</t>
    </r>
    <r>
      <rPr>
        <sz val="8"/>
        <rFont val="Arial"/>
        <family val="2"/>
        <charset val="204"/>
      </rPr>
      <t xml:space="preserve">
</t>
    </r>
    <r>
      <rPr>
        <sz val="8"/>
        <rFont val="游ゴシック"/>
        <family val="1"/>
        <charset val="128"/>
      </rPr>
      <t>オクチルドデセス</t>
    </r>
    <r>
      <rPr>
        <sz val="8"/>
        <rFont val="Arial"/>
        <family val="2"/>
        <charset val="204"/>
      </rPr>
      <t xml:space="preserve">-25
</t>
    </r>
    <r>
      <rPr>
        <sz val="8"/>
        <rFont val="游ゴシック"/>
        <family val="1"/>
        <charset val="128"/>
      </rPr>
      <t>ソルビトール</t>
    </r>
    <r>
      <rPr>
        <sz val="8"/>
        <rFont val="Arial"/>
        <family val="2"/>
        <charset val="204"/>
      </rPr>
      <t xml:space="preserve">
</t>
    </r>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トリイソステアリン酸</t>
    </r>
    <r>
      <rPr>
        <sz val="8"/>
        <rFont val="Arial"/>
        <family val="2"/>
        <charset val="204"/>
      </rPr>
      <t>PEG-20</t>
    </r>
    <r>
      <rPr>
        <sz val="8"/>
        <rFont val="游ゴシック"/>
        <family val="1"/>
        <charset val="128"/>
      </rPr>
      <t>グリセリル</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パルミチン酸レチノール</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トコフェロール</t>
    </r>
    <r>
      <rPr>
        <sz val="8"/>
        <rFont val="Arial"/>
        <family val="2"/>
        <charset val="204"/>
      </rPr>
      <t xml:space="preserve">
</t>
    </r>
    <r>
      <rPr>
        <sz val="8"/>
        <rFont val="游ゴシック"/>
        <family val="1"/>
        <charset val="128"/>
      </rPr>
      <t>ヘチマエキス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ダイズ油</t>
    </r>
    <r>
      <rPr>
        <sz val="8"/>
        <rFont val="Arial"/>
        <family val="2"/>
        <charset val="204"/>
      </rPr>
      <t xml:space="preserve">
</t>
    </r>
    <r>
      <rPr>
        <sz val="8"/>
        <rFont val="游ゴシック"/>
        <family val="1"/>
        <charset val="128"/>
      </rPr>
      <t>コーン油</t>
    </r>
    <r>
      <rPr>
        <sz val="8"/>
        <rFont val="Arial"/>
        <family val="2"/>
        <charset val="204"/>
      </rPr>
      <t xml:space="preserve">
BG
</t>
    </r>
    <r>
      <rPr>
        <sz val="8"/>
        <rFont val="游ゴシック"/>
        <family val="1"/>
        <charset val="128"/>
      </rPr>
      <t>カプリリルグリコール</t>
    </r>
    <phoneticPr fontId="11"/>
  </si>
  <si>
    <r>
      <t xml:space="preserve">BG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クレマティスエキス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ローマカミツレ花エキス</t>
    </r>
    <r>
      <rPr>
        <sz val="8"/>
        <rFont val="Arial"/>
        <family val="2"/>
        <charset val="204"/>
      </rPr>
      <t xml:space="preserve">
</t>
    </r>
    <r>
      <rPr>
        <sz val="8"/>
        <rFont val="游ゴシック"/>
        <family val="1"/>
        <charset val="128"/>
      </rPr>
      <t>オドリコソウ花エキス</t>
    </r>
    <r>
      <rPr>
        <sz val="8"/>
        <rFont val="Arial"/>
        <family val="2"/>
        <charset val="204"/>
      </rPr>
      <t xml:space="preserve">
</t>
    </r>
    <r>
      <rPr>
        <sz val="8"/>
        <rFont val="游ゴシック"/>
        <family val="1"/>
        <charset val="128"/>
      </rPr>
      <t>ゴボウ根エキス</t>
    </r>
    <r>
      <rPr>
        <sz val="8"/>
        <rFont val="Arial"/>
        <family val="2"/>
        <charset val="204"/>
      </rPr>
      <t xml:space="preserve">
</t>
    </r>
    <r>
      <rPr>
        <sz val="8"/>
        <rFont val="游ゴシック"/>
        <family val="1"/>
        <charset val="128"/>
      </rPr>
      <t>アルニカ花エキス</t>
    </r>
    <r>
      <rPr>
        <sz val="8"/>
        <rFont val="Arial"/>
        <family val="2"/>
        <charset val="204"/>
      </rPr>
      <t xml:space="preserve">
</t>
    </r>
    <r>
      <rPr>
        <sz val="8"/>
        <rFont val="游ゴシック"/>
        <family val="1"/>
        <charset val="128"/>
      </rPr>
      <t>オランダガラシ葉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ニンニクエキス</t>
    </r>
    <r>
      <rPr>
        <sz val="8"/>
        <rFont val="Arial"/>
        <family val="2"/>
        <charset val="204"/>
      </rPr>
      <t xml:space="preserve">
</t>
    </r>
    <r>
      <rPr>
        <sz val="8"/>
        <rFont val="游ゴシック"/>
        <family val="1"/>
        <charset val="128"/>
      </rPr>
      <t>ローズマリー葉エキス</t>
    </r>
    <r>
      <rPr>
        <sz val="8"/>
        <rFont val="Arial"/>
        <family val="2"/>
        <charset val="204"/>
      </rPr>
      <t xml:space="preserve">
</t>
    </r>
    <r>
      <rPr>
        <sz val="8"/>
        <rFont val="游ゴシック"/>
        <family val="1"/>
        <charset val="128"/>
      </rPr>
      <t>セイヨウアカマツ球果エキス</t>
    </r>
    <r>
      <rPr>
        <sz val="8"/>
        <rFont val="Arial"/>
        <family val="2"/>
        <charset val="204"/>
      </rPr>
      <t xml:space="preserve">
</t>
    </r>
    <r>
      <rPr>
        <sz val="8"/>
        <rFont val="游ゴシック"/>
        <family val="1"/>
        <charset val="128"/>
      </rPr>
      <t>サンザシエキス</t>
    </r>
    <r>
      <rPr>
        <sz val="8"/>
        <rFont val="Arial"/>
        <family val="2"/>
        <charset val="204"/>
      </rPr>
      <t xml:space="preserve">
</t>
    </r>
    <r>
      <rPr>
        <sz val="8"/>
        <rFont val="游ゴシック"/>
        <family val="1"/>
        <charset val="128"/>
      </rPr>
      <t>ナツメ果実エキス</t>
    </r>
    <r>
      <rPr>
        <sz val="8"/>
        <rFont val="Arial"/>
        <family val="2"/>
        <charset val="204"/>
      </rPr>
      <t xml:space="preserve">
</t>
    </r>
    <r>
      <rPr>
        <sz val="8"/>
        <rFont val="游ゴシック"/>
        <family val="1"/>
        <charset val="128"/>
      </rPr>
      <t>グレープフルーツ果実エキス</t>
    </r>
    <r>
      <rPr>
        <sz val="8"/>
        <rFont val="Arial"/>
        <family val="2"/>
        <charset val="204"/>
      </rPr>
      <t xml:space="preserve">
</t>
    </r>
    <r>
      <rPr>
        <sz val="8"/>
        <rFont val="游ゴシック"/>
        <family val="1"/>
        <charset val="128"/>
      </rPr>
      <t>リンゴ果実エキス</t>
    </r>
    <r>
      <rPr>
        <sz val="8"/>
        <rFont val="Arial"/>
        <family val="2"/>
        <charset val="204"/>
      </rPr>
      <t xml:space="preserve">
</t>
    </r>
    <r>
      <rPr>
        <sz val="8"/>
        <rFont val="游ゴシック"/>
        <family val="1"/>
        <charset val="128"/>
      </rPr>
      <t>オレンジ果汁</t>
    </r>
    <r>
      <rPr>
        <sz val="8"/>
        <rFont val="Arial"/>
        <family val="2"/>
        <charset val="204"/>
      </rPr>
      <t xml:space="preserve">
</t>
    </r>
    <r>
      <rPr>
        <sz val="8"/>
        <rFont val="游ゴシック"/>
        <family val="1"/>
        <charset val="128"/>
      </rPr>
      <t>レモン果汁</t>
    </r>
    <r>
      <rPr>
        <sz val="8"/>
        <rFont val="Arial"/>
        <family val="2"/>
        <charset val="204"/>
      </rPr>
      <t xml:space="preserve">
</t>
    </r>
    <r>
      <rPr>
        <sz val="8"/>
        <rFont val="游ゴシック"/>
        <family val="1"/>
        <charset val="128"/>
      </rPr>
      <t>ライム果汁</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水</t>
    </r>
    <phoneticPr fontId="11"/>
  </si>
  <si>
    <r>
      <rPr>
        <sz val="8"/>
        <rFont val="游ゴシック"/>
        <family val="1"/>
        <charset val="128"/>
      </rPr>
      <t>オリーブ油</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ホホバ種子油</t>
    </r>
    <phoneticPr fontId="11"/>
  </si>
  <si>
    <r>
      <rPr>
        <sz val="8"/>
        <rFont val="Times New Roman"/>
        <family val="1"/>
        <charset val="128"/>
      </rPr>
      <t>スクワラン</t>
    </r>
  </si>
  <si>
    <r>
      <rPr>
        <sz val="8"/>
        <rFont val="ＭＳ Ｐ明朝"/>
        <family val="1"/>
        <charset val="128"/>
      </rPr>
      <t>グリセリン</t>
    </r>
    <r>
      <rPr>
        <sz val="8"/>
        <rFont val="Arial"/>
        <family val="2"/>
        <charset val="204"/>
      </rPr>
      <t xml:space="preserve">
</t>
    </r>
    <r>
      <rPr>
        <sz val="8"/>
        <rFont val="ＭＳ Ｐ明朝"/>
        <family val="1"/>
        <charset val="128"/>
      </rPr>
      <t>水</t>
    </r>
    <r>
      <rPr>
        <sz val="8"/>
        <rFont val="Arial"/>
        <family val="2"/>
        <charset val="204"/>
      </rPr>
      <t xml:space="preserve">
</t>
    </r>
    <r>
      <rPr>
        <sz val="8"/>
        <rFont val="ＭＳ Ｐ明朝"/>
        <family val="1"/>
        <charset val="128"/>
      </rPr>
      <t>ハチミツ</t>
    </r>
    <r>
      <rPr>
        <sz val="8"/>
        <rFont val="Arial"/>
        <family val="2"/>
        <charset val="204"/>
      </rPr>
      <t xml:space="preserve">
BG
</t>
    </r>
    <r>
      <rPr>
        <sz val="8"/>
        <rFont val="ＭＳ Ｐ明朝"/>
        <family val="1"/>
        <charset val="128"/>
      </rPr>
      <t>ラベンダー花水</t>
    </r>
    <r>
      <rPr>
        <sz val="8"/>
        <rFont val="Arial"/>
        <family val="2"/>
        <charset val="204"/>
      </rPr>
      <t xml:space="preserve">
</t>
    </r>
    <r>
      <rPr>
        <sz val="8"/>
        <rFont val="ＭＳ Ｐ明朝"/>
        <family val="1"/>
        <charset val="128"/>
      </rPr>
      <t>プラセンタエキス</t>
    </r>
    <r>
      <rPr>
        <sz val="8"/>
        <rFont val="Arial"/>
        <family val="2"/>
        <charset val="204"/>
      </rPr>
      <t xml:space="preserve">
</t>
    </r>
    <r>
      <rPr>
        <sz val="8"/>
        <rFont val="ＭＳ Ｐ明朝"/>
        <family val="1"/>
        <charset val="128"/>
      </rPr>
      <t>水溶性プロテオグリカン</t>
    </r>
    <r>
      <rPr>
        <sz val="8"/>
        <rFont val="Arial"/>
        <family val="2"/>
        <charset val="204"/>
      </rPr>
      <t xml:space="preserve">
</t>
    </r>
    <r>
      <rPr>
        <sz val="8"/>
        <rFont val="ＭＳ Ｐ明朝"/>
        <family val="1"/>
        <charset val="128"/>
      </rPr>
      <t>ハマナス果実エキス</t>
    </r>
    <r>
      <rPr>
        <sz val="8"/>
        <rFont val="Arial"/>
        <family val="2"/>
        <charset val="204"/>
      </rPr>
      <t xml:space="preserve">
</t>
    </r>
    <r>
      <rPr>
        <sz val="8"/>
        <rFont val="ＭＳ Ｐ明朝"/>
        <family val="1"/>
        <charset val="128"/>
      </rPr>
      <t>セレブロシド</t>
    </r>
    <r>
      <rPr>
        <sz val="8"/>
        <rFont val="Arial"/>
        <family val="2"/>
        <charset val="204"/>
      </rPr>
      <t xml:space="preserve">
</t>
    </r>
    <r>
      <rPr>
        <sz val="8"/>
        <rFont val="ＭＳ Ｐ明朝"/>
        <family val="1"/>
        <charset val="128"/>
      </rPr>
      <t>加水分解ヒアルロン酸</t>
    </r>
    <r>
      <rPr>
        <sz val="8"/>
        <rFont val="Arial"/>
        <family val="2"/>
        <charset val="204"/>
      </rPr>
      <t xml:space="preserve">
</t>
    </r>
    <r>
      <rPr>
        <sz val="8"/>
        <rFont val="ＭＳ Ｐ明朝"/>
        <family val="1"/>
        <charset val="128"/>
      </rPr>
      <t>加水分解コラーゲン</t>
    </r>
    <r>
      <rPr>
        <sz val="8"/>
        <rFont val="Arial"/>
        <family val="2"/>
        <charset val="204"/>
      </rPr>
      <t xml:space="preserve">
</t>
    </r>
    <r>
      <rPr>
        <sz val="8"/>
        <rFont val="ＭＳ Ｐ明朝"/>
        <family val="1"/>
        <charset val="128"/>
      </rPr>
      <t>シア脂</t>
    </r>
    <r>
      <rPr>
        <sz val="8"/>
        <rFont val="Arial"/>
        <family val="2"/>
        <charset val="204"/>
      </rPr>
      <t xml:space="preserve">
</t>
    </r>
    <r>
      <rPr>
        <sz val="8"/>
        <rFont val="ＭＳ Ｐ明朝"/>
        <family val="1"/>
        <charset val="128"/>
      </rPr>
      <t>白金</t>
    </r>
    <r>
      <rPr>
        <sz val="8"/>
        <rFont val="Arial"/>
        <family val="2"/>
        <charset val="204"/>
      </rPr>
      <t xml:space="preserve">
</t>
    </r>
    <r>
      <rPr>
        <sz val="8"/>
        <rFont val="ＭＳ Ｐ明朝"/>
        <family val="1"/>
        <charset val="128"/>
      </rPr>
      <t>シラカンバ樹液</t>
    </r>
    <r>
      <rPr>
        <sz val="8"/>
        <rFont val="Arial"/>
        <family val="2"/>
        <charset val="204"/>
      </rPr>
      <t xml:space="preserve">
</t>
    </r>
    <r>
      <rPr>
        <sz val="8"/>
        <rFont val="ＭＳ Ｐ明朝"/>
        <family val="1"/>
        <charset val="128"/>
      </rPr>
      <t>ローズマリー葉エキス</t>
    </r>
    <r>
      <rPr>
        <sz val="8"/>
        <rFont val="Arial"/>
        <family val="2"/>
        <charset val="204"/>
      </rPr>
      <t xml:space="preserve">
</t>
    </r>
    <r>
      <rPr>
        <sz val="8"/>
        <rFont val="ＭＳ Ｐ明朝"/>
        <family val="1"/>
        <charset val="128"/>
      </rPr>
      <t>アシタバ葉</t>
    </r>
    <r>
      <rPr>
        <sz val="8"/>
        <rFont val="Arial"/>
        <family val="2"/>
        <charset val="204"/>
      </rPr>
      <t>/</t>
    </r>
    <r>
      <rPr>
        <sz val="8"/>
        <rFont val="ＭＳ Ｐ明朝"/>
        <family val="1"/>
        <charset val="128"/>
      </rPr>
      <t>茎エキス</t>
    </r>
    <r>
      <rPr>
        <sz val="8"/>
        <rFont val="Arial"/>
        <family val="2"/>
        <charset val="204"/>
      </rPr>
      <t xml:space="preserve">
</t>
    </r>
    <r>
      <rPr>
        <sz val="8"/>
        <rFont val="ＭＳ Ｐ明朝"/>
        <family val="1"/>
        <charset val="128"/>
      </rPr>
      <t>乳酸桿菌</t>
    </r>
    <r>
      <rPr>
        <sz val="8"/>
        <rFont val="Arial"/>
        <family val="2"/>
        <charset val="204"/>
      </rPr>
      <t>/</t>
    </r>
    <r>
      <rPr>
        <sz val="8"/>
        <rFont val="ＭＳ Ｐ明朝"/>
        <family val="1"/>
        <charset val="128"/>
      </rPr>
      <t>ブドウ果汁発酵液</t>
    </r>
    <r>
      <rPr>
        <sz val="8"/>
        <rFont val="Arial"/>
        <family val="2"/>
        <charset val="204"/>
      </rPr>
      <t xml:space="preserve">
</t>
    </r>
    <r>
      <rPr>
        <sz val="8"/>
        <rFont val="ＭＳ Ｐ明朝"/>
        <family val="1"/>
        <charset val="128"/>
      </rPr>
      <t>リン酸アスコルビル</t>
    </r>
    <r>
      <rPr>
        <sz val="8"/>
        <rFont val="Arial"/>
        <family val="2"/>
        <charset val="204"/>
      </rPr>
      <t xml:space="preserve">Mg
</t>
    </r>
    <r>
      <rPr>
        <sz val="8"/>
        <rFont val="ＭＳ Ｐ明朝"/>
        <family val="1"/>
        <charset val="128"/>
      </rPr>
      <t>ポリソルベート</t>
    </r>
    <r>
      <rPr>
        <sz val="8"/>
        <rFont val="Arial"/>
        <family val="2"/>
        <charset val="204"/>
      </rPr>
      <t xml:space="preserve">80
</t>
    </r>
    <r>
      <rPr>
        <sz val="8"/>
        <rFont val="ＭＳ Ｐ明朝"/>
        <family val="1"/>
        <charset val="128"/>
      </rPr>
      <t>水添ポリイソブテン</t>
    </r>
    <r>
      <rPr>
        <sz val="8"/>
        <rFont val="Arial"/>
        <family val="2"/>
        <charset val="204"/>
      </rPr>
      <t xml:space="preserve">
</t>
    </r>
    <r>
      <rPr>
        <sz val="8"/>
        <rFont val="ＭＳ Ｐ明朝"/>
        <family val="1"/>
        <charset val="128"/>
      </rPr>
      <t>ラウレス</t>
    </r>
    <r>
      <rPr>
        <sz val="8"/>
        <rFont val="Arial"/>
        <family val="2"/>
        <charset val="204"/>
      </rPr>
      <t>-7
1,2-</t>
    </r>
    <r>
      <rPr>
        <sz val="8"/>
        <rFont val="ＭＳ Ｐ明朝"/>
        <family val="1"/>
        <charset val="128"/>
      </rPr>
      <t>ヘキサンジオール</t>
    </r>
    <r>
      <rPr>
        <sz val="8"/>
        <rFont val="Arial"/>
        <family val="2"/>
        <charset val="204"/>
      </rPr>
      <t xml:space="preserve">
</t>
    </r>
    <r>
      <rPr>
        <sz val="8"/>
        <rFont val="ＭＳ Ｐ明朝"/>
        <family val="1"/>
        <charset val="128"/>
      </rPr>
      <t>キサンタンガム</t>
    </r>
    <r>
      <rPr>
        <sz val="8"/>
        <rFont val="Arial"/>
        <family val="2"/>
        <charset val="204"/>
      </rPr>
      <t xml:space="preserve">
</t>
    </r>
    <r>
      <rPr>
        <sz val="8"/>
        <rFont val="ＭＳ Ｐ明朝"/>
        <family val="1"/>
        <charset val="128"/>
      </rPr>
      <t>ポリアクリルアミド</t>
    </r>
    <r>
      <rPr>
        <sz val="8"/>
        <rFont val="Arial"/>
        <family val="2"/>
        <charset val="204"/>
      </rPr>
      <t xml:space="preserve">
</t>
    </r>
    <r>
      <rPr>
        <sz val="8"/>
        <rFont val="ＭＳ Ｐ明朝"/>
        <family val="1"/>
        <charset val="128"/>
      </rPr>
      <t>カプリリルグリコール</t>
    </r>
    <phoneticPr fontId="11"/>
  </si>
  <si>
    <r>
      <t xml:space="preserve">ЕАЭС N RU Д-JP.ПФ02.В.05502/19 от 16.07.2019 действует до 15.07.2024 </t>
    </r>
    <r>
      <rPr>
        <sz val="8"/>
        <rFont val="Arial"/>
        <family val="2"/>
        <charset val="204"/>
      </rPr>
      <t>ЕАЭС N RU Д-JP.РА06.В.54126/24 от 30.07.2024 действует до 28.07.2029</t>
    </r>
  </si>
  <si>
    <r>
      <rPr>
        <strike/>
        <sz val="8"/>
        <rFont val="Arial"/>
        <family val="2"/>
        <charset val="204"/>
      </rPr>
      <t>ЕАЭС N RU Д-JP.ПФ02.В.04242/19 от 21.06.2019 действует до 20.06.202</t>
    </r>
    <r>
      <rPr>
        <sz val="8"/>
        <rFont val="Arial"/>
        <family val="2"/>
        <charset val="204"/>
      </rPr>
      <t>4 ЕАЭС N RU Д-JP.РА06.В.58074/24 от 30.07.2024 действует до 29.07.2029</t>
    </r>
  </si>
  <si>
    <r>
      <rPr>
        <strike/>
        <sz val="8"/>
        <rFont val="Arial"/>
        <family val="2"/>
        <charset val="204"/>
      </rPr>
      <t>ЕАЭС N RU Д-JP.ПФ02.В.05504/19 от 16.07.2019 действует до 15.07.2024</t>
    </r>
    <r>
      <rPr>
        <sz val="8"/>
        <rFont val="Arial"/>
        <family val="2"/>
        <charset val="204"/>
      </rPr>
      <t xml:space="preserve"> ЕАЭС N RU Д-JP.РА06.В.56869/24 от 30.07.2024 действует до 29.07.2029</t>
    </r>
  </si>
  <si>
    <t>НЕ РЕГИСТРИРОВАЛИ</t>
    <phoneticPr fontId="11"/>
  </si>
  <si>
    <t>treatment foundation</t>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</si>
  <si>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TRIAL SET</t>
    </r>
    <phoneticPr fontId="11"/>
  </si>
  <si>
    <t>НЕ ОТПРАВЛЯЛИ ТЕСТЕРЫ</t>
    <phoneticPr fontId="11"/>
  </si>
  <si>
    <t>Healing Light</t>
    <phoneticPr fontId="11"/>
  </si>
  <si>
    <t>EF 77 Resty Cream</t>
    <phoneticPr fontId="11"/>
  </si>
  <si>
    <t>Attached Regulator (Model RV-20)</t>
  </si>
  <si>
    <t>spray/regulator</t>
  </si>
  <si>
    <t>spray</t>
  </si>
  <si>
    <t>regulator</t>
  </si>
  <si>
    <t>Cosmetic Airbrush/Regulator Set For Scent sprayers and similar toilet sprayers</t>
    <phoneticPr fontId="11"/>
  </si>
  <si>
    <t>Cosmetic Airbrush Set For Scent sprayers and similar toilet sprayers</t>
    <phoneticPr fontId="11"/>
  </si>
  <si>
    <t>McCoy mini pouch</t>
    <phoneticPr fontId="11"/>
  </si>
  <si>
    <t>LABO+ Re.pair Loose Powder TESTER (N.C.V)</t>
  </si>
  <si>
    <t>stand TESTER</t>
  </si>
  <si>
    <t>RC Lotion mini sample (N.C.V)</t>
  </si>
  <si>
    <t>RC Cream mini sample (N.C.V)</t>
  </si>
  <si>
    <t>EF cream mini sample (N.C.V)</t>
  </si>
  <si>
    <t>ID CARE HEAT SILK LOTION 200ml  TESTER(N.C.V)</t>
  </si>
  <si>
    <t>Dr.Medion HEAD SPA SHAMPOO 200ml TESTER(N.C.V)</t>
  </si>
  <si>
    <t>Dr.Medion HEAD SPA TREATMENT 230g  TESTER(N.C.V)</t>
  </si>
  <si>
    <t>Dr.Medion HEAD SPA SET  TESTER(N.C.V)</t>
  </si>
  <si>
    <t>Mediplorer CO2 gel mask (6 times) TESTER(N.C.V)</t>
  </si>
  <si>
    <t>Mediplorer CO2 gel mask
premium mini TESTER(N.C.V)</t>
  </si>
  <si>
    <t>Mediplorer CO2 gel mask
pouch set(N.C.V)</t>
  </si>
  <si>
    <t>Mediplorer Radiance Lift lotion
(120mL) TESTER(N.C.V)</t>
  </si>
  <si>
    <t>Mediplorer Radiance Lift serum (30mL) TESTER(N.C.V)</t>
  </si>
  <si>
    <t>Mediplorer Radiance Lift cream
(50g) TESTER(N.C.V)</t>
  </si>
  <si>
    <t>Mediplorer Cleansing balm
(90g) TESTER(N.C.V)</t>
  </si>
  <si>
    <t>Mediplorer trial sets (2 sets of CO2 gel mask, cup, spatula, Radiance Lift mini
samples, cleansing balm mini jar and original pouch) TESTER(N.C.V)</t>
  </si>
  <si>
    <t>Mediplorer Radiance Lift lotion
mini sample(N.C.V)</t>
  </si>
  <si>
    <t>Mediplorer Cleansing balm mini sample(N.C.V)</t>
  </si>
  <si>
    <t>LUXCES Res-Q Precious Liquid Tester(N.C.V)</t>
  </si>
  <si>
    <t>LUXCES Res-Q Precious Essence Tester(N.C.V)</t>
  </si>
  <si>
    <t>COCOCHI Facial Essence Mask Tester(N.C.V)</t>
  </si>
  <si>
    <t>COCOCHI AG Ocean Mask Tester(N.C.V)</t>
  </si>
  <si>
    <t>COCOCHI AG Akoya White Pearl Mask Tester(N.C.V)</t>
  </si>
  <si>
    <t>COCOCHI Facial Cream Reserve 15g Tester(N.C.V)</t>
  </si>
  <si>
    <t xml:space="preserve"> COCOCHI AG Ultimate Glowing Essence Cream Mask 7g/21g Tester(N.C.V)</t>
  </si>
  <si>
    <t>COCOCHI AG Facial Triple Itensive SPA Treatment 3g/15g/20ml Tester(N.C.V)</t>
  </si>
  <si>
    <t>COCOCHI AG Clarifying Concentrate Mask 5sht/ 1g x5 Tester(N.C.V)</t>
  </si>
  <si>
    <t>COCOCHI AG Ultimate Brightening Cleansing Mask Tester(N.C.V)</t>
  </si>
  <si>
    <t xml:space="preserve">
Beauty Smile TESTER(N.C.V)
</t>
  </si>
  <si>
    <t>Beauty Smile Agio  TESTER(N.C.V)</t>
  </si>
  <si>
    <t>Bag(N.C.V)</t>
  </si>
  <si>
    <t>LON-EX eyelush serum TESTER(N.C.V)</t>
  </si>
  <si>
    <t>《ROSY DROP》 Perfect Stretch Sheet  (mini sample) (N.C.V)</t>
  </si>
  <si>
    <t>Mediplorer Radiance Lift serum mini sample((N.C.V))</t>
  </si>
  <si>
    <t>Mediplorer Radiance Lift cream
mini sample((N.C.V))</t>
  </si>
  <si>
    <t>LPD-0196</t>
    <phoneticPr fontId="11"/>
  </si>
  <si>
    <r>
      <rPr>
        <sz val="10"/>
        <color rgb="FF000000"/>
        <rFont val="MS Gothic"/>
        <family val="3"/>
        <charset val="128"/>
      </rPr>
      <t>《</t>
    </r>
    <r>
      <rPr>
        <sz val="10"/>
        <color rgb="FF000000"/>
        <rFont val="Arial"/>
        <family val="2"/>
        <charset val="204"/>
      </rPr>
      <t>Lapidem</t>
    </r>
    <r>
      <rPr>
        <sz val="10"/>
        <color rgb="FF000000"/>
        <rFont val="MS Gothic"/>
        <family val="3"/>
        <charset val="128"/>
      </rPr>
      <t>》</t>
    </r>
    <r>
      <rPr>
        <sz val="10"/>
        <color rgb="FF000000"/>
        <rFont val="Arial"/>
        <family val="2"/>
        <charset val="204"/>
      </rPr>
      <t xml:space="preserve">BATH &amp; MASSAGE OIL01 (RELEASE) 120ml </t>
    </r>
    <phoneticPr fontId="11"/>
  </si>
  <si>
    <t>Lapidem PRO TESTER</t>
  </si>
  <si>
    <t>Lapidem PRO TESTER</t>
    <phoneticPr fontId="11"/>
  </si>
  <si>
    <t>・92%  コラーゲン物質（天然コラーゲン）
・水添ポリイソブテン（エモリエント成分）
・PPG-15ステアリル（エモリエント成分）
・オレイン酸PEG-40ソルビット（乳化剤）</t>
  </si>
  <si>
    <t>LP178</t>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</si>
  <si>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 xml:space="preserve">PU FACE&amp;BODY WASH 300ml </t>
    </r>
    <phoneticPr fontId="11"/>
  </si>
  <si>
    <t>TOKYO MATSUGE Mascara TESTER (N.C.V)</t>
  </si>
  <si>
    <t>OSAKA MATSUGE Mascara TESTER (N.C.V)</t>
  </si>
  <si>
    <t>LAPIDEM RITUAL Dewy Jelly Scrub 80mlTESTER (N.C.V)</t>
  </si>
  <si>
    <t>LAPIDEM RITUAL OKIYOME SERUM 60ml TESTER (N.C.V)</t>
  </si>
  <si>
    <t>LAPIDEM RITUAL SILKY SERUM 30mlTESTER (N.C.V)</t>
  </si>
  <si>
    <t>LAPIDEM RITUAL NOURISHING ESSENCE 100ml TESTER (N.C.V)</t>
  </si>
  <si>
    <t>LAPIDEM RITUAL SMOOTH MATTE TOUCH CREAM 50mlTESTER (N.C.V)</t>
  </si>
  <si>
    <t>Japanese towel red  TESTER (N.C.V)</t>
  </si>
  <si>
    <t>Japanese towel blue  TESTER (N.C.V)</t>
  </si>
  <si>
    <t>ESTLABO   MASSAGE  GEL  WH TESTER (N.C.V)</t>
  </si>
  <si>
    <t>ESTLABO   MASSAGE  GEL  AG TESTER (N.C.V)</t>
  </si>
  <si>
    <t>ESTLABO   MASSAGE  CREAM TESTER (N.C.V)</t>
  </si>
  <si>
    <t>ESTLABO   PEEL  OFF  PACK  LIFT  SET TESTER (N.C.V)</t>
  </si>
  <si>
    <t>ESTLABO   PEEL  OFF  PACK  WHITE  SET TESTER (N.C.V)</t>
  </si>
  <si>
    <t>ESTLABO   CLEANSING  SOAP TESTER (N.C.V)</t>
  </si>
  <si>
    <t>ESTLABO   SOFT  PEEL  GEL  SCRUB TESTER (N.C.V)</t>
  </si>
  <si>
    <t>ESTLABO   CLEAN  OFF  PACK TESTER (N.C.V)</t>
  </si>
  <si>
    <t>ESTLABO   CLEANGING  FOAM TESTER (N.C.V)</t>
  </si>
  <si>
    <t>ESTLABO   FRESHENER  LOTION TESTER (N.C.V)</t>
  </si>
  <si>
    <t>ESTLABO   MASSAGE  LIQUID TESTER (N.C.V)</t>
  </si>
  <si>
    <t>ESTLABO   ORIGINAL  MIX  OIL TESTER (N.C.V)</t>
  </si>
  <si>
    <t>ESTLABO   NTURAL  OIL  SUGAR  SQUARANE TESTER (N.C.V)</t>
  </si>
  <si>
    <t>ESTLABO   FINISHING  LOTION TESTER (N.C.V)</t>
  </si>
  <si>
    <t>ESTLABO   FINISHING  ESSENCE TESTER (N.C.V)</t>
  </si>
  <si>
    <t>ESTLABO   FINISHING  CREAM TESTER (N.C.V)</t>
  </si>
  <si>
    <t>ESTLABO   FINISHING  MILK  EMULSION TESTER (N.C.V)</t>
  </si>
  <si>
    <t>ESTLABO   OILY  SKIN LOTION TESTER (N.C.V)</t>
  </si>
  <si>
    <t>ESTLABO   WHITE  LOTION TESTER (N.C.V)</t>
  </si>
  <si>
    <t>ESTLABO   WHITE  MILK TESTER (N.C.V)</t>
  </si>
  <si>
    <t>ESTLABO   EYE  CARE  ESSENCE TESTER (N.C.V)</t>
  </si>
  <si>
    <t>ESTLABO   MAKE  UP  BASE TESTER (N.C.V)</t>
  </si>
  <si>
    <t>ESTLABO   CALMING  GEL  PACK TESTER (N.C.V)</t>
  </si>
  <si>
    <t>ESTLABO   MINERAL  WHITE  PACK TESTER (N.C.V)</t>
  </si>
  <si>
    <t>ESTLABO   CERAMID  DEEP  MOIST  PACK TESTER (N.C.V)</t>
  </si>
  <si>
    <t>ESTLABO   TRIPLE  COLLA G  PACK TESTER (N.C.V)</t>
  </si>
  <si>
    <t>ESTLABO   SLIM  FACE  MASSAGE  PACK TESTER (N.C.V)</t>
  </si>
  <si>
    <t>ESTLABO   KAISO  PACK TESTER (N.C.V)</t>
  </si>
  <si>
    <t>ESTLABO   FINISHING  LOTION  EL TESTER (N.C.V)</t>
  </si>
  <si>
    <t>ESTLABO   FINISHING  ESSENCE  EL TESTER (N.C.V)</t>
  </si>
  <si>
    <t>ESTLABO   FINISHING  MILK  EMULSION EL TESTER (N.C.V)</t>
  </si>
  <si>
    <t>ESTLABO   FINISHING  CREAM  EL TESTER (N.C.V)</t>
  </si>
  <si>
    <t>LABO+  Re.pair Lotion TESTER (N.C.V)</t>
  </si>
  <si>
    <t>LABO+  Re.pair Milk TESTER (N.C.V)</t>
  </si>
  <si>
    <t>LABO+  Re.pair Cream TESTER (N.C.V)</t>
  </si>
  <si>
    <t>LABO+  First Essence  TESTER (N.C.V)</t>
  </si>
  <si>
    <t>LABO+  Glamorous Lift Mask TESTER (N.C.V)</t>
  </si>
  <si>
    <t>LABO+  Re.pair UV Color Natural  TESTER (N.C.V)</t>
  </si>
  <si>
    <t>DENKIBRUSH MOTHERMO TESTER (N.C.V)</t>
  </si>
  <si>
    <t>MOTHERMO Tight&amp;Lift Serum TESTER (N.C.V)</t>
  </si>
  <si>
    <t>Stand TESTER comercial free</t>
    <phoneticPr fontId="11"/>
  </si>
  <si>
    <t>Dr.Medion HEAD SPA SCALP PACK 150ml  TESTER(N.C.V)</t>
    <phoneticPr fontId="11"/>
  </si>
  <si>
    <t>Mediplorer CO2 gel mask
for professional mini pouch set(N.C.V)</t>
  </si>
  <si>
    <t>Mediplorer CO2 sheet mask pouch(N.C.V)</t>
  </si>
  <si>
    <t>Mediplorer Radiance Lift lotion
mini pouch(N.C.V)</t>
  </si>
  <si>
    <t>Mediplorer Radiance Lift serum mini pouch(N.C.V)</t>
  </si>
  <si>
    <t>Mediplorer Radiance Lift cream
mini pouch(N.C.V)</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</si>
  <si>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 Non F Monster  Mineral Balance Body Massage Gel. 250g TESTER(N.C.V)</t>
    </r>
    <phoneticPr fontId="11"/>
  </si>
  <si>
    <t>McCoy PRO TESTER</t>
    <phoneticPr fontId="11"/>
  </si>
  <si>
    <r>
      <rPr>
        <sz val="10"/>
        <color rgb="FF000000"/>
        <rFont val="MS Gothic"/>
        <family val="3"/>
        <charset val="128"/>
      </rPr>
      <t>《</t>
    </r>
    <r>
      <rPr>
        <sz val="10"/>
        <color rgb="FF000000"/>
        <rFont val="Arial"/>
        <family val="2"/>
        <charset val="204"/>
      </rPr>
      <t>McCoy PRO</t>
    </r>
    <r>
      <rPr>
        <sz val="10"/>
        <color rgb="FF000000"/>
        <rFont val="MS Gothic"/>
        <family val="3"/>
        <charset val="128"/>
      </rPr>
      <t>》</t>
    </r>
    <r>
      <rPr>
        <sz val="10"/>
        <color rgb="FF000000"/>
        <rFont val="Arial"/>
        <family val="2"/>
        <charset val="204"/>
      </rPr>
      <t>NON F SKINCARE LOTION 500ml TESTER(N.C.V)</t>
    </r>
    <phoneticPr fontId="11"/>
  </si>
  <si>
    <t>cleansing, wash, lotion, serum,milk</t>
    <phoneticPr fontId="11"/>
  </si>
  <si>
    <t>Relent Sample</t>
    <phoneticPr fontId="11"/>
  </si>
  <si>
    <t>B5374R</t>
    <phoneticPr fontId="11"/>
  </si>
  <si>
    <t>3401.30-0000</t>
  </si>
  <si>
    <t>3304.99-9003</t>
  </si>
  <si>
    <t>3304.99-2003</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</si>
  <si>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Cleansing (mini sample) (48 pieces in box) (N.C.V)</t>
    </r>
    <phoneticPr fontId="11"/>
  </si>
  <si>
    <t>HS CODE</t>
    <phoneticPr fontId="11"/>
  </si>
  <si>
    <t>Product Number</t>
    <phoneticPr fontId="11"/>
  </si>
  <si>
    <t>SKU Number (RU)</t>
    <phoneticPr fontId="11"/>
  </si>
  <si>
    <t>Produt Name</t>
    <phoneticPr fontId="11"/>
  </si>
  <si>
    <t>English Name (RU)</t>
    <phoneticPr fontId="11"/>
  </si>
  <si>
    <t>RASSIAN NAME (RU)</t>
    <phoneticPr fontId="11"/>
  </si>
  <si>
    <r>
      <t>ROYAL COSMETICS 07.2025</t>
    </r>
    <r>
      <rPr>
        <sz val="16"/>
        <color rgb="FF000000"/>
        <rFont val="MS Gothic"/>
        <family val="3"/>
        <charset val="128"/>
      </rPr>
      <t>輸出</t>
    </r>
    <r>
      <rPr>
        <sz val="16"/>
        <color rgb="FF000000"/>
        <rFont val="Arial"/>
        <family val="2"/>
        <charset val="204"/>
      </rPr>
      <t xml:space="preserve">			</t>
    </r>
    <phoneticPr fontId="11"/>
  </si>
  <si>
    <r>
      <rPr>
        <sz val="8"/>
        <color theme="1"/>
        <rFont val="Yu Mincho"/>
        <family val="1"/>
        <charset val="128"/>
      </rPr>
      <t>日本語名</t>
    </r>
    <rPh sb="0" eb="4">
      <t>ニホンゴメイ</t>
    </rPh>
    <phoneticPr fontId="11"/>
  </si>
  <si>
    <r>
      <rPr>
        <sz val="12"/>
        <color theme="1"/>
        <rFont val="Yu Mincho"/>
        <family val="1"/>
        <charset val="128"/>
      </rPr>
      <t>フルベール　ポアクレンズパック</t>
    </r>
  </si>
  <si>
    <r>
      <rPr>
        <sz val="10"/>
        <color theme="1"/>
        <rFont val="Arial"/>
        <family val="3"/>
        <charset val="128"/>
      </rPr>
      <t>《</t>
    </r>
    <r>
      <rPr>
        <sz val="10"/>
        <color theme="1"/>
        <rFont val="Arial"/>
        <family val="2"/>
        <charset val="204"/>
      </rPr>
      <t>Salon de Flouveil</t>
    </r>
    <r>
      <rPr>
        <sz val="10"/>
        <color theme="1"/>
        <rFont val="Arial"/>
        <family val="3"/>
        <charset val="128"/>
      </rPr>
      <t>》</t>
    </r>
    <r>
      <rPr>
        <sz val="10"/>
        <color theme="1"/>
        <rFont val="Arial"/>
        <family val="2"/>
        <charset val="204"/>
      </rPr>
      <t>Pore Cleanse Pack</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</si>
  <si>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Cleansing</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</si>
  <si>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Form</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</si>
  <si>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Lotion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</si>
  <si>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EF Emulsion</t>
    </r>
  </si>
  <si>
    <r>
      <rPr>
        <sz val="8"/>
        <color theme="1"/>
        <rFont val="Arial Unicode MS"/>
        <family val="3"/>
        <charset val="128"/>
      </rPr>
      <t>水、シクロペンタシロキサン、グリセリン、ＢＧ、ジメチコン、トリエチルヘキサノイン、（ジメチコン／ビニルジメチコン）クロスポリマー、水添ポリイソブテン、ポリソルベート４０、シコンエキス、システイニルプロアントシアニジンオリゴマー、フランスラベンダーエキス、ツバキ花エキス、ショウガ根エキス、ハス胚芽エキス、ゲンチアナ根エキス、グリチルリチン酸２Ｋ、ブナエキス、ヒアルロン酸Ｎａ、アルギン酸Ｎａ、キトサン、ポリ－</t>
    </r>
    <r>
      <rPr>
        <sz val="8"/>
        <color theme="1"/>
        <rFont val="Arial"/>
        <family val="2"/>
        <charset val="204"/>
      </rPr>
      <t>γ</t>
    </r>
    <r>
      <rPr>
        <sz val="8"/>
        <color theme="1"/>
        <rFont val="Arial Unicode MS"/>
        <family val="3"/>
        <charset val="128"/>
      </rPr>
      <t>－グルタミン酸Ｎａ、エタノール、セテアリルアルコール、フェノキシエタノール、ソルビトール、セタノール、（アクリル酸／アクリル酸アルキル（Ｃ１０ー３０））コポリマー、セテアリルグルコシド、ポリアクリルアミド、ヒドロキシエチルセルロース、水酸化Ｋ、ベヘネス－５、ラウレス－７、イソセテス－２５、イソセテス－１０、１，２－ヘキサンジオール、３－ヘキセノール、ＰＶＰ、メチルパラベン、香料</t>
    </r>
    <r>
      <rPr>
        <sz val="8"/>
        <color theme="1"/>
        <rFont val="Arial"/>
        <family val="2"/>
        <charset val="204"/>
      </rPr>
      <t xml:space="preserve"> </t>
    </r>
  </si>
  <si>
    <r>
      <rPr>
        <sz val="10"/>
        <color rgb="FF000000"/>
        <rFont val="Arial"/>
        <family val="2"/>
      </rPr>
      <t>《</t>
    </r>
    <r>
      <rPr>
        <sz val="10"/>
        <color rgb="FF000000"/>
        <rFont val="Arial"/>
        <family val="2"/>
        <charset val="204"/>
      </rPr>
      <t>Salon de Flouveil</t>
    </r>
    <r>
      <rPr>
        <sz val="10"/>
        <color rgb="FF000000"/>
        <rFont val="Arial"/>
        <family val="2"/>
      </rPr>
      <t>》</t>
    </r>
    <r>
      <rPr>
        <sz val="10"/>
        <color rgb="FF000000"/>
        <rFont val="Arial"/>
        <family val="2"/>
        <charset val="204"/>
      </rPr>
      <t>EF Cream</t>
    </r>
  </si>
  <si>
    <r>
      <rPr>
        <sz val="8"/>
        <color theme="1"/>
        <rFont val="Arial Unicode MS"/>
        <family val="3"/>
        <charset val="128"/>
      </rPr>
      <t>水、ＢＧ、ワセリン、スクワラン、シア脂、ステアリン酸グリセリル、水添ポリイソブテン、グリセリン、エチルヘキサン酸セチル、トリエチルヘキサノイン、ステアリン酸、セタノール、シコンエキス、システイニルプロアントシアニジンオリゴマー、フランスラベンダーエキス、ツバキ花エキス、ショウガ根エキス、ハス胚芽エキス、ゲンチアナ根エキス、グリチルリチン酸２Ｋ、ブナエキス、ヒアルロン酸Ｎａ、トコフェロール、アルギン酸Ｎａ、キトサン、水添レシチン、キサンタンガム、ポリ－</t>
    </r>
    <r>
      <rPr>
        <sz val="8"/>
        <color theme="1"/>
        <rFont val="Arial"/>
        <family val="2"/>
        <charset val="204"/>
      </rPr>
      <t>γ</t>
    </r>
    <r>
      <rPr>
        <sz val="8"/>
        <color theme="1"/>
        <rFont val="Arial Unicode MS"/>
        <family val="3"/>
        <charset val="128"/>
      </rPr>
      <t>－グルタミン酸Ｎａ、エタノール、ステアリルアルコール、フェノキシエタノール、オレイン酸フィトステリル、ジメチコン、ペンチレングリコール、ポリソルベート６５、ステアリン酸Ｋ、（アクリル酸／アクリル酸アルキル（Ｃ１０ー３０））コポリマー、ヒドロキシエチルセルロース、セテアリルグルコシド、３－ヘキセノール、ＰＥＧ－３２、ＰＥＧ－６、ＰＶＰ、メチルパラベン、香料</t>
    </r>
    <r>
      <rPr>
        <sz val="8"/>
        <color theme="1"/>
        <rFont val="Arial"/>
        <family val="2"/>
        <charset val="204"/>
      </rPr>
      <t xml:space="preserve"> </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</si>
  <si>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Cleansing</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</si>
  <si>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Foam</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</si>
  <si>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Lotion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</si>
  <si>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Emulsion</t>
    </r>
  </si>
  <si>
    <r>
      <rPr>
        <sz val="8"/>
        <color theme="1"/>
        <rFont val="Arial"/>
        <family val="2"/>
      </rPr>
      <t>水、ＢＧ、グリセリン、ヤシ油、スクワラン、エルカ酸オクチルドデシル、エタノール、ＰＰＧ－４セテス－２０、ヒドロキシステアリン酸コレステリル、シコンエキス、オウゴンエキス、ヒマワリ種子エキス、ブドウ葉エキス、ゼニアオイエキス、マロニエエキス、セイヨウオオバコ種子エキス、ザクロ花エキス、褐藻エキス、セラミド１、セラミド６Ⅱ、セラミド３、フィトスフィンゴシン、トコフェロール、パンテノール、パルミチン酸レチノール、クエン酸、テトラヘキシルデカン酸アスコルビル、ダイズステロール、ピーナッツ油、クエン酸Ｎａ、酢酸トコフェロール、ステアリン酸、シア脂、アルギン酸Ｎａ、ソルビトール、ラウロイル乳酸Ｎａ、ジメチコン、トリエチルヘキサノイン、ペンチレングリコール、トリ（カプリル酸／カプリン酸／ミリスチン酸／ステアリン酸）グリセリル、バチルアルコール、オレイン酸フィトステリル、キサンタンガム、フェノキシエタノール、カルボマーＫ、ＰＧ、水添レシチン、ＤＰＧ、コレステロール、カルボマー、メチルパラベン、エ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</si>
  <si>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Cream</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</si>
  <si>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Cleansing Massage</t>
    </r>
  </si>
  <si>
    <r>
      <rPr>
        <sz val="8"/>
        <color theme="1"/>
        <rFont val="Arial"/>
        <family val="2"/>
      </rPr>
      <t>ミネラルオイル、水、イソノナン酸イソノニル、ステアリン酸ポリグリセリル</t>
    </r>
    <r>
      <rPr>
        <sz val="8"/>
        <color theme="1"/>
        <rFont val="Arial"/>
        <family val="2"/>
        <charset val="204"/>
      </rPr>
      <t>-10</t>
    </r>
    <r>
      <rPr>
        <sz val="8"/>
        <color theme="1"/>
        <rFont val="Arial"/>
        <family val="2"/>
      </rPr>
      <t>、イソステアリン酸</t>
    </r>
    <r>
      <rPr>
        <sz val="8"/>
        <color theme="1"/>
        <rFont val="Arial"/>
        <family val="2"/>
        <charset val="204"/>
      </rPr>
      <t>PEG</t>
    </r>
    <r>
      <rPr>
        <sz val="8"/>
        <color theme="1"/>
        <rFont val="Arial"/>
        <family val="2"/>
      </rPr>
      <t>－</t>
    </r>
    <r>
      <rPr>
        <sz val="8"/>
        <color theme="1"/>
        <rFont val="Arial"/>
        <family val="2"/>
        <charset val="204"/>
      </rPr>
      <t>6</t>
    </r>
    <r>
      <rPr>
        <sz val="8"/>
        <color theme="1"/>
        <rFont val="Arial"/>
        <family val="2"/>
      </rPr>
      <t>、セタノール、シコンエキス、セージエキス、ダルスエキス、酢酸トコフェロール、</t>
    </r>
    <r>
      <rPr>
        <sz val="8"/>
        <color theme="1"/>
        <rFont val="Arial"/>
        <family val="2"/>
        <charset val="204"/>
      </rPr>
      <t>BG</t>
    </r>
    <r>
      <rPr>
        <sz val="8"/>
        <color theme="1"/>
        <rFont val="Arial"/>
        <family val="2"/>
      </rPr>
      <t>、</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、アラニン、アルギニン、グリシン、グルタミン酸、ステアリン酸</t>
    </r>
    <r>
      <rPr>
        <sz val="8"/>
        <color theme="1"/>
        <rFont val="Arial"/>
        <family val="2"/>
        <charset val="204"/>
      </rPr>
      <t>PEG</t>
    </r>
    <r>
      <rPr>
        <sz val="8"/>
        <color theme="1"/>
        <rFont val="Arial"/>
        <family val="2"/>
      </rPr>
      <t>－７５、ステアリン酸グリセリル、ステアレス</t>
    </r>
    <r>
      <rPr>
        <sz val="8"/>
        <color theme="1"/>
        <rFont val="Arial"/>
        <family val="2"/>
        <charset val="204"/>
      </rPr>
      <t>-20</t>
    </r>
    <r>
      <rPr>
        <sz val="8"/>
        <color theme="1"/>
        <rFont val="Arial"/>
        <family val="2"/>
      </rPr>
      <t>、セテス</t>
    </r>
    <r>
      <rPr>
        <sz val="8"/>
        <color theme="1"/>
        <rFont val="Arial"/>
        <family val="2"/>
        <charset val="204"/>
      </rPr>
      <t>-20</t>
    </r>
    <r>
      <rPr>
        <sz val="8"/>
        <color theme="1"/>
        <rFont val="Arial"/>
        <family val="2"/>
      </rPr>
      <t>、セリン、ソルビトール、トレオニン、プロリン、ベタイン、ポリアミノプロピルビグアニド、ラウロイルメチルタウリン</t>
    </r>
    <r>
      <rPr>
        <sz val="8"/>
        <color theme="1"/>
        <rFont val="Arial"/>
        <family val="2"/>
        <charset val="204"/>
      </rPr>
      <t>Na</t>
    </r>
    <r>
      <rPr>
        <sz val="8"/>
        <color theme="1"/>
        <rFont val="Arial"/>
        <family val="2"/>
      </rPr>
      <t>、リシン、エタノール、ベヘニルアルコール、エチルパラベン、プロピルパラベン、メチルパラベン、香料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</si>
  <si>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Treatment Foam</t>
    </r>
  </si>
  <si>
    <r>
      <rPr>
        <sz val="8"/>
        <color theme="1"/>
        <rFont val="Arial"/>
        <family val="2"/>
      </rPr>
      <t>水、ステアリン酸</t>
    </r>
    <r>
      <rPr>
        <sz val="8"/>
        <color theme="1"/>
        <rFont val="Arial"/>
        <family val="2"/>
        <charset val="204"/>
      </rPr>
      <t>K</t>
    </r>
    <r>
      <rPr>
        <sz val="8"/>
        <color theme="1"/>
        <rFont val="Arial"/>
        <family val="2"/>
      </rPr>
      <t>、グリセリン、ミリスチン酸</t>
    </r>
    <r>
      <rPr>
        <sz val="8"/>
        <color theme="1"/>
        <rFont val="Arial"/>
        <family val="2"/>
        <charset val="204"/>
      </rPr>
      <t>K</t>
    </r>
    <r>
      <rPr>
        <sz val="8"/>
        <color theme="1"/>
        <rFont val="Arial"/>
        <family val="2"/>
      </rPr>
      <t>、ラウリン酸</t>
    </r>
    <r>
      <rPr>
        <sz val="8"/>
        <color theme="1"/>
        <rFont val="Arial"/>
        <family val="2"/>
        <charset val="204"/>
      </rPr>
      <t>K</t>
    </r>
    <r>
      <rPr>
        <sz val="8"/>
        <color theme="1"/>
        <rFont val="Arial"/>
        <family val="2"/>
      </rPr>
      <t>、</t>
    </r>
    <r>
      <rPr>
        <sz val="8"/>
        <color theme="1"/>
        <rFont val="Arial"/>
        <family val="2"/>
        <charset val="204"/>
      </rPr>
      <t>BG</t>
    </r>
    <r>
      <rPr>
        <sz val="8"/>
        <color theme="1"/>
        <rFont val="Arial"/>
        <family val="2"/>
      </rPr>
      <t>、ココイルグリシン</t>
    </r>
    <r>
      <rPr>
        <sz val="8"/>
        <color theme="1"/>
        <rFont val="Arial"/>
        <family val="2"/>
        <charset val="204"/>
      </rPr>
      <t>K</t>
    </r>
    <r>
      <rPr>
        <sz val="8"/>
        <color theme="1"/>
        <rFont val="Arial"/>
        <family val="2"/>
      </rPr>
      <t>、ステアリン酸、ジステアリン酸</t>
    </r>
    <r>
      <rPr>
        <sz val="8"/>
        <color theme="1"/>
        <rFont val="Arial"/>
        <family val="2"/>
        <charset val="204"/>
      </rPr>
      <t>PEG-150</t>
    </r>
    <r>
      <rPr>
        <sz val="8"/>
        <color theme="1"/>
        <rFont val="Arial"/>
        <family val="2"/>
      </rPr>
      <t>、ステアリン酸グリセリル</t>
    </r>
    <r>
      <rPr>
        <sz val="8"/>
        <color theme="1"/>
        <rFont val="Arial"/>
        <family val="2"/>
        <charset val="204"/>
      </rPr>
      <t>(SE)</t>
    </r>
    <r>
      <rPr>
        <sz val="8"/>
        <color theme="1"/>
        <rFont val="Arial"/>
        <family val="2"/>
      </rPr>
      <t>、ポリグリセリル</t>
    </r>
    <r>
      <rPr>
        <sz val="8"/>
        <color theme="1"/>
        <rFont val="Arial"/>
        <family val="2"/>
        <charset val="204"/>
      </rPr>
      <t>-4</t>
    </r>
    <r>
      <rPr>
        <sz val="8"/>
        <color theme="1"/>
        <rFont val="Arial"/>
        <family val="2"/>
      </rPr>
      <t>ラウリルエーテル、ラウラミド</t>
    </r>
    <r>
      <rPr>
        <sz val="8"/>
        <color theme="1"/>
        <rFont val="Arial"/>
        <family val="2"/>
        <charset val="204"/>
      </rPr>
      <t>DEA</t>
    </r>
    <r>
      <rPr>
        <sz val="8"/>
        <color theme="1"/>
        <rFont val="Arial"/>
        <family val="2"/>
      </rPr>
      <t>、シコンエキス、セージエキス、ダルスエキス、</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、アラニン、アルギニン、グリシン、グルタミン酸、水酸化</t>
    </r>
    <r>
      <rPr>
        <sz val="8"/>
        <color theme="1"/>
        <rFont val="Arial"/>
        <family val="2"/>
        <charset val="204"/>
      </rPr>
      <t>K</t>
    </r>
    <r>
      <rPr>
        <sz val="8"/>
        <color theme="1"/>
        <rFont val="Arial"/>
        <family val="2"/>
      </rPr>
      <t>、セリン、ソルビトール、トレオニン、プロリン、ベタイン、ポリクオタニウム</t>
    </r>
    <r>
      <rPr>
        <sz val="8"/>
        <color theme="1"/>
        <rFont val="Arial"/>
        <family val="2"/>
        <charset val="204"/>
      </rPr>
      <t>-7</t>
    </r>
    <r>
      <rPr>
        <sz val="8"/>
        <color theme="1"/>
        <rFont val="Arial"/>
        <family val="2"/>
      </rPr>
      <t>、ポリクオタニウム</t>
    </r>
    <r>
      <rPr>
        <sz val="8"/>
        <color theme="1"/>
        <rFont val="Arial"/>
        <family val="2"/>
        <charset val="204"/>
      </rPr>
      <t>-39</t>
    </r>
    <r>
      <rPr>
        <sz val="8"/>
        <color theme="1"/>
        <rFont val="Arial"/>
        <family val="2"/>
      </rPr>
      <t>、ヤシ脂肪酸アルギニン、ラウラミドプロピルベタインリシン、エタノール、プロピルパラベン、メチルパラベン、香料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</si>
  <si>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Lotion</t>
    </r>
  </si>
  <si>
    <r>
      <rPr>
        <sz val="8"/>
        <color theme="1"/>
        <rFont val="Arial"/>
        <family val="2"/>
      </rPr>
      <t>水、ベタイン、</t>
    </r>
    <r>
      <rPr>
        <sz val="8"/>
        <color theme="1"/>
        <rFont val="Arial"/>
        <family val="2"/>
        <charset val="204"/>
      </rPr>
      <t>BG</t>
    </r>
    <r>
      <rPr>
        <sz val="8"/>
        <color theme="1"/>
        <rFont val="Arial"/>
        <family val="2"/>
      </rPr>
      <t>、グリセリン、ソルビトール、ペンチレングリコール、ヒトオリゴペプチド‐</t>
    </r>
    <r>
      <rPr>
        <sz val="8"/>
        <color theme="1"/>
        <rFont val="Arial"/>
        <family val="2"/>
        <charset val="204"/>
      </rPr>
      <t>1</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オリーブ油、ダイズ油、ホホバ種子油、マカデミアナッツ油、ローズヒップ油、スクワラン、クエン酸、クエン酸</t>
    </r>
    <r>
      <rPr>
        <sz val="8"/>
        <color theme="1"/>
        <rFont val="Arial"/>
        <family val="2"/>
        <charset val="204"/>
      </rPr>
      <t>Na</t>
    </r>
    <r>
      <rPr>
        <sz val="8"/>
        <color theme="1"/>
        <rFont val="Arial"/>
        <family val="2"/>
      </rPr>
      <t>、リン酸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t>
    </r>
    <r>
      <rPr>
        <sz val="8"/>
        <color theme="1"/>
        <rFont val="Arial"/>
        <family val="2"/>
        <charset val="204"/>
      </rPr>
      <t>PEG</t>
    </r>
    <r>
      <rPr>
        <sz val="8"/>
        <color theme="1"/>
        <rFont val="Arial"/>
        <family val="2"/>
      </rPr>
      <t>－３２、</t>
    </r>
    <r>
      <rPr>
        <sz val="8"/>
        <color theme="1"/>
        <rFont val="Arial"/>
        <family val="2"/>
        <charset val="204"/>
      </rPr>
      <t>PEG</t>
    </r>
    <r>
      <rPr>
        <sz val="8"/>
        <color theme="1"/>
        <rFont val="Arial"/>
        <family val="2"/>
      </rPr>
      <t>－</t>
    </r>
    <r>
      <rPr>
        <sz val="8"/>
        <color theme="1"/>
        <rFont val="Arial"/>
        <family val="2"/>
        <charset val="204"/>
      </rPr>
      <t>6</t>
    </r>
    <r>
      <rPr>
        <sz val="8"/>
        <color theme="1"/>
        <rFont val="Arial"/>
        <family val="2"/>
      </rPr>
      <t>、</t>
    </r>
    <r>
      <rPr>
        <sz val="8"/>
        <color theme="1"/>
        <rFont val="Arial"/>
        <family val="2"/>
        <charset val="204"/>
      </rPr>
      <t>PEG</t>
    </r>
    <r>
      <rPr>
        <sz val="8"/>
        <color theme="1"/>
        <rFont val="Arial"/>
        <family val="2"/>
      </rPr>
      <t>－６０水添ヒマシ油、</t>
    </r>
    <r>
      <rPr>
        <sz val="8"/>
        <color theme="1"/>
        <rFont val="Arial"/>
        <family val="2"/>
        <charset val="204"/>
      </rPr>
      <t>PEG</t>
    </r>
    <r>
      <rPr>
        <sz val="8"/>
        <color theme="1"/>
        <rFont val="Arial"/>
        <family val="2"/>
      </rPr>
      <t>－</t>
    </r>
    <r>
      <rPr>
        <sz val="8"/>
        <color theme="1"/>
        <rFont val="Arial"/>
        <family val="2"/>
        <charset val="204"/>
      </rPr>
      <t>4</t>
    </r>
    <r>
      <rPr>
        <sz val="8"/>
        <color theme="1"/>
        <rFont val="Arial"/>
        <family val="2"/>
      </rPr>
      <t>セテス</t>
    </r>
    <r>
      <rPr>
        <sz val="8"/>
        <color theme="1"/>
        <rFont val="Arial"/>
        <family val="2"/>
        <charset val="204"/>
      </rPr>
      <t>-20</t>
    </r>
    <r>
      <rPr>
        <sz val="8"/>
        <color theme="1"/>
        <rFont val="Arial"/>
        <family val="2"/>
      </rPr>
      <t>、ジイソステアリン酸ポリグリセリル</t>
    </r>
    <r>
      <rPr>
        <sz val="8"/>
        <color theme="1"/>
        <rFont val="Arial"/>
        <family val="2"/>
        <charset val="204"/>
      </rPr>
      <t>-2</t>
    </r>
    <r>
      <rPr>
        <sz val="8"/>
        <color theme="1"/>
        <rFont val="Arial"/>
        <family val="2"/>
      </rPr>
      <t>、エタノール、フェノキシエタノール、水酸化</t>
    </r>
    <r>
      <rPr>
        <sz val="8"/>
        <color theme="1"/>
        <rFont val="Arial"/>
        <family val="2"/>
        <charset val="204"/>
      </rPr>
      <t>K</t>
    </r>
    <r>
      <rPr>
        <sz val="8"/>
        <color theme="1"/>
        <rFont val="Arial"/>
        <family val="2"/>
      </rPr>
      <t>、プロピルパラベン、メチルパラベン、香料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</si>
  <si>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Emulsion</t>
    </r>
  </si>
  <si>
    <r>
      <rPr>
        <sz val="8"/>
        <color theme="1"/>
        <rFont val="Arial"/>
        <family val="2"/>
      </rPr>
      <t>水、</t>
    </r>
    <r>
      <rPr>
        <sz val="8"/>
        <color theme="1"/>
        <rFont val="Arial"/>
        <family val="2"/>
        <charset val="204"/>
      </rPr>
      <t>DPG</t>
    </r>
    <r>
      <rPr>
        <sz val="8"/>
        <color theme="1"/>
        <rFont val="Arial"/>
        <family val="2"/>
      </rPr>
      <t>、グリセリン、エチルヘキ酸セチル、スクワラン、ホホバ種子油、ミネラルオイル、エタノール、ヘキサ（ヒドロキシステアリン酸</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ロジン酸</t>
    </r>
    <r>
      <rPr>
        <sz val="8"/>
        <color theme="1"/>
        <rFont val="Arial"/>
        <family val="2"/>
        <charset val="204"/>
      </rPr>
      <t>)</t>
    </r>
    <r>
      <rPr>
        <sz val="8"/>
        <color theme="1"/>
        <rFont val="Arial"/>
        <family val="2"/>
      </rPr>
      <t>ジペンタエリスリチル、シア脂、</t>
    </r>
    <r>
      <rPr>
        <sz val="8"/>
        <color theme="1"/>
        <rFont val="Arial"/>
        <family val="2"/>
        <charset val="204"/>
      </rPr>
      <t>PCA-Na</t>
    </r>
    <r>
      <rPr>
        <sz val="8"/>
        <color theme="1"/>
        <rFont val="Arial"/>
        <family val="2"/>
      </rPr>
      <t>、イソステアリン酸</t>
    </r>
    <r>
      <rPr>
        <sz val="8"/>
        <color theme="1"/>
        <rFont val="Arial"/>
        <family val="2"/>
        <charset val="204"/>
      </rPr>
      <t>PEG-60</t>
    </r>
    <r>
      <rPr>
        <sz val="8"/>
        <color theme="1"/>
        <rFont val="Arial"/>
        <family val="2"/>
      </rPr>
      <t>グリセリル、ヒトオリゴペプチド</t>
    </r>
    <r>
      <rPr>
        <sz val="8"/>
        <color theme="1"/>
        <rFont val="Arial"/>
        <family val="2"/>
        <charset val="204"/>
      </rPr>
      <t>-1</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酢酸トコフェロール、ダイズ油、ベタイン、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t>
    </r>
    <r>
      <rPr>
        <sz val="8"/>
        <color theme="1"/>
        <rFont val="Arial"/>
        <family val="2"/>
        <charset val="204"/>
      </rPr>
      <t>1,2-</t>
    </r>
    <r>
      <rPr>
        <sz val="8"/>
        <color theme="1"/>
        <rFont val="Arial"/>
        <family val="2"/>
      </rPr>
      <t>ヘキサンジオール、</t>
    </r>
    <r>
      <rPr>
        <sz val="8"/>
        <color theme="1"/>
        <rFont val="Arial"/>
        <family val="2"/>
        <charset val="204"/>
      </rPr>
      <t>BG</t>
    </r>
    <r>
      <rPr>
        <sz val="8"/>
        <color theme="1"/>
        <rFont val="Arial"/>
        <family val="2"/>
      </rPr>
      <t>、</t>
    </r>
    <r>
      <rPr>
        <sz val="8"/>
        <color theme="1"/>
        <rFont val="Arial"/>
        <family val="2"/>
        <charset val="204"/>
      </rPr>
      <t>EDTA-2Na</t>
    </r>
    <r>
      <rPr>
        <sz val="8"/>
        <color theme="1"/>
        <rFont val="Arial"/>
        <family val="2"/>
      </rPr>
      <t>、キサンタンガム、ステアリン酸</t>
    </r>
    <r>
      <rPr>
        <sz val="8"/>
        <color theme="1"/>
        <rFont val="Arial"/>
        <family val="2"/>
        <charset val="204"/>
      </rPr>
      <t>PEG-5</t>
    </r>
    <r>
      <rPr>
        <sz val="8"/>
        <color theme="1"/>
        <rFont val="Arial"/>
        <family val="2"/>
      </rPr>
      <t>グリセリル、ソルビトール、ポリクオタニウム</t>
    </r>
    <r>
      <rPr>
        <sz val="8"/>
        <color theme="1"/>
        <rFont val="Arial"/>
        <family val="2"/>
        <charset val="204"/>
      </rPr>
      <t>-51</t>
    </r>
    <r>
      <rPr>
        <sz val="8"/>
        <color theme="1"/>
        <rFont val="Arial"/>
        <family val="2"/>
      </rPr>
      <t>、バチルアルコール、フェノキシエタノール、ベヘニルアルコール、水酸化</t>
    </r>
    <r>
      <rPr>
        <sz val="8"/>
        <color theme="1"/>
        <rFont val="Arial"/>
        <family val="2"/>
        <charset val="204"/>
      </rPr>
      <t>K</t>
    </r>
    <r>
      <rPr>
        <sz val="8"/>
        <color theme="1"/>
        <rFont val="Arial"/>
        <family val="2"/>
      </rPr>
      <t>、プロピルパラベン、メチルパラベン、香料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</si>
  <si>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Cream</t>
    </r>
  </si>
  <si>
    <r>
      <rPr>
        <sz val="8"/>
        <color theme="1"/>
        <rFont val="Arial"/>
        <family val="2"/>
      </rPr>
      <t>水、</t>
    </r>
    <r>
      <rPr>
        <sz val="8"/>
        <color theme="1"/>
        <rFont val="Arial"/>
        <family val="2"/>
        <charset val="204"/>
      </rPr>
      <t>BG</t>
    </r>
    <r>
      <rPr>
        <sz val="8"/>
        <color theme="1"/>
        <rFont val="Arial"/>
        <family val="2"/>
      </rPr>
      <t>、ミネラルオイル、オクチルドデカノール、セタノール、トリ（カプリル酸</t>
    </r>
    <r>
      <rPr>
        <sz val="8"/>
        <color theme="1"/>
        <rFont val="Arial"/>
        <family val="2"/>
        <charset val="204"/>
      </rPr>
      <t>/</t>
    </r>
    <r>
      <rPr>
        <sz val="8"/>
        <color theme="1"/>
        <rFont val="Arial"/>
        <family val="2"/>
      </rPr>
      <t>カプリン酸</t>
    </r>
    <r>
      <rPr>
        <sz val="8"/>
        <color theme="1"/>
        <rFont val="Arial"/>
        <family val="2"/>
        <charset val="204"/>
      </rPr>
      <t>)</t>
    </r>
    <r>
      <rPr>
        <sz val="8"/>
        <color theme="1"/>
        <rFont val="Arial"/>
        <family val="2"/>
      </rPr>
      <t>グリセリル、シア脂、ホホバ種子油、グリセリン、水添ポリイソブテン、ベヘネス</t>
    </r>
    <r>
      <rPr>
        <sz val="8"/>
        <color theme="1"/>
        <rFont val="Arial"/>
        <family val="2"/>
        <charset val="204"/>
      </rPr>
      <t>-30</t>
    </r>
    <r>
      <rPr>
        <sz val="8"/>
        <color theme="1"/>
        <rFont val="Arial"/>
        <family val="2"/>
      </rPr>
      <t>、ヒドロオキシステアリン酸水添ヒマシ油、ヒトオリゴペプチド</t>
    </r>
    <r>
      <rPr>
        <sz val="8"/>
        <color theme="1"/>
        <rFont val="Arial"/>
        <family val="2"/>
        <charset val="204"/>
      </rPr>
      <t>-1</t>
    </r>
    <r>
      <rPr>
        <sz val="8"/>
        <color theme="1"/>
        <rFont val="Arial"/>
        <family val="2"/>
      </rPr>
      <t>、ヘキサペプチド</t>
    </r>
    <r>
      <rPr>
        <sz val="8"/>
        <color theme="1"/>
        <rFont val="Arial"/>
        <family val="2"/>
        <charset val="204"/>
      </rPr>
      <t>-3</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ダイズ油、ベタイン、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））コポリマー、（アクリロイルジメチルタウリンアンモニウム</t>
    </r>
    <r>
      <rPr>
        <sz val="8"/>
        <color theme="1"/>
        <rFont val="Arial"/>
        <family val="2"/>
        <charset val="204"/>
      </rPr>
      <t>/VP</t>
    </r>
    <r>
      <rPr>
        <sz val="8"/>
        <color theme="1"/>
        <rFont val="Arial"/>
        <family val="2"/>
      </rPr>
      <t>）コポリマー、</t>
    </r>
    <r>
      <rPr>
        <sz val="8"/>
        <color theme="1"/>
        <rFont val="Arial"/>
        <family val="2"/>
        <charset val="204"/>
      </rPr>
      <t>1,2-</t>
    </r>
    <r>
      <rPr>
        <sz val="8"/>
        <color theme="1"/>
        <rFont val="Arial"/>
        <family val="2"/>
      </rPr>
      <t>ヘキサンジオール、</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、ジメチコン、ステアリン酸</t>
    </r>
    <r>
      <rPr>
        <sz val="8"/>
        <color theme="1"/>
        <rFont val="Arial"/>
        <family val="2"/>
        <charset val="204"/>
      </rPr>
      <t>PEG-75</t>
    </r>
    <r>
      <rPr>
        <sz val="8"/>
        <color theme="1"/>
        <rFont val="Arial"/>
        <family val="2"/>
      </rPr>
      <t>、ステアリン酸グリセリル、ステアレス</t>
    </r>
    <r>
      <rPr>
        <sz val="8"/>
        <color theme="1"/>
        <rFont val="Arial"/>
        <family val="2"/>
        <charset val="204"/>
      </rPr>
      <t>-20</t>
    </r>
    <r>
      <rPr>
        <sz val="8"/>
        <color theme="1"/>
        <rFont val="Arial"/>
        <family val="2"/>
      </rPr>
      <t>、セテス</t>
    </r>
    <r>
      <rPr>
        <sz val="8"/>
        <color theme="1"/>
        <rFont val="Arial"/>
        <family val="2"/>
        <charset val="204"/>
      </rPr>
      <t>-20</t>
    </r>
    <r>
      <rPr>
        <sz val="8"/>
        <color theme="1"/>
        <rFont val="Arial"/>
        <family val="2"/>
      </rPr>
      <t>、ソルビトール、エタノール、フェノキシエタノール、水酸化</t>
    </r>
    <r>
      <rPr>
        <sz val="8"/>
        <color theme="1"/>
        <rFont val="Arial"/>
        <family val="2"/>
        <charset val="204"/>
      </rPr>
      <t>K</t>
    </r>
    <r>
      <rPr>
        <sz val="8"/>
        <color theme="1"/>
        <rFont val="Arial"/>
        <family val="2"/>
      </rPr>
      <t>、エチルパラベン、プロピルパラベン、メチルパラベン、香料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</si>
  <si>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Make Up Base</t>
    </r>
  </si>
  <si>
    <r>
      <rPr>
        <sz val="8"/>
        <color theme="1"/>
        <rFont val="游ゴシック"/>
        <family val="2"/>
        <charset val="128"/>
      </rPr>
      <t>水、シクロペンタシロキサン、ＢＧ、ジメチコン、ＰＥＧ－９ジメチコン、ＰＥＧ－１０ジメチコン、ＰＥＧ－９ポリジメチルシロキシエチルジメチコン、アセチルヒアルロン酸Ｎａ、モモ種子エキス、ダマスクバラ花油、グリセリン、トリエチルヘキサノイン、イソステアリン酸、ポリメタクリル酸メチル、（ジメチコン／ビニルジメチコン）クロスポリマー、トリメチルシロキシケイ酸、ジステアルジモニウムヘクトライト、キサンタンガム、１，２－ヘキサンジオール、塩化Ｎａ、トコフェロール、エタノール、フェノキシエタノール、メチルパラベン、合成フルオロフロゴパイト、シリカ、酸化チタン、酸化鉄、水酸化Ａｌ、ハイドロゲンジメチコン、メチコン</t>
    </r>
    <r>
      <rPr>
        <sz val="8"/>
        <color theme="1"/>
        <rFont val="Arial"/>
        <family val="2"/>
        <charset val="204"/>
      </rPr>
      <t xml:space="preserve">
 </t>
    </r>
    <phoneticPr fontId="11"/>
  </si>
  <si>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DAISHINRIN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</si>
  <si>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FORTEJU</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</si>
  <si>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Hair Essence</t>
    </r>
  </si>
  <si>
    <r>
      <rPr>
        <sz val="8"/>
        <color theme="1"/>
        <rFont val="Arial"/>
        <family val="2"/>
      </rPr>
      <t>水、ジメチコン、水添ポリイソブテン、ＰＧ、（ジヒドロキシメチルシリルプロポキシ）ヒドロキシプロピル加水分解大豆タンパク、茶エキス、エタノール、ポリアクリルアミド、ジメチコンコポリオール、ラウレス－７、ラウレス－９、フェノキシエタノール、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</si>
  <si>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PB handveil moist</t>
    </r>
  </si>
  <si>
    <r>
      <rPr>
        <sz val="8"/>
        <color theme="1"/>
        <rFont val="游ゴシック"/>
        <family val="2"/>
        <charset val="128"/>
      </rPr>
      <t>水、シクロペンタシロキサン、ＢＧ、ジメチコン、ＰＥＧ－９ジメチコン、ＰＥＧ－１０ジメチコン、ＰＥＧ－９ポリジメチルシロキシエチルジメチコン、アセチルヒアルロン酸Ｎａ、モモ種子エキス、ダマスクバラ花油、グリセリン、トリエチルヘキサノイン、イソステアリン酸、ポリメタクリル酸メチル、（ジメチコン／ビニルジメチコン）クロスポリマー、トリメチルシロキシケイ酸、ジステアルジモニウムヘクトライト、キサンタンガム、１，２－ヘキサンジオール、塩化Ｎａ、トコフェロール、エタノール、フェノキシエタノール、メチルパラベン、合成フルオロフロゴパイト、シリカ、酸化チタン、酸化鉄、水酸化Ａｌ、ハイドロゲンジメチコン、メチコン</t>
    </r>
    <phoneticPr fontId="11"/>
  </si>
  <si>
    <r>
      <rPr>
        <sz val="10"/>
        <color rgb="FF000000"/>
        <rFont val="Arial"/>
        <family val="2"/>
      </rPr>
      <t>《</t>
    </r>
    <r>
      <rPr>
        <sz val="10"/>
        <color rgb="FF000000"/>
        <rFont val="Arial"/>
        <family val="2"/>
        <charset val="204"/>
      </rPr>
      <t>Salon de Flouveil</t>
    </r>
    <r>
      <rPr>
        <sz val="10"/>
        <color rgb="FF000000"/>
        <rFont val="Arial"/>
        <family val="2"/>
      </rPr>
      <t>》</t>
    </r>
    <r>
      <rPr>
        <sz val="10"/>
        <color rgb="FF000000"/>
        <rFont val="Arial"/>
        <family val="2"/>
        <charset val="204"/>
      </rPr>
      <t>Lip Essence Clear Up</t>
    </r>
  </si>
  <si>
    <r>
      <rPr>
        <sz val="8"/>
        <color theme="1"/>
        <rFont val="Arial Unicode MS"/>
        <family val="3"/>
        <charset val="128"/>
      </rPr>
      <t>トリイソステアリン酸ポリグリセリル‐２、マカデミアナッツ油、セレシン、リンゴ酸ジイソステアリル、ワセリン、スクワラン、トリオクタノイン、マカデミアナッツ脂肪酸フィトステリル、シア脂、フェニルトリメチコン、ポリエチレン、（オクタン酸</t>
    </r>
    <r>
      <rPr>
        <sz val="8"/>
        <color theme="1"/>
        <rFont val="Arial"/>
        <family val="2"/>
        <charset val="204"/>
      </rPr>
      <t>/</t>
    </r>
    <r>
      <rPr>
        <sz val="8"/>
        <color theme="1"/>
        <rFont val="Arial Unicode MS"/>
        <family val="3"/>
        <charset val="128"/>
      </rPr>
      <t>ステアリン酸</t>
    </r>
    <r>
      <rPr>
        <sz val="8"/>
        <color theme="1"/>
        <rFont val="Arial"/>
        <family val="2"/>
        <charset val="204"/>
      </rPr>
      <t>/</t>
    </r>
    <r>
      <rPr>
        <sz val="8"/>
        <color theme="1"/>
        <rFont val="Arial Unicode MS"/>
        <family val="3"/>
        <charset val="128"/>
      </rPr>
      <t>アジピン酸）グリセリル、キャンデリラロウ、シリカ、ヒドロキシステアリン酸コレステリル、水、オクチルドデカノール、カルナウバロウ、シコンエキス、ジパルミトイルヒドロキシプロリン、クロレラエキス、ヒアルロン酸Ｎａ、異性化糖、グリチルレチン酸ステアリル、オリザノール、トコフェロール、酢酸トコフェロール、ＢＧ、ＰＥＧ</t>
    </r>
    <r>
      <rPr>
        <sz val="8"/>
        <color theme="1"/>
        <rFont val="Arial"/>
        <family val="2"/>
        <charset val="204"/>
      </rPr>
      <t>-</t>
    </r>
    <r>
      <rPr>
        <sz val="8"/>
        <color theme="1"/>
        <rFont val="Arial Unicode MS"/>
        <family val="3"/>
        <charset val="128"/>
      </rPr>
      <t>１０ジメチコン、マイクロクリスタリンワックス、ミリスチン酸オクチルドデシル、ベニバナ赤、結晶セルロース、ケイ酸（Ｎａ</t>
    </r>
    <r>
      <rPr>
        <sz val="8"/>
        <color theme="1"/>
        <rFont val="Arial"/>
        <family val="2"/>
        <charset val="204"/>
      </rPr>
      <t>/</t>
    </r>
    <r>
      <rPr>
        <sz val="8"/>
        <color theme="1"/>
        <rFont val="Arial Unicode MS"/>
        <family val="3"/>
        <charset val="128"/>
      </rPr>
      <t>Ｍｇ）、イソプロピルパラベン、イソブチルパラベン、ブチルパラベン</t>
    </r>
  </si>
  <si>
    <r>
      <rPr>
        <sz val="12"/>
        <color theme="1"/>
        <rFont val="Yu Mincho"/>
        <family val="1"/>
        <charset val="128"/>
      </rPr>
      <t>リレント　ラ・セラール　ドロゥワークレンジング</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</si>
  <si>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Cleansing</t>
    </r>
    <r>
      <rPr>
        <sz val="10"/>
        <color rgb="FF000000"/>
        <rFont val="HGGothicE"/>
        <family val="3"/>
        <charset val="128"/>
      </rPr>
      <t>　</t>
    </r>
    <r>
      <rPr>
        <sz val="10"/>
        <color rgb="FF000000"/>
        <rFont val="Arial"/>
        <family val="2"/>
        <charset val="204"/>
      </rPr>
      <t>100g</t>
    </r>
    <phoneticPr fontId="11"/>
  </si>
  <si>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カンゾウ根エキス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ナツメ果実エキス</t>
    </r>
    <r>
      <rPr>
        <sz val="8"/>
        <color theme="1"/>
        <rFont val="Arial"/>
        <family val="2"/>
        <charset val="204"/>
      </rPr>
      <t xml:space="preserve"> </t>
    </r>
    <r>
      <rPr>
        <sz val="8"/>
        <color theme="1"/>
        <rFont val="Arial Unicode MS"/>
        <family val="3"/>
        <charset val="128"/>
      </rPr>
      <t>カワラヨモギエキス</t>
    </r>
    <r>
      <rPr>
        <sz val="8"/>
        <color theme="1"/>
        <rFont val="Arial"/>
        <family val="2"/>
        <charset val="204"/>
      </rPr>
      <t xml:space="preserve"> </t>
    </r>
    <r>
      <rPr>
        <sz val="8"/>
        <color theme="1"/>
        <rFont val="Arial Unicode MS"/>
        <family val="3"/>
        <charset val="128"/>
      </rPr>
      <t>オウゴンエキス</t>
    </r>
    <r>
      <rPr>
        <sz val="8"/>
        <color theme="1"/>
        <rFont val="Arial"/>
        <family val="2"/>
        <charset val="204"/>
      </rPr>
      <t xml:space="preserve"> </t>
    </r>
    <r>
      <rPr>
        <sz val="8"/>
        <color theme="1"/>
        <rFont val="Arial Unicode MS"/>
        <family val="3"/>
        <charset val="128"/>
      </rPr>
      <t>マグワ根皮エキス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乳酸セチル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マルチトール</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</si>
  <si>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rPr>
        <sz val="12"/>
        <color theme="1"/>
        <rFont val="Yu Mincho"/>
        <family val="1"/>
        <charset val="128"/>
      </rPr>
      <t>リレント　ラ・セラール　ドロゥワーウォッシュ</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</si>
  <si>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Wash</t>
    </r>
    <r>
      <rPr>
        <sz val="10"/>
        <color rgb="FF000000"/>
        <rFont val="Arial"/>
        <family val="2"/>
        <charset val="204"/>
      </rPr>
      <t xml:space="preserve"> 100g</t>
    </r>
    <phoneticPr fontId="11"/>
  </si>
  <si>
    <r>
      <rPr>
        <sz val="12"/>
        <color theme="1"/>
        <rFont val="Yu Mincho"/>
        <family val="1"/>
        <charset val="128"/>
      </rPr>
      <t>リレント　ラ・セラール　ドロゥワーコールド</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</si>
  <si>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Cold 80g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</si>
  <si>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エチルヘキサン酸セチル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パルミチン酸デキストリン</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ウメ果実エキス</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フトモモ葉エキス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カンゾウ根エキス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ナツメ果実エキス</t>
    </r>
    <r>
      <rPr>
        <sz val="8"/>
        <color theme="1"/>
        <rFont val="Arial"/>
        <family val="2"/>
        <charset val="204"/>
      </rPr>
      <t xml:space="preserve"> </t>
    </r>
    <r>
      <rPr>
        <sz val="8"/>
        <color theme="1"/>
        <rFont val="Arial Unicode MS"/>
        <family val="3"/>
        <charset val="128"/>
      </rPr>
      <t>カワラヨモギエキス</t>
    </r>
    <r>
      <rPr>
        <sz val="8"/>
        <color theme="1"/>
        <rFont val="Arial"/>
        <family val="2"/>
        <charset val="204"/>
      </rPr>
      <t xml:space="preserve"> </t>
    </r>
    <r>
      <rPr>
        <sz val="8"/>
        <color theme="1"/>
        <rFont val="Arial Unicode MS"/>
        <family val="3"/>
        <charset val="128"/>
      </rPr>
      <t>オウゴンエキス</t>
    </r>
    <r>
      <rPr>
        <sz val="8"/>
        <color theme="1"/>
        <rFont val="Arial"/>
        <family val="2"/>
        <charset val="204"/>
      </rPr>
      <t xml:space="preserve"> </t>
    </r>
    <r>
      <rPr>
        <sz val="8"/>
        <color theme="1"/>
        <rFont val="Arial Unicode MS"/>
        <family val="3"/>
        <charset val="128"/>
      </rPr>
      <t>マグワ根皮エキス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マカデミアナッツ脂肪酸フィトステリル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ステアリン酸ＰＥＧ－４５</t>
    </r>
    <r>
      <rPr>
        <sz val="8"/>
        <color theme="1"/>
        <rFont val="Arial"/>
        <family val="2"/>
        <charset val="204"/>
      </rPr>
      <t xml:space="preserve"> </t>
    </r>
    <r>
      <rPr>
        <sz val="8"/>
        <color theme="1"/>
        <rFont val="Arial Unicode MS"/>
        <family val="3"/>
        <charset val="128"/>
      </rPr>
      <t>テトラオレイン酸ソルベス－４０</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安息香酸Ｎａ</t>
    </r>
  </si>
  <si>
    <r>
      <rPr>
        <sz val="12"/>
        <color theme="1"/>
        <rFont val="Yu Mincho"/>
        <family val="1"/>
        <charset val="128"/>
      </rPr>
      <t>リレント　ラ・セラール　ドロゥワーフレッシュナー　</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</si>
  <si>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Freshener</t>
    </r>
    <r>
      <rPr>
        <sz val="10"/>
        <color rgb="FF000000"/>
        <rFont val="Arial"/>
        <family val="2"/>
        <charset val="204"/>
      </rPr>
      <t xml:space="preserve"> 100ml</t>
    </r>
    <phoneticPr fontId="11"/>
  </si>
  <si>
    <r>
      <rPr>
        <sz val="12"/>
        <color theme="1"/>
        <rFont val="Yu Mincho"/>
        <family val="1"/>
        <charset val="128"/>
      </rPr>
      <t>リレント　ラ・セラール　ＶＣラニー</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</si>
  <si>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VC Runny 100ml</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</si>
  <si>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ローズ水</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乳酸</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キシリトール</t>
    </r>
    <r>
      <rPr>
        <sz val="8"/>
        <color theme="1"/>
        <rFont val="Arial"/>
        <family val="2"/>
        <charset val="204"/>
      </rPr>
      <t xml:space="preserve"> </t>
    </r>
    <r>
      <rPr>
        <sz val="8"/>
        <color theme="1"/>
        <rFont val="Arial Unicode MS"/>
        <family val="3"/>
        <charset val="128"/>
      </rPr>
      <t>クエン酸Ｎａ</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</si>
  <si>
    <r>
      <rPr>
        <sz val="12"/>
        <color theme="1"/>
        <rFont val="Yu Mincho"/>
        <family val="1"/>
        <charset val="128"/>
      </rPr>
      <t>リレント　ラ・セラール　ドロゥワードール</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</si>
  <si>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Doll 80ml</t>
    </r>
    <phoneticPr fontId="11"/>
  </si>
  <si>
    <r>
      <rPr>
        <sz val="8"/>
        <color theme="1"/>
        <rFont val="ＭＳ ゴシック"/>
        <family val="3"/>
        <charset val="128"/>
      </rPr>
      <t>アロエ液汁</t>
    </r>
    <r>
      <rPr>
        <sz val="8"/>
        <color theme="1"/>
        <rFont val="Arial"/>
        <family val="2"/>
        <charset val="204"/>
      </rPr>
      <t xml:space="preserve"> </t>
    </r>
    <r>
      <rPr>
        <sz val="8"/>
        <color theme="1"/>
        <rFont val="ＭＳ ゴシック"/>
        <family val="3"/>
        <charset val="128"/>
      </rPr>
      <t>水</t>
    </r>
    <r>
      <rPr>
        <sz val="8"/>
        <color theme="1"/>
        <rFont val="Arial"/>
        <family val="2"/>
        <charset val="204"/>
      </rPr>
      <t xml:space="preserve"> </t>
    </r>
    <r>
      <rPr>
        <sz val="8"/>
        <color theme="1"/>
        <rFont val="ＭＳ ゴシック"/>
        <family val="3"/>
        <charset val="128"/>
      </rPr>
      <t>エタノール</t>
    </r>
    <r>
      <rPr>
        <sz val="8"/>
        <color theme="1"/>
        <rFont val="Arial"/>
        <family val="2"/>
        <charset val="204"/>
      </rPr>
      <t xml:space="preserve"> </t>
    </r>
    <r>
      <rPr>
        <sz val="8"/>
        <color theme="1"/>
        <rFont val="ＭＳ ゴシック"/>
        <family val="3"/>
        <charset val="128"/>
      </rPr>
      <t>マルチトール</t>
    </r>
    <r>
      <rPr>
        <sz val="8"/>
        <color theme="1"/>
        <rFont val="Arial"/>
        <family val="2"/>
        <charset val="204"/>
      </rPr>
      <t xml:space="preserve"> </t>
    </r>
    <r>
      <rPr>
        <sz val="8"/>
        <color theme="1"/>
        <rFont val="ＭＳ ゴシック"/>
        <family val="3"/>
        <charset val="128"/>
      </rPr>
      <t>シラカバ樹液</t>
    </r>
    <r>
      <rPr>
        <sz val="8"/>
        <color theme="1"/>
        <rFont val="Arial"/>
        <family val="2"/>
        <charset val="204"/>
      </rPr>
      <t xml:space="preserve"> </t>
    </r>
    <r>
      <rPr>
        <sz val="8"/>
        <color theme="1"/>
        <rFont val="ＭＳ ゴシック"/>
        <family val="3"/>
        <charset val="128"/>
      </rPr>
      <t>加水分解キシラン</t>
    </r>
    <r>
      <rPr>
        <sz val="8"/>
        <color theme="1"/>
        <rFont val="Arial"/>
        <family val="2"/>
        <charset val="204"/>
      </rPr>
      <t xml:space="preserve"> </t>
    </r>
    <r>
      <rPr>
        <sz val="8"/>
        <color theme="1"/>
        <rFont val="ＭＳ ゴシック"/>
        <family val="3"/>
        <charset val="128"/>
      </rPr>
      <t>オタネニンジンエキス</t>
    </r>
    <r>
      <rPr>
        <sz val="8"/>
        <color theme="1"/>
        <rFont val="Arial"/>
        <family val="2"/>
        <charset val="204"/>
      </rPr>
      <t xml:space="preserve"> </t>
    </r>
    <r>
      <rPr>
        <sz val="8"/>
        <color theme="1"/>
        <rFont val="ＭＳ ゴシック"/>
        <family val="3"/>
        <charset val="128"/>
      </rPr>
      <t>ゲンチアナエキス</t>
    </r>
    <r>
      <rPr>
        <sz val="8"/>
        <color theme="1"/>
        <rFont val="Arial"/>
        <family val="2"/>
        <charset val="204"/>
      </rPr>
      <t xml:space="preserve"> </t>
    </r>
    <r>
      <rPr>
        <sz val="8"/>
        <color theme="1"/>
        <rFont val="ＭＳ ゴシック"/>
        <family val="3"/>
        <charset val="128"/>
      </rPr>
      <t>黒砂糖エキス</t>
    </r>
    <r>
      <rPr>
        <sz val="8"/>
        <color theme="1"/>
        <rFont val="Arial"/>
        <family val="2"/>
        <charset val="204"/>
      </rPr>
      <t xml:space="preserve"> </t>
    </r>
    <r>
      <rPr>
        <sz val="8"/>
        <color theme="1"/>
        <rFont val="ＭＳ ゴシック"/>
        <family val="3"/>
        <charset val="128"/>
      </rPr>
      <t>アロエベラエキス－１</t>
    </r>
    <r>
      <rPr>
        <sz val="8"/>
        <color theme="1"/>
        <rFont val="Arial"/>
        <family val="2"/>
        <charset val="204"/>
      </rPr>
      <t xml:space="preserve"> </t>
    </r>
    <r>
      <rPr>
        <sz val="8"/>
        <color theme="1"/>
        <rFont val="ＭＳ ゴシック"/>
        <family val="3"/>
        <charset val="128"/>
      </rPr>
      <t>コメエキス加水分解液</t>
    </r>
    <r>
      <rPr>
        <sz val="8"/>
        <color theme="1"/>
        <rFont val="Arial"/>
        <family val="2"/>
        <charset val="204"/>
      </rPr>
      <t xml:space="preserve"> </t>
    </r>
    <r>
      <rPr>
        <sz val="8"/>
        <color theme="1"/>
        <rFont val="ＭＳ ゴシック"/>
        <family val="3"/>
        <charset val="128"/>
      </rPr>
      <t>アンペロプシスグロセデンタタ葉エキス</t>
    </r>
    <r>
      <rPr>
        <sz val="8"/>
        <color theme="1"/>
        <rFont val="Arial"/>
        <family val="2"/>
        <charset val="204"/>
      </rPr>
      <t xml:space="preserve"> </t>
    </r>
    <r>
      <rPr>
        <sz val="8"/>
        <color theme="1"/>
        <rFont val="ＭＳ ゴシック"/>
        <family val="3"/>
        <charset val="128"/>
      </rPr>
      <t>ヒオウギエキス</t>
    </r>
    <r>
      <rPr>
        <sz val="8"/>
        <color theme="1"/>
        <rFont val="Arial"/>
        <family val="2"/>
        <charset val="204"/>
      </rPr>
      <t xml:space="preserve"> </t>
    </r>
    <r>
      <rPr>
        <sz val="8"/>
        <color theme="1"/>
        <rFont val="ＭＳ ゴシック"/>
        <family val="3"/>
        <charset val="128"/>
      </rPr>
      <t>アイ葉／茎エキス</t>
    </r>
    <r>
      <rPr>
        <sz val="8"/>
        <color theme="1"/>
        <rFont val="Arial"/>
        <family val="2"/>
        <charset val="204"/>
      </rPr>
      <t xml:space="preserve"> </t>
    </r>
    <r>
      <rPr>
        <sz val="8"/>
        <color theme="1"/>
        <rFont val="ＭＳ ゴシック"/>
        <family val="3"/>
        <charset val="128"/>
      </rPr>
      <t>ＢＧ</t>
    </r>
    <r>
      <rPr>
        <sz val="8"/>
        <color theme="1"/>
        <rFont val="Arial"/>
        <family val="2"/>
        <charset val="204"/>
      </rPr>
      <t xml:space="preserve"> </t>
    </r>
    <r>
      <rPr>
        <sz val="8"/>
        <color theme="1"/>
        <rFont val="ＭＳ ゴシック"/>
        <family val="3"/>
        <charset val="128"/>
      </rPr>
      <t>カルボキシメチルデキストランＮａ</t>
    </r>
    <r>
      <rPr>
        <sz val="8"/>
        <color theme="1"/>
        <rFont val="Arial"/>
        <family val="2"/>
        <charset val="204"/>
      </rPr>
      <t xml:space="preserve"> </t>
    </r>
    <r>
      <rPr>
        <sz val="8"/>
        <color theme="1"/>
        <rFont val="ＭＳ ゴシック"/>
        <family val="3"/>
        <charset val="128"/>
      </rPr>
      <t>ＰＥＧ－５０水添ヒマシ油</t>
    </r>
    <r>
      <rPr>
        <sz val="8"/>
        <color theme="1"/>
        <rFont val="Arial"/>
        <family val="2"/>
        <charset val="204"/>
      </rPr>
      <t xml:space="preserve"> </t>
    </r>
    <r>
      <rPr>
        <sz val="8"/>
        <color theme="1"/>
        <rFont val="ＭＳ ゴシック"/>
        <family val="3"/>
        <charset val="128"/>
      </rPr>
      <t>ポリソルベート２０</t>
    </r>
    <r>
      <rPr>
        <sz val="8"/>
        <color theme="1"/>
        <rFont val="Arial"/>
        <family val="2"/>
        <charset val="204"/>
      </rPr>
      <t xml:space="preserve"> </t>
    </r>
    <r>
      <rPr>
        <sz val="8"/>
        <color theme="1"/>
        <rFont val="ＭＳ ゴシック"/>
        <family val="3"/>
        <charset val="128"/>
      </rPr>
      <t>香料</t>
    </r>
    <r>
      <rPr>
        <sz val="8"/>
        <color theme="1"/>
        <rFont val="Arial"/>
        <family val="2"/>
        <charset val="204"/>
      </rPr>
      <t xml:space="preserve"> </t>
    </r>
    <r>
      <rPr>
        <sz val="8"/>
        <color theme="1"/>
        <rFont val="ＭＳ ゴシック"/>
        <family val="3"/>
        <charset val="128"/>
      </rPr>
      <t>メチルパラベン</t>
    </r>
    <r>
      <rPr>
        <sz val="8"/>
        <color theme="1"/>
        <rFont val="Arial"/>
        <family val="2"/>
        <charset val="204"/>
      </rPr>
      <t xml:space="preserve"> </t>
    </r>
    <r>
      <rPr>
        <sz val="8"/>
        <color theme="1"/>
        <rFont val="ＭＳ ゴシック"/>
        <family val="3"/>
        <charset val="128"/>
      </rPr>
      <t>デヒドロ酢酸Ｎａ</t>
    </r>
    <phoneticPr fontId="11"/>
  </si>
  <si>
    <r>
      <rPr>
        <sz val="12"/>
        <color theme="1"/>
        <rFont val="Yu Mincho"/>
        <family val="1"/>
        <charset val="128"/>
      </rPr>
      <t>リレント　ラ・セラール　ドロゥワーラニー</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</si>
  <si>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Runny 30ml</t>
    </r>
    <phoneticPr fontId="11"/>
  </si>
  <si>
    <r>
      <rPr>
        <sz val="12"/>
        <color theme="1"/>
        <rFont val="Yu Mincho"/>
        <family val="1"/>
        <charset val="128"/>
      </rPr>
      <t>リレント　ラ・セラール　ドロゥワーセラム</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</si>
  <si>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serum</t>
    </r>
    <r>
      <rPr>
        <sz val="10"/>
        <color rgb="FF000000"/>
        <rFont val="Arial"/>
        <family val="2"/>
        <charset val="204"/>
      </rPr>
      <t xml:space="preserve"> 30ml</t>
    </r>
    <phoneticPr fontId="11"/>
  </si>
  <si>
    <r>
      <rPr>
        <sz val="12"/>
        <rFont val="Yu Mincho"/>
        <family val="1"/>
        <charset val="128"/>
      </rPr>
      <t>リレント　ラ・セラール　ドロゥワーパック</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</si>
  <si>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Pack 105g</t>
    </r>
    <phoneticPr fontId="11"/>
  </si>
  <si>
    <r>
      <rPr>
        <sz val="12"/>
        <rFont val="Yu Mincho"/>
        <family val="1"/>
        <charset val="128"/>
      </rPr>
      <t>リレント　ラ・セラール　ドロゥワーミルク</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</si>
  <si>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Milk 80ml</t>
    </r>
    <phoneticPr fontId="11"/>
  </si>
  <si>
    <r>
      <rPr>
        <sz val="12"/>
        <rFont val="Yu Mincho"/>
        <family val="1"/>
        <charset val="128"/>
      </rPr>
      <t>リレント　ラ・セラール　ドロゥワークリーム</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</si>
  <si>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Cream 30g</t>
    </r>
    <phoneticPr fontId="11"/>
  </si>
  <si>
    <r>
      <rPr>
        <sz val="8"/>
        <color theme="1"/>
        <rFont val="BIZ UDMincho Medium"/>
        <family val="2"/>
        <charset val="128"/>
      </rPr>
      <t>水</t>
    </r>
    <r>
      <rPr>
        <sz val="8"/>
        <color theme="1"/>
        <rFont val="Arial"/>
        <family val="2"/>
        <charset val="204"/>
      </rPr>
      <t xml:space="preserve">, </t>
    </r>
    <r>
      <rPr>
        <sz val="8"/>
        <color theme="1"/>
        <rFont val="BIZ UDMincho Medium"/>
        <family val="2"/>
        <charset val="128"/>
      </rPr>
      <t>スクワラン</t>
    </r>
    <r>
      <rPr>
        <sz val="8"/>
        <color theme="1"/>
        <rFont val="Arial"/>
        <family val="2"/>
        <charset val="204"/>
      </rPr>
      <t xml:space="preserve">, </t>
    </r>
    <r>
      <rPr>
        <sz val="8"/>
        <color theme="1"/>
        <rFont val="BIZ UDMincho Medium"/>
        <family val="2"/>
        <charset val="128"/>
      </rPr>
      <t>ＢＧ</t>
    </r>
    <r>
      <rPr>
        <sz val="8"/>
        <color theme="1"/>
        <rFont val="Arial"/>
        <family val="2"/>
        <charset val="204"/>
      </rPr>
      <t xml:space="preserve">, </t>
    </r>
    <r>
      <rPr>
        <sz val="8"/>
        <color theme="1"/>
        <rFont val="BIZ UDMincho Medium"/>
        <family val="2"/>
        <charset val="128"/>
      </rPr>
      <t>グリセリン</t>
    </r>
    <r>
      <rPr>
        <sz val="8"/>
        <color theme="1"/>
        <rFont val="Arial"/>
        <family val="2"/>
        <charset val="204"/>
      </rPr>
      <t xml:space="preserve">, </t>
    </r>
    <r>
      <rPr>
        <sz val="8"/>
        <color theme="1"/>
        <rFont val="BIZ UDMincho Medium"/>
        <family val="2"/>
        <charset val="128"/>
      </rPr>
      <t>トリエチルヘキサノイン</t>
    </r>
    <r>
      <rPr>
        <sz val="8"/>
        <color theme="1"/>
        <rFont val="Arial"/>
        <family val="2"/>
        <charset val="204"/>
      </rPr>
      <t xml:space="preserve">, </t>
    </r>
    <r>
      <rPr>
        <sz val="8"/>
        <color theme="1"/>
        <rFont val="BIZ UDMincho Medium"/>
        <family val="2"/>
        <charset val="128"/>
      </rPr>
      <t>ホホバ種子油</t>
    </r>
    <r>
      <rPr>
        <sz val="8"/>
        <color theme="1"/>
        <rFont val="Arial"/>
        <family val="2"/>
        <charset val="204"/>
      </rPr>
      <t xml:space="preserve">, </t>
    </r>
    <r>
      <rPr>
        <sz val="8"/>
        <color theme="1"/>
        <rFont val="BIZ UDMincho Medium"/>
        <family val="2"/>
        <charset val="128"/>
      </rPr>
      <t>リンゴ酸ジイソステアリル</t>
    </r>
    <r>
      <rPr>
        <sz val="8"/>
        <color theme="1"/>
        <rFont val="Arial"/>
        <family val="2"/>
        <charset val="204"/>
      </rPr>
      <t xml:space="preserve">, </t>
    </r>
    <r>
      <rPr>
        <sz val="8"/>
        <color theme="1"/>
        <rFont val="BIZ UDMincho Medium"/>
        <family val="2"/>
        <charset val="128"/>
      </rPr>
      <t>ステアリン酸グリセリル（ＳＥ）</t>
    </r>
    <r>
      <rPr>
        <sz val="8"/>
        <color theme="1"/>
        <rFont val="Arial"/>
        <family val="2"/>
        <charset val="204"/>
      </rPr>
      <t xml:space="preserve">, </t>
    </r>
    <r>
      <rPr>
        <sz val="8"/>
        <color theme="1"/>
        <rFont val="BIZ UDMincho Medium"/>
        <family val="2"/>
        <charset val="128"/>
      </rPr>
      <t>ステアリン酸グリセリル</t>
    </r>
    <r>
      <rPr>
        <sz val="8"/>
        <color theme="1"/>
        <rFont val="Arial"/>
        <family val="2"/>
        <charset val="204"/>
      </rPr>
      <t xml:space="preserve">, </t>
    </r>
    <r>
      <rPr>
        <sz val="8"/>
        <color theme="1"/>
        <rFont val="BIZ UDMincho Medium"/>
        <family val="2"/>
        <charset val="128"/>
      </rPr>
      <t>セテアリルアルコール</t>
    </r>
    <r>
      <rPr>
        <sz val="8"/>
        <color theme="1"/>
        <rFont val="Arial"/>
        <family val="2"/>
        <charset val="204"/>
      </rPr>
      <t xml:space="preserve">, </t>
    </r>
    <r>
      <rPr>
        <sz val="8"/>
        <color theme="1"/>
        <rFont val="BIZ UDMincho Medium"/>
        <family val="2"/>
        <charset val="128"/>
      </rPr>
      <t>ヘキサ（ヒドロキシステアリン酸／ステアリン酸／ロジン酸）ジペンタエリスリチル</t>
    </r>
    <r>
      <rPr>
        <sz val="8"/>
        <color theme="1"/>
        <rFont val="Arial"/>
        <family val="2"/>
        <charset val="204"/>
      </rPr>
      <t xml:space="preserve">, </t>
    </r>
    <r>
      <rPr>
        <sz val="8"/>
        <color theme="1"/>
        <rFont val="BIZ UDMincho Medium"/>
        <family val="2"/>
        <charset val="128"/>
      </rPr>
      <t>シラカンバ樹液</t>
    </r>
    <r>
      <rPr>
        <sz val="8"/>
        <color theme="1"/>
        <rFont val="Arial"/>
        <family val="2"/>
        <charset val="204"/>
      </rPr>
      <t xml:space="preserve">, </t>
    </r>
    <r>
      <rPr>
        <sz val="8"/>
        <color theme="1"/>
        <rFont val="BIZ UDMincho Medium"/>
        <family val="2"/>
        <charset val="128"/>
      </rPr>
      <t>ステアリン酸</t>
    </r>
    <r>
      <rPr>
        <sz val="8"/>
        <color theme="1"/>
        <rFont val="Arial"/>
        <family val="2"/>
        <charset val="204"/>
      </rPr>
      <t xml:space="preserve">, </t>
    </r>
    <r>
      <rPr>
        <sz val="8"/>
        <color theme="1"/>
        <rFont val="BIZ UDMincho Medium"/>
        <family val="2"/>
        <charset val="128"/>
      </rPr>
      <t>ハトムギ油</t>
    </r>
    <r>
      <rPr>
        <sz val="8"/>
        <color theme="1"/>
        <rFont val="Arial"/>
        <family val="2"/>
        <charset val="204"/>
      </rPr>
      <t xml:space="preserve">, </t>
    </r>
    <r>
      <rPr>
        <sz val="8"/>
        <color theme="1"/>
        <rFont val="BIZ UDMincho Medium"/>
        <family val="2"/>
        <charset val="128"/>
      </rPr>
      <t>ヒアルロン酸Ｎａ</t>
    </r>
    <r>
      <rPr>
        <sz val="8"/>
        <color theme="1"/>
        <rFont val="Arial"/>
        <family val="2"/>
        <charset val="204"/>
      </rPr>
      <t xml:space="preserve">, </t>
    </r>
    <r>
      <rPr>
        <sz val="8"/>
        <color theme="1"/>
        <rFont val="BIZ UDMincho Medium"/>
        <family val="2"/>
        <charset val="128"/>
      </rPr>
      <t>ゲンチアナ根エキス</t>
    </r>
    <r>
      <rPr>
        <sz val="8"/>
        <color theme="1"/>
        <rFont val="Arial"/>
        <family val="2"/>
        <charset val="204"/>
      </rPr>
      <t xml:space="preserve">, </t>
    </r>
    <r>
      <rPr>
        <sz val="8"/>
        <color theme="1"/>
        <rFont val="BIZ UDMincho Medium"/>
        <family val="2"/>
        <charset val="128"/>
      </rPr>
      <t>水溶性コラーゲン</t>
    </r>
    <r>
      <rPr>
        <sz val="8"/>
        <color theme="1"/>
        <rFont val="Arial"/>
        <family val="2"/>
        <charset val="204"/>
      </rPr>
      <t xml:space="preserve">, </t>
    </r>
    <r>
      <rPr>
        <sz val="8"/>
        <color theme="1"/>
        <rFont val="BIZ UDMincho Medium"/>
        <family val="2"/>
        <charset val="128"/>
      </rPr>
      <t>加水分解ヒアルロン酸</t>
    </r>
    <r>
      <rPr>
        <sz val="8"/>
        <color theme="1"/>
        <rFont val="Arial"/>
        <family val="2"/>
        <charset val="204"/>
      </rPr>
      <t xml:space="preserve">, </t>
    </r>
    <r>
      <rPr>
        <sz val="8"/>
        <color theme="1"/>
        <rFont val="BIZ UDMincho Medium"/>
        <family val="2"/>
        <charset val="128"/>
      </rPr>
      <t>黒砂糖エキス</t>
    </r>
    <r>
      <rPr>
        <sz val="8"/>
        <color theme="1"/>
        <rFont val="Arial"/>
        <family val="2"/>
        <charset val="204"/>
      </rPr>
      <t xml:space="preserve">, </t>
    </r>
    <r>
      <rPr>
        <sz val="8"/>
        <color theme="1"/>
        <rFont val="BIZ UDMincho Medium"/>
        <family val="2"/>
        <charset val="128"/>
      </rPr>
      <t>オタネニンジン根エキス</t>
    </r>
    <r>
      <rPr>
        <sz val="8"/>
        <color theme="1"/>
        <rFont val="Arial"/>
        <family val="2"/>
        <charset val="204"/>
      </rPr>
      <t xml:space="preserve">, </t>
    </r>
    <r>
      <rPr>
        <sz val="8"/>
        <color theme="1"/>
        <rFont val="BIZ UDMincho Medium"/>
        <family val="2"/>
        <charset val="128"/>
      </rPr>
      <t>ウメ果実エキス</t>
    </r>
    <r>
      <rPr>
        <sz val="8"/>
        <color theme="1"/>
        <rFont val="Arial"/>
        <family val="2"/>
        <charset val="204"/>
      </rPr>
      <t xml:space="preserve">, </t>
    </r>
    <r>
      <rPr>
        <sz val="8"/>
        <color theme="1"/>
        <rFont val="BIZ UDMincho Medium"/>
        <family val="2"/>
        <charset val="128"/>
      </rPr>
      <t>加水分解コメエキス</t>
    </r>
    <r>
      <rPr>
        <sz val="8"/>
        <color theme="1"/>
        <rFont val="Arial"/>
        <family val="2"/>
        <charset val="204"/>
      </rPr>
      <t xml:space="preserve">, </t>
    </r>
    <r>
      <rPr>
        <sz val="8"/>
        <color theme="1"/>
        <rFont val="BIZ UDMincho Medium"/>
        <family val="2"/>
        <charset val="128"/>
      </rPr>
      <t>アンペロプシスグロセデンタタ葉エキス</t>
    </r>
    <r>
      <rPr>
        <sz val="8"/>
        <color theme="1"/>
        <rFont val="Arial"/>
        <family val="2"/>
        <charset val="204"/>
      </rPr>
      <t xml:space="preserve">, </t>
    </r>
    <r>
      <rPr>
        <sz val="8"/>
        <color theme="1"/>
        <rFont val="BIZ UDMincho Medium"/>
        <family val="2"/>
        <charset val="128"/>
      </rPr>
      <t>ヒオウギエキス</t>
    </r>
    <r>
      <rPr>
        <sz val="8"/>
        <color theme="1"/>
        <rFont val="Arial"/>
        <family val="2"/>
        <charset val="204"/>
      </rPr>
      <t xml:space="preserve">, </t>
    </r>
    <r>
      <rPr>
        <sz val="8"/>
        <color theme="1"/>
        <rFont val="BIZ UDMincho Medium"/>
        <family val="2"/>
        <charset val="128"/>
      </rPr>
      <t>アイ葉／茎エキス</t>
    </r>
    <r>
      <rPr>
        <sz val="8"/>
        <color theme="1"/>
        <rFont val="Arial"/>
        <family val="2"/>
        <charset val="204"/>
      </rPr>
      <t xml:space="preserve">, </t>
    </r>
    <r>
      <rPr>
        <sz val="8"/>
        <color theme="1"/>
        <rFont val="BIZ UDMincho Medium"/>
        <family val="2"/>
        <charset val="128"/>
      </rPr>
      <t>ヒアルロン酸ヒドロキシプロピルトリモニウム</t>
    </r>
    <r>
      <rPr>
        <sz val="8"/>
        <color theme="1"/>
        <rFont val="Arial"/>
        <family val="2"/>
        <charset val="204"/>
      </rPr>
      <t xml:space="preserve">, </t>
    </r>
    <r>
      <rPr>
        <sz val="8"/>
        <color theme="1"/>
        <rFont val="BIZ UDMincho Medium"/>
        <family val="2"/>
        <charset val="128"/>
      </rPr>
      <t>フトモモ葉エキス</t>
    </r>
    <r>
      <rPr>
        <sz val="8"/>
        <color theme="1"/>
        <rFont val="Arial"/>
        <family val="2"/>
        <charset val="204"/>
      </rPr>
      <t xml:space="preserve">, </t>
    </r>
    <r>
      <rPr>
        <sz val="8"/>
        <color theme="1"/>
        <rFont val="BIZ UDMincho Medium"/>
        <family val="2"/>
        <charset val="128"/>
      </rPr>
      <t>ドクダミエキス</t>
    </r>
    <r>
      <rPr>
        <sz val="8"/>
        <color theme="1"/>
        <rFont val="Arial"/>
        <family val="2"/>
        <charset val="204"/>
      </rPr>
      <t xml:space="preserve">, </t>
    </r>
    <r>
      <rPr>
        <sz val="8"/>
        <color theme="1"/>
        <rFont val="BIZ UDMincho Medium"/>
        <family val="2"/>
        <charset val="128"/>
      </rPr>
      <t>ハトムギ種子エキス</t>
    </r>
    <r>
      <rPr>
        <sz val="8"/>
        <color theme="1"/>
        <rFont val="Arial"/>
        <family val="2"/>
        <charset val="204"/>
      </rPr>
      <t xml:space="preserve">, </t>
    </r>
    <r>
      <rPr>
        <sz val="8"/>
        <color theme="1"/>
        <rFont val="BIZ UDMincho Medium"/>
        <family val="2"/>
        <charset val="128"/>
      </rPr>
      <t>カンゾウ根エキス</t>
    </r>
    <r>
      <rPr>
        <sz val="8"/>
        <color theme="1"/>
        <rFont val="Arial"/>
        <family val="2"/>
        <charset val="204"/>
      </rPr>
      <t xml:space="preserve">, </t>
    </r>
    <r>
      <rPr>
        <sz val="8"/>
        <color theme="1"/>
        <rFont val="BIZ UDMincho Medium"/>
        <family val="2"/>
        <charset val="128"/>
      </rPr>
      <t>アロエベラ葉エキス</t>
    </r>
    <r>
      <rPr>
        <sz val="8"/>
        <color theme="1"/>
        <rFont val="Arial"/>
        <family val="2"/>
        <charset val="204"/>
      </rPr>
      <t xml:space="preserve">, </t>
    </r>
    <r>
      <rPr>
        <sz val="8"/>
        <color theme="1"/>
        <rFont val="BIZ UDMincho Medium"/>
        <family val="2"/>
        <charset val="128"/>
      </rPr>
      <t>アルニカ花エキス</t>
    </r>
    <r>
      <rPr>
        <sz val="8"/>
        <color theme="1"/>
        <rFont val="Arial"/>
        <family val="2"/>
        <charset val="204"/>
      </rPr>
      <t xml:space="preserve">, </t>
    </r>
    <r>
      <rPr>
        <sz val="8"/>
        <color theme="1"/>
        <rFont val="BIZ UDMincho Medium"/>
        <family val="2"/>
        <charset val="128"/>
      </rPr>
      <t>セイヨウオトギリソウ花／葉／茎エキス</t>
    </r>
    <r>
      <rPr>
        <sz val="8"/>
        <color theme="1"/>
        <rFont val="Arial"/>
        <family val="2"/>
        <charset val="204"/>
      </rPr>
      <t xml:space="preserve">, </t>
    </r>
    <r>
      <rPr>
        <sz val="8"/>
        <color theme="1"/>
        <rFont val="BIZ UDMincho Medium"/>
        <family val="2"/>
        <charset val="128"/>
      </rPr>
      <t>セイヨウキズタエキス</t>
    </r>
    <r>
      <rPr>
        <sz val="8"/>
        <color theme="1"/>
        <rFont val="Arial"/>
        <family val="2"/>
        <charset val="204"/>
      </rPr>
      <t xml:space="preserve">, </t>
    </r>
    <r>
      <rPr>
        <sz val="8"/>
        <color theme="1"/>
        <rFont val="BIZ UDMincho Medium"/>
        <family val="2"/>
        <charset val="128"/>
      </rPr>
      <t>セイヨウトチノキ葉エキス</t>
    </r>
    <r>
      <rPr>
        <sz val="8"/>
        <color theme="1"/>
        <rFont val="Arial"/>
        <family val="2"/>
        <charset val="204"/>
      </rPr>
      <t xml:space="preserve">, </t>
    </r>
    <r>
      <rPr>
        <sz val="8"/>
        <color theme="1"/>
        <rFont val="BIZ UDMincho Medium"/>
        <family val="2"/>
        <charset val="128"/>
      </rPr>
      <t>ハマメリス葉エキス</t>
    </r>
    <r>
      <rPr>
        <sz val="8"/>
        <color theme="1"/>
        <rFont val="Arial"/>
        <family val="2"/>
        <charset val="204"/>
      </rPr>
      <t xml:space="preserve">, </t>
    </r>
    <r>
      <rPr>
        <sz val="8"/>
        <color theme="1"/>
        <rFont val="BIZ UDMincho Medium"/>
        <family val="2"/>
        <charset val="128"/>
      </rPr>
      <t>ブドウ葉エキス</t>
    </r>
    <r>
      <rPr>
        <sz val="8"/>
        <color theme="1"/>
        <rFont val="Arial"/>
        <family val="2"/>
        <charset val="204"/>
      </rPr>
      <t xml:space="preserve">, </t>
    </r>
    <r>
      <rPr>
        <sz val="8"/>
        <color theme="1"/>
        <rFont val="BIZ UDMincho Medium"/>
        <family val="2"/>
        <charset val="128"/>
      </rPr>
      <t>ナツメ果実エキス</t>
    </r>
    <r>
      <rPr>
        <sz val="8"/>
        <color theme="1"/>
        <rFont val="Arial"/>
        <family val="2"/>
        <charset val="204"/>
      </rPr>
      <t xml:space="preserve">, </t>
    </r>
    <r>
      <rPr>
        <sz val="8"/>
        <color theme="1"/>
        <rFont val="BIZ UDMincho Medium"/>
        <family val="2"/>
        <charset val="128"/>
      </rPr>
      <t>カワラヨモギ花エキス</t>
    </r>
    <r>
      <rPr>
        <sz val="8"/>
        <color theme="1"/>
        <rFont val="Arial"/>
        <family val="2"/>
        <charset val="204"/>
      </rPr>
      <t xml:space="preserve">, </t>
    </r>
    <r>
      <rPr>
        <sz val="8"/>
        <color theme="1"/>
        <rFont val="BIZ UDMincho Medium"/>
        <family val="2"/>
        <charset val="128"/>
      </rPr>
      <t>オウゴン根エキス</t>
    </r>
    <r>
      <rPr>
        <sz val="8"/>
        <color theme="1"/>
        <rFont val="Arial"/>
        <family val="2"/>
        <charset val="204"/>
      </rPr>
      <t xml:space="preserve">, </t>
    </r>
    <r>
      <rPr>
        <sz val="8"/>
        <color theme="1"/>
        <rFont val="BIZ UDMincho Medium"/>
        <family val="2"/>
        <charset val="128"/>
      </rPr>
      <t>マグワ根皮エキス</t>
    </r>
    <r>
      <rPr>
        <sz val="8"/>
        <color theme="1"/>
        <rFont val="Arial"/>
        <family val="2"/>
        <charset val="204"/>
      </rPr>
      <t xml:space="preserve">, </t>
    </r>
    <r>
      <rPr>
        <sz val="8"/>
        <color theme="1"/>
        <rFont val="BIZ UDMincho Medium"/>
        <family val="2"/>
        <charset val="128"/>
      </rPr>
      <t>カンゾウ葉エキス</t>
    </r>
    <r>
      <rPr>
        <sz val="8"/>
        <color theme="1"/>
        <rFont val="Arial"/>
        <family val="2"/>
        <charset val="204"/>
      </rPr>
      <t xml:space="preserve">, </t>
    </r>
    <r>
      <rPr>
        <sz val="8"/>
        <color theme="1"/>
        <rFont val="BIZ UDMincho Medium"/>
        <family val="2"/>
        <charset val="128"/>
      </rPr>
      <t>アルギニン</t>
    </r>
    <r>
      <rPr>
        <sz val="8"/>
        <color theme="1"/>
        <rFont val="Arial"/>
        <family val="2"/>
        <charset val="204"/>
      </rPr>
      <t xml:space="preserve">, </t>
    </r>
    <r>
      <rPr>
        <sz val="8"/>
        <color theme="1"/>
        <rFont val="BIZ UDMincho Medium"/>
        <family val="2"/>
        <charset val="128"/>
      </rPr>
      <t>テトラヘキシルデカン酸アスコルビル</t>
    </r>
    <r>
      <rPr>
        <sz val="8"/>
        <color theme="1"/>
        <rFont val="Arial"/>
        <family val="2"/>
        <charset val="204"/>
      </rPr>
      <t xml:space="preserve">, </t>
    </r>
    <r>
      <rPr>
        <sz val="8"/>
        <color theme="1"/>
        <rFont val="BIZ UDMincho Medium"/>
        <family val="2"/>
        <charset val="128"/>
      </rPr>
      <t>リン酸アスコルビルＭｇ</t>
    </r>
    <r>
      <rPr>
        <sz val="8"/>
        <color theme="1"/>
        <rFont val="Arial"/>
        <family val="2"/>
        <charset val="204"/>
      </rPr>
      <t xml:space="preserve">, </t>
    </r>
    <r>
      <rPr>
        <sz val="8"/>
        <color theme="1"/>
        <rFont val="BIZ UDMincho Medium"/>
        <family val="2"/>
        <charset val="128"/>
      </rPr>
      <t>アミノカプロン酸</t>
    </r>
    <r>
      <rPr>
        <sz val="8"/>
        <color theme="1"/>
        <rFont val="Arial"/>
        <family val="2"/>
        <charset val="204"/>
      </rPr>
      <t xml:space="preserve">, </t>
    </r>
    <r>
      <rPr>
        <sz val="8"/>
        <color theme="1"/>
        <rFont val="BIZ UDMincho Medium"/>
        <family val="2"/>
        <charset val="128"/>
      </rPr>
      <t>セラミドＮＰ</t>
    </r>
    <r>
      <rPr>
        <sz val="8"/>
        <color theme="1"/>
        <rFont val="Arial"/>
        <family val="2"/>
        <charset val="204"/>
      </rPr>
      <t xml:space="preserve">, </t>
    </r>
    <r>
      <rPr>
        <sz val="8"/>
        <color theme="1"/>
        <rFont val="BIZ UDMincho Medium"/>
        <family val="2"/>
        <charset val="128"/>
      </rPr>
      <t>酢酸トコフェロール</t>
    </r>
    <r>
      <rPr>
        <sz val="8"/>
        <color theme="1"/>
        <rFont val="Arial"/>
        <family val="2"/>
        <charset val="204"/>
      </rPr>
      <t xml:space="preserve">, </t>
    </r>
    <r>
      <rPr>
        <sz val="8"/>
        <color theme="1"/>
        <rFont val="BIZ UDMincho Medium"/>
        <family val="2"/>
        <charset val="128"/>
      </rPr>
      <t>パルミチン酸レチノール</t>
    </r>
    <r>
      <rPr>
        <sz val="8"/>
        <color theme="1"/>
        <rFont val="Arial"/>
        <family val="2"/>
        <charset val="204"/>
      </rPr>
      <t xml:space="preserve">, </t>
    </r>
    <r>
      <rPr>
        <sz val="8"/>
        <color theme="1"/>
        <rFont val="BIZ UDMincho Medium"/>
        <family val="2"/>
        <charset val="128"/>
      </rPr>
      <t>ポリ－</t>
    </r>
    <r>
      <rPr>
        <sz val="8"/>
        <color theme="1"/>
        <rFont val="Arial"/>
        <family val="2"/>
        <charset val="204"/>
      </rPr>
      <t>γ</t>
    </r>
    <r>
      <rPr>
        <sz val="8"/>
        <color theme="1"/>
        <rFont val="BIZ UDMincho Medium"/>
        <family val="2"/>
        <charset val="128"/>
      </rPr>
      <t>－グルタミン酸Ｎａ</t>
    </r>
    <r>
      <rPr>
        <sz val="8"/>
        <color theme="1"/>
        <rFont val="Arial"/>
        <family val="2"/>
        <charset val="204"/>
      </rPr>
      <t xml:space="preserve">, </t>
    </r>
    <r>
      <rPr>
        <sz val="8"/>
        <color theme="1"/>
        <rFont val="BIZ UDMincho Medium"/>
        <family val="2"/>
        <charset val="128"/>
      </rPr>
      <t>トコフェロール</t>
    </r>
    <r>
      <rPr>
        <sz val="8"/>
        <color theme="1"/>
        <rFont val="Arial"/>
        <family val="2"/>
        <charset val="204"/>
      </rPr>
      <t xml:space="preserve">, </t>
    </r>
    <r>
      <rPr>
        <sz val="8"/>
        <color theme="1"/>
        <rFont val="BIZ UDMincho Medium"/>
        <family val="2"/>
        <charset val="128"/>
      </rPr>
      <t>グリチルレチン酸ステアリル</t>
    </r>
    <r>
      <rPr>
        <sz val="8"/>
        <color theme="1"/>
        <rFont val="Arial"/>
        <family val="2"/>
        <charset val="204"/>
      </rPr>
      <t xml:space="preserve">, </t>
    </r>
    <r>
      <rPr>
        <sz val="8"/>
        <color theme="1"/>
        <rFont val="BIZ UDMincho Medium"/>
        <family val="2"/>
        <charset val="128"/>
      </rPr>
      <t>ヒドロキシステアリン酸コレステリル</t>
    </r>
    <r>
      <rPr>
        <sz val="8"/>
        <color theme="1"/>
        <rFont val="Arial"/>
        <family val="2"/>
        <charset val="204"/>
      </rPr>
      <t xml:space="preserve">, </t>
    </r>
    <r>
      <rPr>
        <sz val="8"/>
        <color theme="1"/>
        <rFont val="BIZ UDMincho Medium"/>
        <family val="2"/>
        <charset val="128"/>
      </rPr>
      <t>水添パーム油</t>
    </r>
    <r>
      <rPr>
        <sz val="8"/>
        <color theme="1"/>
        <rFont val="Arial"/>
        <family val="2"/>
        <charset val="204"/>
      </rPr>
      <t xml:space="preserve">, </t>
    </r>
    <r>
      <rPr>
        <sz val="8"/>
        <color theme="1"/>
        <rFont val="BIZ UDMincho Medium"/>
        <family val="2"/>
        <charset val="128"/>
      </rPr>
      <t>ピーナッツ油</t>
    </r>
    <r>
      <rPr>
        <sz val="8"/>
        <color theme="1"/>
        <rFont val="Arial"/>
        <family val="2"/>
        <charset val="204"/>
      </rPr>
      <t xml:space="preserve">, </t>
    </r>
    <r>
      <rPr>
        <sz val="8"/>
        <color theme="1"/>
        <rFont val="BIZ UDMincho Medium"/>
        <family val="2"/>
        <charset val="128"/>
      </rPr>
      <t>ＤＰＧ</t>
    </r>
    <r>
      <rPr>
        <sz val="8"/>
        <color theme="1"/>
        <rFont val="Arial"/>
        <family val="2"/>
        <charset val="204"/>
      </rPr>
      <t xml:space="preserve">, </t>
    </r>
    <r>
      <rPr>
        <sz val="8"/>
        <color theme="1"/>
        <rFont val="BIZ UDMincho Medium"/>
        <family val="2"/>
        <charset val="128"/>
      </rPr>
      <t>カルボマー</t>
    </r>
    <r>
      <rPr>
        <sz val="8"/>
        <color theme="1"/>
        <rFont val="Arial"/>
        <family val="2"/>
        <charset val="204"/>
      </rPr>
      <t xml:space="preserve">, </t>
    </r>
    <r>
      <rPr>
        <sz val="8"/>
        <color theme="1"/>
        <rFont val="BIZ UDMincho Medium"/>
        <family val="2"/>
        <charset val="128"/>
      </rPr>
      <t>キサンタンガム</t>
    </r>
    <r>
      <rPr>
        <sz val="8"/>
        <color theme="1"/>
        <rFont val="Arial"/>
        <family val="2"/>
        <charset val="204"/>
      </rPr>
      <t xml:space="preserve">, </t>
    </r>
    <r>
      <rPr>
        <sz val="8"/>
        <color theme="1"/>
        <rFont val="BIZ UDMincho Medium"/>
        <family val="2"/>
        <charset val="128"/>
      </rPr>
      <t>酸化チタン</t>
    </r>
    <r>
      <rPr>
        <sz val="8"/>
        <color theme="1"/>
        <rFont val="Arial"/>
        <family val="2"/>
        <charset val="204"/>
      </rPr>
      <t xml:space="preserve">, </t>
    </r>
    <r>
      <rPr>
        <sz val="8"/>
        <color theme="1"/>
        <rFont val="BIZ UDMincho Medium"/>
        <family val="2"/>
        <charset val="128"/>
      </rPr>
      <t>ジメチコン</t>
    </r>
    <r>
      <rPr>
        <sz val="8"/>
        <color theme="1"/>
        <rFont val="Arial"/>
        <family val="2"/>
        <charset val="204"/>
      </rPr>
      <t xml:space="preserve">, </t>
    </r>
    <r>
      <rPr>
        <sz val="8"/>
        <color theme="1"/>
        <rFont val="BIZ UDMincho Medium"/>
        <family val="2"/>
        <charset val="128"/>
      </rPr>
      <t>水酸化Ａｌ</t>
    </r>
    <r>
      <rPr>
        <sz val="8"/>
        <color theme="1"/>
        <rFont val="Arial"/>
        <family val="2"/>
        <charset val="204"/>
      </rPr>
      <t xml:space="preserve">, </t>
    </r>
    <r>
      <rPr>
        <sz val="8"/>
        <color theme="1"/>
        <rFont val="BIZ UDMincho Medium"/>
        <family val="2"/>
        <charset val="128"/>
      </rPr>
      <t>ラウリン酸ポリグリセリル－１０</t>
    </r>
    <r>
      <rPr>
        <sz val="8"/>
        <color theme="1"/>
        <rFont val="Arial"/>
        <family val="2"/>
        <charset val="204"/>
      </rPr>
      <t xml:space="preserve">, </t>
    </r>
    <r>
      <rPr>
        <sz val="8"/>
        <color theme="1"/>
        <rFont val="BIZ UDMincho Medium"/>
        <family val="2"/>
        <charset val="128"/>
      </rPr>
      <t>ステアリン酸ＰＥＧ－４０</t>
    </r>
    <r>
      <rPr>
        <sz val="8"/>
        <color theme="1"/>
        <rFont val="Arial"/>
        <family val="2"/>
        <charset val="204"/>
      </rPr>
      <t xml:space="preserve">, </t>
    </r>
    <r>
      <rPr>
        <sz val="8"/>
        <color theme="1"/>
        <rFont val="BIZ UDMincho Medium"/>
        <family val="2"/>
        <charset val="128"/>
      </rPr>
      <t>ＰＰＧ－２４グリセレス－２４</t>
    </r>
    <r>
      <rPr>
        <sz val="8"/>
        <color theme="1"/>
        <rFont val="Arial"/>
        <family val="2"/>
        <charset val="204"/>
      </rPr>
      <t xml:space="preserve">, </t>
    </r>
    <r>
      <rPr>
        <sz val="8"/>
        <color theme="1"/>
        <rFont val="BIZ UDMincho Medium"/>
        <family val="2"/>
        <charset val="128"/>
      </rPr>
      <t>ステアロイルメチルタウリンＮａ</t>
    </r>
    <r>
      <rPr>
        <sz val="8"/>
        <color theme="1"/>
        <rFont val="Arial"/>
        <family val="2"/>
        <charset val="204"/>
      </rPr>
      <t xml:space="preserve">, </t>
    </r>
    <r>
      <rPr>
        <sz val="8"/>
        <color theme="1"/>
        <rFont val="BIZ UDMincho Medium"/>
        <family val="2"/>
        <charset val="128"/>
      </rPr>
      <t>エタノール</t>
    </r>
    <r>
      <rPr>
        <sz val="8"/>
        <color theme="1"/>
        <rFont val="Arial"/>
        <family val="2"/>
        <charset val="204"/>
      </rPr>
      <t xml:space="preserve">, </t>
    </r>
    <r>
      <rPr>
        <sz val="8"/>
        <color theme="1"/>
        <rFont val="BIZ UDMincho Medium"/>
        <family val="2"/>
        <charset val="128"/>
      </rPr>
      <t>香料</t>
    </r>
    <r>
      <rPr>
        <sz val="8"/>
        <color theme="1"/>
        <rFont val="Arial"/>
        <family val="2"/>
        <charset val="204"/>
      </rPr>
      <t xml:space="preserve">, </t>
    </r>
    <r>
      <rPr>
        <sz val="8"/>
        <color theme="1"/>
        <rFont val="BIZ UDMincho Medium"/>
        <family val="2"/>
        <charset val="128"/>
      </rPr>
      <t>フェノキシエタノール</t>
    </r>
    <r>
      <rPr>
        <sz val="8"/>
        <color theme="1"/>
        <rFont val="Arial"/>
        <family val="2"/>
        <charset val="204"/>
      </rPr>
      <t xml:space="preserve">, </t>
    </r>
    <r>
      <rPr>
        <sz val="8"/>
        <color theme="1"/>
        <rFont val="BIZ UDMincho Medium"/>
        <family val="2"/>
        <charset val="128"/>
      </rPr>
      <t>メチルパラベン</t>
    </r>
    <r>
      <rPr>
        <sz val="8"/>
        <color theme="1"/>
        <rFont val="Arial"/>
        <family val="2"/>
        <charset val="204"/>
      </rPr>
      <t xml:space="preserve">, </t>
    </r>
    <r>
      <rPr>
        <sz val="8"/>
        <color theme="1"/>
        <rFont val="BIZ UDMincho Medium"/>
        <family val="2"/>
        <charset val="128"/>
      </rPr>
      <t>ブチルパラベン</t>
    </r>
    <r>
      <rPr>
        <sz val="8"/>
        <color theme="1"/>
        <rFont val="Arial"/>
        <family val="2"/>
        <charset val="204"/>
      </rPr>
      <t xml:space="preserve">, </t>
    </r>
    <r>
      <rPr>
        <sz val="8"/>
        <color theme="1"/>
        <rFont val="BIZ UDMincho Medium"/>
        <family val="2"/>
        <charset val="128"/>
      </rPr>
      <t>ＥＤＴＡ－２Ｎａ</t>
    </r>
    <phoneticPr fontId="11"/>
  </si>
  <si>
    <r>
      <rPr>
        <sz val="12"/>
        <rFont val="Yu Mincho"/>
        <family val="1"/>
        <charset val="128"/>
      </rPr>
      <t>リレント　ラ・セラール　ドロゥワーオイル</t>
    </r>
  </si>
  <si>
    <r>
      <rPr>
        <sz val="10"/>
        <rFont val="Arial"/>
        <family val="2"/>
      </rPr>
      <t>《</t>
    </r>
    <r>
      <rPr>
        <sz val="10"/>
        <rFont val="Arial"/>
        <family val="2"/>
        <charset val="204"/>
      </rPr>
      <t>Relent</t>
    </r>
    <r>
      <rPr>
        <sz val="10"/>
        <rFont val="Arial"/>
        <family val="2"/>
      </rPr>
      <t>》</t>
    </r>
    <r>
      <rPr>
        <sz val="10"/>
        <rFont val="Arial"/>
        <family val="2"/>
        <charset val="204"/>
      </rPr>
      <t>La Cerarl Doreor Oil</t>
    </r>
  </si>
  <si>
    <r>
      <t xml:space="preserve">1 </t>
    </r>
    <r>
      <rPr>
        <sz val="8"/>
        <color theme="1"/>
        <rFont val="Arial"/>
        <family val="2"/>
      </rPr>
      <t xml:space="preserve">スクワラン
</t>
    </r>
    <r>
      <rPr>
        <sz val="8"/>
        <color theme="1"/>
        <rFont val="Arial"/>
        <family val="2"/>
        <charset val="204"/>
      </rPr>
      <t xml:space="preserve">2 </t>
    </r>
    <r>
      <rPr>
        <sz val="8"/>
        <color theme="1"/>
        <rFont val="Arial"/>
        <family val="2"/>
      </rPr>
      <t xml:space="preserve">ミリスチン酸イソステアリル
</t>
    </r>
    <r>
      <rPr>
        <sz val="8"/>
        <color theme="1"/>
        <rFont val="Arial"/>
        <family val="2"/>
        <charset val="204"/>
      </rPr>
      <t xml:space="preserve">3 </t>
    </r>
    <r>
      <rPr>
        <sz val="8"/>
        <color theme="1"/>
        <rFont val="Arial"/>
        <family val="2"/>
      </rPr>
      <t xml:space="preserve">ホホバ種子油
</t>
    </r>
    <r>
      <rPr>
        <sz val="8"/>
        <color theme="1"/>
        <rFont val="Arial"/>
        <family val="2"/>
        <charset val="204"/>
      </rPr>
      <t xml:space="preserve">4 </t>
    </r>
    <r>
      <rPr>
        <sz val="8"/>
        <color theme="1"/>
        <rFont val="Arial"/>
        <family val="2"/>
      </rPr>
      <t xml:space="preserve">リンゴ酸ジイソステアリル
</t>
    </r>
    <r>
      <rPr>
        <sz val="8"/>
        <color theme="1"/>
        <rFont val="Arial"/>
        <family val="2"/>
        <charset val="204"/>
      </rPr>
      <t xml:space="preserve">5 </t>
    </r>
    <r>
      <rPr>
        <sz val="8"/>
        <color theme="1"/>
        <rFont val="Arial"/>
        <family val="2"/>
      </rPr>
      <t xml:space="preserve">マカデミアナッツ脂肪酸エチル
</t>
    </r>
    <r>
      <rPr>
        <sz val="8"/>
        <color theme="1"/>
        <rFont val="Arial"/>
        <family val="2"/>
        <charset val="204"/>
      </rPr>
      <t xml:space="preserve">6 </t>
    </r>
    <r>
      <rPr>
        <sz val="8"/>
        <color theme="1"/>
        <rFont val="Arial"/>
        <family val="2"/>
      </rPr>
      <t xml:space="preserve">エチルヘキサン酸セチル
</t>
    </r>
    <r>
      <rPr>
        <sz val="8"/>
        <color theme="1"/>
        <rFont val="Arial"/>
        <family val="2"/>
        <charset val="204"/>
      </rPr>
      <t xml:space="preserve">7 </t>
    </r>
    <r>
      <rPr>
        <sz val="8"/>
        <color theme="1"/>
        <rFont val="Arial"/>
        <family val="2"/>
      </rPr>
      <t xml:space="preserve">パルミチン酸オクチル
</t>
    </r>
    <r>
      <rPr>
        <sz val="8"/>
        <color theme="1"/>
        <rFont val="Arial"/>
        <family val="2"/>
        <charset val="204"/>
      </rPr>
      <t xml:space="preserve">8 </t>
    </r>
    <r>
      <rPr>
        <sz val="8"/>
        <color theme="1"/>
        <rFont val="Arial"/>
        <family val="2"/>
      </rPr>
      <t xml:space="preserve">テトラヘキシルデカン酸アスコルビル
</t>
    </r>
    <r>
      <rPr>
        <sz val="8"/>
        <color theme="1"/>
        <rFont val="Arial"/>
        <family val="2"/>
        <charset val="204"/>
      </rPr>
      <t xml:space="preserve">9 </t>
    </r>
    <r>
      <rPr>
        <sz val="8"/>
        <color theme="1"/>
        <rFont val="Arial"/>
        <family val="2"/>
      </rPr>
      <t xml:space="preserve">ハトムギ油
</t>
    </r>
    <r>
      <rPr>
        <sz val="8"/>
        <color theme="1"/>
        <rFont val="Arial"/>
        <family val="2"/>
        <charset val="204"/>
      </rPr>
      <t xml:space="preserve">10 </t>
    </r>
    <r>
      <rPr>
        <sz val="8"/>
        <color theme="1"/>
        <rFont val="Arial"/>
        <family val="2"/>
      </rPr>
      <t xml:space="preserve">グリシルヒザインフラタ根エキス
</t>
    </r>
    <r>
      <rPr>
        <sz val="8"/>
        <color theme="1"/>
        <rFont val="Arial"/>
        <family val="2"/>
        <charset val="204"/>
      </rPr>
      <t xml:space="preserve">11 </t>
    </r>
    <r>
      <rPr>
        <sz val="8"/>
        <color theme="1"/>
        <rFont val="Arial"/>
        <family val="2"/>
      </rPr>
      <t xml:space="preserve">シラカンバ樹液
</t>
    </r>
    <r>
      <rPr>
        <sz val="8"/>
        <color theme="1"/>
        <rFont val="Arial"/>
        <family val="2"/>
        <charset val="204"/>
      </rPr>
      <t xml:space="preserve">12 </t>
    </r>
    <r>
      <rPr>
        <sz val="8"/>
        <color theme="1"/>
        <rFont val="Arial"/>
        <family val="2"/>
      </rPr>
      <t xml:space="preserve">オタネニンジン根エキス
</t>
    </r>
    <r>
      <rPr>
        <sz val="8"/>
        <color theme="1"/>
        <rFont val="Arial"/>
        <family val="2"/>
        <charset val="204"/>
      </rPr>
      <t xml:space="preserve">13 </t>
    </r>
    <r>
      <rPr>
        <sz val="8"/>
        <color theme="1"/>
        <rFont val="Arial"/>
        <family val="2"/>
      </rPr>
      <t xml:space="preserve">アンペロプシスグロセデンタタ葉エキス
</t>
    </r>
    <r>
      <rPr>
        <sz val="8"/>
        <color theme="1"/>
        <rFont val="Arial"/>
        <family val="2"/>
        <charset val="204"/>
      </rPr>
      <t xml:space="preserve">14 </t>
    </r>
    <r>
      <rPr>
        <sz val="8"/>
        <color theme="1"/>
        <rFont val="Arial"/>
        <family val="2"/>
      </rPr>
      <t xml:space="preserve">ヒオウギエキス
</t>
    </r>
    <r>
      <rPr>
        <sz val="8"/>
        <color theme="1"/>
        <rFont val="Arial"/>
        <family val="2"/>
        <charset val="204"/>
      </rPr>
      <t xml:space="preserve">15 </t>
    </r>
    <r>
      <rPr>
        <sz val="8"/>
        <color theme="1"/>
        <rFont val="Arial"/>
        <family val="2"/>
      </rPr>
      <t xml:space="preserve">アイ葉／茎エキス
</t>
    </r>
    <r>
      <rPr>
        <sz val="8"/>
        <color theme="1"/>
        <rFont val="Arial"/>
        <family val="2"/>
        <charset val="204"/>
      </rPr>
      <t xml:space="preserve">16 </t>
    </r>
    <r>
      <rPr>
        <sz val="8"/>
        <color theme="1"/>
        <rFont val="Arial"/>
        <family val="2"/>
      </rPr>
      <t xml:space="preserve">フトモモ葉エキス
</t>
    </r>
    <r>
      <rPr>
        <sz val="8"/>
        <color theme="1"/>
        <rFont val="Arial"/>
        <family val="2"/>
        <charset val="204"/>
      </rPr>
      <t xml:space="preserve">17 </t>
    </r>
    <r>
      <rPr>
        <sz val="8"/>
        <color theme="1"/>
        <rFont val="Arial"/>
        <family val="2"/>
      </rPr>
      <t xml:space="preserve">ドクダミエキス
</t>
    </r>
    <r>
      <rPr>
        <sz val="8"/>
        <color theme="1"/>
        <rFont val="Arial"/>
        <family val="2"/>
        <charset val="204"/>
      </rPr>
      <t xml:space="preserve">18 </t>
    </r>
    <r>
      <rPr>
        <sz val="8"/>
        <color theme="1"/>
        <rFont val="Arial"/>
        <family val="2"/>
      </rPr>
      <t xml:space="preserve">カンゾウ根エキス
</t>
    </r>
    <r>
      <rPr>
        <sz val="8"/>
        <color theme="1"/>
        <rFont val="Arial"/>
        <family val="2"/>
        <charset val="204"/>
      </rPr>
      <t xml:space="preserve">19 </t>
    </r>
    <r>
      <rPr>
        <sz val="8"/>
        <color theme="1"/>
        <rFont val="Arial"/>
        <family val="2"/>
      </rPr>
      <t xml:space="preserve">ナツメ果実エキス
</t>
    </r>
    <r>
      <rPr>
        <sz val="8"/>
        <color theme="1"/>
        <rFont val="Arial"/>
        <family val="2"/>
        <charset val="204"/>
      </rPr>
      <t xml:space="preserve">20 </t>
    </r>
    <r>
      <rPr>
        <sz val="8"/>
        <color theme="1"/>
        <rFont val="Arial"/>
        <family val="2"/>
      </rPr>
      <t xml:space="preserve">オウゴン根エキス
</t>
    </r>
    <r>
      <rPr>
        <sz val="8"/>
        <color theme="1"/>
        <rFont val="Arial"/>
        <family val="2"/>
        <charset val="204"/>
      </rPr>
      <t xml:space="preserve">21 </t>
    </r>
    <r>
      <rPr>
        <sz val="8"/>
        <color theme="1"/>
        <rFont val="Arial"/>
        <family val="2"/>
      </rPr>
      <t xml:space="preserve">カワラヨモギ花エキス
</t>
    </r>
    <r>
      <rPr>
        <sz val="8"/>
        <color theme="1"/>
        <rFont val="Arial"/>
        <family val="2"/>
        <charset val="204"/>
      </rPr>
      <t xml:space="preserve">22 </t>
    </r>
    <r>
      <rPr>
        <sz val="8"/>
        <color theme="1"/>
        <rFont val="Arial"/>
        <family val="2"/>
      </rPr>
      <t xml:space="preserve">マグワ根皮エキス
</t>
    </r>
    <r>
      <rPr>
        <sz val="8"/>
        <color theme="1"/>
        <rFont val="Arial"/>
        <family val="2"/>
        <charset val="204"/>
      </rPr>
      <t xml:space="preserve">23 </t>
    </r>
    <r>
      <rPr>
        <sz val="8"/>
        <color theme="1"/>
        <rFont val="Arial"/>
        <family val="2"/>
      </rPr>
      <t xml:space="preserve">酢酸トコフェロール
</t>
    </r>
    <r>
      <rPr>
        <sz val="8"/>
        <color theme="1"/>
        <rFont val="Arial"/>
        <family val="2"/>
        <charset val="204"/>
      </rPr>
      <t xml:space="preserve">24 </t>
    </r>
    <r>
      <rPr>
        <sz val="8"/>
        <color theme="1"/>
        <rFont val="Arial"/>
        <family val="2"/>
      </rPr>
      <t xml:space="preserve">ラウロイルグルタミン酸ジ（フィトステリル／オクチルドデシル）
</t>
    </r>
    <r>
      <rPr>
        <sz val="8"/>
        <color theme="1"/>
        <rFont val="Arial"/>
        <family val="2"/>
        <charset val="204"/>
      </rPr>
      <t xml:space="preserve">25 </t>
    </r>
    <r>
      <rPr>
        <sz val="8"/>
        <color theme="1"/>
        <rFont val="Arial"/>
        <family val="2"/>
      </rPr>
      <t xml:space="preserve">パルミチン酸レチノール
</t>
    </r>
    <r>
      <rPr>
        <sz val="8"/>
        <color theme="1"/>
        <rFont val="Arial"/>
        <family val="2"/>
        <charset val="204"/>
      </rPr>
      <t xml:space="preserve">26 </t>
    </r>
    <r>
      <rPr>
        <sz val="8"/>
        <color theme="1"/>
        <rFont val="Arial"/>
        <family val="2"/>
      </rPr>
      <t xml:space="preserve">トコフェロール
</t>
    </r>
    <r>
      <rPr>
        <sz val="8"/>
        <color theme="1"/>
        <rFont val="Arial"/>
        <family val="2"/>
        <charset val="204"/>
      </rPr>
      <t xml:space="preserve">27 </t>
    </r>
    <r>
      <rPr>
        <sz val="8"/>
        <color theme="1"/>
        <rFont val="Arial"/>
        <family val="2"/>
      </rPr>
      <t xml:space="preserve">ジパルミトイルヒドロキシプロリン
</t>
    </r>
    <r>
      <rPr>
        <sz val="8"/>
        <color theme="1"/>
        <rFont val="Arial"/>
        <family val="2"/>
        <charset val="204"/>
      </rPr>
      <t xml:space="preserve">28 </t>
    </r>
    <r>
      <rPr>
        <sz val="8"/>
        <color theme="1"/>
        <rFont val="Arial"/>
        <family val="2"/>
      </rPr>
      <t xml:space="preserve">マカデミアナッツ脂肪酸フィトステリル
</t>
    </r>
    <r>
      <rPr>
        <sz val="8"/>
        <color theme="1"/>
        <rFont val="Arial"/>
        <family val="2"/>
        <charset val="204"/>
      </rPr>
      <t xml:space="preserve">29 </t>
    </r>
    <r>
      <rPr>
        <sz val="8"/>
        <color theme="1"/>
        <rFont val="Arial"/>
        <family val="2"/>
      </rPr>
      <t xml:space="preserve">シア脂
</t>
    </r>
    <r>
      <rPr>
        <sz val="8"/>
        <color theme="1"/>
        <rFont val="Arial"/>
        <family val="2"/>
        <charset val="204"/>
      </rPr>
      <t xml:space="preserve">30 </t>
    </r>
    <r>
      <rPr>
        <sz val="8"/>
        <color theme="1"/>
        <rFont val="Arial"/>
        <family val="2"/>
      </rPr>
      <t xml:space="preserve">コーン油
</t>
    </r>
    <r>
      <rPr>
        <sz val="8"/>
        <color theme="1"/>
        <rFont val="Arial"/>
        <family val="2"/>
        <charset val="204"/>
      </rPr>
      <t xml:space="preserve">31 </t>
    </r>
    <r>
      <rPr>
        <sz val="8"/>
        <color theme="1"/>
        <rFont val="Arial"/>
        <family val="2"/>
      </rPr>
      <t xml:space="preserve">ＢＧ
</t>
    </r>
    <r>
      <rPr>
        <sz val="8"/>
        <color theme="1"/>
        <rFont val="Arial"/>
        <family val="2"/>
        <charset val="204"/>
      </rPr>
      <t xml:space="preserve">32 </t>
    </r>
    <r>
      <rPr>
        <sz val="8"/>
        <color theme="1"/>
        <rFont val="Arial"/>
        <family val="2"/>
      </rPr>
      <t>ラウリン酸</t>
    </r>
    <r>
      <rPr>
        <sz val="8"/>
        <color theme="1"/>
        <rFont val="Arial"/>
        <family val="2"/>
        <charset val="204"/>
      </rPr>
      <t xml:space="preserve">PG
33 </t>
    </r>
    <r>
      <rPr>
        <sz val="8"/>
        <color theme="1"/>
        <rFont val="Arial"/>
        <family val="2"/>
      </rPr>
      <t xml:space="preserve">（クエン酸／乳酸／リノール酸／オレイン酸）グリセリル
</t>
    </r>
    <r>
      <rPr>
        <sz val="8"/>
        <color theme="1"/>
        <rFont val="Arial"/>
        <family val="2"/>
        <charset val="204"/>
      </rPr>
      <t xml:space="preserve">34 </t>
    </r>
    <r>
      <rPr>
        <sz val="8"/>
        <color theme="1"/>
        <rFont val="Arial"/>
        <family val="2"/>
      </rPr>
      <t xml:space="preserve">リンゴ酸
</t>
    </r>
    <r>
      <rPr>
        <sz val="8"/>
        <color theme="1"/>
        <rFont val="Arial"/>
        <family val="2"/>
        <charset val="204"/>
      </rPr>
      <t xml:space="preserve">35 </t>
    </r>
    <r>
      <rPr>
        <sz val="8"/>
        <color theme="1"/>
        <rFont val="Arial"/>
        <family val="2"/>
      </rPr>
      <t xml:space="preserve">水
</t>
    </r>
    <r>
      <rPr>
        <sz val="8"/>
        <color theme="1"/>
        <rFont val="Arial"/>
        <family val="2"/>
        <charset val="204"/>
      </rPr>
      <t xml:space="preserve">36 </t>
    </r>
    <r>
      <rPr>
        <sz val="8"/>
        <color theme="1"/>
        <rFont val="Arial"/>
        <family val="2"/>
      </rPr>
      <t xml:space="preserve">エタノール
</t>
    </r>
    <r>
      <rPr>
        <sz val="8"/>
        <color theme="1"/>
        <rFont val="Arial"/>
        <family val="2"/>
        <charset val="204"/>
      </rPr>
      <t xml:space="preserve">37 </t>
    </r>
    <r>
      <rPr>
        <sz val="8"/>
        <color theme="1"/>
        <rFont val="Arial"/>
        <family val="2"/>
      </rPr>
      <t>香料</t>
    </r>
    <r>
      <rPr>
        <sz val="8"/>
        <color theme="1"/>
        <rFont val="Arial"/>
        <family val="2"/>
        <charset val="204"/>
      </rPr>
      <t xml:space="preserve"> </t>
    </r>
  </si>
  <si>
    <r>
      <rPr>
        <sz val="12"/>
        <rFont val="Yu Mincho"/>
        <family val="1"/>
        <charset val="128"/>
      </rPr>
      <t>リレント　ラ・セラール　ドロゥワージュレ</t>
    </r>
    <r>
      <rPr>
        <sz val="12"/>
        <rFont val="Arial"/>
        <family val="2"/>
        <charset val="204"/>
      </rPr>
      <t>SP</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</si>
  <si>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Gelee SP</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</si>
  <si>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La Cerarl Doreor Shampoo </t>
    </r>
    <r>
      <rPr>
        <sz val="10"/>
        <color rgb="FFFF0000"/>
        <rFont val="Arial"/>
        <family val="2"/>
        <charset val="204"/>
      </rPr>
      <t>ОБНОВИЛИ JAN, ТОВАР</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</si>
  <si>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コカミドプロピルベタイン
</t>
    </r>
    <r>
      <rPr>
        <sz val="8"/>
        <color theme="1"/>
        <rFont val="Arial"/>
        <family val="2"/>
        <charset val="204"/>
      </rPr>
      <t xml:space="preserve">3
</t>
    </r>
    <r>
      <rPr>
        <sz val="8"/>
        <color theme="1"/>
        <rFont val="Arial"/>
        <family val="2"/>
      </rPr>
      <t xml:space="preserve">ココイルメチルアラニンＮａ
</t>
    </r>
    <r>
      <rPr>
        <sz val="8"/>
        <color theme="1"/>
        <rFont val="Arial"/>
        <family val="2"/>
        <charset val="204"/>
      </rPr>
      <t xml:space="preserve">4
</t>
    </r>
    <r>
      <rPr>
        <sz val="8"/>
        <color theme="1"/>
        <rFont val="Arial"/>
        <family val="2"/>
      </rPr>
      <t xml:space="preserve">ＰＧ
</t>
    </r>
    <r>
      <rPr>
        <sz val="8"/>
        <color theme="1"/>
        <rFont val="Arial"/>
        <family val="2"/>
        <charset val="204"/>
      </rPr>
      <t xml:space="preserve">5
</t>
    </r>
    <r>
      <rPr>
        <sz val="8"/>
        <color theme="1"/>
        <rFont val="Arial"/>
        <family val="2"/>
      </rPr>
      <t xml:space="preserve">ラウレス－５カルボン酸Ｎａ
</t>
    </r>
    <r>
      <rPr>
        <sz val="8"/>
        <color theme="1"/>
        <rFont val="Arial"/>
        <family val="2"/>
        <charset val="204"/>
      </rPr>
      <t xml:space="preserve">6
</t>
    </r>
    <r>
      <rPr>
        <sz val="8"/>
        <color theme="1"/>
        <rFont val="Arial"/>
        <family val="2"/>
      </rPr>
      <t xml:space="preserve">ラウラミドＤＥＡ
</t>
    </r>
    <r>
      <rPr>
        <sz val="8"/>
        <color theme="1"/>
        <rFont val="Arial"/>
        <family val="2"/>
        <charset val="204"/>
      </rPr>
      <t xml:space="preserve">7
</t>
    </r>
    <r>
      <rPr>
        <sz val="8"/>
        <color theme="1"/>
        <rFont val="Arial"/>
        <family val="2"/>
      </rPr>
      <t xml:space="preserve">ジステアリン酸グリコール
</t>
    </r>
    <r>
      <rPr>
        <sz val="8"/>
        <color theme="1"/>
        <rFont val="Arial"/>
        <family val="2"/>
        <charset val="204"/>
      </rPr>
      <t xml:space="preserve">8
</t>
    </r>
    <r>
      <rPr>
        <sz val="8"/>
        <color theme="1"/>
        <rFont val="Arial"/>
        <family val="2"/>
      </rPr>
      <t xml:space="preserve">ソルビトール
</t>
    </r>
    <r>
      <rPr>
        <sz val="8"/>
        <color theme="1"/>
        <rFont val="Arial"/>
        <family val="2"/>
        <charset val="204"/>
      </rPr>
      <t xml:space="preserve">9
</t>
    </r>
    <r>
      <rPr>
        <sz val="8"/>
        <color theme="1"/>
        <rFont val="Arial"/>
        <family val="2"/>
      </rPr>
      <t xml:space="preserve">ベルガモット果皮油
</t>
    </r>
    <r>
      <rPr>
        <sz val="8"/>
        <color theme="1"/>
        <rFont val="Arial"/>
        <family val="2"/>
        <charset val="204"/>
      </rPr>
      <t xml:space="preserve">10
</t>
    </r>
    <r>
      <rPr>
        <sz val="8"/>
        <color theme="1"/>
        <rFont val="Arial"/>
        <family val="2"/>
      </rPr>
      <t xml:space="preserve">ハトムギ油
</t>
    </r>
    <r>
      <rPr>
        <sz val="8"/>
        <color theme="1"/>
        <rFont val="Arial"/>
        <family val="2"/>
        <charset val="204"/>
      </rPr>
      <t xml:space="preserve">11
</t>
    </r>
    <r>
      <rPr>
        <sz val="8"/>
        <color theme="1"/>
        <rFont val="Arial"/>
        <family val="2"/>
      </rPr>
      <t xml:space="preserve">アロエベラ液汁
</t>
    </r>
    <r>
      <rPr>
        <sz val="8"/>
        <color theme="1"/>
        <rFont val="Arial"/>
        <family val="2"/>
        <charset val="204"/>
      </rPr>
      <t xml:space="preserve">12
</t>
    </r>
    <r>
      <rPr>
        <sz val="8"/>
        <color theme="1"/>
        <rFont val="Arial"/>
        <family val="2"/>
      </rPr>
      <t xml:space="preserve">シラカンバ樹液
</t>
    </r>
    <r>
      <rPr>
        <sz val="8"/>
        <color theme="1"/>
        <rFont val="Arial"/>
        <family val="2"/>
        <charset val="204"/>
      </rPr>
      <t xml:space="preserve">13
</t>
    </r>
    <r>
      <rPr>
        <sz val="8"/>
        <color theme="1"/>
        <rFont val="Arial"/>
        <family val="2"/>
      </rPr>
      <t xml:space="preserve">ヒアルロン酸ヒドロキシプロピルトリモニウム
</t>
    </r>
    <r>
      <rPr>
        <sz val="8"/>
        <color theme="1"/>
        <rFont val="Arial"/>
        <family val="2"/>
        <charset val="204"/>
      </rPr>
      <t xml:space="preserve">14
</t>
    </r>
    <r>
      <rPr>
        <sz val="8"/>
        <color theme="1"/>
        <rFont val="Arial"/>
        <family val="2"/>
      </rPr>
      <t xml:space="preserve">水溶性コラーゲン
</t>
    </r>
    <r>
      <rPr>
        <sz val="8"/>
        <color theme="1"/>
        <rFont val="Arial"/>
        <family val="2"/>
        <charset val="204"/>
      </rPr>
      <t xml:space="preserve">15
</t>
    </r>
    <r>
      <rPr>
        <sz val="8"/>
        <color theme="1"/>
        <rFont val="Arial"/>
        <family val="2"/>
      </rPr>
      <t xml:space="preserve">オタネニンジン根エキス
</t>
    </r>
    <r>
      <rPr>
        <sz val="8"/>
        <color theme="1"/>
        <rFont val="Arial"/>
        <family val="2"/>
        <charset val="204"/>
      </rPr>
      <t xml:space="preserve">16
</t>
    </r>
    <r>
      <rPr>
        <sz val="8"/>
        <color theme="1"/>
        <rFont val="Arial"/>
        <family val="2"/>
      </rPr>
      <t xml:space="preserve">ゲンチアナ根エキス
</t>
    </r>
    <r>
      <rPr>
        <sz val="8"/>
        <color theme="1"/>
        <rFont val="Arial"/>
        <family val="2"/>
        <charset val="204"/>
      </rPr>
      <t xml:space="preserve">17
</t>
    </r>
    <r>
      <rPr>
        <sz val="8"/>
        <color theme="1"/>
        <rFont val="Arial"/>
        <family val="2"/>
      </rPr>
      <t xml:space="preserve">トウキンセンカ花エキス
</t>
    </r>
    <r>
      <rPr>
        <sz val="8"/>
        <color theme="1"/>
        <rFont val="Arial"/>
        <family val="2"/>
        <charset val="204"/>
      </rPr>
      <t xml:space="preserve">18
</t>
    </r>
    <r>
      <rPr>
        <sz val="8"/>
        <color theme="1"/>
        <rFont val="Arial"/>
        <family val="2"/>
      </rPr>
      <t xml:space="preserve">ウメ果実エキス
</t>
    </r>
    <r>
      <rPr>
        <sz val="8"/>
        <color theme="1"/>
        <rFont val="Arial"/>
        <family val="2"/>
        <charset val="204"/>
      </rPr>
      <t xml:space="preserve">19
</t>
    </r>
    <r>
      <rPr>
        <sz val="8"/>
        <color theme="1"/>
        <rFont val="Arial"/>
        <family val="2"/>
      </rPr>
      <t xml:space="preserve">センブリエキス
</t>
    </r>
    <r>
      <rPr>
        <sz val="8"/>
        <color theme="1"/>
        <rFont val="Arial"/>
        <family val="2"/>
        <charset val="204"/>
      </rPr>
      <t xml:space="preserve">20
</t>
    </r>
    <r>
      <rPr>
        <sz val="8"/>
        <color theme="1"/>
        <rFont val="Arial"/>
        <family val="2"/>
      </rPr>
      <t xml:space="preserve">アンペロプシスグロセデンタタ葉エキス
</t>
    </r>
    <r>
      <rPr>
        <sz val="8"/>
        <color theme="1"/>
        <rFont val="Arial"/>
        <family val="2"/>
        <charset val="204"/>
      </rPr>
      <t xml:space="preserve">21
</t>
    </r>
    <r>
      <rPr>
        <sz val="8"/>
        <color theme="1"/>
        <rFont val="Arial"/>
        <family val="2"/>
      </rPr>
      <t xml:space="preserve">ヒオウギエキス
</t>
    </r>
    <r>
      <rPr>
        <sz val="8"/>
        <color theme="1"/>
        <rFont val="Arial"/>
        <family val="2"/>
        <charset val="204"/>
      </rPr>
      <t xml:space="preserve">22
</t>
    </r>
    <r>
      <rPr>
        <sz val="8"/>
        <color theme="1"/>
        <rFont val="Arial"/>
        <family val="2"/>
      </rPr>
      <t xml:space="preserve">アイ葉／茎エキス
</t>
    </r>
    <r>
      <rPr>
        <sz val="8"/>
        <color theme="1"/>
        <rFont val="Arial"/>
        <family val="2"/>
        <charset val="204"/>
      </rPr>
      <t xml:space="preserve">23
</t>
    </r>
    <r>
      <rPr>
        <sz val="8"/>
        <color theme="1"/>
        <rFont val="Arial"/>
        <family val="2"/>
      </rPr>
      <t xml:space="preserve">ビワ葉エキス
</t>
    </r>
    <r>
      <rPr>
        <sz val="8"/>
        <color theme="1"/>
        <rFont val="Arial"/>
        <family val="2"/>
        <charset val="204"/>
      </rPr>
      <t xml:space="preserve">24
</t>
    </r>
    <r>
      <rPr>
        <sz val="8"/>
        <color theme="1"/>
        <rFont val="Arial"/>
        <family val="2"/>
      </rPr>
      <t xml:space="preserve">フトモモ葉エキス
</t>
    </r>
    <r>
      <rPr>
        <sz val="8"/>
        <color theme="1"/>
        <rFont val="Arial"/>
        <family val="2"/>
        <charset val="204"/>
      </rPr>
      <t xml:space="preserve">25
</t>
    </r>
    <r>
      <rPr>
        <sz val="8"/>
        <color theme="1"/>
        <rFont val="Arial"/>
        <family val="2"/>
      </rPr>
      <t xml:space="preserve">ドクダミエキス
</t>
    </r>
    <r>
      <rPr>
        <sz val="8"/>
        <color theme="1"/>
        <rFont val="Arial"/>
        <family val="2"/>
        <charset val="204"/>
      </rPr>
      <t xml:space="preserve">26
</t>
    </r>
    <r>
      <rPr>
        <sz val="8"/>
        <color theme="1"/>
        <rFont val="Arial"/>
        <family val="2"/>
      </rPr>
      <t xml:space="preserve">ハトムギ種子エキス
</t>
    </r>
    <r>
      <rPr>
        <sz val="8"/>
        <color theme="1"/>
        <rFont val="Arial"/>
        <family val="2"/>
        <charset val="204"/>
      </rPr>
      <t xml:space="preserve">27
</t>
    </r>
    <r>
      <rPr>
        <sz val="8"/>
        <color theme="1"/>
        <rFont val="Arial"/>
        <family val="2"/>
      </rPr>
      <t xml:space="preserve">カンゾウ根エキス
</t>
    </r>
    <r>
      <rPr>
        <sz val="8"/>
        <color theme="1"/>
        <rFont val="Arial"/>
        <family val="2"/>
        <charset val="204"/>
      </rPr>
      <t xml:space="preserve">28
</t>
    </r>
    <r>
      <rPr>
        <sz val="8"/>
        <color theme="1"/>
        <rFont val="Arial"/>
        <family val="2"/>
      </rPr>
      <t xml:space="preserve">フユムシナツクサタケエキス
</t>
    </r>
    <r>
      <rPr>
        <sz val="8"/>
        <color theme="1"/>
        <rFont val="Arial"/>
        <family val="2"/>
        <charset val="204"/>
      </rPr>
      <t xml:space="preserve">29
</t>
    </r>
    <r>
      <rPr>
        <sz val="8"/>
        <color theme="1"/>
        <rFont val="Arial"/>
        <family val="2"/>
      </rPr>
      <t xml:space="preserve">ナツメ果実エキス
</t>
    </r>
    <r>
      <rPr>
        <sz val="8"/>
        <color theme="1"/>
        <rFont val="Arial"/>
        <family val="2"/>
        <charset val="204"/>
      </rPr>
      <t xml:space="preserve">30
</t>
    </r>
    <r>
      <rPr>
        <sz val="8"/>
        <color theme="1"/>
        <rFont val="Arial"/>
        <family val="2"/>
      </rPr>
      <t xml:space="preserve">カワラヨモギ花エキス
</t>
    </r>
    <r>
      <rPr>
        <sz val="8"/>
        <color theme="1"/>
        <rFont val="Arial"/>
        <family val="2"/>
        <charset val="204"/>
      </rPr>
      <t xml:space="preserve">31
</t>
    </r>
    <r>
      <rPr>
        <sz val="8"/>
        <color theme="1"/>
        <rFont val="Arial"/>
        <family val="2"/>
      </rPr>
      <t xml:space="preserve">オウゴン根エキス
</t>
    </r>
    <r>
      <rPr>
        <sz val="8"/>
        <color theme="1"/>
        <rFont val="Arial"/>
        <family val="2"/>
        <charset val="204"/>
      </rPr>
      <t xml:space="preserve">32
</t>
    </r>
    <r>
      <rPr>
        <sz val="8"/>
        <color theme="1"/>
        <rFont val="Arial"/>
        <family val="2"/>
      </rPr>
      <t xml:space="preserve">マグワ根皮エキス
</t>
    </r>
    <r>
      <rPr>
        <sz val="8"/>
        <color theme="1"/>
        <rFont val="Arial"/>
        <family val="2"/>
        <charset val="204"/>
      </rPr>
      <t xml:space="preserve">33
</t>
    </r>
    <r>
      <rPr>
        <sz val="8"/>
        <color theme="1"/>
        <rFont val="Arial"/>
        <family val="2"/>
      </rPr>
      <t xml:space="preserve">カンゾウ葉エキス
</t>
    </r>
    <r>
      <rPr>
        <sz val="8"/>
        <color theme="1"/>
        <rFont val="Arial"/>
        <family val="2"/>
        <charset val="204"/>
      </rPr>
      <t xml:space="preserve">34
</t>
    </r>
    <r>
      <rPr>
        <sz val="8"/>
        <color theme="1"/>
        <rFont val="Arial"/>
        <family val="2"/>
      </rPr>
      <t xml:space="preserve">グリチルレチン酸ステアリル
</t>
    </r>
    <r>
      <rPr>
        <sz val="8"/>
        <color theme="1"/>
        <rFont val="Arial"/>
        <family val="2"/>
        <charset val="204"/>
      </rPr>
      <t xml:space="preserve">35
</t>
    </r>
    <r>
      <rPr>
        <sz val="8"/>
        <color theme="1"/>
        <rFont val="Arial"/>
        <family val="2"/>
      </rPr>
      <t xml:space="preserve">テトラヘキシルデカン酸アスコルビル
</t>
    </r>
    <r>
      <rPr>
        <sz val="8"/>
        <color theme="1"/>
        <rFont val="Arial"/>
        <family val="2"/>
        <charset val="204"/>
      </rPr>
      <t xml:space="preserve">36
</t>
    </r>
    <r>
      <rPr>
        <sz val="8"/>
        <color theme="1"/>
        <rFont val="Arial"/>
        <family val="2"/>
      </rPr>
      <t xml:space="preserve">酢酸トコフェロール
</t>
    </r>
    <r>
      <rPr>
        <sz val="8"/>
        <color theme="1"/>
        <rFont val="Arial"/>
        <family val="2"/>
        <charset val="204"/>
      </rPr>
      <t xml:space="preserve">37
</t>
    </r>
    <r>
      <rPr>
        <sz val="8"/>
        <color theme="1"/>
        <rFont val="Arial"/>
        <family val="2"/>
      </rPr>
      <t xml:space="preserve">パルミチン酸レチノール
</t>
    </r>
    <r>
      <rPr>
        <sz val="8"/>
        <color theme="1"/>
        <rFont val="Arial"/>
        <family val="2"/>
        <charset val="204"/>
      </rPr>
      <t xml:space="preserve">38
</t>
    </r>
    <r>
      <rPr>
        <sz val="8"/>
        <color theme="1"/>
        <rFont val="Arial"/>
        <family val="2"/>
      </rPr>
      <t xml:space="preserve">トコフェロール
</t>
    </r>
    <r>
      <rPr>
        <sz val="8"/>
        <color theme="1"/>
        <rFont val="Arial"/>
        <family val="2"/>
        <charset val="204"/>
      </rPr>
      <t xml:space="preserve">39
</t>
    </r>
    <r>
      <rPr>
        <sz val="8"/>
        <color theme="1"/>
        <rFont val="Arial"/>
        <family val="2"/>
      </rPr>
      <t xml:space="preserve">スクワラン
</t>
    </r>
    <r>
      <rPr>
        <sz val="8"/>
        <color theme="1"/>
        <rFont val="Arial"/>
        <family val="2"/>
        <charset val="204"/>
      </rPr>
      <t xml:space="preserve">40
</t>
    </r>
    <r>
      <rPr>
        <sz val="8"/>
        <color theme="1"/>
        <rFont val="Arial"/>
        <family val="2"/>
      </rPr>
      <t xml:space="preserve">ピーナッツ油
</t>
    </r>
    <r>
      <rPr>
        <sz val="8"/>
        <color theme="1"/>
        <rFont val="Arial"/>
        <family val="2"/>
        <charset val="204"/>
      </rPr>
      <t xml:space="preserve">41
</t>
    </r>
    <r>
      <rPr>
        <sz val="8"/>
        <color theme="1"/>
        <rFont val="Arial"/>
        <family val="2"/>
      </rPr>
      <t xml:space="preserve">ＢＧ
</t>
    </r>
    <r>
      <rPr>
        <sz val="8"/>
        <color theme="1"/>
        <rFont val="Arial"/>
        <family val="2"/>
        <charset val="204"/>
      </rPr>
      <t xml:space="preserve">42
</t>
    </r>
    <r>
      <rPr>
        <sz val="8"/>
        <color theme="1"/>
        <rFont val="Arial"/>
        <family val="2"/>
      </rPr>
      <t xml:space="preserve">ＤＰＧ
</t>
    </r>
    <r>
      <rPr>
        <sz val="8"/>
        <color theme="1"/>
        <rFont val="Arial"/>
        <family val="2"/>
        <charset val="204"/>
      </rPr>
      <t xml:space="preserve">43
</t>
    </r>
    <r>
      <rPr>
        <sz val="8"/>
        <color theme="1"/>
        <rFont val="Arial"/>
        <family val="2"/>
      </rPr>
      <t xml:space="preserve">グリセリン
</t>
    </r>
    <r>
      <rPr>
        <sz val="8"/>
        <color theme="1"/>
        <rFont val="Arial"/>
        <family val="2"/>
        <charset val="204"/>
      </rPr>
      <t xml:space="preserve">44
</t>
    </r>
    <r>
      <rPr>
        <sz val="8"/>
        <color theme="1"/>
        <rFont val="Arial"/>
        <family val="2"/>
      </rPr>
      <t xml:space="preserve">ポリクオタニウム－１０
</t>
    </r>
    <r>
      <rPr>
        <sz val="8"/>
        <color theme="1"/>
        <rFont val="Arial"/>
        <family val="2"/>
        <charset val="204"/>
      </rPr>
      <t xml:space="preserve">45
</t>
    </r>
    <r>
      <rPr>
        <sz val="8"/>
        <color theme="1"/>
        <rFont val="Arial"/>
        <family val="2"/>
      </rPr>
      <t xml:space="preserve">タマリンドガム
</t>
    </r>
    <r>
      <rPr>
        <sz val="8"/>
        <color theme="1"/>
        <rFont val="Arial"/>
        <family val="2"/>
        <charset val="204"/>
      </rPr>
      <t xml:space="preserve">46
</t>
    </r>
    <r>
      <rPr>
        <sz val="8"/>
        <color theme="1"/>
        <rFont val="Arial"/>
        <family val="2"/>
      </rPr>
      <t xml:space="preserve">ジステアリン酸ＰＥＧ－１５０
</t>
    </r>
    <r>
      <rPr>
        <sz val="8"/>
        <color theme="1"/>
        <rFont val="Arial"/>
        <family val="2"/>
        <charset val="204"/>
      </rPr>
      <t xml:space="preserve">47
</t>
    </r>
    <r>
      <rPr>
        <sz val="8"/>
        <color theme="1"/>
        <rFont val="Arial"/>
        <family val="2"/>
      </rPr>
      <t xml:space="preserve">塩化Ｎａ
</t>
    </r>
    <r>
      <rPr>
        <sz val="8"/>
        <color theme="1"/>
        <rFont val="Arial"/>
        <family val="2"/>
        <charset val="204"/>
      </rPr>
      <t xml:space="preserve">48
</t>
    </r>
    <r>
      <rPr>
        <sz val="8"/>
        <color theme="1"/>
        <rFont val="Arial"/>
        <family val="2"/>
      </rPr>
      <t xml:space="preserve">酢酸Ｎａ
</t>
    </r>
    <r>
      <rPr>
        <sz val="8"/>
        <color theme="1"/>
        <rFont val="Arial"/>
        <family val="2"/>
        <charset val="204"/>
      </rPr>
      <t xml:space="preserve">49
</t>
    </r>
    <r>
      <rPr>
        <sz val="8"/>
        <color theme="1"/>
        <rFont val="Arial"/>
        <family val="2"/>
      </rPr>
      <t xml:space="preserve">ステアリン酸ＰＥＧ－４０
</t>
    </r>
    <r>
      <rPr>
        <sz val="8"/>
        <color theme="1"/>
        <rFont val="Arial"/>
        <family val="2"/>
        <charset val="204"/>
      </rPr>
      <t xml:space="preserve">50
</t>
    </r>
    <r>
      <rPr>
        <sz val="8"/>
        <color theme="1"/>
        <rFont val="Arial"/>
        <family val="2"/>
      </rPr>
      <t xml:space="preserve">ＰＰＧ－２４グリセレス－２４
</t>
    </r>
    <r>
      <rPr>
        <sz val="8"/>
        <color theme="1"/>
        <rFont val="Arial"/>
        <family val="2"/>
        <charset val="204"/>
      </rPr>
      <t xml:space="preserve">51
</t>
    </r>
    <r>
      <rPr>
        <sz val="8"/>
        <color theme="1"/>
        <rFont val="Arial"/>
        <family val="2"/>
      </rPr>
      <t xml:space="preserve">ラウリン酸ポリグリセリル－１０
</t>
    </r>
    <r>
      <rPr>
        <sz val="8"/>
        <color theme="1"/>
        <rFont val="Arial"/>
        <family val="2"/>
        <charset val="204"/>
      </rPr>
      <t xml:space="preserve">52
</t>
    </r>
    <r>
      <rPr>
        <sz val="8"/>
        <color theme="1"/>
        <rFont val="Arial"/>
        <family val="2"/>
      </rPr>
      <t xml:space="preserve">ステアロイルメチルタウリンＮａ
</t>
    </r>
    <r>
      <rPr>
        <sz val="8"/>
        <color theme="1"/>
        <rFont val="Arial"/>
        <family val="2"/>
        <charset val="204"/>
      </rPr>
      <t xml:space="preserve">53
</t>
    </r>
    <r>
      <rPr>
        <sz val="8"/>
        <color theme="1"/>
        <rFont val="Arial"/>
        <family val="2"/>
      </rPr>
      <t xml:space="preserve">クエン酸
</t>
    </r>
    <r>
      <rPr>
        <sz val="8"/>
        <color theme="1"/>
        <rFont val="Arial"/>
        <family val="2"/>
        <charset val="204"/>
      </rPr>
      <t xml:space="preserve">54
</t>
    </r>
    <r>
      <rPr>
        <sz val="8"/>
        <color theme="1"/>
        <rFont val="Arial"/>
        <family val="2"/>
      </rPr>
      <t xml:space="preserve">エタノール
</t>
    </r>
    <r>
      <rPr>
        <sz val="8"/>
        <color theme="1"/>
        <rFont val="Arial"/>
        <family val="2"/>
        <charset val="204"/>
      </rPr>
      <t xml:space="preserve">55
</t>
    </r>
    <r>
      <rPr>
        <sz val="8"/>
        <color theme="1"/>
        <rFont val="Arial"/>
        <family val="2"/>
      </rPr>
      <t xml:space="preserve">香料
</t>
    </r>
    <r>
      <rPr>
        <sz val="8"/>
        <color theme="1"/>
        <rFont val="Arial"/>
        <family val="2"/>
        <charset val="204"/>
      </rPr>
      <t xml:space="preserve">56
</t>
    </r>
    <r>
      <rPr>
        <sz val="8"/>
        <color theme="1"/>
        <rFont val="Arial"/>
        <family val="2"/>
      </rPr>
      <t xml:space="preserve">メチルパラベン
</t>
    </r>
    <r>
      <rPr>
        <sz val="8"/>
        <color theme="1"/>
        <rFont val="Arial"/>
        <family val="2"/>
        <charset val="204"/>
      </rPr>
      <t xml:space="preserve">57
</t>
    </r>
    <r>
      <rPr>
        <sz val="8"/>
        <color theme="1"/>
        <rFont val="Arial"/>
        <family val="2"/>
      </rPr>
      <t>ＥＤＴＡ－２Ｎａ</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</si>
  <si>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Treatment</t>
    </r>
    <r>
      <rPr>
        <sz val="10"/>
        <color rgb="FFFF0000"/>
        <rFont val="Arial"/>
        <family val="2"/>
        <charset val="204"/>
      </rPr>
      <t xml:space="preserve"> ОБНОВИЛИ JAN, ТОВАР</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</si>
  <si>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ＰＧ
</t>
    </r>
    <r>
      <rPr>
        <sz val="8"/>
        <color theme="1"/>
        <rFont val="Arial"/>
        <family val="2"/>
        <charset val="204"/>
      </rPr>
      <t xml:space="preserve">3 </t>
    </r>
    <r>
      <rPr>
        <sz val="8"/>
        <color theme="1"/>
        <rFont val="Arial"/>
        <family val="2"/>
      </rPr>
      <t xml:space="preserve">スクワラン
</t>
    </r>
    <r>
      <rPr>
        <sz val="8"/>
        <color theme="1"/>
        <rFont val="Arial"/>
        <family val="2"/>
        <charset val="204"/>
      </rPr>
      <t xml:space="preserve">4 </t>
    </r>
    <r>
      <rPr>
        <sz val="8"/>
        <color theme="1"/>
        <rFont val="Arial"/>
        <family val="2"/>
      </rPr>
      <t xml:space="preserve">シクロペンタシロキサン
</t>
    </r>
    <r>
      <rPr>
        <sz val="8"/>
        <color theme="1"/>
        <rFont val="Arial"/>
        <family val="2"/>
        <charset val="204"/>
      </rPr>
      <t xml:space="preserve">5 </t>
    </r>
    <r>
      <rPr>
        <sz val="8"/>
        <color theme="1"/>
        <rFont val="Arial"/>
        <family val="2"/>
      </rPr>
      <t xml:space="preserve">ステアロキシプロピルトリモニウムクロリド
</t>
    </r>
    <r>
      <rPr>
        <sz val="8"/>
        <color theme="1"/>
        <rFont val="Arial"/>
        <family val="2"/>
        <charset val="204"/>
      </rPr>
      <t xml:space="preserve">6 </t>
    </r>
    <r>
      <rPr>
        <sz val="8"/>
        <color theme="1"/>
        <rFont val="Arial"/>
        <family val="2"/>
      </rPr>
      <t xml:space="preserve">ステアリルアルコール
</t>
    </r>
    <r>
      <rPr>
        <sz val="8"/>
        <color theme="1"/>
        <rFont val="Arial"/>
        <family val="2"/>
        <charset val="204"/>
      </rPr>
      <t xml:space="preserve">7 </t>
    </r>
    <r>
      <rPr>
        <sz val="8"/>
        <color theme="1"/>
        <rFont val="Arial"/>
        <family val="2"/>
      </rPr>
      <t xml:space="preserve">ステアルトリモニウムブロミド
</t>
    </r>
    <r>
      <rPr>
        <sz val="8"/>
        <color theme="1"/>
        <rFont val="Arial"/>
        <family val="2"/>
        <charset val="204"/>
      </rPr>
      <t>8</t>
    </r>
    <r>
      <rPr>
        <sz val="8"/>
        <color theme="1"/>
        <rFont val="Arial"/>
        <family val="2"/>
      </rPr>
      <t xml:space="preserve">　ヘキサ（ヒドロキシステアリン酸／ステアリン酸／
ロジン酸）ジペンタエリスリチル
</t>
    </r>
    <r>
      <rPr>
        <sz val="8"/>
        <color theme="1"/>
        <rFont val="Arial"/>
        <family val="2"/>
        <charset val="204"/>
      </rPr>
      <t xml:space="preserve">9 </t>
    </r>
    <r>
      <rPr>
        <sz val="8"/>
        <color theme="1"/>
        <rFont val="Arial"/>
        <family val="2"/>
      </rPr>
      <t xml:space="preserve">セタノール
</t>
    </r>
    <r>
      <rPr>
        <sz val="8"/>
        <color theme="1"/>
        <rFont val="Arial"/>
        <family val="2"/>
        <charset val="204"/>
      </rPr>
      <t xml:space="preserve">10 </t>
    </r>
    <r>
      <rPr>
        <sz val="8"/>
        <color theme="1"/>
        <rFont val="Arial"/>
        <family val="2"/>
      </rPr>
      <t xml:space="preserve">ベルガモット果皮油
</t>
    </r>
    <r>
      <rPr>
        <sz val="8"/>
        <color theme="1"/>
        <rFont val="Arial"/>
        <family val="2"/>
        <charset val="204"/>
      </rPr>
      <t xml:space="preserve">11 </t>
    </r>
    <r>
      <rPr>
        <sz val="8"/>
        <color theme="1"/>
        <rFont val="Arial"/>
        <family val="2"/>
      </rPr>
      <t xml:space="preserve">ハトムギ油
</t>
    </r>
    <r>
      <rPr>
        <sz val="8"/>
        <color theme="1"/>
        <rFont val="Arial"/>
        <family val="2"/>
        <charset val="204"/>
      </rPr>
      <t xml:space="preserve">12 </t>
    </r>
    <r>
      <rPr>
        <sz val="8"/>
        <color theme="1"/>
        <rFont val="Arial"/>
        <family val="2"/>
      </rPr>
      <t xml:space="preserve">アロエベラ液汁
</t>
    </r>
    <r>
      <rPr>
        <sz val="8"/>
        <color theme="1"/>
        <rFont val="Arial"/>
        <family val="2"/>
        <charset val="204"/>
      </rPr>
      <t xml:space="preserve">13 </t>
    </r>
    <r>
      <rPr>
        <sz val="8"/>
        <color theme="1"/>
        <rFont val="Arial"/>
        <family val="2"/>
      </rPr>
      <t xml:space="preserve">シラカンバ樹液
</t>
    </r>
    <r>
      <rPr>
        <sz val="8"/>
        <color theme="1"/>
        <rFont val="Arial"/>
        <family val="2"/>
        <charset val="204"/>
      </rPr>
      <t xml:space="preserve">14 </t>
    </r>
    <r>
      <rPr>
        <sz val="8"/>
        <color theme="1"/>
        <rFont val="Arial"/>
        <family val="2"/>
      </rPr>
      <t xml:space="preserve">ヒアルロン酸ヒドロキシプロピルトリモニウム
</t>
    </r>
    <r>
      <rPr>
        <sz val="8"/>
        <color theme="1"/>
        <rFont val="Arial"/>
        <family val="2"/>
        <charset val="204"/>
      </rPr>
      <t xml:space="preserve">15 </t>
    </r>
    <r>
      <rPr>
        <sz val="8"/>
        <color theme="1"/>
        <rFont val="Arial"/>
        <family val="2"/>
      </rPr>
      <t xml:space="preserve">水溶性コラーゲン
</t>
    </r>
    <r>
      <rPr>
        <sz val="8"/>
        <color theme="1"/>
        <rFont val="Arial"/>
        <family val="2"/>
        <charset val="204"/>
      </rPr>
      <t xml:space="preserve">16 </t>
    </r>
    <r>
      <rPr>
        <sz val="8"/>
        <color theme="1"/>
        <rFont val="Arial"/>
        <family val="2"/>
      </rPr>
      <t xml:space="preserve">オタネニンジン根エキス
</t>
    </r>
    <r>
      <rPr>
        <sz val="8"/>
        <color theme="1"/>
        <rFont val="Arial"/>
        <family val="2"/>
        <charset val="204"/>
      </rPr>
      <t xml:space="preserve">17 </t>
    </r>
    <r>
      <rPr>
        <sz val="8"/>
        <color theme="1"/>
        <rFont val="Arial"/>
        <family val="2"/>
      </rPr>
      <t xml:space="preserve">ゲンチアナ根エキス
</t>
    </r>
    <r>
      <rPr>
        <sz val="8"/>
        <color theme="1"/>
        <rFont val="Arial"/>
        <family val="2"/>
        <charset val="204"/>
      </rPr>
      <t xml:space="preserve">18 </t>
    </r>
    <r>
      <rPr>
        <sz val="8"/>
        <color theme="1"/>
        <rFont val="Arial"/>
        <family val="2"/>
      </rPr>
      <t xml:space="preserve">トウキンセンカ花エキス
</t>
    </r>
    <r>
      <rPr>
        <sz val="8"/>
        <color theme="1"/>
        <rFont val="Arial"/>
        <family val="2"/>
        <charset val="204"/>
      </rPr>
      <t xml:space="preserve">19 </t>
    </r>
    <r>
      <rPr>
        <sz val="8"/>
        <color theme="1"/>
        <rFont val="Arial"/>
        <family val="2"/>
      </rPr>
      <t xml:space="preserve">ウメ果実エキス
</t>
    </r>
    <r>
      <rPr>
        <sz val="8"/>
        <color theme="1"/>
        <rFont val="Arial"/>
        <family val="2"/>
        <charset val="204"/>
      </rPr>
      <t xml:space="preserve">20 </t>
    </r>
    <r>
      <rPr>
        <sz val="8"/>
        <color theme="1"/>
        <rFont val="Arial"/>
        <family val="2"/>
      </rPr>
      <t xml:space="preserve">センブリエキス
</t>
    </r>
    <r>
      <rPr>
        <sz val="8"/>
        <color theme="1"/>
        <rFont val="Arial"/>
        <family val="2"/>
        <charset val="204"/>
      </rPr>
      <t xml:space="preserve">21 </t>
    </r>
    <r>
      <rPr>
        <sz val="8"/>
        <color theme="1"/>
        <rFont val="Arial"/>
        <family val="2"/>
      </rPr>
      <t xml:space="preserve">アンペロプシスグロセデンタタ葉エキス
</t>
    </r>
    <r>
      <rPr>
        <sz val="8"/>
        <color theme="1"/>
        <rFont val="Arial"/>
        <family val="2"/>
        <charset val="204"/>
      </rPr>
      <t xml:space="preserve">22 </t>
    </r>
    <r>
      <rPr>
        <sz val="8"/>
        <color theme="1"/>
        <rFont val="Arial"/>
        <family val="2"/>
      </rPr>
      <t xml:space="preserve">ヒオウギエキス
</t>
    </r>
    <r>
      <rPr>
        <sz val="8"/>
        <color theme="1"/>
        <rFont val="Arial"/>
        <family val="2"/>
        <charset val="204"/>
      </rPr>
      <t xml:space="preserve">23 </t>
    </r>
    <r>
      <rPr>
        <sz val="8"/>
        <color theme="1"/>
        <rFont val="Arial"/>
        <family val="2"/>
      </rPr>
      <t xml:space="preserve">アイ葉／茎エキス
</t>
    </r>
    <r>
      <rPr>
        <sz val="8"/>
        <color theme="1"/>
        <rFont val="Arial"/>
        <family val="2"/>
        <charset val="204"/>
      </rPr>
      <t xml:space="preserve">24 </t>
    </r>
    <r>
      <rPr>
        <sz val="8"/>
        <color theme="1"/>
        <rFont val="Arial"/>
        <family val="2"/>
      </rPr>
      <t xml:space="preserve">ビワ葉エキス
</t>
    </r>
    <r>
      <rPr>
        <sz val="8"/>
        <color theme="1"/>
        <rFont val="Arial"/>
        <family val="2"/>
        <charset val="204"/>
      </rPr>
      <t xml:space="preserve">25 </t>
    </r>
    <r>
      <rPr>
        <sz val="8"/>
        <color theme="1"/>
        <rFont val="Arial"/>
        <family val="2"/>
      </rPr>
      <t xml:space="preserve">フトモモ葉エキス
</t>
    </r>
    <r>
      <rPr>
        <sz val="8"/>
        <color theme="1"/>
        <rFont val="Arial"/>
        <family val="2"/>
        <charset val="204"/>
      </rPr>
      <t xml:space="preserve">26 </t>
    </r>
    <r>
      <rPr>
        <sz val="8"/>
        <color theme="1"/>
        <rFont val="Arial"/>
        <family val="2"/>
      </rPr>
      <t xml:space="preserve">ドクダミエキス
</t>
    </r>
    <r>
      <rPr>
        <sz val="8"/>
        <color theme="1"/>
        <rFont val="Arial"/>
        <family val="2"/>
        <charset val="204"/>
      </rPr>
      <t xml:space="preserve">27 </t>
    </r>
    <r>
      <rPr>
        <sz val="8"/>
        <color theme="1"/>
        <rFont val="Arial"/>
        <family val="2"/>
      </rPr>
      <t xml:space="preserve">ハトムギ種子エキス
</t>
    </r>
    <r>
      <rPr>
        <sz val="8"/>
        <color theme="1"/>
        <rFont val="Arial"/>
        <family val="2"/>
        <charset val="204"/>
      </rPr>
      <t xml:space="preserve">28 </t>
    </r>
    <r>
      <rPr>
        <sz val="8"/>
        <color theme="1"/>
        <rFont val="Arial"/>
        <family val="2"/>
      </rPr>
      <t xml:space="preserve">カンゾウ根エキス
</t>
    </r>
    <r>
      <rPr>
        <sz val="8"/>
        <color theme="1"/>
        <rFont val="Arial"/>
        <family val="2"/>
        <charset val="204"/>
      </rPr>
      <t xml:space="preserve">29 </t>
    </r>
    <r>
      <rPr>
        <sz val="8"/>
        <color theme="1"/>
        <rFont val="Arial"/>
        <family val="2"/>
      </rPr>
      <t xml:space="preserve">フユムシナツクサタケエキス
</t>
    </r>
    <r>
      <rPr>
        <sz val="8"/>
        <color theme="1"/>
        <rFont val="Arial"/>
        <family val="2"/>
        <charset val="204"/>
      </rPr>
      <t xml:space="preserve">30 </t>
    </r>
    <r>
      <rPr>
        <sz val="8"/>
        <color theme="1"/>
        <rFont val="Arial"/>
        <family val="2"/>
      </rPr>
      <t xml:space="preserve">ナツメ果実エキス
</t>
    </r>
    <r>
      <rPr>
        <sz val="8"/>
        <color theme="1"/>
        <rFont val="Arial"/>
        <family val="2"/>
        <charset val="204"/>
      </rPr>
      <t xml:space="preserve">31 </t>
    </r>
    <r>
      <rPr>
        <sz val="8"/>
        <color theme="1"/>
        <rFont val="Arial"/>
        <family val="2"/>
      </rPr>
      <t xml:space="preserve">カワラヨモギ花エキス
</t>
    </r>
    <r>
      <rPr>
        <sz val="8"/>
        <color theme="1"/>
        <rFont val="Arial"/>
        <family val="2"/>
        <charset val="204"/>
      </rPr>
      <t xml:space="preserve">32 </t>
    </r>
    <r>
      <rPr>
        <sz val="8"/>
        <color theme="1"/>
        <rFont val="Arial"/>
        <family val="2"/>
      </rPr>
      <t xml:space="preserve">オウゴン根エキス
</t>
    </r>
    <r>
      <rPr>
        <sz val="8"/>
        <color theme="1"/>
        <rFont val="Arial"/>
        <family val="2"/>
        <charset val="204"/>
      </rPr>
      <t xml:space="preserve">33 </t>
    </r>
    <r>
      <rPr>
        <sz val="8"/>
        <color theme="1"/>
        <rFont val="Arial"/>
        <family val="2"/>
      </rPr>
      <t xml:space="preserve">マグワ根皮エキス
</t>
    </r>
    <r>
      <rPr>
        <sz val="8"/>
        <color theme="1"/>
        <rFont val="Arial"/>
        <family val="2"/>
        <charset val="204"/>
      </rPr>
      <t xml:space="preserve">34 </t>
    </r>
    <r>
      <rPr>
        <sz val="8"/>
        <color theme="1"/>
        <rFont val="Arial"/>
        <family val="2"/>
      </rPr>
      <t xml:space="preserve">ラウロイルグルタミン酸ジ（フィトステリル／オク
チルドデシル）
</t>
    </r>
    <r>
      <rPr>
        <sz val="8"/>
        <color theme="1"/>
        <rFont val="Arial"/>
        <family val="2"/>
        <charset val="204"/>
      </rPr>
      <t xml:space="preserve">35 </t>
    </r>
    <r>
      <rPr>
        <sz val="8"/>
        <color theme="1"/>
        <rFont val="Arial"/>
        <family val="2"/>
      </rPr>
      <t xml:space="preserve">セリン
</t>
    </r>
    <r>
      <rPr>
        <sz val="8"/>
        <color theme="1"/>
        <rFont val="Arial"/>
        <family val="2"/>
        <charset val="204"/>
      </rPr>
      <t xml:space="preserve">36 </t>
    </r>
    <r>
      <rPr>
        <sz val="8"/>
        <color theme="1"/>
        <rFont val="Arial"/>
        <family val="2"/>
      </rPr>
      <t xml:space="preserve">アラニン
</t>
    </r>
    <r>
      <rPr>
        <sz val="8"/>
        <color theme="1"/>
        <rFont val="Arial"/>
        <family val="2"/>
        <charset val="204"/>
      </rPr>
      <t xml:space="preserve">37 </t>
    </r>
    <r>
      <rPr>
        <sz val="8"/>
        <color theme="1"/>
        <rFont val="Arial"/>
        <family val="2"/>
      </rPr>
      <t xml:space="preserve">グリシン
</t>
    </r>
    <r>
      <rPr>
        <sz val="8"/>
        <color theme="1"/>
        <rFont val="Arial"/>
        <family val="2"/>
        <charset val="204"/>
      </rPr>
      <t xml:space="preserve">38 </t>
    </r>
    <r>
      <rPr>
        <sz val="8"/>
        <color theme="1"/>
        <rFont val="Arial"/>
        <family val="2"/>
      </rPr>
      <t xml:space="preserve">グルタミン酸
</t>
    </r>
    <r>
      <rPr>
        <sz val="8"/>
        <color theme="1"/>
        <rFont val="Arial"/>
        <family val="2"/>
        <charset val="204"/>
      </rPr>
      <t xml:space="preserve">39 </t>
    </r>
    <r>
      <rPr>
        <sz val="8"/>
        <color theme="1"/>
        <rFont val="Arial"/>
        <family val="2"/>
      </rPr>
      <t xml:space="preserve">リシンＨＣｌ
</t>
    </r>
    <r>
      <rPr>
        <sz val="8"/>
        <color theme="1"/>
        <rFont val="Arial"/>
        <family val="2"/>
        <charset val="204"/>
      </rPr>
      <t xml:space="preserve">40 </t>
    </r>
    <r>
      <rPr>
        <sz val="8"/>
        <color theme="1"/>
        <rFont val="Arial"/>
        <family val="2"/>
      </rPr>
      <t xml:space="preserve">トレオニン
</t>
    </r>
    <r>
      <rPr>
        <sz val="8"/>
        <color theme="1"/>
        <rFont val="Arial"/>
        <family val="2"/>
        <charset val="204"/>
      </rPr>
      <t xml:space="preserve">41 </t>
    </r>
    <r>
      <rPr>
        <sz val="8"/>
        <color theme="1"/>
        <rFont val="Arial"/>
        <family val="2"/>
      </rPr>
      <t xml:space="preserve">アルギニン
</t>
    </r>
    <r>
      <rPr>
        <sz val="8"/>
        <color theme="1"/>
        <rFont val="Arial"/>
        <family val="2"/>
        <charset val="204"/>
      </rPr>
      <t xml:space="preserve">42 </t>
    </r>
    <r>
      <rPr>
        <sz val="8"/>
        <color theme="1"/>
        <rFont val="Arial"/>
        <family val="2"/>
      </rPr>
      <t xml:space="preserve">グリチルレチン酸ステアリル
</t>
    </r>
    <r>
      <rPr>
        <sz val="8"/>
        <color theme="1"/>
        <rFont val="Arial"/>
        <family val="2"/>
        <charset val="204"/>
      </rPr>
      <t xml:space="preserve">43 </t>
    </r>
    <r>
      <rPr>
        <sz val="8"/>
        <color theme="1"/>
        <rFont val="Arial"/>
        <family val="2"/>
      </rPr>
      <t xml:space="preserve">プロリン
</t>
    </r>
    <r>
      <rPr>
        <sz val="8"/>
        <color theme="1"/>
        <rFont val="Arial"/>
        <family val="2"/>
        <charset val="204"/>
      </rPr>
      <t xml:space="preserve">44 </t>
    </r>
    <r>
      <rPr>
        <sz val="8"/>
        <color theme="1"/>
        <rFont val="Arial"/>
        <family val="2"/>
      </rPr>
      <t xml:space="preserve">シア脂
</t>
    </r>
    <r>
      <rPr>
        <sz val="8"/>
        <color theme="1"/>
        <rFont val="Arial"/>
        <family val="2"/>
        <charset val="204"/>
      </rPr>
      <t xml:space="preserve">45 </t>
    </r>
    <r>
      <rPr>
        <sz val="8"/>
        <color theme="1"/>
        <rFont val="Arial"/>
        <family val="2"/>
      </rPr>
      <t xml:space="preserve">パルミチン酸オクチル
</t>
    </r>
    <r>
      <rPr>
        <sz val="8"/>
        <color theme="1"/>
        <rFont val="Arial"/>
        <family val="2"/>
        <charset val="204"/>
      </rPr>
      <t xml:space="preserve">46 </t>
    </r>
    <r>
      <rPr>
        <sz val="8"/>
        <color theme="1"/>
        <rFont val="Arial"/>
        <family val="2"/>
      </rPr>
      <t xml:space="preserve">ベタイン
</t>
    </r>
    <r>
      <rPr>
        <sz val="8"/>
        <color theme="1"/>
        <rFont val="Arial"/>
        <family val="2"/>
        <charset val="204"/>
      </rPr>
      <t xml:space="preserve">47 </t>
    </r>
    <r>
      <rPr>
        <sz val="8"/>
        <color theme="1"/>
        <rFont val="Arial"/>
        <family val="2"/>
      </rPr>
      <t xml:space="preserve">ＰＣＡ－Ｎａ
</t>
    </r>
    <r>
      <rPr>
        <sz val="8"/>
        <color theme="1"/>
        <rFont val="Arial"/>
        <family val="2"/>
        <charset val="204"/>
      </rPr>
      <t xml:space="preserve">48 </t>
    </r>
    <r>
      <rPr>
        <sz val="8"/>
        <color theme="1"/>
        <rFont val="Arial"/>
        <family val="2"/>
      </rPr>
      <t xml:space="preserve">ＢＧ
</t>
    </r>
    <r>
      <rPr>
        <sz val="8"/>
        <color theme="1"/>
        <rFont val="Arial"/>
        <family val="2"/>
        <charset val="204"/>
      </rPr>
      <t xml:space="preserve">49 </t>
    </r>
    <r>
      <rPr>
        <sz val="8"/>
        <color theme="1"/>
        <rFont val="Arial"/>
        <family val="2"/>
      </rPr>
      <t xml:space="preserve">ＰＣＡ
</t>
    </r>
    <r>
      <rPr>
        <sz val="8"/>
        <color theme="1"/>
        <rFont val="Arial"/>
        <family val="2"/>
        <charset val="204"/>
      </rPr>
      <t xml:space="preserve">50 </t>
    </r>
    <r>
      <rPr>
        <sz val="8"/>
        <color theme="1"/>
        <rFont val="Arial"/>
        <family val="2"/>
      </rPr>
      <t xml:space="preserve">ＤＰＧ
</t>
    </r>
    <r>
      <rPr>
        <sz val="8"/>
        <color theme="1"/>
        <rFont val="Arial"/>
        <family val="2"/>
        <charset val="204"/>
      </rPr>
      <t xml:space="preserve">51 </t>
    </r>
    <r>
      <rPr>
        <sz val="8"/>
        <color theme="1"/>
        <rFont val="Arial"/>
        <family val="2"/>
      </rPr>
      <t xml:space="preserve">ジメチコン
</t>
    </r>
    <r>
      <rPr>
        <sz val="8"/>
        <color theme="1"/>
        <rFont val="Arial"/>
        <family val="2"/>
        <charset val="204"/>
      </rPr>
      <t xml:space="preserve">52 </t>
    </r>
    <r>
      <rPr>
        <sz val="8"/>
        <color theme="1"/>
        <rFont val="Arial"/>
        <family val="2"/>
      </rPr>
      <t xml:space="preserve">ココイルメチルアラニンＮａ
</t>
    </r>
    <r>
      <rPr>
        <sz val="8"/>
        <color theme="1"/>
        <rFont val="Arial"/>
        <family val="2"/>
        <charset val="204"/>
      </rPr>
      <t xml:space="preserve">53 </t>
    </r>
    <r>
      <rPr>
        <sz val="8"/>
        <color theme="1"/>
        <rFont val="Arial"/>
        <family val="2"/>
      </rPr>
      <t xml:space="preserve">ステアリン酸ＰＥＧ－４０
</t>
    </r>
    <r>
      <rPr>
        <sz val="8"/>
        <color theme="1"/>
        <rFont val="Arial"/>
        <family val="2"/>
        <charset val="204"/>
      </rPr>
      <t xml:space="preserve">54 </t>
    </r>
    <r>
      <rPr>
        <sz val="8"/>
        <color theme="1"/>
        <rFont val="Arial"/>
        <family val="2"/>
      </rPr>
      <t xml:space="preserve">ＰＰＧ－２４グリセレス－２４
</t>
    </r>
    <r>
      <rPr>
        <sz val="8"/>
        <color theme="1"/>
        <rFont val="Arial"/>
        <family val="2"/>
        <charset val="204"/>
      </rPr>
      <t xml:space="preserve">55 </t>
    </r>
    <r>
      <rPr>
        <sz val="8"/>
        <color theme="1"/>
        <rFont val="Arial"/>
        <family val="2"/>
      </rPr>
      <t xml:space="preserve">ステアロイルメチルタウリンＮａ
</t>
    </r>
    <r>
      <rPr>
        <sz val="8"/>
        <color theme="1"/>
        <rFont val="Arial"/>
        <family val="2"/>
        <charset val="204"/>
      </rPr>
      <t xml:space="preserve">56 </t>
    </r>
    <r>
      <rPr>
        <sz val="8"/>
        <color theme="1"/>
        <rFont val="Arial"/>
        <family val="2"/>
      </rPr>
      <t xml:space="preserve">イソプロパノール
</t>
    </r>
    <r>
      <rPr>
        <sz val="8"/>
        <color theme="1"/>
        <rFont val="Arial"/>
        <family val="2"/>
        <charset val="204"/>
      </rPr>
      <t xml:space="preserve">57 </t>
    </r>
    <r>
      <rPr>
        <sz val="8"/>
        <color theme="1"/>
        <rFont val="Arial"/>
        <family val="2"/>
      </rPr>
      <t xml:space="preserve">エタノール
</t>
    </r>
    <r>
      <rPr>
        <sz val="8"/>
        <color theme="1"/>
        <rFont val="Arial"/>
        <family val="2"/>
        <charset val="204"/>
      </rPr>
      <t xml:space="preserve">58 </t>
    </r>
    <r>
      <rPr>
        <sz val="8"/>
        <color theme="1"/>
        <rFont val="Arial"/>
        <family val="2"/>
      </rPr>
      <t>乳酸</t>
    </r>
    <r>
      <rPr>
        <sz val="8"/>
        <color theme="1"/>
        <rFont val="Arial"/>
        <family val="2"/>
        <charset val="204"/>
      </rPr>
      <t xml:space="preserve">Na
59 </t>
    </r>
    <r>
      <rPr>
        <sz val="8"/>
        <color theme="1"/>
        <rFont val="Arial"/>
        <family val="2"/>
      </rPr>
      <t xml:space="preserve">香料
</t>
    </r>
    <r>
      <rPr>
        <sz val="8"/>
        <color theme="1"/>
        <rFont val="Arial"/>
        <family val="2"/>
        <charset val="204"/>
      </rPr>
      <t xml:space="preserve">60 </t>
    </r>
    <r>
      <rPr>
        <sz val="8"/>
        <color theme="1"/>
        <rFont val="Arial"/>
        <family val="2"/>
      </rPr>
      <t xml:space="preserve">メチルパラベン
</t>
    </r>
    <r>
      <rPr>
        <sz val="8"/>
        <color theme="1"/>
        <rFont val="Arial"/>
        <family val="2"/>
        <charset val="204"/>
      </rPr>
      <t xml:space="preserve">61 </t>
    </r>
    <r>
      <rPr>
        <sz val="8"/>
        <color theme="1"/>
        <rFont val="Arial"/>
        <family val="2"/>
      </rPr>
      <t>ＥＤＴＡ－２Ｎａ</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</si>
  <si>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La Cerarl Doreor Body Shampoo </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</si>
  <si>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ラウリン酸
</t>
    </r>
    <r>
      <rPr>
        <sz val="8"/>
        <color theme="1"/>
        <rFont val="Arial"/>
        <family val="2"/>
        <charset val="204"/>
      </rPr>
      <t xml:space="preserve">3
</t>
    </r>
    <r>
      <rPr>
        <sz val="8"/>
        <color theme="1"/>
        <rFont val="Arial"/>
        <family val="2"/>
      </rPr>
      <t xml:space="preserve">ミリスチン酸
</t>
    </r>
    <r>
      <rPr>
        <sz val="8"/>
        <color theme="1"/>
        <rFont val="Arial"/>
        <family val="2"/>
        <charset val="204"/>
      </rPr>
      <t xml:space="preserve">4
</t>
    </r>
    <r>
      <rPr>
        <sz val="8"/>
        <color theme="1"/>
        <rFont val="Arial"/>
        <family val="2"/>
      </rPr>
      <t xml:space="preserve">コカミドＤＥＡ
</t>
    </r>
    <r>
      <rPr>
        <sz val="8"/>
        <color theme="1"/>
        <rFont val="Arial"/>
        <family val="2"/>
        <charset val="204"/>
      </rPr>
      <t xml:space="preserve">5
</t>
    </r>
    <r>
      <rPr>
        <sz val="8"/>
        <color theme="1"/>
        <rFont val="Arial"/>
        <family val="2"/>
      </rPr>
      <t xml:space="preserve">水酸化Ｋ
</t>
    </r>
    <r>
      <rPr>
        <sz val="8"/>
        <color theme="1"/>
        <rFont val="Arial"/>
        <family val="2"/>
        <charset val="204"/>
      </rPr>
      <t xml:space="preserve">6
</t>
    </r>
    <r>
      <rPr>
        <sz val="8"/>
        <color theme="1"/>
        <rFont val="Arial"/>
        <family val="2"/>
      </rPr>
      <t xml:space="preserve">パルミチン酸
</t>
    </r>
    <r>
      <rPr>
        <sz val="8"/>
        <color theme="1"/>
        <rFont val="Arial"/>
        <family val="2"/>
        <charset val="204"/>
      </rPr>
      <t xml:space="preserve">7
</t>
    </r>
    <r>
      <rPr>
        <sz val="8"/>
        <color theme="1"/>
        <rFont val="Arial"/>
        <family val="2"/>
      </rPr>
      <t xml:space="preserve">ＥＤＴＡ－４Ｎａ
</t>
    </r>
    <r>
      <rPr>
        <sz val="8"/>
        <color theme="1"/>
        <rFont val="Arial"/>
        <family val="2"/>
        <charset val="204"/>
      </rPr>
      <t xml:space="preserve">8
</t>
    </r>
    <r>
      <rPr>
        <sz val="8"/>
        <color theme="1"/>
        <rFont val="Arial"/>
        <family val="2"/>
      </rPr>
      <t xml:space="preserve">ベルガモット果皮油
</t>
    </r>
    <r>
      <rPr>
        <sz val="8"/>
        <color theme="1"/>
        <rFont val="Arial"/>
        <family val="2"/>
        <charset val="204"/>
      </rPr>
      <t xml:space="preserve">9
</t>
    </r>
    <r>
      <rPr>
        <sz val="8"/>
        <color theme="1"/>
        <rFont val="Arial"/>
        <family val="2"/>
      </rPr>
      <t xml:space="preserve">アロエベラ液汁
</t>
    </r>
    <r>
      <rPr>
        <sz val="8"/>
        <color theme="1"/>
        <rFont val="Arial"/>
        <family val="2"/>
        <charset val="204"/>
      </rPr>
      <t xml:space="preserve">10
</t>
    </r>
    <r>
      <rPr>
        <sz val="8"/>
        <color theme="1"/>
        <rFont val="Arial"/>
        <family val="2"/>
      </rPr>
      <t xml:space="preserve">シラカンバ樹液
</t>
    </r>
    <r>
      <rPr>
        <sz val="8"/>
        <color theme="1"/>
        <rFont val="Arial"/>
        <family val="2"/>
        <charset val="204"/>
      </rPr>
      <t xml:space="preserve">11
</t>
    </r>
    <r>
      <rPr>
        <sz val="8"/>
        <color theme="1"/>
        <rFont val="Arial"/>
        <family val="2"/>
      </rPr>
      <t xml:space="preserve">水溶性コラーゲン
</t>
    </r>
    <r>
      <rPr>
        <sz val="8"/>
        <color theme="1"/>
        <rFont val="Arial"/>
        <family val="2"/>
        <charset val="204"/>
      </rPr>
      <t xml:space="preserve">12
</t>
    </r>
    <r>
      <rPr>
        <sz val="8"/>
        <color theme="1"/>
        <rFont val="Arial"/>
        <family val="2"/>
      </rPr>
      <t xml:space="preserve">オタネニンジン根エキス
</t>
    </r>
    <r>
      <rPr>
        <sz val="8"/>
        <color theme="1"/>
        <rFont val="Arial"/>
        <family val="2"/>
        <charset val="204"/>
      </rPr>
      <t xml:space="preserve">13
</t>
    </r>
    <r>
      <rPr>
        <sz val="8"/>
        <color theme="1"/>
        <rFont val="Arial"/>
        <family val="2"/>
      </rPr>
      <t xml:space="preserve">ゲンチアナ根エキス
</t>
    </r>
    <r>
      <rPr>
        <sz val="8"/>
        <color theme="1"/>
        <rFont val="Arial"/>
        <family val="2"/>
        <charset val="204"/>
      </rPr>
      <t xml:space="preserve">14
</t>
    </r>
    <r>
      <rPr>
        <sz val="8"/>
        <color theme="1"/>
        <rFont val="Arial"/>
        <family val="2"/>
      </rPr>
      <t xml:space="preserve">トウキンセンカ花エキス
</t>
    </r>
    <r>
      <rPr>
        <sz val="8"/>
        <color theme="1"/>
        <rFont val="Arial"/>
        <family val="2"/>
        <charset val="204"/>
      </rPr>
      <t xml:space="preserve">15
</t>
    </r>
    <r>
      <rPr>
        <sz val="8"/>
        <color theme="1"/>
        <rFont val="Arial"/>
        <family val="2"/>
      </rPr>
      <t xml:space="preserve">ウメ果実エキス
</t>
    </r>
    <r>
      <rPr>
        <sz val="8"/>
        <color theme="1"/>
        <rFont val="Arial"/>
        <family val="2"/>
        <charset val="204"/>
      </rPr>
      <t xml:space="preserve">16
</t>
    </r>
    <r>
      <rPr>
        <sz val="8"/>
        <color theme="1"/>
        <rFont val="Arial"/>
        <family val="2"/>
      </rPr>
      <t xml:space="preserve">センブリエキス
</t>
    </r>
    <r>
      <rPr>
        <sz val="8"/>
        <color theme="1"/>
        <rFont val="Arial"/>
        <family val="2"/>
        <charset val="204"/>
      </rPr>
      <t xml:space="preserve">17
</t>
    </r>
    <r>
      <rPr>
        <sz val="8"/>
        <color theme="1"/>
        <rFont val="Arial"/>
        <family val="2"/>
      </rPr>
      <t xml:space="preserve">アンペロプシスグロセデンタタ葉エキス
</t>
    </r>
    <r>
      <rPr>
        <sz val="8"/>
        <color theme="1"/>
        <rFont val="Arial"/>
        <family val="2"/>
        <charset val="204"/>
      </rPr>
      <t xml:space="preserve">18
</t>
    </r>
    <r>
      <rPr>
        <sz val="8"/>
        <color theme="1"/>
        <rFont val="Arial"/>
        <family val="2"/>
      </rPr>
      <t xml:space="preserve">ヒオウギエキス
</t>
    </r>
    <r>
      <rPr>
        <sz val="8"/>
        <color theme="1"/>
        <rFont val="Arial"/>
        <family val="2"/>
        <charset val="204"/>
      </rPr>
      <t xml:space="preserve">19
</t>
    </r>
    <r>
      <rPr>
        <sz val="8"/>
        <color theme="1"/>
        <rFont val="Arial"/>
        <family val="2"/>
      </rPr>
      <t xml:space="preserve">アイ葉／茎エキス
</t>
    </r>
    <r>
      <rPr>
        <sz val="8"/>
        <color theme="1"/>
        <rFont val="Arial"/>
        <family val="2"/>
        <charset val="204"/>
      </rPr>
      <t xml:space="preserve">20
</t>
    </r>
    <r>
      <rPr>
        <sz val="8"/>
        <color theme="1"/>
        <rFont val="Arial"/>
        <family val="2"/>
      </rPr>
      <t xml:space="preserve">ビワ葉エキス
</t>
    </r>
    <r>
      <rPr>
        <sz val="8"/>
        <color theme="1"/>
        <rFont val="Arial"/>
        <family val="2"/>
        <charset val="204"/>
      </rPr>
      <t xml:space="preserve">21
</t>
    </r>
    <r>
      <rPr>
        <sz val="8"/>
        <color theme="1"/>
        <rFont val="Arial"/>
        <family val="2"/>
      </rPr>
      <t xml:space="preserve">フトモモ葉エキス
</t>
    </r>
    <r>
      <rPr>
        <sz val="8"/>
        <color theme="1"/>
        <rFont val="Arial"/>
        <family val="2"/>
        <charset val="204"/>
      </rPr>
      <t xml:space="preserve">22
</t>
    </r>
    <r>
      <rPr>
        <sz val="8"/>
        <color theme="1"/>
        <rFont val="Arial"/>
        <family val="2"/>
      </rPr>
      <t xml:space="preserve">ドクダミエキス
</t>
    </r>
    <r>
      <rPr>
        <sz val="8"/>
        <color theme="1"/>
        <rFont val="Arial"/>
        <family val="2"/>
        <charset val="204"/>
      </rPr>
      <t xml:space="preserve">23
</t>
    </r>
    <r>
      <rPr>
        <sz val="8"/>
        <color theme="1"/>
        <rFont val="Arial"/>
        <family val="2"/>
      </rPr>
      <t xml:space="preserve">ハトムギ種子エキス
</t>
    </r>
    <r>
      <rPr>
        <sz val="8"/>
        <color theme="1"/>
        <rFont val="Arial"/>
        <family val="2"/>
        <charset val="204"/>
      </rPr>
      <t xml:space="preserve">24
</t>
    </r>
    <r>
      <rPr>
        <sz val="8"/>
        <color theme="1"/>
        <rFont val="Arial"/>
        <family val="2"/>
      </rPr>
      <t xml:space="preserve">カンゾウ根エキス
</t>
    </r>
    <r>
      <rPr>
        <sz val="8"/>
        <color theme="1"/>
        <rFont val="Arial"/>
        <family val="2"/>
        <charset val="204"/>
      </rPr>
      <t xml:space="preserve">25
</t>
    </r>
    <r>
      <rPr>
        <sz val="8"/>
        <color theme="1"/>
        <rFont val="Arial"/>
        <family val="2"/>
      </rPr>
      <t xml:space="preserve">フユムシナツクサタケエキス
</t>
    </r>
    <r>
      <rPr>
        <sz val="8"/>
        <color theme="1"/>
        <rFont val="Arial"/>
        <family val="2"/>
        <charset val="204"/>
      </rPr>
      <t xml:space="preserve">26
</t>
    </r>
    <r>
      <rPr>
        <sz val="8"/>
        <color theme="1"/>
        <rFont val="Arial"/>
        <family val="2"/>
      </rPr>
      <t xml:space="preserve">ナツメ果実エキス
</t>
    </r>
    <r>
      <rPr>
        <sz val="8"/>
        <color theme="1"/>
        <rFont val="Arial"/>
        <family val="2"/>
        <charset val="204"/>
      </rPr>
      <t xml:space="preserve">27
</t>
    </r>
    <r>
      <rPr>
        <sz val="8"/>
        <color theme="1"/>
        <rFont val="Arial"/>
        <family val="2"/>
      </rPr>
      <t xml:space="preserve">カワラヨモギ花エキス
</t>
    </r>
    <r>
      <rPr>
        <sz val="8"/>
        <color theme="1"/>
        <rFont val="Arial"/>
        <family val="2"/>
        <charset val="204"/>
      </rPr>
      <t xml:space="preserve">28
</t>
    </r>
    <r>
      <rPr>
        <sz val="8"/>
        <color theme="1"/>
        <rFont val="Arial"/>
        <family val="2"/>
      </rPr>
      <t xml:space="preserve">オウゴン根エキス
</t>
    </r>
    <r>
      <rPr>
        <sz val="8"/>
        <color theme="1"/>
        <rFont val="Arial"/>
        <family val="2"/>
        <charset val="204"/>
      </rPr>
      <t xml:space="preserve">29
</t>
    </r>
    <r>
      <rPr>
        <sz val="8"/>
        <color theme="1"/>
        <rFont val="Arial"/>
        <family val="2"/>
      </rPr>
      <t xml:space="preserve">マグワ根皮エキス
</t>
    </r>
    <r>
      <rPr>
        <sz val="8"/>
        <color theme="1"/>
        <rFont val="Arial"/>
        <family val="2"/>
        <charset val="204"/>
      </rPr>
      <t xml:space="preserve">30
</t>
    </r>
    <r>
      <rPr>
        <sz val="8"/>
        <color theme="1"/>
        <rFont val="Arial"/>
        <family val="2"/>
      </rPr>
      <t xml:space="preserve">カンゾウ葉エキス
</t>
    </r>
    <r>
      <rPr>
        <sz val="8"/>
        <color theme="1"/>
        <rFont val="Arial"/>
        <family val="2"/>
        <charset val="204"/>
      </rPr>
      <t xml:space="preserve">31
</t>
    </r>
    <r>
      <rPr>
        <sz val="8"/>
        <color theme="1"/>
        <rFont val="Arial"/>
        <family val="2"/>
      </rPr>
      <t xml:space="preserve">グリチルレチン酸ステアリル
</t>
    </r>
    <r>
      <rPr>
        <sz val="8"/>
        <color theme="1"/>
        <rFont val="Arial"/>
        <family val="2"/>
        <charset val="204"/>
      </rPr>
      <t xml:space="preserve">32
</t>
    </r>
    <r>
      <rPr>
        <sz val="8"/>
        <color theme="1"/>
        <rFont val="Arial"/>
        <family val="2"/>
      </rPr>
      <t xml:space="preserve">ＢＧ
</t>
    </r>
    <r>
      <rPr>
        <sz val="8"/>
        <color theme="1"/>
        <rFont val="Arial"/>
        <family val="2"/>
        <charset val="204"/>
      </rPr>
      <t xml:space="preserve">33
</t>
    </r>
    <r>
      <rPr>
        <sz val="8"/>
        <color theme="1"/>
        <rFont val="Arial"/>
        <family val="2"/>
      </rPr>
      <t xml:space="preserve">ＤＰＧ
</t>
    </r>
    <r>
      <rPr>
        <sz val="8"/>
        <color theme="1"/>
        <rFont val="Arial"/>
        <family val="2"/>
        <charset val="204"/>
      </rPr>
      <t xml:space="preserve">34
</t>
    </r>
    <r>
      <rPr>
        <sz val="8"/>
        <color theme="1"/>
        <rFont val="Arial"/>
        <family val="2"/>
      </rPr>
      <t xml:space="preserve">ヒドロキシエチルセルロース
</t>
    </r>
    <r>
      <rPr>
        <sz val="8"/>
        <color theme="1"/>
        <rFont val="Arial"/>
        <family val="2"/>
        <charset val="204"/>
      </rPr>
      <t xml:space="preserve">35
</t>
    </r>
    <r>
      <rPr>
        <sz val="8"/>
        <color theme="1"/>
        <rFont val="Arial"/>
        <family val="2"/>
      </rPr>
      <t xml:space="preserve">ココアンホ酢酸Ｎａ
</t>
    </r>
    <r>
      <rPr>
        <sz val="8"/>
        <color theme="1"/>
        <rFont val="Arial"/>
        <family val="2"/>
        <charset val="204"/>
      </rPr>
      <t xml:space="preserve">36
</t>
    </r>
    <r>
      <rPr>
        <sz val="8"/>
        <color theme="1"/>
        <rFont val="Arial"/>
        <family val="2"/>
      </rPr>
      <t xml:space="preserve">ステアリン酸ＰＥＧ－４０
</t>
    </r>
    <r>
      <rPr>
        <sz val="8"/>
        <color theme="1"/>
        <rFont val="Arial"/>
        <family val="2"/>
        <charset val="204"/>
      </rPr>
      <t xml:space="preserve">37
</t>
    </r>
    <r>
      <rPr>
        <sz val="8"/>
        <color theme="1"/>
        <rFont val="Arial"/>
        <family val="2"/>
      </rPr>
      <t xml:space="preserve">ＰＰＧ－２４グリセレス－２４
</t>
    </r>
    <r>
      <rPr>
        <sz val="8"/>
        <color theme="1"/>
        <rFont val="Arial"/>
        <family val="2"/>
        <charset val="204"/>
      </rPr>
      <t xml:space="preserve">38
</t>
    </r>
    <r>
      <rPr>
        <sz val="8"/>
        <color theme="1"/>
        <rFont val="Arial"/>
        <family val="2"/>
      </rPr>
      <t xml:space="preserve">ステアロイルメチルタウリンＮａ
</t>
    </r>
    <r>
      <rPr>
        <sz val="8"/>
        <color theme="1"/>
        <rFont val="Arial"/>
        <family val="2"/>
        <charset val="204"/>
      </rPr>
      <t xml:space="preserve">39
</t>
    </r>
    <r>
      <rPr>
        <sz val="8"/>
        <color theme="1"/>
        <rFont val="Arial"/>
        <family val="2"/>
      </rPr>
      <t xml:space="preserve">エタノール
</t>
    </r>
    <r>
      <rPr>
        <sz val="8"/>
        <color theme="1"/>
        <rFont val="Arial"/>
        <family val="2"/>
        <charset val="204"/>
      </rPr>
      <t xml:space="preserve">40
</t>
    </r>
    <r>
      <rPr>
        <sz val="8"/>
        <color theme="1"/>
        <rFont val="Arial"/>
        <family val="2"/>
      </rPr>
      <t>香料</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</si>
  <si>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YOKIBI Essence Cleansing</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</si>
  <si>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ミリスチン酸イソステアリル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カルナウバロウ</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</si>
  <si>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YOKIBI Essence Cleansing 100g </t>
    </r>
    <r>
      <rPr>
        <sz val="10"/>
        <color rgb="FFFF0000"/>
        <rFont val="Arial"/>
        <family val="2"/>
        <charset val="204"/>
      </rPr>
      <t>Изменилась верхушка тюбика</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</si>
  <si>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エチルヘキサン酸セチル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パルミチン酸デキストリン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ウンシュウミカン果皮エキス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カロットエキス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グルコシルルチン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マカデミアナッツ脂肪酸フィトステリル</t>
    </r>
    <r>
      <rPr>
        <sz val="8"/>
        <color theme="1"/>
        <rFont val="Arial"/>
        <family val="2"/>
        <charset val="204"/>
      </rPr>
      <t xml:space="preserve"> </t>
    </r>
    <r>
      <rPr>
        <sz val="8"/>
        <color theme="1"/>
        <rFont val="Arial Unicode MS"/>
        <family val="3"/>
        <charset val="128"/>
      </rPr>
      <t>ゴヨウマツ種子油</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ダイズ油</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ステアリン酸ＰＥＧ－４５</t>
    </r>
    <r>
      <rPr>
        <sz val="8"/>
        <color theme="1"/>
        <rFont val="Arial"/>
        <family val="2"/>
        <charset val="204"/>
      </rPr>
      <t xml:space="preserve"> </t>
    </r>
    <r>
      <rPr>
        <sz val="8"/>
        <color theme="1"/>
        <rFont val="Arial Unicode MS"/>
        <family val="3"/>
        <charset val="128"/>
      </rPr>
      <t>テトラオレイン酸ソルベス－４０</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安息香酸Ｎａ</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</si>
  <si>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Cold</t>
    </r>
    <r>
      <rPr>
        <sz val="10"/>
        <color rgb="FFFF0000"/>
        <rFont val="Arial"/>
        <family val="2"/>
        <charset val="204"/>
      </rPr>
      <t xml:space="preserve"> 100g НОВЫЙ ТОВАР</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</si>
  <si>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Wash</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</si>
  <si>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Fresh (Снято с пр-ва)</t>
    </r>
    <phoneticPr fontId="11"/>
  </si>
  <si>
    <t>Yokibi Essence Fresh (Снято с пр-ва)</t>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</si>
  <si>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アンズ果汁</t>
    </r>
    <r>
      <rPr>
        <sz val="8"/>
        <color theme="1"/>
        <rFont val="Arial"/>
        <family val="2"/>
        <charset val="204"/>
      </rPr>
      <t xml:space="preserve"> </t>
    </r>
    <r>
      <rPr>
        <sz val="8"/>
        <color theme="1"/>
        <rFont val="Arial Unicode MS"/>
        <family val="3"/>
        <charset val="128"/>
      </rPr>
      <t>ヒアルロン酸Ｎａ</t>
    </r>
    <r>
      <rPr>
        <sz val="8"/>
        <color theme="1"/>
        <rFont val="Arial"/>
        <family val="2"/>
        <charset val="204"/>
      </rPr>
      <t xml:space="preserve"> </t>
    </r>
    <r>
      <rPr>
        <sz val="8"/>
        <color theme="1"/>
        <rFont val="Arial Unicode MS"/>
        <family val="3"/>
        <charset val="128"/>
      </rPr>
      <t>チューベロース多糖体</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加水分解ローヤルゼリータンパク</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アルカリゲネス産生多糖体</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ＥＤＴＡ－２Ｎａ</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</si>
  <si>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エッセンスローション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</si>
  <si>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Lotion 80ml</t>
    </r>
    <phoneticPr fontId="11"/>
  </si>
  <si>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</si>
  <si>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Gel 60g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</si>
  <si>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 xml:space="preserve">ＢＧ	</t>
    </r>
    <r>
      <rPr>
        <sz val="8"/>
        <color theme="1"/>
        <rFont val="Arial"/>
        <family val="2"/>
        <charset val="204"/>
      </rPr>
      <t xml:space="preserve"> </t>
    </r>
    <r>
      <rPr>
        <sz val="8"/>
        <color theme="1"/>
        <rFont val="Arial Unicode MS"/>
        <family val="3"/>
        <charset val="128"/>
      </rPr>
      <t xml:space="preserve">エタノール	</t>
    </r>
    <r>
      <rPr>
        <sz val="8"/>
        <color theme="1"/>
        <rFont val="Arial"/>
        <family val="2"/>
        <charset val="204"/>
      </rPr>
      <t xml:space="preserve"> </t>
    </r>
    <r>
      <rPr>
        <sz val="8"/>
        <color theme="1"/>
        <rFont val="Arial Unicode MS"/>
        <family val="3"/>
        <charset val="128"/>
      </rPr>
      <t xml:space="preserve">ヒアルロン酸Ｎａ	</t>
    </r>
    <r>
      <rPr>
        <sz val="8"/>
        <color theme="1"/>
        <rFont val="Arial"/>
        <family val="2"/>
        <charset val="204"/>
      </rPr>
      <t xml:space="preserve"> </t>
    </r>
    <r>
      <rPr>
        <sz val="8"/>
        <color theme="1"/>
        <rFont val="Arial Unicode MS"/>
        <family val="3"/>
        <charset val="128"/>
      </rPr>
      <t xml:space="preserve">チューベロース多糖体	</t>
    </r>
    <r>
      <rPr>
        <sz val="8"/>
        <color theme="1"/>
        <rFont val="Arial"/>
        <family val="2"/>
        <charset val="204"/>
      </rPr>
      <t xml:space="preserve"> </t>
    </r>
    <r>
      <rPr>
        <sz val="8"/>
        <color theme="1"/>
        <rFont val="Arial Unicode MS"/>
        <family val="3"/>
        <charset val="128"/>
      </rPr>
      <t xml:space="preserve">リゾレシチン	</t>
    </r>
    <r>
      <rPr>
        <sz val="8"/>
        <color theme="1"/>
        <rFont val="Arial"/>
        <family val="2"/>
        <charset val="204"/>
      </rPr>
      <t xml:space="preserve"> </t>
    </r>
    <r>
      <rPr>
        <sz val="8"/>
        <color theme="1"/>
        <rFont val="Arial Unicode MS"/>
        <family val="3"/>
        <charset val="128"/>
      </rPr>
      <t xml:space="preserve">クチナシエキス	</t>
    </r>
    <r>
      <rPr>
        <sz val="8"/>
        <color theme="1"/>
        <rFont val="Arial"/>
        <family val="2"/>
        <charset val="204"/>
      </rPr>
      <t xml:space="preserve"> </t>
    </r>
    <r>
      <rPr>
        <sz val="8"/>
        <color theme="1"/>
        <rFont val="Arial Unicode MS"/>
        <family val="3"/>
        <charset val="128"/>
      </rPr>
      <t xml:space="preserve">シャクヤク根エキス	</t>
    </r>
    <r>
      <rPr>
        <sz val="8"/>
        <color theme="1"/>
        <rFont val="Arial"/>
        <family val="2"/>
        <charset val="204"/>
      </rPr>
      <t xml:space="preserve"> </t>
    </r>
    <r>
      <rPr>
        <sz val="8"/>
        <color theme="1"/>
        <rFont val="Arial Unicode MS"/>
        <family val="3"/>
        <charset val="128"/>
      </rPr>
      <t xml:space="preserve">タイソウエキス	</t>
    </r>
    <r>
      <rPr>
        <sz val="8"/>
        <color theme="1"/>
        <rFont val="Arial"/>
        <family val="2"/>
        <charset val="204"/>
      </rPr>
      <t xml:space="preserve"> </t>
    </r>
    <r>
      <rPr>
        <sz val="8"/>
        <color theme="1"/>
        <rFont val="Arial Unicode MS"/>
        <family val="3"/>
        <charset val="128"/>
      </rPr>
      <t xml:space="preserve">トウキ根エキス	</t>
    </r>
    <r>
      <rPr>
        <sz val="8"/>
        <color theme="1"/>
        <rFont val="Arial"/>
        <family val="2"/>
        <charset val="204"/>
      </rPr>
      <t xml:space="preserve"> </t>
    </r>
    <r>
      <rPr>
        <sz val="8"/>
        <color theme="1"/>
        <rFont val="Arial Unicode MS"/>
        <family val="3"/>
        <charset val="128"/>
      </rPr>
      <t xml:space="preserve">ブクリョウエキス	</t>
    </r>
    <r>
      <rPr>
        <sz val="8"/>
        <color theme="1"/>
        <rFont val="Arial"/>
        <family val="2"/>
        <charset val="204"/>
      </rPr>
      <t xml:space="preserve"> </t>
    </r>
    <r>
      <rPr>
        <sz val="8"/>
        <color theme="1"/>
        <rFont val="Arial Unicode MS"/>
        <family val="3"/>
        <charset val="128"/>
      </rPr>
      <t xml:space="preserve">ベニバナエキス	</t>
    </r>
    <r>
      <rPr>
        <sz val="8"/>
        <color theme="1"/>
        <rFont val="Arial"/>
        <family val="2"/>
        <charset val="204"/>
      </rPr>
      <t xml:space="preserve"> </t>
    </r>
    <r>
      <rPr>
        <sz val="8"/>
        <color theme="1"/>
        <rFont val="Arial Unicode MS"/>
        <family val="3"/>
        <charset val="128"/>
      </rPr>
      <t xml:space="preserve">ボタンエキス	</t>
    </r>
    <r>
      <rPr>
        <sz val="8"/>
        <color theme="1"/>
        <rFont val="Arial"/>
        <family val="2"/>
        <charset val="204"/>
      </rPr>
      <t xml:space="preserve"> </t>
    </r>
    <r>
      <rPr>
        <sz val="8"/>
        <color theme="1"/>
        <rFont val="Arial Unicode MS"/>
        <family val="3"/>
        <charset val="128"/>
      </rPr>
      <t xml:space="preserve">ローヤルゼリーエキス	</t>
    </r>
    <r>
      <rPr>
        <sz val="8"/>
        <color theme="1"/>
        <rFont val="Arial"/>
        <family val="2"/>
        <charset val="204"/>
      </rPr>
      <t xml:space="preserve"> </t>
    </r>
    <r>
      <rPr>
        <sz val="8"/>
        <color theme="1"/>
        <rFont val="Arial Unicode MS"/>
        <family val="3"/>
        <charset val="128"/>
      </rPr>
      <t xml:space="preserve">チョウジエキス	</t>
    </r>
    <r>
      <rPr>
        <sz val="8"/>
        <color theme="1"/>
        <rFont val="Arial"/>
        <family val="2"/>
        <charset val="204"/>
      </rPr>
      <t xml:space="preserve"> </t>
    </r>
    <r>
      <rPr>
        <sz val="8"/>
        <color theme="1"/>
        <rFont val="Arial Unicode MS"/>
        <family val="3"/>
        <charset val="128"/>
      </rPr>
      <t xml:space="preserve">ライチー果皮エキス	</t>
    </r>
    <r>
      <rPr>
        <sz val="8"/>
        <color theme="1"/>
        <rFont val="Arial"/>
        <family val="2"/>
        <charset val="204"/>
      </rPr>
      <t xml:space="preserve"> </t>
    </r>
    <r>
      <rPr>
        <sz val="8"/>
        <color theme="1"/>
        <rFont val="Arial Unicode MS"/>
        <family val="3"/>
        <charset val="128"/>
      </rPr>
      <t xml:space="preserve">ウンシュウミカン果皮エキス	</t>
    </r>
    <r>
      <rPr>
        <sz val="8"/>
        <color theme="1"/>
        <rFont val="Arial"/>
        <family val="2"/>
        <charset val="204"/>
      </rPr>
      <t xml:space="preserve"> </t>
    </r>
    <r>
      <rPr>
        <sz val="8"/>
        <color theme="1"/>
        <rFont val="Arial Unicode MS"/>
        <family val="3"/>
        <charset val="128"/>
      </rPr>
      <t xml:space="preserve">アンズ種子エキス	</t>
    </r>
    <r>
      <rPr>
        <sz val="8"/>
        <color theme="1"/>
        <rFont val="Arial"/>
        <family val="2"/>
        <charset val="204"/>
      </rPr>
      <t xml:space="preserve"> </t>
    </r>
    <r>
      <rPr>
        <sz val="8"/>
        <color theme="1"/>
        <rFont val="Arial Unicode MS"/>
        <family val="3"/>
        <charset val="128"/>
      </rPr>
      <t xml:space="preserve">加水分解ハトムギ種子	</t>
    </r>
    <r>
      <rPr>
        <sz val="8"/>
        <color theme="1"/>
        <rFont val="Arial"/>
        <family val="2"/>
        <charset val="204"/>
      </rPr>
      <t xml:space="preserve"> </t>
    </r>
    <r>
      <rPr>
        <sz val="8"/>
        <color theme="1"/>
        <rFont val="Arial Unicode MS"/>
        <family val="3"/>
        <charset val="128"/>
      </rPr>
      <t xml:space="preserve">イワベンケイ根エキス	</t>
    </r>
    <r>
      <rPr>
        <sz val="8"/>
        <color theme="1"/>
        <rFont val="Arial"/>
        <family val="2"/>
        <charset val="204"/>
      </rPr>
      <t xml:space="preserve"> </t>
    </r>
    <r>
      <rPr>
        <sz val="8"/>
        <color theme="1"/>
        <rFont val="Arial Unicode MS"/>
        <family val="3"/>
        <charset val="128"/>
      </rPr>
      <t xml:space="preserve">加水分解アナツバメ巣エキス	</t>
    </r>
    <r>
      <rPr>
        <sz val="8"/>
        <color theme="1"/>
        <rFont val="Arial"/>
        <family val="2"/>
        <charset val="204"/>
      </rPr>
      <t xml:space="preserve"> </t>
    </r>
    <r>
      <rPr>
        <sz val="8"/>
        <color theme="1"/>
        <rFont val="Arial Unicode MS"/>
        <family val="3"/>
        <charset val="128"/>
      </rPr>
      <t xml:space="preserve">加水分解コンキオリン	</t>
    </r>
    <r>
      <rPr>
        <sz val="8"/>
        <color theme="1"/>
        <rFont val="Arial"/>
        <family val="2"/>
        <charset val="204"/>
      </rPr>
      <t xml:space="preserve"> </t>
    </r>
    <r>
      <rPr>
        <sz val="8"/>
        <color theme="1"/>
        <rFont val="Arial Unicode MS"/>
        <family val="3"/>
        <charset val="128"/>
      </rPr>
      <t xml:space="preserve">ザクロ花エキス	</t>
    </r>
    <r>
      <rPr>
        <sz val="8"/>
        <color theme="1"/>
        <rFont val="Arial"/>
        <family val="2"/>
        <charset val="204"/>
      </rPr>
      <t xml:space="preserve"> </t>
    </r>
    <r>
      <rPr>
        <sz val="8"/>
        <color theme="1"/>
        <rFont val="Arial Unicode MS"/>
        <family val="3"/>
        <charset val="128"/>
      </rPr>
      <t xml:space="preserve">ジャノヒゲ根エキス	</t>
    </r>
    <r>
      <rPr>
        <sz val="8"/>
        <color theme="1"/>
        <rFont val="Arial"/>
        <family val="2"/>
        <charset val="204"/>
      </rPr>
      <t xml:space="preserve"> </t>
    </r>
    <r>
      <rPr>
        <sz val="8"/>
        <color theme="1"/>
        <rFont val="Arial Unicode MS"/>
        <family val="3"/>
        <charset val="128"/>
      </rPr>
      <t xml:space="preserve">チャ葉エキス	</t>
    </r>
    <r>
      <rPr>
        <sz val="8"/>
        <color theme="1"/>
        <rFont val="Arial"/>
        <family val="2"/>
        <charset val="204"/>
      </rPr>
      <t xml:space="preserve"> </t>
    </r>
    <r>
      <rPr>
        <sz val="8"/>
        <color theme="1"/>
        <rFont val="Arial Unicode MS"/>
        <family val="3"/>
        <charset val="128"/>
      </rPr>
      <t xml:space="preserve">シロキクラゲ多糖体	</t>
    </r>
    <r>
      <rPr>
        <sz val="8"/>
        <color theme="1"/>
        <rFont val="Arial"/>
        <family val="2"/>
        <charset val="204"/>
      </rPr>
      <t xml:space="preserve"> </t>
    </r>
    <r>
      <rPr>
        <sz val="8"/>
        <color theme="1"/>
        <rFont val="Arial Unicode MS"/>
        <family val="3"/>
        <charset val="128"/>
      </rPr>
      <t xml:space="preserve">ダイズ種子エキス	</t>
    </r>
    <r>
      <rPr>
        <sz val="8"/>
        <color theme="1"/>
        <rFont val="Arial"/>
        <family val="2"/>
        <charset val="204"/>
      </rPr>
      <t xml:space="preserve"> </t>
    </r>
    <r>
      <rPr>
        <sz val="8"/>
        <color theme="1"/>
        <rFont val="Arial Unicode MS"/>
        <family val="3"/>
        <charset val="128"/>
      </rPr>
      <t xml:space="preserve">コメヌカエキス	</t>
    </r>
    <r>
      <rPr>
        <sz val="8"/>
        <color theme="1"/>
        <rFont val="Arial"/>
        <family val="2"/>
        <charset val="204"/>
      </rPr>
      <t xml:space="preserve"> </t>
    </r>
    <r>
      <rPr>
        <sz val="8"/>
        <color theme="1"/>
        <rFont val="Arial Unicode MS"/>
        <family val="3"/>
        <charset val="128"/>
      </rPr>
      <t xml:space="preserve">アラントイン	</t>
    </r>
    <r>
      <rPr>
        <sz val="8"/>
        <color theme="1"/>
        <rFont val="Arial"/>
        <family val="2"/>
        <charset val="204"/>
      </rPr>
      <t xml:space="preserve"> </t>
    </r>
    <r>
      <rPr>
        <sz val="8"/>
        <color theme="1"/>
        <rFont val="Arial Unicode MS"/>
        <family val="3"/>
        <charset val="128"/>
      </rPr>
      <t xml:space="preserve">グリチルリチン酸２Ｋ	</t>
    </r>
    <r>
      <rPr>
        <sz val="8"/>
        <color theme="1"/>
        <rFont val="Arial"/>
        <family val="2"/>
        <charset val="204"/>
      </rPr>
      <t xml:space="preserve"> </t>
    </r>
    <r>
      <rPr>
        <sz val="8"/>
        <color theme="1"/>
        <rFont val="Arial Unicode MS"/>
        <family val="3"/>
        <charset val="128"/>
      </rPr>
      <t xml:space="preserve">グルコース	</t>
    </r>
    <r>
      <rPr>
        <sz val="8"/>
        <color theme="1"/>
        <rFont val="Arial"/>
        <family val="2"/>
        <charset val="204"/>
      </rPr>
      <t xml:space="preserve"> </t>
    </r>
    <r>
      <rPr>
        <sz val="8"/>
        <color theme="1"/>
        <rFont val="Arial Unicode MS"/>
        <family val="3"/>
        <charset val="128"/>
      </rPr>
      <t xml:space="preserve">セラミド３	</t>
    </r>
    <r>
      <rPr>
        <sz val="8"/>
        <color theme="1"/>
        <rFont val="Arial"/>
        <family val="2"/>
        <charset val="204"/>
      </rPr>
      <t xml:space="preserve"> </t>
    </r>
    <r>
      <rPr>
        <sz val="8"/>
        <color theme="1"/>
        <rFont val="Arial Unicode MS"/>
        <family val="3"/>
        <charset val="128"/>
      </rPr>
      <t xml:space="preserve">グリセリン	</t>
    </r>
    <r>
      <rPr>
        <sz val="8"/>
        <color theme="1"/>
        <rFont val="Arial"/>
        <family val="2"/>
        <charset val="204"/>
      </rPr>
      <t xml:space="preserve"> </t>
    </r>
    <r>
      <rPr>
        <sz val="8"/>
        <color theme="1"/>
        <rFont val="Arial Unicode MS"/>
        <family val="3"/>
        <charset val="128"/>
      </rPr>
      <t xml:space="preserve">ペンチレングリコール	</t>
    </r>
    <r>
      <rPr>
        <sz val="8"/>
        <color theme="1"/>
        <rFont val="Arial"/>
        <family val="2"/>
        <charset val="204"/>
      </rPr>
      <t xml:space="preserve"> </t>
    </r>
    <r>
      <rPr>
        <sz val="8"/>
        <color theme="1"/>
        <rFont val="Arial Unicode MS"/>
        <family val="3"/>
        <charset val="128"/>
      </rPr>
      <t xml:space="preserve">ＤＰＧ	</t>
    </r>
    <r>
      <rPr>
        <sz val="8"/>
        <color theme="1"/>
        <rFont val="Arial"/>
        <family val="2"/>
        <charset val="204"/>
      </rPr>
      <t xml:space="preserve"> </t>
    </r>
    <r>
      <rPr>
        <sz val="8"/>
        <color theme="1"/>
        <rFont val="Arial Unicode MS"/>
        <family val="3"/>
        <charset val="128"/>
      </rPr>
      <t xml:space="preserve">ベタイン	</t>
    </r>
    <r>
      <rPr>
        <sz val="8"/>
        <color theme="1"/>
        <rFont val="Arial"/>
        <family val="2"/>
        <charset val="204"/>
      </rPr>
      <t xml:space="preserve"> </t>
    </r>
    <r>
      <rPr>
        <sz val="8"/>
        <color theme="1"/>
        <rFont val="Arial Unicode MS"/>
        <family val="3"/>
        <charset val="128"/>
      </rPr>
      <t xml:space="preserve">香料	</t>
    </r>
    <r>
      <rPr>
        <sz val="8"/>
        <color theme="1"/>
        <rFont val="Arial"/>
        <family val="2"/>
        <charset val="204"/>
      </rPr>
      <t xml:space="preserve"> </t>
    </r>
    <r>
      <rPr>
        <sz val="8"/>
        <color theme="1"/>
        <rFont val="Arial Unicode MS"/>
        <family val="3"/>
        <charset val="128"/>
      </rPr>
      <t xml:space="preserve">フェノキシエタノール	</t>
    </r>
    <r>
      <rPr>
        <sz val="8"/>
        <color theme="1"/>
        <rFont val="Arial"/>
        <family val="2"/>
        <charset val="204"/>
      </rPr>
      <t xml:space="preserve"> </t>
    </r>
    <r>
      <rPr>
        <sz val="8"/>
        <color theme="1"/>
        <rFont val="Arial Unicode MS"/>
        <family val="3"/>
        <charset val="128"/>
      </rPr>
      <t>メチルパラベン</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</si>
  <si>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エッセンスアイトリートメント</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</si>
  <si>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Eye Treatment 15g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</si>
  <si>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ヒアルロン酸Ｎａ</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カロットエキス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ダイズ油</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（アクリレーツ／アクリル酸アルキル（Ｃ１０－３０））クロスポリマー</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</si>
  <si>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Emulsion Rich 40ml</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</si>
  <si>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グリコシルトレハロース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加水分解水添デンプン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シクロメチコン</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水添レシチン</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リュウガン種子エキス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グルコシルルチン</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ゴヨウマツ種子油</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ステアロキシＰＧヒドロキシエチルセルローススルホン酸Ｎａ</t>
    </r>
    <r>
      <rPr>
        <sz val="8"/>
        <color theme="1"/>
        <rFont val="Arial"/>
        <family val="2"/>
        <charset val="204"/>
      </rPr>
      <t xml:space="preserve"> </t>
    </r>
    <r>
      <rPr>
        <sz val="8"/>
        <color theme="1"/>
        <rFont val="Arial Unicode MS"/>
        <family val="3"/>
        <charset val="128"/>
      </rPr>
      <t>ナイロン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 xml:space="preserve">ブチルパラベン
</t>
    </r>
    <phoneticPr fontId="11"/>
  </si>
  <si>
    <r>
      <t xml:space="preserve">1 </t>
    </r>
    <r>
      <rPr>
        <sz val="8"/>
        <color theme="1"/>
        <rFont val="BIZ UDMincho Medium"/>
        <family val="3"/>
        <charset val="128"/>
      </rPr>
      <t>水</t>
    </r>
    <r>
      <rPr>
        <sz val="8"/>
        <color theme="1"/>
        <rFont val="Arial"/>
        <family val="2"/>
        <charset val="204"/>
      </rPr>
      <t xml:space="preserve">
2 </t>
    </r>
    <r>
      <rPr>
        <sz val="8"/>
        <color theme="1"/>
        <rFont val="BIZ UDMincho Medium"/>
        <family val="3"/>
        <charset val="128"/>
      </rPr>
      <t>グリセリン</t>
    </r>
    <r>
      <rPr>
        <sz val="8"/>
        <color theme="1"/>
        <rFont val="Arial"/>
        <family val="2"/>
        <charset val="204"/>
      </rPr>
      <t xml:space="preserve">
3 </t>
    </r>
    <r>
      <rPr>
        <sz val="8"/>
        <color theme="1"/>
        <rFont val="BIZ UDMincho Medium"/>
        <family val="3"/>
        <charset val="128"/>
      </rPr>
      <t>スクワラン</t>
    </r>
    <r>
      <rPr>
        <sz val="8"/>
        <color theme="1"/>
        <rFont val="Arial"/>
        <family val="2"/>
        <charset val="204"/>
      </rPr>
      <t xml:space="preserve">
4 </t>
    </r>
    <r>
      <rPr>
        <sz val="8"/>
        <color theme="1"/>
        <rFont val="BIZ UDMincho Medium"/>
        <family val="3"/>
        <charset val="128"/>
      </rPr>
      <t>ＢＧ</t>
    </r>
    <r>
      <rPr>
        <sz val="8"/>
        <color theme="1"/>
        <rFont val="Arial"/>
        <family val="2"/>
        <charset val="204"/>
      </rPr>
      <t xml:space="preserve">
5 </t>
    </r>
    <r>
      <rPr>
        <sz val="8"/>
        <color theme="1"/>
        <rFont val="BIZ UDMincho Medium"/>
        <family val="3"/>
        <charset val="128"/>
      </rPr>
      <t>ホホバ種子油</t>
    </r>
    <r>
      <rPr>
        <sz val="8"/>
        <color theme="1"/>
        <rFont val="Arial"/>
        <family val="2"/>
        <charset val="204"/>
      </rPr>
      <t xml:space="preserve">
6 </t>
    </r>
    <r>
      <rPr>
        <sz val="8"/>
        <color theme="1"/>
        <rFont val="BIZ UDMincho Medium"/>
        <family val="3"/>
        <charset val="128"/>
      </rPr>
      <t>リンゴ酸ジイソステアリル</t>
    </r>
    <r>
      <rPr>
        <sz val="8"/>
        <color theme="1"/>
        <rFont val="Arial"/>
        <family val="2"/>
        <charset val="204"/>
      </rPr>
      <t xml:space="preserve">
7 </t>
    </r>
    <r>
      <rPr>
        <sz val="8"/>
        <color theme="1"/>
        <rFont val="BIZ UDMincho Medium"/>
        <family val="3"/>
        <charset val="128"/>
      </rPr>
      <t>ペンチレングリコール</t>
    </r>
    <r>
      <rPr>
        <sz val="8"/>
        <color theme="1"/>
        <rFont val="Arial"/>
        <family val="2"/>
        <charset val="204"/>
      </rPr>
      <t xml:space="preserve">
8 </t>
    </r>
    <r>
      <rPr>
        <sz val="8"/>
        <color theme="1"/>
        <rFont val="BIZ UDMincho Medium"/>
        <family val="3"/>
        <charset val="128"/>
      </rPr>
      <t>マカデミアナッツ脂肪酸フィトステリル</t>
    </r>
    <r>
      <rPr>
        <sz val="8"/>
        <color theme="1"/>
        <rFont val="Arial"/>
        <family val="2"/>
        <charset val="204"/>
      </rPr>
      <t xml:space="preserve">
9 </t>
    </r>
    <r>
      <rPr>
        <sz val="8"/>
        <color theme="1"/>
        <rFont val="BIZ UDMincho Medium"/>
        <family val="3"/>
        <charset val="128"/>
      </rPr>
      <t>ベヘニルアルコール</t>
    </r>
    <r>
      <rPr>
        <sz val="8"/>
        <color theme="1"/>
        <rFont val="Arial"/>
        <family val="2"/>
        <charset val="204"/>
      </rPr>
      <t xml:space="preserve">
10 </t>
    </r>
    <r>
      <rPr>
        <sz val="8"/>
        <color theme="1"/>
        <rFont val="BIZ UDMincho Medium"/>
        <family val="3"/>
        <charset val="128"/>
      </rPr>
      <t>ゴヨウマツ種子油↓１％以下</t>
    </r>
    <r>
      <rPr>
        <sz val="8"/>
        <color theme="1"/>
        <rFont val="Arial"/>
        <family val="2"/>
        <charset val="204"/>
      </rPr>
      <t xml:space="preserve">
11 </t>
    </r>
    <r>
      <rPr>
        <sz val="8"/>
        <color theme="1"/>
        <rFont val="BIZ UDMincho Medium"/>
        <family val="3"/>
        <charset val="128"/>
      </rPr>
      <t>レシチン</t>
    </r>
    <r>
      <rPr>
        <sz val="8"/>
        <color theme="1"/>
        <rFont val="Arial"/>
        <family val="2"/>
        <charset val="204"/>
      </rPr>
      <t xml:space="preserve">
12 </t>
    </r>
    <r>
      <rPr>
        <sz val="8"/>
        <color theme="1"/>
        <rFont val="BIZ UDMincho Medium"/>
        <family val="3"/>
        <charset val="128"/>
      </rPr>
      <t>ヒアルロン酸Ｎａ</t>
    </r>
    <r>
      <rPr>
        <sz val="8"/>
        <color theme="1"/>
        <rFont val="Arial"/>
        <family val="2"/>
        <charset val="204"/>
      </rPr>
      <t xml:space="preserve">
13 </t>
    </r>
    <r>
      <rPr>
        <sz val="8"/>
        <color theme="1"/>
        <rFont val="BIZ UDMincho Medium"/>
        <family val="3"/>
        <charset val="128"/>
      </rPr>
      <t>チューベロース多糖体</t>
    </r>
    <r>
      <rPr>
        <sz val="8"/>
        <color theme="1"/>
        <rFont val="Arial"/>
        <family val="2"/>
        <charset val="204"/>
      </rPr>
      <t xml:space="preserve">
14 </t>
    </r>
    <r>
      <rPr>
        <sz val="8"/>
        <color theme="1"/>
        <rFont val="BIZ UDMincho Medium"/>
        <family val="3"/>
        <charset val="128"/>
      </rPr>
      <t>チョウジエキス</t>
    </r>
    <r>
      <rPr>
        <sz val="8"/>
        <color theme="1"/>
        <rFont val="Arial"/>
        <family val="2"/>
        <charset val="204"/>
      </rPr>
      <t xml:space="preserve">
15 </t>
    </r>
    <r>
      <rPr>
        <sz val="8"/>
        <color theme="1"/>
        <rFont val="BIZ UDMincho Medium"/>
        <family val="3"/>
        <charset val="128"/>
      </rPr>
      <t>ライチー果皮エキス</t>
    </r>
    <r>
      <rPr>
        <sz val="8"/>
        <color theme="1"/>
        <rFont val="Arial"/>
        <family val="2"/>
        <charset val="204"/>
      </rPr>
      <t xml:space="preserve">
16 </t>
    </r>
    <r>
      <rPr>
        <sz val="8"/>
        <color theme="1"/>
        <rFont val="BIZ UDMincho Medium"/>
        <family val="3"/>
        <charset val="128"/>
      </rPr>
      <t>アンズ種子エキス</t>
    </r>
    <r>
      <rPr>
        <sz val="8"/>
        <color theme="1"/>
        <rFont val="Arial"/>
        <family val="2"/>
        <charset val="204"/>
      </rPr>
      <t xml:space="preserve">
17 </t>
    </r>
    <r>
      <rPr>
        <sz val="8"/>
        <color theme="1"/>
        <rFont val="BIZ UDMincho Medium"/>
        <family val="3"/>
        <charset val="128"/>
      </rPr>
      <t>加水分解ハトムギ種子</t>
    </r>
    <r>
      <rPr>
        <sz val="8"/>
        <color theme="1"/>
        <rFont val="Arial"/>
        <family val="2"/>
        <charset val="204"/>
      </rPr>
      <t xml:space="preserve">
18 </t>
    </r>
    <r>
      <rPr>
        <sz val="8"/>
        <color theme="1"/>
        <rFont val="BIZ UDMincho Medium"/>
        <family val="3"/>
        <charset val="128"/>
      </rPr>
      <t>ジャノヒゲ根エキス</t>
    </r>
    <r>
      <rPr>
        <sz val="8"/>
        <color theme="1"/>
        <rFont val="Arial"/>
        <family val="2"/>
        <charset val="204"/>
      </rPr>
      <t xml:space="preserve">
19 </t>
    </r>
    <r>
      <rPr>
        <sz val="8"/>
        <color theme="1"/>
        <rFont val="BIZ UDMincho Medium"/>
        <family val="3"/>
        <charset val="128"/>
      </rPr>
      <t>イワベンケイ根エキス</t>
    </r>
    <r>
      <rPr>
        <sz val="8"/>
        <color theme="1"/>
        <rFont val="Arial"/>
        <family val="2"/>
        <charset val="204"/>
      </rPr>
      <t xml:space="preserve">
20 </t>
    </r>
    <r>
      <rPr>
        <sz val="8"/>
        <color theme="1"/>
        <rFont val="BIZ UDMincho Medium"/>
        <family val="3"/>
        <charset val="128"/>
      </rPr>
      <t>クチナシ果実エキス</t>
    </r>
    <r>
      <rPr>
        <sz val="8"/>
        <color theme="1"/>
        <rFont val="Arial"/>
        <family val="2"/>
        <charset val="204"/>
      </rPr>
      <t xml:space="preserve">
21 </t>
    </r>
    <r>
      <rPr>
        <sz val="8"/>
        <color theme="1"/>
        <rFont val="BIZ UDMincho Medium"/>
        <family val="3"/>
        <charset val="128"/>
      </rPr>
      <t>ザクロ花エキス</t>
    </r>
    <r>
      <rPr>
        <sz val="8"/>
        <color theme="1"/>
        <rFont val="Arial"/>
        <family val="2"/>
        <charset val="204"/>
      </rPr>
      <t xml:space="preserve">
22 </t>
    </r>
    <r>
      <rPr>
        <sz val="8"/>
        <color theme="1"/>
        <rFont val="BIZ UDMincho Medium"/>
        <family val="3"/>
        <charset val="128"/>
      </rPr>
      <t>シャクヤク根エキス</t>
    </r>
    <r>
      <rPr>
        <sz val="8"/>
        <color theme="1"/>
        <rFont val="Arial"/>
        <family val="2"/>
        <charset val="204"/>
      </rPr>
      <t xml:space="preserve">
23 </t>
    </r>
    <r>
      <rPr>
        <sz val="8"/>
        <color theme="1"/>
        <rFont val="BIZ UDMincho Medium"/>
        <family val="3"/>
        <charset val="128"/>
      </rPr>
      <t>シロキクラゲ多糖体</t>
    </r>
    <r>
      <rPr>
        <sz val="8"/>
        <color theme="1"/>
        <rFont val="Arial"/>
        <family val="2"/>
        <charset val="204"/>
      </rPr>
      <t xml:space="preserve">
24 </t>
    </r>
    <r>
      <rPr>
        <sz val="8"/>
        <color theme="1"/>
        <rFont val="BIZ UDMincho Medium"/>
        <family val="3"/>
        <charset val="128"/>
      </rPr>
      <t>チャ葉エキス</t>
    </r>
    <r>
      <rPr>
        <sz val="8"/>
        <color theme="1"/>
        <rFont val="Arial"/>
        <family val="2"/>
        <charset val="204"/>
      </rPr>
      <t xml:space="preserve">
25 </t>
    </r>
    <r>
      <rPr>
        <sz val="8"/>
        <color theme="1"/>
        <rFont val="BIZ UDMincho Medium"/>
        <family val="3"/>
        <charset val="128"/>
      </rPr>
      <t>トウキ根エキス</t>
    </r>
    <r>
      <rPr>
        <sz val="8"/>
        <color theme="1"/>
        <rFont val="Arial"/>
        <family val="2"/>
        <charset val="204"/>
      </rPr>
      <t xml:space="preserve">
26 </t>
    </r>
    <r>
      <rPr>
        <sz val="8"/>
        <color theme="1"/>
        <rFont val="BIZ UDMincho Medium"/>
        <family val="3"/>
        <charset val="128"/>
      </rPr>
      <t>ナツメ果実エキス</t>
    </r>
    <r>
      <rPr>
        <sz val="8"/>
        <color theme="1"/>
        <rFont val="Arial"/>
        <family val="2"/>
        <charset val="204"/>
      </rPr>
      <t xml:space="preserve">
27 </t>
    </r>
    <r>
      <rPr>
        <sz val="8"/>
        <color theme="1"/>
        <rFont val="BIZ UDMincho Medium"/>
        <family val="3"/>
        <charset val="128"/>
      </rPr>
      <t>ヒアルロン酸ヒドロキシプロピルトリモニウム</t>
    </r>
    <r>
      <rPr>
        <sz val="8"/>
        <color theme="1"/>
        <rFont val="Arial"/>
        <family val="2"/>
        <charset val="204"/>
      </rPr>
      <t xml:space="preserve">
28 </t>
    </r>
    <r>
      <rPr>
        <sz val="8"/>
        <color theme="1"/>
        <rFont val="BIZ UDMincho Medium"/>
        <family val="3"/>
        <charset val="128"/>
      </rPr>
      <t>ブクリョウエキス</t>
    </r>
    <r>
      <rPr>
        <sz val="8"/>
        <color theme="1"/>
        <rFont val="Arial"/>
        <family val="2"/>
        <charset val="204"/>
      </rPr>
      <t xml:space="preserve">
29 </t>
    </r>
    <r>
      <rPr>
        <sz val="8"/>
        <color theme="1"/>
        <rFont val="BIZ UDMincho Medium"/>
        <family val="3"/>
        <charset val="128"/>
      </rPr>
      <t>ベニバナ花エキス</t>
    </r>
    <r>
      <rPr>
        <sz val="8"/>
        <color theme="1"/>
        <rFont val="Arial"/>
        <family val="2"/>
        <charset val="204"/>
      </rPr>
      <t xml:space="preserve">
30 </t>
    </r>
    <r>
      <rPr>
        <sz val="8"/>
        <color theme="1"/>
        <rFont val="BIZ UDMincho Medium"/>
        <family val="3"/>
        <charset val="128"/>
      </rPr>
      <t>ボタンエキス</t>
    </r>
    <r>
      <rPr>
        <sz val="8"/>
        <color theme="1"/>
        <rFont val="Arial"/>
        <family val="2"/>
        <charset val="204"/>
      </rPr>
      <t xml:space="preserve">
31 </t>
    </r>
    <r>
      <rPr>
        <sz val="8"/>
        <color theme="1"/>
        <rFont val="BIZ UDMincho Medium"/>
        <family val="3"/>
        <charset val="128"/>
      </rPr>
      <t>ムラサキ根エキス</t>
    </r>
    <r>
      <rPr>
        <sz val="8"/>
        <color theme="1"/>
        <rFont val="Arial"/>
        <family val="2"/>
        <charset val="204"/>
      </rPr>
      <t xml:space="preserve">
32 </t>
    </r>
    <r>
      <rPr>
        <sz val="8"/>
        <color theme="1"/>
        <rFont val="BIZ UDMincho Medium"/>
        <family val="3"/>
        <charset val="128"/>
      </rPr>
      <t>ローヤルゼリーエキス</t>
    </r>
    <r>
      <rPr>
        <sz val="8"/>
        <color theme="1"/>
        <rFont val="Arial"/>
        <family val="2"/>
        <charset val="204"/>
      </rPr>
      <t xml:space="preserve">
33 </t>
    </r>
    <r>
      <rPr>
        <sz val="8"/>
        <color theme="1"/>
        <rFont val="BIZ UDMincho Medium"/>
        <family val="3"/>
        <charset val="128"/>
      </rPr>
      <t>加水分解アナツバメ巣エキス</t>
    </r>
    <r>
      <rPr>
        <sz val="8"/>
        <color theme="1"/>
        <rFont val="Arial"/>
        <family val="2"/>
        <charset val="204"/>
      </rPr>
      <t xml:space="preserve">
34 </t>
    </r>
    <r>
      <rPr>
        <sz val="8"/>
        <color theme="1"/>
        <rFont val="BIZ UDMincho Medium"/>
        <family val="3"/>
        <charset val="128"/>
      </rPr>
      <t>加水分解コンキオリン</t>
    </r>
    <r>
      <rPr>
        <sz val="8"/>
        <color theme="1"/>
        <rFont val="Arial"/>
        <family val="2"/>
        <charset val="204"/>
      </rPr>
      <t xml:space="preserve">
35 </t>
    </r>
    <r>
      <rPr>
        <sz val="8"/>
        <color theme="1"/>
        <rFont val="BIZ UDMincho Medium"/>
        <family val="3"/>
        <charset val="128"/>
      </rPr>
      <t>加水分解ヒアルロン酸</t>
    </r>
    <r>
      <rPr>
        <sz val="8"/>
        <color theme="1"/>
        <rFont val="Arial"/>
        <family val="2"/>
        <charset val="204"/>
      </rPr>
      <t xml:space="preserve">
36 </t>
    </r>
    <r>
      <rPr>
        <sz val="8"/>
        <color theme="1"/>
        <rFont val="BIZ UDMincho Medium"/>
        <family val="3"/>
        <charset val="128"/>
      </rPr>
      <t>ダイズ種子エキス</t>
    </r>
    <r>
      <rPr>
        <sz val="8"/>
        <color theme="1"/>
        <rFont val="Arial"/>
        <family val="2"/>
        <charset val="204"/>
      </rPr>
      <t xml:space="preserve">
37 </t>
    </r>
    <r>
      <rPr>
        <sz val="8"/>
        <color theme="1"/>
        <rFont val="BIZ UDMincho Medium"/>
        <family val="3"/>
        <charset val="128"/>
      </rPr>
      <t>コメヌカエキス</t>
    </r>
    <r>
      <rPr>
        <sz val="8"/>
        <color theme="1"/>
        <rFont val="Arial"/>
        <family val="2"/>
        <charset val="204"/>
      </rPr>
      <t xml:space="preserve">
38 </t>
    </r>
    <r>
      <rPr>
        <sz val="8"/>
        <color theme="1"/>
        <rFont val="BIZ UDMincho Medium"/>
        <family val="3"/>
        <charset val="128"/>
      </rPr>
      <t>カンゾウ根エキス</t>
    </r>
    <r>
      <rPr>
        <sz val="8"/>
        <color theme="1"/>
        <rFont val="Arial"/>
        <family val="2"/>
        <charset val="204"/>
      </rPr>
      <t xml:space="preserve">
39 </t>
    </r>
    <r>
      <rPr>
        <sz val="8"/>
        <color theme="1"/>
        <rFont val="BIZ UDMincho Medium"/>
        <family val="3"/>
        <charset val="128"/>
      </rPr>
      <t>カンゾウ葉エキス</t>
    </r>
    <r>
      <rPr>
        <sz val="8"/>
        <color theme="1"/>
        <rFont val="Arial"/>
        <family val="2"/>
        <charset val="204"/>
      </rPr>
      <t xml:space="preserve">
40 </t>
    </r>
    <r>
      <rPr>
        <sz val="8"/>
        <color theme="1"/>
        <rFont val="BIZ UDMincho Medium"/>
        <family val="3"/>
        <charset val="128"/>
      </rPr>
      <t>セラミドＮＰ</t>
    </r>
    <r>
      <rPr>
        <sz val="8"/>
        <color theme="1"/>
        <rFont val="Arial"/>
        <family val="2"/>
        <charset val="204"/>
      </rPr>
      <t xml:space="preserve">
41 </t>
    </r>
    <r>
      <rPr>
        <sz val="8"/>
        <color theme="1"/>
        <rFont val="BIZ UDMincho Medium"/>
        <family val="3"/>
        <charset val="128"/>
      </rPr>
      <t>トコフェロール</t>
    </r>
    <r>
      <rPr>
        <sz val="8"/>
        <color theme="1"/>
        <rFont val="Arial"/>
        <family val="2"/>
        <charset val="204"/>
      </rPr>
      <t xml:space="preserve">
42 </t>
    </r>
    <r>
      <rPr>
        <sz val="8"/>
        <color theme="1"/>
        <rFont val="BIZ UDMincho Medium"/>
        <family val="3"/>
        <charset val="128"/>
      </rPr>
      <t>アラントイン</t>
    </r>
    <r>
      <rPr>
        <sz val="8"/>
        <color theme="1"/>
        <rFont val="Arial"/>
        <family val="2"/>
        <charset val="204"/>
      </rPr>
      <t xml:space="preserve">
43 </t>
    </r>
    <r>
      <rPr>
        <sz val="8"/>
        <color theme="1"/>
        <rFont val="BIZ UDMincho Medium"/>
        <family val="3"/>
        <charset val="128"/>
      </rPr>
      <t>グリチルリチン酸２Ｋ</t>
    </r>
    <r>
      <rPr>
        <sz val="8"/>
        <color theme="1"/>
        <rFont val="Arial"/>
        <family val="2"/>
        <charset val="204"/>
      </rPr>
      <t xml:space="preserve">
44 </t>
    </r>
    <r>
      <rPr>
        <sz val="8"/>
        <color theme="1"/>
        <rFont val="BIZ UDMincho Medium"/>
        <family val="3"/>
        <charset val="128"/>
      </rPr>
      <t>グリチルレチン酸ステアリル</t>
    </r>
    <r>
      <rPr>
        <sz val="8"/>
        <color theme="1"/>
        <rFont val="Arial"/>
        <family val="2"/>
        <charset val="204"/>
      </rPr>
      <t xml:space="preserve">
45 </t>
    </r>
    <r>
      <rPr>
        <sz val="8"/>
        <color theme="1"/>
        <rFont val="BIZ UDMincho Medium"/>
        <family val="3"/>
        <charset val="128"/>
      </rPr>
      <t>グルコース</t>
    </r>
    <r>
      <rPr>
        <sz val="8"/>
        <color theme="1"/>
        <rFont val="Arial"/>
        <family val="2"/>
        <charset val="204"/>
      </rPr>
      <t xml:space="preserve">
46 </t>
    </r>
    <r>
      <rPr>
        <sz val="8"/>
        <color theme="1"/>
        <rFont val="BIZ UDMincho Medium"/>
        <family val="3"/>
        <charset val="128"/>
      </rPr>
      <t>ステアリン酸</t>
    </r>
    <r>
      <rPr>
        <sz val="8"/>
        <color theme="1"/>
        <rFont val="Arial"/>
        <family val="2"/>
        <charset val="204"/>
      </rPr>
      <t xml:space="preserve">
47 </t>
    </r>
    <r>
      <rPr>
        <sz val="8"/>
        <color theme="1"/>
        <rFont val="BIZ UDMincho Medium"/>
        <family val="3"/>
        <charset val="128"/>
      </rPr>
      <t>バチルアルコール</t>
    </r>
    <r>
      <rPr>
        <sz val="8"/>
        <color theme="1"/>
        <rFont val="Arial"/>
        <family val="2"/>
        <charset val="204"/>
      </rPr>
      <t xml:space="preserve">
48 </t>
    </r>
    <r>
      <rPr>
        <sz val="8"/>
        <color theme="1"/>
        <rFont val="BIZ UDMincho Medium"/>
        <family val="3"/>
        <charset val="128"/>
      </rPr>
      <t>乳酸セチル</t>
    </r>
    <r>
      <rPr>
        <sz val="8"/>
        <color theme="1"/>
        <rFont val="Arial"/>
        <family val="2"/>
        <charset val="204"/>
      </rPr>
      <t xml:space="preserve">
49 </t>
    </r>
    <r>
      <rPr>
        <sz val="8"/>
        <color theme="1"/>
        <rFont val="BIZ UDMincho Medium"/>
        <family val="3"/>
        <charset val="128"/>
      </rPr>
      <t>フィトステロールズ</t>
    </r>
    <r>
      <rPr>
        <sz val="8"/>
        <color theme="1"/>
        <rFont val="Arial"/>
        <family val="2"/>
        <charset val="204"/>
      </rPr>
      <t xml:space="preserve">
50 </t>
    </r>
    <r>
      <rPr>
        <sz val="8"/>
        <color theme="1"/>
        <rFont val="BIZ UDMincho Medium"/>
        <family val="3"/>
        <charset val="128"/>
      </rPr>
      <t>トリ（カプリル酸／カプリン酸）グリセリル</t>
    </r>
    <r>
      <rPr>
        <sz val="8"/>
        <color theme="1"/>
        <rFont val="Arial"/>
        <family val="2"/>
        <charset val="204"/>
      </rPr>
      <t xml:space="preserve">
51 </t>
    </r>
    <r>
      <rPr>
        <sz val="8"/>
        <color theme="1"/>
        <rFont val="BIZ UDMincho Medium"/>
        <family val="3"/>
        <charset val="128"/>
      </rPr>
      <t>ＤＰＧ</t>
    </r>
    <r>
      <rPr>
        <sz val="8"/>
        <color theme="1"/>
        <rFont val="Arial"/>
        <family val="2"/>
        <charset val="204"/>
      </rPr>
      <t xml:space="preserve">
52 </t>
    </r>
    <r>
      <rPr>
        <sz val="8"/>
        <color theme="1"/>
        <rFont val="BIZ UDMincho Medium"/>
        <family val="3"/>
        <charset val="128"/>
      </rPr>
      <t>ベタイン</t>
    </r>
    <r>
      <rPr>
        <sz val="8"/>
        <color theme="1"/>
        <rFont val="Arial"/>
        <family val="2"/>
        <charset val="204"/>
      </rPr>
      <t xml:space="preserve">
53 </t>
    </r>
    <r>
      <rPr>
        <sz val="8"/>
        <color theme="1"/>
        <rFont val="BIZ UDMincho Medium"/>
        <family val="3"/>
        <charset val="128"/>
      </rPr>
      <t>キサンタンガム</t>
    </r>
    <r>
      <rPr>
        <sz val="8"/>
        <color theme="1"/>
        <rFont val="Arial"/>
        <family val="2"/>
        <charset val="204"/>
      </rPr>
      <t xml:space="preserve">
54 </t>
    </r>
    <r>
      <rPr>
        <sz val="8"/>
        <color theme="1"/>
        <rFont val="BIZ UDMincho Medium"/>
        <family val="3"/>
        <charset val="128"/>
      </rPr>
      <t>カルボキシメチルデキストランＮａ</t>
    </r>
    <r>
      <rPr>
        <sz val="8"/>
        <color theme="1"/>
        <rFont val="Arial"/>
        <family val="2"/>
        <charset val="204"/>
      </rPr>
      <t xml:space="preserve">
55 </t>
    </r>
    <r>
      <rPr>
        <sz val="8"/>
        <color theme="1"/>
        <rFont val="BIZ UDMincho Medium"/>
        <family val="3"/>
        <charset val="128"/>
      </rPr>
      <t>ステアロキシＰＧヒドロキシエチルセルローススルホン酸Ｎａ</t>
    </r>
    <r>
      <rPr>
        <sz val="8"/>
        <color theme="1"/>
        <rFont val="Arial"/>
        <family val="2"/>
        <charset val="204"/>
      </rPr>
      <t xml:space="preserve">
56 </t>
    </r>
    <r>
      <rPr>
        <sz val="8"/>
        <color theme="1"/>
        <rFont val="BIZ UDMincho Medium"/>
        <family val="3"/>
        <charset val="128"/>
      </rPr>
      <t>ジメチコン</t>
    </r>
    <r>
      <rPr>
        <sz val="8"/>
        <color theme="1"/>
        <rFont val="Arial"/>
        <family val="2"/>
        <charset val="204"/>
      </rPr>
      <t xml:space="preserve">
57 </t>
    </r>
    <r>
      <rPr>
        <sz val="8"/>
        <color theme="1"/>
        <rFont val="BIZ UDMincho Medium"/>
        <family val="3"/>
        <charset val="128"/>
      </rPr>
      <t>ステアリン酸ＰＥＧ－４０</t>
    </r>
    <r>
      <rPr>
        <sz val="8"/>
        <color theme="1"/>
        <rFont val="Arial"/>
        <family val="2"/>
        <charset val="204"/>
      </rPr>
      <t xml:space="preserve">
58 </t>
    </r>
    <r>
      <rPr>
        <sz val="8"/>
        <color theme="1"/>
        <rFont val="BIZ UDMincho Medium"/>
        <family val="3"/>
        <charset val="128"/>
      </rPr>
      <t>ＰＰＧ－２４グリセレス－２４</t>
    </r>
    <r>
      <rPr>
        <sz val="8"/>
        <color theme="1"/>
        <rFont val="Arial"/>
        <family val="2"/>
        <charset val="204"/>
      </rPr>
      <t xml:space="preserve">
59 </t>
    </r>
    <r>
      <rPr>
        <sz val="8"/>
        <color theme="1"/>
        <rFont val="BIZ UDMincho Medium"/>
        <family val="3"/>
        <charset val="128"/>
      </rPr>
      <t>ステアロイルメチルタウリンＮａ</t>
    </r>
    <r>
      <rPr>
        <sz val="8"/>
        <color theme="1"/>
        <rFont val="Arial"/>
        <family val="2"/>
        <charset val="204"/>
      </rPr>
      <t xml:space="preserve">
60 </t>
    </r>
    <r>
      <rPr>
        <sz val="8"/>
        <color theme="1"/>
        <rFont val="BIZ UDMincho Medium"/>
        <family val="3"/>
        <charset val="128"/>
      </rPr>
      <t>エタノール</t>
    </r>
    <r>
      <rPr>
        <sz val="8"/>
        <color theme="1"/>
        <rFont val="Arial"/>
        <family val="2"/>
        <charset val="204"/>
      </rPr>
      <t xml:space="preserve">
61 </t>
    </r>
    <r>
      <rPr>
        <sz val="8"/>
        <color theme="1"/>
        <rFont val="BIZ UDMincho Medium"/>
        <family val="3"/>
        <charset val="128"/>
      </rPr>
      <t>香料</t>
    </r>
    <r>
      <rPr>
        <sz val="8"/>
        <color theme="1"/>
        <rFont val="Arial"/>
        <family val="2"/>
        <charset val="204"/>
      </rPr>
      <t xml:space="preserve">
62 </t>
    </r>
    <r>
      <rPr>
        <sz val="8"/>
        <color theme="1"/>
        <rFont val="BIZ UDMincho Medium"/>
        <family val="3"/>
        <charset val="128"/>
      </rPr>
      <t>フェノキシエタノール</t>
    </r>
    <r>
      <rPr>
        <sz val="8"/>
        <color theme="1"/>
        <rFont val="Arial"/>
        <family val="2"/>
        <charset val="204"/>
      </rPr>
      <t xml:space="preserve">
63 </t>
    </r>
    <r>
      <rPr>
        <sz val="8"/>
        <color theme="1"/>
        <rFont val="BIZ UDMincho Medium"/>
        <family val="3"/>
        <charset val="128"/>
      </rPr>
      <t>メチルパラベン</t>
    </r>
    <r>
      <rPr>
        <sz val="8"/>
        <color theme="1"/>
        <rFont val="Arial"/>
        <family val="2"/>
        <charset val="204"/>
      </rPr>
      <t xml:space="preserve">
64 </t>
    </r>
    <r>
      <rPr>
        <sz val="8"/>
        <color theme="1"/>
        <rFont val="BIZ UDMincho Medium"/>
        <family val="3"/>
        <charset val="128"/>
      </rPr>
      <t>ブチルパラベン</t>
    </r>
    <r>
      <rPr>
        <sz val="8"/>
        <color theme="1"/>
        <rFont val="Arial"/>
        <family val="2"/>
        <charset val="204"/>
      </rPr>
      <t xml:space="preserve">
65 </t>
    </r>
    <r>
      <rPr>
        <sz val="8"/>
        <color theme="1"/>
        <rFont val="BIZ UDMincho Medium"/>
        <family val="3"/>
        <charset val="128"/>
      </rPr>
      <t>ＥＤＴＡ－２Ｎａ</t>
    </r>
    <r>
      <rPr>
        <sz val="8"/>
        <color theme="1"/>
        <rFont val="Arial"/>
        <family val="2"/>
        <charset val="204"/>
      </rPr>
      <t xml:space="preserve">
</t>
    </r>
    <r>
      <rPr>
        <sz val="8"/>
        <color theme="1"/>
        <rFont val="BIZ UDMincho Medium"/>
        <family val="3"/>
        <charset val="128"/>
      </rPr>
      <t>日</t>
    </r>
    <phoneticPr fontId="11"/>
  </si>
  <si>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エッセンスクリーム</t>
    </r>
    <r>
      <rPr>
        <sz val="12"/>
        <color theme="1"/>
        <rFont val="Arial"/>
        <family val="2"/>
        <charset val="204"/>
      </rPr>
      <t>(20g)</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</si>
  <si>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20g</t>
    </r>
    <phoneticPr fontId="11"/>
  </si>
  <si>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エッセンスシルキームース</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</si>
  <si>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エッセンスパック</t>
    </r>
  </si>
  <si>
    <r>
      <rPr>
        <sz val="10"/>
        <color rgb="FF000000"/>
        <rFont val="ＭＳ 明朝"/>
        <family val="1"/>
        <charset val="128"/>
      </rPr>
      <t>《</t>
    </r>
    <r>
      <rPr>
        <sz val="10"/>
        <color rgb="FF000000"/>
        <rFont val="Arial"/>
        <family val="2"/>
        <charset val="204"/>
      </rPr>
      <t>RELENT</t>
    </r>
    <r>
      <rPr>
        <sz val="10"/>
        <color rgb="FF000000"/>
        <rFont val="ＭＳ 明朝"/>
        <family val="1"/>
        <charset val="128"/>
      </rPr>
      <t>》</t>
    </r>
    <r>
      <rPr>
        <sz val="10"/>
        <color rgb="FF000000"/>
        <rFont val="Arial"/>
        <family val="2"/>
        <charset val="204"/>
      </rPr>
      <t>YOKIBI Essence pack</t>
    </r>
  </si>
  <si>
    <r>
      <rPr>
        <sz val="8"/>
        <color theme="1"/>
        <rFont val="游ゴシック"/>
        <family val="2"/>
        <charset val="128"/>
      </rPr>
      <t>水</t>
    </r>
    <r>
      <rPr>
        <sz val="8"/>
        <color theme="1"/>
        <rFont val="Arial"/>
        <family val="2"/>
        <charset val="204"/>
      </rPr>
      <t xml:space="preserve"> 26 </t>
    </r>
    <r>
      <rPr>
        <sz val="8"/>
        <color theme="1"/>
        <rFont val="游ゴシック"/>
        <family val="2"/>
        <charset val="128"/>
      </rPr>
      <t>ローヤルゼリーエキス</t>
    </r>
    <r>
      <rPr>
        <sz val="8"/>
        <color theme="1"/>
        <rFont val="Arial"/>
        <family val="2"/>
        <charset val="204"/>
      </rPr>
      <t xml:space="preserve">
2 </t>
    </r>
    <r>
      <rPr>
        <sz val="8"/>
        <color theme="1"/>
        <rFont val="游ゴシック"/>
        <family val="2"/>
        <charset val="128"/>
      </rPr>
      <t>グリセリン</t>
    </r>
    <r>
      <rPr>
        <sz val="8"/>
        <color theme="1"/>
        <rFont val="Arial"/>
        <family val="2"/>
        <charset val="204"/>
      </rPr>
      <t xml:space="preserve"> 27 </t>
    </r>
    <r>
      <rPr>
        <sz val="8"/>
        <color theme="1"/>
        <rFont val="游ゴシック"/>
        <family val="2"/>
        <charset val="128"/>
      </rPr>
      <t>加水分解アナツバメ巣エキス</t>
    </r>
    <r>
      <rPr>
        <sz val="8"/>
        <color theme="1"/>
        <rFont val="Arial"/>
        <family val="2"/>
        <charset val="204"/>
      </rPr>
      <t xml:space="preserve">
3 </t>
    </r>
    <r>
      <rPr>
        <sz val="8"/>
        <color theme="1"/>
        <rFont val="游ゴシック"/>
        <family val="2"/>
        <charset val="128"/>
      </rPr>
      <t>グリコシルトレハロース</t>
    </r>
    <r>
      <rPr>
        <sz val="8"/>
        <color theme="1"/>
        <rFont val="Arial"/>
        <family val="2"/>
        <charset val="204"/>
      </rPr>
      <t xml:space="preserve"> 28 </t>
    </r>
    <r>
      <rPr>
        <sz val="8"/>
        <color theme="1"/>
        <rFont val="游ゴシック"/>
        <family val="2"/>
        <charset val="128"/>
      </rPr>
      <t>加水分解コンキオリン</t>
    </r>
    <r>
      <rPr>
        <sz val="8"/>
        <color theme="1"/>
        <rFont val="Arial"/>
        <family val="2"/>
        <charset val="204"/>
      </rPr>
      <t xml:space="preserve">
4 </t>
    </r>
    <r>
      <rPr>
        <sz val="8"/>
        <color theme="1"/>
        <rFont val="游ゴシック"/>
        <family val="2"/>
        <charset val="128"/>
      </rPr>
      <t>ジグリセリン</t>
    </r>
    <r>
      <rPr>
        <sz val="8"/>
        <color theme="1"/>
        <rFont val="Arial"/>
        <family val="2"/>
        <charset val="204"/>
      </rPr>
      <t xml:space="preserve"> 29 </t>
    </r>
    <r>
      <rPr>
        <sz val="8"/>
        <color theme="1"/>
        <rFont val="游ゴシック"/>
        <family val="2"/>
        <charset val="128"/>
      </rPr>
      <t>加水分解ハトムギ種子</t>
    </r>
    <r>
      <rPr>
        <sz val="8"/>
        <color theme="1"/>
        <rFont val="Arial"/>
        <family val="2"/>
        <charset val="204"/>
      </rPr>
      <t xml:space="preserve">
5 </t>
    </r>
    <r>
      <rPr>
        <sz val="8"/>
        <color theme="1"/>
        <rFont val="游ゴシック"/>
        <family val="2"/>
        <charset val="128"/>
      </rPr>
      <t>ペンチレングリコール</t>
    </r>
    <r>
      <rPr>
        <sz val="8"/>
        <color theme="1"/>
        <rFont val="Arial"/>
        <family val="2"/>
        <charset val="204"/>
      </rPr>
      <t xml:space="preserve"> 30 </t>
    </r>
    <r>
      <rPr>
        <sz val="8"/>
        <color theme="1"/>
        <rFont val="游ゴシック"/>
        <family val="2"/>
        <charset val="128"/>
      </rPr>
      <t>加水分解ローヤルゼリータンパク</t>
    </r>
    <r>
      <rPr>
        <sz val="8"/>
        <color theme="1"/>
        <rFont val="Arial"/>
        <family val="2"/>
        <charset val="204"/>
      </rPr>
      <t xml:space="preserve">
6 </t>
    </r>
    <r>
      <rPr>
        <sz val="8"/>
        <color theme="1"/>
        <rFont val="游ゴシック"/>
        <family val="2"/>
        <charset val="128"/>
      </rPr>
      <t>加水分解水添デンプン</t>
    </r>
    <r>
      <rPr>
        <sz val="8"/>
        <color theme="1"/>
        <rFont val="Arial"/>
        <family val="2"/>
        <charset val="204"/>
      </rPr>
      <t xml:space="preserve"> 31 </t>
    </r>
    <r>
      <rPr>
        <sz val="8"/>
        <color theme="1"/>
        <rFont val="游ゴシック"/>
        <family val="2"/>
        <charset val="128"/>
      </rPr>
      <t>アラントイン</t>
    </r>
    <r>
      <rPr>
        <sz val="8"/>
        <color theme="1"/>
        <rFont val="Arial"/>
        <family val="2"/>
        <charset val="204"/>
      </rPr>
      <t xml:space="preserve">
7 </t>
    </r>
    <r>
      <rPr>
        <sz val="8"/>
        <color theme="1"/>
        <rFont val="游ゴシック"/>
        <family val="2"/>
        <charset val="128"/>
      </rPr>
      <t>アンズ種子エキス</t>
    </r>
    <r>
      <rPr>
        <sz val="8"/>
        <color theme="1"/>
        <rFont val="Arial"/>
        <family val="2"/>
        <charset val="204"/>
      </rPr>
      <t xml:space="preserve"> 32 </t>
    </r>
    <r>
      <rPr>
        <sz val="8"/>
        <color theme="1"/>
        <rFont val="游ゴシック"/>
        <family val="2"/>
        <charset val="128"/>
      </rPr>
      <t>グリチルリチン酸２Ｋ</t>
    </r>
    <r>
      <rPr>
        <sz val="8"/>
        <color theme="1"/>
        <rFont val="Arial"/>
        <family val="2"/>
        <charset val="204"/>
      </rPr>
      <t xml:space="preserve">
8 </t>
    </r>
    <r>
      <rPr>
        <sz val="8"/>
        <color theme="1"/>
        <rFont val="游ゴシック"/>
        <family val="2"/>
        <charset val="128"/>
      </rPr>
      <t>イワベンケイ根エキス</t>
    </r>
    <r>
      <rPr>
        <sz val="8"/>
        <color theme="1"/>
        <rFont val="Arial"/>
        <family val="2"/>
        <charset val="204"/>
      </rPr>
      <t xml:space="preserve"> 33 </t>
    </r>
    <r>
      <rPr>
        <sz val="8"/>
        <color theme="1"/>
        <rFont val="游ゴシック"/>
        <family val="2"/>
        <charset val="128"/>
      </rPr>
      <t>グルコース</t>
    </r>
    <r>
      <rPr>
        <sz val="8"/>
        <color theme="1"/>
        <rFont val="Arial"/>
        <family val="2"/>
        <charset val="204"/>
      </rPr>
      <t xml:space="preserve">
9 </t>
    </r>
    <r>
      <rPr>
        <sz val="8"/>
        <color theme="1"/>
        <rFont val="游ゴシック"/>
        <family val="2"/>
        <charset val="128"/>
      </rPr>
      <t>クチナシエキス</t>
    </r>
    <r>
      <rPr>
        <sz val="8"/>
        <color theme="1"/>
        <rFont val="Arial"/>
        <family val="2"/>
        <charset val="204"/>
      </rPr>
      <t xml:space="preserve"> 34 </t>
    </r>
    <r>
      <rPr>
        <sz val="8"/>
        <color theme="1"/>
        <rFont val="游ゴシック"/>
        <family val="2"/>
        <charset val="128"/>
      </rPr>
      <t>セラミドＡＰ</t>
    </r>
    <r>
      <rPr>
        <sz val="8"/>
        <color theme="1"/>
        <rFont val="Arial"/>
        <family val="2"/>
        <charset val="204"/>
      </rPr>
      <t xml:space="preserve">
10 </t>
    </r>
    <r>
      <rPr>
        <sz val="8"/>
        <color theme="1"/>
        <rFont val="游ゴシック"/>
        <family val="2"/>
        <charset val="128"/>
      </rPr>
      <t>グリシルヒザインフラタ根エキス</t>
    </r>
    <r>
      <rPr>
        <sz val="8"/>
        <color theme="1"/>
        <rFont val="Arial"/>
        <family val="2"/>
        <charset val="204"/>
      </rPr>
      <t xml:space="preserve"> 35 </t>
    </r>
    <r>
      <rPr>
        <sz val="8"/>
        <color theme="1"/>
        <rFont val="游ゴシック"/>
        <family val="2"/>
        <charset val="128"/>
      </rPr>
      <t>ＢＧ</t>
    </r>
    <r>
      <rPr>
        <sz val="8"/>
        <color theme="1"/>
        <rFont val="Arial"/>
        <family val="2"/>
        <charset val="204"/>
      </rPr>
      <t xml:space="preserve">
11 </t>
    </r>
    <r>
      <rPr>
        <sz val="8"/>
        <color theme="1"/>
        <rFont val="游ゴシック"/>
        <family val="2"/>
        <charset val="128"/>
      </rPr>
      <t>コメヌカエキス</t>
    </r>
    <r>
      <rPr>
        <sz val="8"/>
        <color theme="1"/>
        <rFont val="Arial"/>
        <family val="2"/>
        <charset val="204"/>
      </rPr>
      <t xml:space="preserve"> 36 </t>
    </r>
    <r>
      <rPr>
        <sz val="8"/>
        <color theme="1"/>
        <rFont val="游ゴシック"/>
        <family val="2"/>
        <charset val="128"/>
      </rPr>
      <t>ＤＰＧ</t>
    </r>
    <r>
      <rPr>
        <sz val="8"/>
        <color theme="1"/>
        <rFont val="Arial"/>
        <family val="2"/>
        <charset val="204"/>
      </rPr>
      <t xml:space="preserve">
12 </t>
    </r>
    <r>
      <rPr>
        <sz val="8"/>
        <color theme="1"/>
        <rFont val="游ゴシック"/>
        <family val="2"/>
        <charset val="128"/>
      </rPr>
      <t>ゴヨウマツ種子油</t>
    </r>
    <r>
      <rPr>
        <sz val="8"/>
        <color theme="1"/>
        <rFont val="Arial"/>
        <family val="2"/>
        <charset val="204"/>
      </rPr>
      <t xml:space="preserve"> 37 </t>
    </r>
    <r>
      <rPr>
        <sz val="8"/>
        <color theme="1"/>
        <rFont val="游ゴシック"/>
        <family val="2"/>
        <charset val="128"/>
      </rPr>
      <t>プロパンジオール</t>
    </r>
    <r>
      <rPr>
        <sz val="8"/>
        <color theme="1"/>
        <rFont val="Arial"/>
        <family val="2"/>
        <charset val="204"/>
      </rPr>
      <t xml:space="preserve">
13 </t>
    </r>
    <r>
      <rPr>
        <sz val="8"/>
        <color theme="1"/>
        <rFont val="游ゴシック"/>
        <family val="2"/>
        <charset val="128"/>
      </rPr>
      <t>ザクロ花エキス</t>
    </r>
    <r>
      <rPr>
        <sz val="8"/>
        <color theme="1"/>
        <rFont val="Arial"/>
        <family val="2"/>
        <charset val="204"/>
      </rPr>
      <t xml:space="preserve"> 38 </t>
    </r>
    <r>
      <rPr>
        <sz val="8"/>
        <color theme="1"/>
        <rFont val="游ゴシック"/>
        <family val="2"/>
        <charset val="128"/>
      </rPr>
      <t>アルカリゲネス産生多糖体</t>
    </r>
    <r>
      <rPr>
        <sz val="8"/>
        <color theme="1"/>
        <rFont val="Arial"/>
        <family val="2"/>
        <charset val="204"/>
      </rPr>
      <t xml:space="preserve">
14 </t>
    </r>
    <r>
      <rPr>
        <sz val="8"/>
        <color theme="1"/>
        <rFont val="游ゴシック"/>
        <family val="2"/>
        <charset val="128"/>
      </rPr>
      <t>シャクヤク根エキス</t>
    </r>
    <r>
      <rPr>
        <sz val="8"/>
        <color theme="1"/>
        <rFont val="Arial"/>
        <family val="2"/>
        <charset val="204"/>
      </rPr>
      <t xml:space="preserve"> 39 </t>
    </r>
    <r>
      <rPr>
        <sz val="8"/>
        <color theme="1"/>
        <rFont val="游ゴシック"/>
        <family val="2"/>
        <charset val="128"/>
      </rPr>
      <t>キサンタンガム</t>
    </r>
    <r>
      <rPr>
        <sz val="8"/>
        <color theme="1"/>
        <rFont val="Arial"/>
        <family val="2"/>
        <charset val="204"/>
      </rPr>
      <t xml:space="preserve">
15 </t>
    </r>
    <r>
      <rPr>
        <sz val="8"/>
        <color theme="1"/>
        <rFont val="游ゴシック"/>
        <family val="2"/>
        <charset val="128"/>
      </rPr>
      <t>ジャノヒゲ根エキス</t>
    </r>
    <r>
      <rPr>
        <sz val="8"/>
        <color theme="1"/>
        <rFont val="Arial"/>
        <family val="2"/>
        <charset val="204"/>
      </rPr>
      <t xml:space="preserve"> 40 </t>
    </r>
    <r>
      <rPr>
        <sz val="8"/>
        <color theme="1"/>
        <rFont val="游ゴシック"/>
        <family val="2"/>
        <charset val="128"/>
      </rPr>
      <t>プルラン</t>
    </r>
    <r>
      <rPr>
        <sz val="8"/>
        <color theme="1"/>
        <rFont val="Arial"/>
        <family val="2"/>
        <charset val="204"/>
      </rPr>
      <t xml:space="preserve">
16 </t>
    </r>
    <r>
      <rPr>
        <sz val="8"/>
        <color theme="1"/>
        <rFont val="游ゴシック"/>
        <family val="2"/>
        <charset val="128"/>
      </rPr>
      <t>ダイズ種子エキス</t>
    </r>
    <r>
      <rPr>
        <sz val="8"/>
        <color theme="1"/>
        <rFont val="Arial"/>
        <family val="2"/>
        <charset val="204"/>
      </rPr>
      <t xml:space="preserve"> 41 </t>
    </r>
    <r>
      <rPr>
        <sz val="8"/>
        <color theme="1"/>
        <rFont val="游ゴシック"/>
        <family val="2"/>
        <charset val="128"/>
      </rPr>
      <t>ＰＣＡイソステアリン酸ＰＥＧ－４０水添ヒマシ油</t>
    </r>
    <r>
      <rPr>
        <sz val="8"/>
        <color theme="1"/>
        <rFont val="Arial"/>
        <family val="2"/>
        <charset val="204"/>
      </rPr>
      <t xml:space="preserve">
17 </t>
    </r>
    <r>
      <rPr>
        <sz val="8"/>
        <color theme="1"/>
        <rFont val="游ゴシック"/>
        <family val="2"/>
        <charset val="128"/>
      </rPr>
      <t>チャ葉エキス</t>
    </r>
    <r>
      <rPr>
        <sz val="8"/>
        <color theme="1"/>
        <rFont val="Arial"/>
        <family val="2"/>
        <charset val="204"/>
      </rPr>
      <t xml:space="preserve"> 42 </t>
    </r>
    <r>
      <rPr>
        <sz val="8"/>
        <color theme="1"/>
        <rFont val="游ゴシック"/>
        <family val="2"/>
        <charset val="128"/>
      </rPr>
      <t>エタノール</t>
    </r>
    <r>
      <rPr>
        <sz val="8"/>
        <color theme="1"/>
        <rFont val="Arial"/>
        <family val="2"/>
        <charset val="204"/>
      </rPr>
      <t xml:space="preserve">
18 </t>
    </r>
    <r>
      <rPr>
        <sz val="8"/>
        <color theme="1"/>
        <rFont val="游ゴシック"/>
        <family val="2"/>
        <charset val="128"/>
      </rPr>
      <t>チューベロース多糖体</t>
    </r>
    <r>
      <rPr>
        <sz val="8"/>
        <color theme="1"/>
        <rFont val="Arial"/>
        <family val="2"/>
        <charset val="204"/>
      </rPr>
      <t xml:space="preserve"> 43 </t>
    </r>
    <r>
      <rPr>
        <sz val="8"/>
        <color theme="1"/>
        <rFont val="游ゴシック"/>
        <family val="2"/>
        <charset val="128"/>
      </rPr>
      <t>フェノキシエタノール</t>
    </r>
    <r>
      <rPr>
        <sz val="8"/>
        <color theme="1"/>
        <rFont val="Arial"/>
        <family val="2"/>
        <charset val="204"/>
      </rPr>
      <t xml:space="preserve">
19 </t>
    </r>
    <r>
      <rPr>
        <sz val="8"/>
        <color theme="1"/>
        <rFont val="游ゴシック"/>
        <family val="2"/>
        <charset val="128"/>
      </rPr>
      <t>チョウジエキス</t>
    </r>
    <r>
      <rPr>
        <sz val="8"/>
        <color theme="1"/>
        <rFont val="Arial"/>
        <family val="2"/>
        <charset val="204"/>
      </rPr>
      <t xml:space="preserve"> 44 </t>
    </r>
    <r>
      <rPr>
        <sz val="8"/>
        <color theme="1"/>
        <rFont val="游ゴシック"/>
        <family val="2"/>
        <charset val="128"/>
      </rPr>
      <t>メチルパラベン</t>
    </r>
    <r>
      <rPr>
        <sz val="8"/>
        <color theme="1"/>
        <rFont val="Arial"/>
        <family val="2"/>
        <charset val="204"/>
      </rPr>
      <t xml:space="preserve">
20 </t>
    </r>
    <r>
      <rPr>
        <sz val="8"/>
        <color theme="1"/>
        <rFont val="游ゴシック"/>
        <family val="2"/>
        <charset val="128"/>
      </rPr>
      <t>トウキ根エキス</t>
    </r>
    <r>
      <rPr>
        <sz val="8"/>
        <color theme="1"/>
        <rFont val="Arial"/>
        <family val="2"/>
        <charset val="204"/>
      </rPr>
      <t xml:space="preserve"> 45 </t>
    </r>
    <r>
      <rPr>
        <sz val="8"/>
        <color theme="1"/>
        <rFont val="游ゴシック"/>
        <family val="2"/>
        <charset val="128"/>
      </rPr>
      <t>香料</t>
    </r>
    <r>
      <rPr>
        <sz val="8"/>
        <color theme="1"/>
        <rFont val="Arial"/>
        <family val="2"/>
        <charset val="204"/>
      </rPr>
      <t xml:space="preserve">
21 </t>
    </r>
    <r>
      <rPr>
        <sz val="8"/>
        <color theme="1"/>
        <rFont val="游ゴシック"/>
        <family val="2"/>
        <charset val="128"/>
      </rPr>
      <t>ナツメ果実エキス</t>
    </r>
    <r>
      <rPr>
        <sz val="8"/>
        <color theme="1"/>
        <rFont val="Arial"/>
        <family val="2"/>
        <charset val="204"/>
      </rPr>
      <t xml:space="preserve">
22 </t>
    </r>
    <r>
      <rPr>
        <sz val="8"/>
        <color theme="1"/>
        <rFont val="游ゴシック"/>
        <family val="2"/>
        <charset val="128"/>
      </rPr>
      <t>ブクリョウエキス</t>
    </r>
    <r>
      <rPr>
        <sz val="8"/>
        <color theme="1"/>
        <rFont val="Arial"/>
        <family val="2"/>
        <charset val="204"/>
      </rPr>
      <t xml:space="preserve">
23 </t>
    </r>
    <r>
      <rPr>
        <sz val="8"/>
        <color theme="1"/>
        <rFont val="游ゴシック"/>
        <family val="2"/>
        <charset val="128"/>
      </rPr>
      <t>ベニバナエキス</t>
    </r>
    <r>
      <rPr>
        <sz val="8"/>
        <color theme="1"/>
        <rFont val="Arial"/>
        <family val="2"/>
        <charset val="204"/>
      </rPr>
      <t xml:space="preserve">
24 </t>
    </r>
    <r>
      <rPr>
        <sz val="8"/>
        <color theme="1"/>
        <rFont val="游ゴシック"/>
        <family val="2"/>
        <charset val="128"/>
      </rPr>
      <t>ボタンエキス</t>
    </r>
    <r>
      <rPr>
        <sz val="8"/>
        <color theme="1"/>
        <rFont val="Arial"/>
        <family val="2"/>
        <charset val="204"/>
      </rPr>
      <t xml:space="preserve">
25 </t>
    </r>
    <r>
      <rPr>
        <sz val="8"/>
        <color theme="1"/>
        <rFont val="游ゴシック"/>
        <family val="2"/>
        <charset val="128"/>
      </rPr>
      <t>ライチー果皮エキス</t>
    </r>
    <r>
      <rPr>
        <sz val="8"/>
        <color theme="1"/>
        <rFont val="Arial"/>
        <family val="2"/>
        <charset val="204"/>
      </rPr>
      <t xml:space="preserve"> </t>
    </r>
    <phoneticPr fontId="11"/>
  </si>
  <si>
    <r>
      <rPr>
        <sz val="10"/>
        <color rgb="FF000000"/>
        <rFont val="ＭＳ 明朝"/>
        <family val="1"/>
        <charset val="128"/>
      </rPr>
      <t>《</t>
    </r>
    <r>
      <rPr>
        <sz val="10"/>
        <color rgb="FF000000"/>
        <rFont val="Arial"/>
        <family val="2"/>
        <charset val="204"/>
      </rPr>
      <t>RELENT</t>
    </r>
    <r>
      <rPr>
        <sz val="10"/>
        <color rgb="FF000000"/>
        <rFont val="ＭＳ 明朝"/>
        <family val="1"/>
        <charset val="128"/>
      </rPr>
      <t>》</t>
    </r>
    <r>
      <rPr>
        <sz val="10"/>
        <color rgb="FF000000"/>
        <rFont val="Arial"/>
        <family val="2"/>
        <charset val="204"/>
      </rPr>
      <t>YOKIBI Select Set (essence 30g, fresh 30ml, lotion 30ml, gel 30g, cream 30g)</t>
    </r>
    <phoneticPr fontId="11"/>
  </si>
  <si>
    <r>
      <rPr>
        <sz val="12"/>
        <color theme="1"/>
        <rFont val="Yu Mincho"/>
        <family val="1"/>
        <charset val="128"/>
      </rPr>
      <t>リレント　アステローペ　クレンジングクリーム</t>
    </r>
  </si>
  <si>
    <r>
      <rPr>
        <sz val="10"/>
        <color theme="1"/>
        <rFont val="MS Gothic"/>
        <family val="3"/>
        <charset val="128"/>
      </rPr>
      <t>《</t>
    </r>
    <r>
      <rPr>
        <sz val="10"/>
        <color theme="1"/>
        <rFont val="Arial"/>
        <family val="2"/>
        <charset val="204"/>
      </rPr>
      <t>Relent</t>
    </r>
    <r>
      <rPr>
        <sz val="10"/>
        <color theme="1"/>
        <rFont val="MS Gothic"/>
        <family val="3"/>
        <charset val="128"/>
      </rPr>
      <t>》</t>
    </r>
    <r>
      <rPr>
        <sz val="10"/>
        <color theme="1"/>
        <rFont val="Arial"/>
        <family val="2"/>
        <charset val="204"/>
      </rPr>
      <t>ASTEROPE cleansing cream 100g</t>
    </r>
    <phoneticPr fontId="11"/>
  </si>
  <si>
    <r>
      <rPr>
        <sz val="12"/>
        <color theme="1"/>
        <rFont val="Yu Mincho"/>
        <family val="1"/>
        <charset val="128"/>
      </rPr>
      <t>リレント　アステローペ　ウォッシングクリーム</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</si>
  <si>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washing cream</t>
    </r>
  </si>
  <si>
    <r>
      <rPr>
        <sz val="8"/>
        <color theme="1"/>
        <rFont val="Arial"/>
        <family val="2"/>
      </rPr>
      <t>水</t>
    </r>
    <r>
      <rPr>
        <sz val="8"/>
        <color theme="1"/>
        <rFont val="Arial"/>
        <family val="2"/>
        <charset val="204"/>
      </rPr>
      <t xml:space="preserve"> </t>
    </r>
    <r>
      <rPr>
        <sz val="8"/>
        <color theme="1"/>
        <rFont val="Arial"/>
        <family val="2"/>
      </rPr>
      <t>ミネラルオイル</t>
    </r>
    <r>
      <rPr>
        <sz val="8"/>
        <color theme="1"/>
        <rFont val="Arial"/>
        <family val="2"/>
        <charset val="204"/>
      </rPr>
      <t xml:space="preserve"> </t>
    </r>
    <r>
      <rPr>
        <sz val="8"/>
        <color theme="1"/>
        <rFont val="Arial"/>
        <family val="2"/>
      </rPr>
      <t>ミリスチン酸イソステアリル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カルナウバロウ</t>
    </r>
    <r>
      <rPr>
        <sz val="8"/>
        <color theme="1"/>
        <rFont val="Arial"/>
        <family val="2"/>
        <charset val="204"/>
      </rPr>
      <t xml:space="preserve"> </t>
    </r>
    <r>
      <rPr>
        <sz val="8"/>
        <color theme="1"/>
        <rFont val="Arial"/>
        <family val="2"/>
      </rPr>
      <t>コレステロール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</si>
  <si>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cold cream</t>
    </r>
  </si>
  <si>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ステアリン酸ＰＥＧ－１５０　　　　</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香料</t>
    </r>
  </si>
  <si>
    <r>
      <rPr>
        <sz val="12"/>
        <color theme="1"/>
        <rFont val="Yu Mincho"/>
        <family val="1"/>
        <charset val="128"/>
      </rPr>
      <t>リレント　アステローペ　スキンフレッシュナー</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</si>
  <si>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skin freshener</t>
    </r>
  </si>
  <si>
    <r>
      <rPr>
        <sz val="8"/>
        <color theme="1"/>
        <rFont val="Arial"/>
        <family val="2"/>
      </rPr>
      <t>水</t>
    </r>
    <r>
      <rPr>
        <sz val="8"/>
        <color theme="1"/>
        <rFont val="Arial"/>
        <family val="2"/>
        <charset val="204"/>
      </rPr>
      <t xml:space="preserve"> </t>
    </r>
    <r>
      <rPr>
        <sz val="8"/>
        <color theme="1"/>
        <rFont val="Arial"/>
        <family val="2"/>
      </rPr>
      <t>ミネラルオイル</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</si>
  <si>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skin lotion</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</si>
  <si>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ハマメリス水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アーモンドタンパク</t>
    </r>
    <r>
      <rPr>
        <sz val="8"/>
        <color theme="1"/>
        <rFont val="Arial"/>
        <family val="2"/>
        <charset val="204"/>
      </rPr>
      <t xml:space="preserve"> </t>
    </r>
    <r>
      <rPr>
        <sz val="8"/>
        <color theme="1"/>
        <rFont val="Arial Unicode MS"/>
        <family val="3"/>
        <charset val="128"/>
      </rPr>
      <t>ゼニアオイエキス</t>
    </r>
    <r>
      <rPr>
        <sz val="8"/>
        <color theme="1"/>
        <rFont val="Arial"/>
        <family val="2"/>
        <charset val="204"/>
      </rPr>
      <t xml:space="preserve"> </t>
    </r>
    <r>
      <rPr>
        <sz val="8"/>
        <color theme="1"/>
        <rFont val="Arial Unicode MS"/>
        <family val="3"/>
        <charset val="128"/>
      </rPr>
      <t>マチルスオドラチシマ樹皮エキス</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ハイブリッドローズ花エキス</t>
    </r>
    <r>
      <rPr>
        <sz val="8"/>
        <color theme="1"/>
        <rFont val="Arial"/>
        <family val="2"/>
        <charset val="204"/>
      </rPr>
      <t xml:space="preserve"> </t>
    </r>
    <r>
      <rPr>
        <sz val="8"/>
        <color theme="1"/>
        <rFont val="Arial Unicode MS"/>
        <family val="3"/>
        <charset val="128"/>
      </rPr>
      <t>カンゾウ葉エキス</t>
    </r>
    <r>
      <rPr>
        <sz val="8"/>
        <color theme="1"/>
        <rFont val="Arial"/>
        <family val="2"/>
        <charset val="204"/>
      </rPr>
      <t xml:space="preserve"> </t>
    </r>
    <r>
      <rPr>
        <sz val="8"/>
        <color theme="1"/>
        <rFont val="Arial Unicode MS"/>
        <family val="3"/>
        <charset val="128"/>
      </rPr>
      <t>クズ根エキス</t>
    </r>
    <r>
      <rPr>
        <sz val="8"/>
        <color theme="1"/>
        <rFont val="Arial"/>
        <family val="2"/>
        <charset val="204"/>
      </rPr>
      <t xml:space="preserve"> </t>
    </r>
    <r>
      <rPr>
        <sz val="8"/>
        <color theme="1"/>
        <rFont val="Arial Unicode MS"/>
        <family val="3"/>
        <charset val="128"/>
      </rPr>
      <t>サクシニルアテロコラーゲン</t>
    </r>
    <r>
      <rPr>
        <sz val="8"/>
        <color theme="1"/>
        <rFont val="Arial"/>
        <family val="2"/>
        <charset val="204"/>
      </rPr>
      <t xml:space="preserve"> </t>
    </r>
    <r>
      <rPr>
        <sz val="8"/>
        <color theme="1"/>
        <rFont val="Arial Unicode MS"/>
        <family val="3"/>
        <charset val="128"/>
      </rPr>
      <t>アロエベラ葉エキス</t>
    </r>
    <r>
      <rPr>
        <sz val="8"/>
        <color theme="1"/>
        <rFont val="Arial"/>
        <family val="2"/>
        <charset val="204"/>
      </rPr>
      <t xml:space="preserve"> </t>
    </r>
    <r>
      <rPr>
        <sz val="8"/>
        <color theme="1"/>
        <rFont val="Arial Unicode MS"/>
        <family val="3"/>
        <charset val="128"/>
      </rPr>
      <t>クロレラエキス</t>
    </r>
    <r>
      <rPr>
        <sz val="8"/>
        <color theme="1"/>
        <rFont val="Arial"/>
        <family val="2"/>
        <charset val="204"/>
      </rPr>
      <t xml:space="preserve"> </t>
    </r>
    <r>
      <rPr>
        <sz val="8"/>
        <color theme="1"/>
        <rFont val="Arial Unicode MS"/>
        <family val="3"/>
        <charset val="128"/>
      </rPr>
      <t>ノイバラ果実エキス</t>
    </r>
    <r>
      <rPr>
        <sz val="8"/>
        <color theme="1"/>
        <rFont val="Arial"/>
        <family val="2"/>
        <charset val="204"/>
      </rPr>
      <t xml:space="preserve"> </t>
    </r>
    <r>
      <rPr>
        <sz val="8"/>
        <color theme="1"/>
        <rFont val="Arial Unicode MS"/>
        <family val="3"/>
        <charset val="128"/>
      </rPr>
      <t>パンテノール</t>
    </r>
    <r>
      <rPr>
        <sz val="8"/>
        <color theme="1"/>
        <rFont val="Arial"/>
        <family val="2"/>
        <charset val="204"/>
      </rPr>
      <t xml:space="preserve"> </t>
    </r>
    <r>
      <rPr>
        <sz val="8"/>
        <color theme="1"/>
        <rFont val="Arial Unicode MS"/>
        <family val="3"/>
        <charset val="128"/>
      </rPr>
      <t>ヒドロキシプロリン</t>
    </r>
    <r>
      <rPr>
        <sz val="8"/>
        <color theme="1"/>
        <rFont val="Arial"/>
        <family val="2"/>
        <charset val="204"/>
      </rPr>
      <t xml:space="preserve"> </t>
    </r>
    <r>
      <rPr>
        <sz val="8"/>
        <color theme="1"/>
        <rFont val="Arial Unicode MS"/>
        <family val="3"/>
        <charset val="128"/>
      </rPr>
      <t>スーパーオキシドジスムターゼ</t>
    </r>
    <r>
      <rPr>
        <sz val="8"/>
        <color theme="1"/>
        <rFont val="Arial"/>
        <family val="2"/>
        <charset val="204"/>
      </rPr>
      <t xml:space="preserve"> </t>
    </r>
    <r>
      <rPr>
        <sz val="8"/>
        <color theme="1"/>
        <rFont val="Arial Unicode MS"/>
        <family val="3"/>
        <charset val="128"/>
      </rPr>
      <t>ＰＣＡ－Ｎａ</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ＰＥＧ－５０水添ヒマシ油</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安息香酸Ｎａ</t>
    </r>
    <phoneticPr fontId="11"/>
  </si>
  <si>
    <r>
      <rPr>
        <sz val="12"/>
        <color theme="1"/>
        <rFont val="Yu Mincho"/>
        <family val="1"/>
        <charset val="128"/>
      </rPr>
      <t>リレント　アステローペ　モイスチュアローション</t>
    </r>
  </si>
  <si>
    <r>
      <rPr>
        <sz val="10"/>
        <rFont val="Arial"/>
        <family val="2"/>
      </rPr>
      <t>《</t>
    </r>
    <r>
      <rPr>
        <sz val="10"/>
        <rFont val="Arial"/>
        <family val="2"/>
        <charset val="204"/>
      </rPr>
      <t>Relent</t>
    </r>
    <r>
      <rPr>
        <sz val="10"/>
        <rFont val="Arial"/>
        <family val="2"/>
      </rPr>
      <t>》</t>
    </r>
    <r>
      <rPr>
        <sz val="10"/>
        <rFont val="Arial"/>
        <family val="2"/>
        <charset val="204"/>
      </rPr>
      <t>ASTEROPE moisture lotion</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</si>
  <si>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アーモンドエキス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ＰＥＧ－５０水添ヒマシ油</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エチルパラベン</t>
    </r>
  </si>
  <si>
    <r>
      <rPr>
        <sz val="12"/>
        <color theme="1"/>
        <rFont val="Yu Mincho"/>
        <family val="1"/>
        <charset val="128"/>
      </rPr>
      <t>リレント　アステローペ　ミルクローション</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</si>
  <si>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ＰＥＧ－２０水添ラノリン</t>
    </r>
    <r>
      <rPr>
        <sz val="8"/>
        <color theme="1"/>
        <rFont val="Arial"/>
        <family val="2"/>
        <charset val="204"/>
      </rPr>
      <t xml:space="preserve"> </t>
    </r>
    <r>
      <rPr>
        <sz val="8"/>
        <color theme="1"/>
        <rFont val="Arial"/>
        <family val="2"/>
      </rPr>
      <t>ポリソルベート８０</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デヒドロ酢酸Ｎａ</t>
    </r>
  </si>
  <si>
    <r>
      <rPr>
        <sz val="12"/>
        <color theme="1"/>
        <rFont val="Yu Mincho"/>
        <family val="1"/>
        <charset val="128"/>
      </rPr>
      <t>リレント　アステローペ　モイスチュアクリーム</t>
    </r>
  </si>
  <si>
    <r>
      <rPr>
        <sz val="10"/>
        <rFont val="Arial"/>
        <family val="2"/>
      </rPr>
      <t>《</t>
    </r>
    <r>
      <rPr>
        <sz val="10"/>
        <rFont val="Arial"/>
        <family val="2"/>
        <charset val="204"/>
      </rPr>
      <t>Relent</t>
    </r>
    <r>
      <rPr>
        <sz val="10"/>
        <rFont val="Arial"/>
        <family val="2"/>
      </rPr>
      <t>》</t>
    </r>
    <r>
      <rPr>
        <sz val="10"/>
        <rFont val="Arial"/>
        <family val="2"/>
        <charset val="204"/>
      </rPr>
      <t>ASTEROPE moisture cream</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</si>
  <si>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褐藻エキス</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アーモンドタンパク</t>
    </r>
    <r>
      <rPr>
        <sz val="8"/>
        <color theme="1"/>
        <rFont val="Arial"/>
        <family val="2"/>
        <charset val="204"/>
      </rPr>
      <t xml:space="preserve"> </t>
    </r>
    <r>
      <rPr>
        <sz val="8"/>
        <color theme="1"/>
        <rFont val="Arial Unicode MS"/>
        <family val="3"/>
        <charset val="128"/>
      </rPr>
      <t>ゼニアオイエキス</t>
    </r>
    <r>
      <rPr>
        <sz val="8"/>
        <color theme="1"/>
        <rFont val="Arial"/>
        <family val="2"/>
        <charset val="204"/>
      </rPr>
      <t xml:space="preserve"> </t>
    </r>
    <r>
      <rPr>
        <sz val="8"/>
        <color theme="1"/>
        <rFont val="Arial Unicode MS"/>
        <family val="3"/>
        <charset val="128"/>
      </rPr>
      <t>マチルスオドラチシマ樹皮エキス</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ハイブリッドローズ花エキス</t>
    </r>
    <r>
      <rPr>
        <sz val="8"/>
        <color theme="1"/>
        <rFont val="Arial"/>
        <family val="2"/>
        <charset val="204"/>
      </rPr>
      <t xml:space="preserve"> </t>
    </r>
    <r>
      <rPr>
        <sz val="8"/>
        <color theme="1"/>
        <rFont val="Arial Unicode MS"/>
        <family val="3"/>
        <charset val="128"/>
      </rPr>
      <t>カンゾウ葉エキス</t>
    </r>
    <r>
      <rPr>
        <sz val="8"/>
        <color theme="1"/>
        <rFont val="Arial"/>
        <family val="2"/>
        <charset val="204"/>
      </rPr>
      <t xml:space="preserve"> </t>
    </r>
    <r>
      <rPr>
        <sz val="8"/>
        <color theme="1"/>
        <rFont val="Arial Unicode MS"/>
        <family val="3"/>
        <charset val="128"/>
      </rPr>
      <t>クズ根エキス</t>
    </r>
    <r>
      <rPr>
        <sz val="8"/>
        <color theme="1"/>
        <rFont val="Arial"/>
        <family val="2"/>
        <charset val="204"/>
      </rPr>
      <t xml:space="preserve"> </t>
    </r>
    <r>
      <rPr>
        <sz val="8"/>
        <color theme="1"/>
        <rFont val="Arial Unicode MS"/>
        <family val="3"/>
        <charset val="128"/>
      </rPr>
      <t>サクシニルアテロコラーゲン</t>
    </r>
    <r>
      <rPr>
        <sz val="8"/>
        <color theme="1"/>
        <rFont val="Arial"/>
        <family val="2"/>
        <charset val="204"/>
      </rPr>
      <t xml:space="preserve"> </t>
    </r>
    <r>
      <rPr>
        <sz val="8"/>
        <color theme="1"/>
        <rFont val="Arial Unicode MS"/>
        <family val="3"/>
        <charset val="128"/>
      </rPr>
      <t>アロエベラ葉エキス</t>
    </r>
    <r>
      <rPr>
        <sz val="8"/>
        <color theme="1"/>
        <rFont val="Arial"/>
        <family val="2"/>
        <charset val="204"/>
      </rPr>
      <t xml:space="preserve"> </t>
    </r>
    <r>
      <rPr>
        <sz val="8"/>
        <color theme="1"/>
        <rFont val="Arial Unicode MS"/>
        <family val="3"/>
        <charset val="128"/>
      </rPr>
      <t>クロレラエキス</t>
    </r>
    <r>
      <rPr>
        <sz val="8"/>
        <color theme="1"/>
        <rFont val="Arial"/>
        <family val="2"/>
        <charset val="204"/>
      </rPr>
      <t xml:space="preserve"> </t>
    </r>
    <r>
      <rPr>
        <sz val="8"/>
        <color theme="1"/>
        <rFont val="Arial Unicode MS"/>
        <family val="3"/>
        <charset val="128"/>
      </rPr>
      <t>ノイバラ果実エキス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ヒドロキシプロリン</t>
    </r>
    <r>
      <rPr>
        <sz val="8"/>
        <color theme="1"/>
        <rFont val="Arial"/>
        <family val="2"/>
        <charset val="204"/>
      </rPr>
      <t xml:space="preserve"> </t>
    </r>
    <r>
      <rPr>
        <sz val="8"/>
        <color theme="1"/>
        <rFont val="Arial Unicode MS"/>
        <family val="3"/>
        <charset val="128"/>
      </rPr>
      <t>スーパーオキシドジスムターゼ</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乳酸セチル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（アクリレーツ／アクリル酸アルキル（Ｃ１０－３０））クロスポリマー</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</si>
  <si>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rPr>
        <sz val="10"/>
        <rFont val="Arial"/>
        <family val="2"/>
      </rPr>
      <t>《</t>
    </r>
    <r>
      <rPr>
        <sz val="10"/>
        <rFont val="Arial"/>
        <family val="2"/>
        <charset val="204"/>
      </rPr>
      <t>Relent</t>
    </r>
    <r>
      <rPr>
        <sz val="10"/>
        <rFont val="Arial"/>
        <family val="2"/>
      </rPr>
      <t>》</t>
    </r>
    <r>
      <rPr>
        <sz val="10"/>
        <rFont val="Arial"/>
        <family val="2"/>
        <charset val="204"/>
      </rPr>
      <t>Rinales essence α</t>
    </r>
  </si>
  <si>
    <r>
      <rPr>
        <sz val="8"/>
        <color theme="1"/>
        <rFont val="Arial"/>
        <family val="2"/>
      </rPr>
      <t>水､エタノール､乳酸桿菌／セイヨウナシ果汁発酵液</t>
    </r>
    <r>
      <rPr>
        <sz val="8"/>
        <color theme="1"/>
        <rFont val="Arial"/>
        <family val="2"/>
        <charset val="204"/>
      </rPr>
      <t xml:space="preserve"> </t>
    </r>
    <r>
      <rPr>
        <sz val="8"/>
        <color theme="1"/>
        <rFont val="Arial"/>
        <family val="2"/>
      </rPr>
      <t>､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t>
    </r>
  </si>
  <si>
    <r>
      <rPr>
        <sz val="10"/>
        <rFont val="Arial"/>
        <family val="2"/>
      </rPr>
      <t>《</t>
    </r>
    <r>
      <rPr>
        <sz val="10"/>
        <rFont val="Arial"/>
        <family val="2"/>
        <charset val="204"/>
      </rPr>
      <t>Relent</t>
    </r>
    <r>
      <rPr>
        <sz val="10"/>
        <rFont val="Arial"/>
        <family val="2"/>
      </rPr>
      <t>》</t>
    </r>
    <r>
      <rPr>
        <sz val="10"/>
        <rFont val="Arial"/>
        <family val="2"/>
        <charset val="204"/>
      </rPr>
      <t>Rinales milk lotion</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</si>
  <si>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ホエイ</t>
    </r>
    <r>
      <rPr>
        <sz val="8"/>
        <color theme="1"/>
        <rFont val="Arial"/>
        <family val="2"/>
        <charset val="204"/>
      </rPr>
      <t xml:space="preserve"> </t>
    </r>
    <r>
      <rPr>
        <sz val="8"/>
        <color theme="1"/>
        <rFont val="Arial"/>
        <family val="2"/>
      </rPr>
      <t>カニナバラ果実エキス</t>
    </r>
    <r>
      <rPr>
        <sz val="8"/>
        <color theme="1"/>
        <rFont val="Arial"/>
        <family val="2"/>
        <charset val="204"/>
      </rPr>
      <t xml:space="preserve"> </t>
    </r>
    <r>
      <rPr>
        <sz val="8"/>
        <color theme="1"/>
        <rFont val="Arial"/>
        <family val="2"/>
      </rPr>
      <t>加水分解ヒヨコマメ種子エキス</t>
    </r>
    <r>
      <rPr>
        <sz val="8"/>
        <color theme="1"/>
        <rFont val="Arial"/>
        <family val="2"/>
        <charset val="204"/>
      </rPr>
      <t xml:space="preserve"> </t>
    </r>
    <r>
      <rPr>
        <sz val="8"/>
        <color theme="1"/>
        <rFont val="Arial"/>
        <family val="2"/>
      </rPr>
      <t>オニイチゴ根エキス</t>
    </r>
    <r>
      <rPr>
        <sz val="8"/>
        <color theme="1"/>
        <rFont val="Arial"/>
        <family val="2"/>
        <charset val="204"/>
      </rPr>
      <t xml:space="preserve"> </t>
    </r>
    <r>
      <rPr>
        <sz val="8"/>
        <color theme="1"/>
        <rFont val="Arial"/>
        <family val="2"/>
      </rPr>
      <t>シアノコバラミン</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リボフラビンリン酸Ｎａ</t>
    </r>
    <r>
      <rPr>
        <sz val="8"/>
        <color theme="1"/>
        <rFont val="Arial"/>
        <family val="2"/>
        <charset val="204"/>
      </rPr>
      <t xml:space="preserve"> </t>
    </r>
    <r>
      <rPr>
        <sz val="8"/>
        <color theme="1"/>
        <rFont val="Arial"/>
        <family val="2"/>
      </rPr>
      <t>プルラン</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（ＰＰＧ－８／ＳＭＤＩ）コポリマー</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ポリクオタニウム－５１</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</si>
  <si>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Rinales moisture cream</t>
    </r>
  </si>
  <si>
    <r>
      <rPr>
        <sz val="8"/>
        <color theme="1"/>
        <rFont val="Arial Unicode MS"/>
        <family val="3"/>
        <charset val="128"/>
      </rPr>
      <t>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t>
    </r>
    <r>
      <rPr>
        <sz val="8"/>
        <color theme="1"/>
        <rFont val="Arial"/>
        <family val="2"/>
        <charset val="204"/>
      </rPr>
      <t>/</t>
    </r>
    <r>
      <rPr>
        <sz val="8"/>
        <color theme="1"/>
        <rFont val="Arial Unicode MS"/>
        <family val="3"/>
        <charset val="128"/>
      </rPr>
      <t>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</si>
  <si>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 xml:space="preserve"> UV Protect</t>
    </r>
  </si>
  <si>
    <r>
      <rPr>
        <sz val="8"/>
        <color theme="1"/>
        <rFont val="游ゴシック"/>
        <family val="2"/>
        <charset val="128"/>
      </rPr>
      <t>水、酸化チタン、フェニルトリメチコン、シクロペンタシロキサン、ＢＧ、ジメチコン、スクワラン、水酸化Ａｌ、ステアリン酸、ベントナイト、アルテミアエキス、エチナシ葉エキス、クジェルマニエラギラタエキス、ゲットウ葉エキス、ゲンチアナ根エキス、コメヌカエキス、シャクヤク根エキス、ソウハクヒエキス、ヒアルロン酸Ｎａ、ローズマリー水、褐藻エキス、甘草エキス、紅藻エキス、水溶性コラーゲン、緑藻エキス、グリチルレチン酸ステアリル、セラミド３、トコフェロール、孔雀石抽出物、ステアロキシメチルポリシロキサン、キサンタンガム、パルミチン酸デキストリン、ジミリスチン酸Ａｌ、ステアリン酸ＰＥＧ－５、ステアリン酸ＰＥＧ－４０、セチルジメチコンコポリオール、トリステアリン酸ソルビタン、パルミチン酸スクロース、酸化ジルコニウム、エタノール、クエン酸、クエン酸Ｎａ、フェノキシエタノール、プロピルパラベン、メチルパラベン（＋／－）酸化鉄</t>
    </r>
    <r>
      <rPr>
        <sz val="8"/>
        <color theme="1"/>
        <rFont val="Arial"/>
        <family val="2"/>
        <charset val="204"/>
      </rPr>
      <t>(</t>
    </r>
    <r>
      <rPr>
        <sz val="8"/>
        <color theme="1"/>
        <rFont val="游ゴシック"/>
        <family val="2"/>
        <charset val="128"/>
      </rPr>
      <t>Ｕ００３１Ｒ</t>
    </r>
    <r>
      <rPr>
        <sz val="8"/>
        <color theme="1"/>
        <rFont val="Arial"/>
        <family val="2"/>
        <charset val="204"/>
      </rPr>
      <t>)</t>
    </r>
    <phoneticPr fontId="11"/>
  </si>
  <si>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Nourishung Cream</t>
    </r>
  </si>
  <si>
    <r>
      <rPr>
        <sz val="8"/>
        <color theme="1"/>
        <rFont val="Arial"/>
        <family val="2"/>
      </rPr>
      <t>水、スクワラン、グリセリン、ベヘニルアルコール、バチルアルコール、ステアリン酸、ＢＧ、水添レシチン、レシチン、カミツレ油、リゾレシチン、甘草フラボノイド、ビフィズス菌培養溶解質、クズ根エキス、カロットエキス、クロレラエキス、アルギニン、グリチルレチン酸ステアリル、トコフェロール、ヒドロキシステアリン酸コレステリル、ホホバ種子油、マカデミアナッツ脂肪酸フィトステリル、（カプリル／カプリン／ミリスチン／ステアリン酸）トリグリセリル、コレステロール、トリ（カプリル／カプリン酸）グリセリル、ダイズ油、ＤＰＧ、カルボマー、キサンタンガム、ジメチコン、ラウリン酸ポリグリセリル－１０、エタノール、香料、メチルパラベン、ブチルパラベン</t>
    </r>
    <r>
      <rPr>
        <sz val="8"/>
        <color theme="1"/>
        <rFont val="Arial"/>
        <family val="2"/>
        <charset val="204"/>
      </rPr>
      <t xml:space="preserve"> 
</t>
    </r>
  </si>
  <si>
    <r>
      <rPr>
        <sz val="10"/>
        <rFont val="Arial"/>
        <family val="3"/>
        <charset val="128"/>
      </rPr>
      <t>《</t>
    </r>
    <r>
      <rPr>
        <sz val="10"/>
        <rFont val="Arial"/>
        <family val="2"/>
        <charset val="204"/>
      </rPr>
      <t>Relent</t>
    </r>
    <r>
      <rPr>
        <sz val="10"/>
        <rFont val="Arial"/>
        <family val="3"/>
        <charset val="128"/>
      </rPr>
      <t>》</t>
    </r>
    <r>
      <rPr>
        <sz val="10"/>
        <rFont val="Arial"/>
        <family val="2"/>
        <charset val="204"/>
      </rPr>
      <t>Hand Cream</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</si>
  <si>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ﾐﾈﾗﾙｵｲﾙ</t>
    </r>
    <r>
      <rPr>
        <sz val="8"/>
        <color theme="1"/>
        <rFont val="Arial"/>
        <family val="2"/>
        <charset val="204"/>
      </rPr>
      <t xml:space="preserve"> </t>
    </r>
    <r>
      <rPr>
        <sz val="8"/>
        <color theme="1"/>
        <rFont val="Arial Unicode MS"/>
        <family val="3"/>
        <charset val="128"/>
      </rPr>
      <t>ﾊﾟﾗﾌｨﾝ</t>
    </r>
    <r>
      <rPr>
        <sz val="8"/>
        <color theme="1"/>
        <rFont val="Arial"/>
        <family val="2"/>
        <charset val="204"/>
      </rPr>
      <t xml:space="preserve"> </t>
    </r>
    <r>
      <rPr>
        <sz val="8"/>
        <color theme="1"/>
        <rFont val="Arial Unicode MS"/>
        <family val="3"/>
        <charset val="128"/>
      </rPr>
      <t>ﾜｾﾘﾝ</t>
    </r>
    <r>
      <rPr>
        <sz val="8"/>
        <color theme="1"/>
        <rFont val="Arial"/>
        <family val="2"/>
        <charset val="204"/>
      </rPr>
      <t xml:space="preserve"> PG </t>
    </r>
    <r>
      <rPr>
        <sz val="8"/>
        <color theme="1"/>
        <rFont val="Arial Unicode MS"/>
        <family val="3"/>
        <charset val="128"/>
      </rPr>
      <t>ｽﾃｱﾘﾝ酸</t>
    </r>
    <r>
      <rPr>
        <sz val="8"/>
        <color theme="1"/>
        <rFont val="Arial"/>
        <family val="2"/>
        <charset val="204"/>
      </rPr>
      <t xml:space="preserve"> </t>
    </r>
    <r>
      <rPr>
        <sz val="8"/>
        <color theme="1"/>
        <rFont val="Arial Unicode MS"/>
        <family val="3"/>
        <charset val="128"/>
      </rPr>
      <t>ｾﾀﾉｰﾙ</t>
    </r>
    <r>
      <rPr>
        <sz val="8"/>
        <color theme="1"/>
        <rFont val="Arial"/>
        <family val="2"/>
        <charset val="204"/>
      </rPr>
      <t xml:space="preserve"> </t>
    </r>
    <r>
      <rPr>
        <sz val="8"/>
        <color theme="1"/>
        <rFont val="Arial Unicode MS"/>
        <family val="3"/>
        <charset val="128"/>
      </rPr>
      <t>ﾎﾟﾘｿﾙﾍﾞｰﾄ</t>
    </r>
    <r>
      <rPr>
        <sz val="8"/>
        <color theme="1"/>
        <rFont val="Arial"/>
        <family val="2"/>
        <charset val="204"/>
      </rPr>
      <t xml:space="preserve">80 </t>
    </r>
    <r>
      <rPr>
        <sz val="8"/>
        <color theme="1"/>
        <rFont val="Arial Unicode MS"/>
        <family val="3"/>
        <charset val="128"/>
      </rPr>
      <t>ｽﾃｱﾘﾝ酸ｸﾞﾘｾﾘﾙ</t>
    </r>
    <r>
      <rPr>
        <sz val="8"/>
        <color theme="1"/>
        <rFont val="Arial"/>
        <family val="2"/>
        <charset val="204"/>
      </rPr>
      <t xml:space="preserve">(SE) </t>
    </r>
    <r>
      <rPr>
        <sz val="8"/>
        <color theme="1"/>
        <rFont val="Arial Unicode MS"/>
        <family val="3"/>
        <charset val="128"/>
      </rPr>
      <t>（ﾋﾄﾞﾛｷｼｽﾃｱﾘﾝ酸／ｽﾃｱﾘﾝ酸／ﾛｼﾞﾝ酸）ｼﾞﾍﾟﾝﾀｴﾘｽﾘﾁﾙ</t>
    </r>
    <r>
      <rPr>
        <sz val="8"/>
        <color theme="1"/>
        <rFont val="Arial"/>
        <family val="2"/>
        <charset val="204"/>
      </rPr>
      <t xml:space="preserve"> TEA </t>
    </r>
    <r>
      <rPr>
        <sz val="8"/>
        <color theme="1"/>
        <rFont val="Arial Unicode MS"/>
        <family val="3"/>
        <charset val="128"/>
      </rPr>
      <t>ｼﾞﾒﾁｺﾝ</t>
    </r>
    <r>
      <rPr>
        <sz val="8"/>
        <color theme="1"/>
        <rFont val="Arial"/>
        <family val="2"/>
        <charset val="204"/>
      </rPr>
      <t xml:space="preserve"> </t>
    </r>
    <r>
      <rPr>
        <sz val="8"/>
        <color theme="1"/>
        <rFont val="Arial Unicode MS"/>
        <family val="3"/>
        <charset val="128"/>
      </rPr>
      <t>ｾｽｷｵﾚｲﾝ酸ｿﾙﾋﾞﾀﾝ</t>
    </r>
    <r>
      <rPr>
        <sz val="8"/>
        <color theme="1"/>
        <rFont val="Arial"/>
        <family val="2"/>
        <charset val="204"/>
      </rPr>
      <t xml:space="preserve"> </t>
    </r>
    <r>
      <rPr>
        <sz val="8"/>
        <color theme="1"/>
        <rFont val="Arial Unicode MS"/>
        <family val="3"/>
        <charset val="128"/>
      </rPr>
      <t>安息香酸</t>
    </r>
    <r>
      <rPr>
        <sz val="8"/>
        <color theme="1"/>
        <rFont val="Arial"/>
        <family val="2"/>
        <charset val="204"/>
      </rPr>
      <t xml:space="preserve">Na </t>
    </r>
    <r>
      <rPr>
        <sz val="8"/>
        <color theme="1"/>
        <rFont val="Arial Unicode MS"/>
        <family val="3"/>
        <charset val="128"/>
      </rPr>
      <t>ﾌﾞﾁﾙﾊﾟﾗﾍﾞﾝ</t>
    </r>
    <r>
      <rPr>
        <sz val="8"/>
        <color theme="1"/>
        <rFont val="Arial"/>
        <family val="2"/>
        <charset val="204"/>
      </rPr>
      <t xml:space="preserve"> </t>
    </r>
    <r>
      <rPr>
        <sz val="8"/>
        <color theme="1"/>
        <rFont val="Arial Unicode MS"/>
        <family val="3"/>
        <charset val="128"/>
      </rPr>
      <t>ﾒﾁﾙﾊﾟﾗﾍﾞﾝ</t>
    </r>
  </si>
  <si>
    <r>
      <rPr>
        <sz val="12"/>
        <color theme="1"/>
        <rFont val="Yu Mincho"/>
        <family val="1"/>
        <charset val="128"/>
      </rPr>
      <t>リレント　リップクリーム</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</si>
  <si>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101 15g</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</si>
  <si>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200 15g</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</si>
  <si>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201 15g</t>
    </r>
    <phoneticPr fontId="11"/>
  </si>
  <si>
    <t>Тональный крем-эссенция «Ёкиби» тон 201</t>
  </si>
  <si>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シクロペンタシロキサン</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ＰＥＧ－１２ジメチコン</t>
    </r>
    <r>
      <rPr>
        <sz val="8"/>
        <color theme="1"/>
        <rFont val="Arial"/>
        <family val="2"/>
        <charset val="204"/>
      </rPr>
      <t xml:space="preserve"> </t>
    </r>
    <r>
      <rPr>
        <sz val="8"/>
        <color theme="1"/>
        <rFont val="Arial Unicode MS"/>
        <family val="3"/>
        <charset val="128"/>
      </rPr>
      <t>イソノナン酸イソノニル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マイカ</t>
    </r>
    <r>
      <rPr>
        <sz val="8"/>
        <color theme="1"/>
        <rFont val="Arial"/>
        <family val="2"/>
        <charset val="204"/>
      </rPr>
      <t xml:space="preserve"> </t>
    </r>
    <r>
      <rPr>
        <sz val="8"/>
        <color theme="1"/>
        <rFont val="Arial Unicode MS"/>
        <family val="3"/>
        <charset val="128"/>
      </rPr>
      <t>タルク</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ラウロイルグルタミン酸ジ（フィトステリル／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r>
    <r>
      <rPr>
        <sz val="8"/>
        <color theme="1"/>
        <rFont val="Arial"/>
        <family val="2"/>
        <charset val="204"/>
      </rPr>
      <t>p@@p ppPp°p@0@P`@PPPPP@P`00`0```P@@@P`p``PP P`_xFFFF_`_xFFFF_@`P P`@°P@ _xFFFF_p_xFFFF__xFFFF_@@`P@`°@À@@_xFFFF_P0@```` P</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</si>
  <si>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REFILL YOKIBI Essence Powder Foundation 200</t>
    </r>
    <r>
      <rPr>
        <sz val="10"/>
        <color indexed="8"/>
        <rFont val="Arial"/>
        <family val="2"/>
      </rPr>
      <t>　</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</si>
  <si>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REFILL YOKIBI Essence Powder Foundation 201</t>
    </r>
    <r>
      <rPr>
        <sz val="10"/>
        <color indexed="8"/>
        <rFont val="Arial"/>
        <family val="2"/>
      </rPr>
      <t>　</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</si>
  <si>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Essence Powder Puff Maru</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</si>
  <si>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 xml:space="preserve">Eye Lush Treatment </t>
    </r>
  </si>
  <si>
    <r>
      <rPr>
        <sz val="8"/>
        <color theme="1"/>
        <rFont val="游ゴシック"/>
        <family val="2"/>
        <charset val="128"/>
      </rPr>
      <t>水、ＢＧ、ＰＶＰ、ポリビニルアルコール、加水分解ケラチン（羊毛）、アーモンドエキス、セージ葉エキス、冬虫夏草エキス、ヒアルロン酸Ｎａ、パンテノール、カルボマー、水酸化Ｋ、メチルパラベン（Ａ０１０６Ｒ）</t>
    </r>
    <phoneticPr fontId="11"/>
  </si>
  <si>
    <r>
      <rPr>
        <sz val="12"/>
        <color theme="1"/>
        <rFont val="Yu Mincho"/>
        <family val="1"/>
        <charset val="128"/>
      </rPr>
      <t>ヨウキビ　エッセンスシャンプー</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</si>
  <si>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Shampoo</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</si>
  <si>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コカミドプロピルベタイン</t>
    </r>
    <r>
      <rPr>
        <sz val="8"/>
        <color theme="1"/>
        <rFont val="Arial"/>
        <family val="2"/>
        <charset val="204"/>
      </rPr>
      <t xml:space="preserve"> </t>
    </r>
    <r>
      <rPr>
        <sz val="8"/>
        <color theme="1"/>
        <rFont val="Arial Unicode MS"/>
        <family val="3"/>
        <charset val="128"/>
      </rPr>
      <t>ココイルメチルアラニンＮａ</t>
    </r>
    <r>
      <rPr>
        <sz val="8"/>
        <color theme="1"/>
        <rFont val="Arial"/>
        <family val="2"/>
        <charset val="204"/>
      </rPr>
      <t xml:space="preserve"> </t>
    </r>
    <r>
      <rPr>
        <sz val="8"/>
        <color theme="1"/>
        <rFont val="Arial Unicode MS"/>
        <family val="3"/>
        <charset val="128"/>
      </rPr>
      <t>コカミドＤＥＡ</t>
    </r>
    <r>
      <rPr>
        <sz val="8"/>
        <color theme="1"/>
        <rFont val="Arial"/>
        <family val="2"/>
        <charset val="204"/>
      </rPr>
      <t xml:space="preserve"> </t>
    </r>
    <r>
      <rPr>
        <sz val="8"/>
        <color theme="1"/>
        <rFont val="Arial Unicode MS"/>
        <family val="3"/>
        <charset val="128"/>
      </rPr>
      <t>ココイルメチルタウリンＮａ</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ダイズエキス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マカデミアナッツ脂肪酸エチル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カチオン化デキストラン－２</t>
    </r>
    <r>
      <rPr>
        <sz val="8"/>
        <color theme="1"/>
        <rFont val="Arial"/>
        <family val="2"/>
        <charset val="204"/>
      </rPr>
      <t xml:space="preserve"> </t>
    </r>
    <r>
      <rPr>
        <sz val="8"/>
        <color theme="1"/>
        <rFont val="Arial Unicode MS"/>
        <family val="3"/>
        <charset val="128"/>
      </rPr>
      <t>ポリクオタニウム－１０</t>
    </r>
    <r>
      <rPr>
        <sz val="8"/>
        <color theme="1"/>
        <rFont val="Arial"/>
        <family val="2"/>
        <charset val="204"/>
      </rPr>
      <t xml:space="preserve"> </t>
    </r>
    <r>
      <rPr>
        <sz val="8"/>
        <color theme="1"/>
        <rFont val="Arial Unicode MS"/>
        <family val="3"/>
        <charset val="128"/>
      </rPr>
      <t>ラウレス硫酸Ｎａ</t>
    </r>
    <r>
      <rPr>
        <sz val="8"/>
        <color theme="1"/>
        <rFont val="Arial"/>
        <family val="2"/>
        <charset val="204"/>
      </rPr>
      <t xml:space="preserve"> </t>
    </r>
    <r>
      <rPr>
        <sz val="8"/>
        <color theme="1"/>
        <rFont val="Arial Unicode MS"/>
        <family val="3"/>
        <charset val="128"/>
      </rPr>
      <t>グアーヒドロキシプロピルトリモニウムクロリド</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リンゴ酸</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</si>
  <si>
    <r>
      <rPr>
        <sz val="12"/>
        <color theme="1"/>
        <rFont val="Yu Mincho"/>
        <family val="1"/>
        <charset val="128"/>
      </rPr>
      <t>ヨウキビ　エッセンストリートメント</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</si>
  <si>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YOKIBI Essence Treatment</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</si>
  <si>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セタノール</t>
    </r>
    <r>
      <rPr>
        <sz val="8"/>
        <color theme="1"/>
        <rFont val="Arial"/>
        <family val="2"/>
        <charset val="204"/>
      </rPr>
      <t xml:space="preserve"> </t>
    </r>
    <r>
      <rPr>
        <sz val="8"/>
        <color theme="1"/>
        <rFont val="Arial Unicode MS"/>
        <family val="3"/>
        <charset val="128"/>
      </rPr>
      <t>ステアリルアルコール</t>
    </r>
    <r>
      <rPr>
        <sz val="8"/>
        <color theme="1"/>
        <rFont val="Arial"/>
        <family val="2"/>
        <charset val="204"/>
      </rPr>
      <t xml:space="preserve"> </t>
    </r>
    <r>
      <rPr>
        <sz val="8"/>
        <color theme="1"/>
        <rFont val="Arial Unicode MS"/>
        <family val="3"/>
        <charset val="128"/>
      </rPr>
      <t>ステアロキシプロピルトリモニウムクロリド</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アルキル（Ｃ１２，１４）オキシヒドロキシプロピルアルギニンＨＣｌ</t>
    </r>
    <r>
      <rPr>
        <sz val="8"/>
        <color theme="1"/>
        <rFont val="Arial"/>
        <family val="2"/>
        <charset val="204"/>
      </rPr>
      <t xml:space="preserve"> </t>
    </r>
    <r>
      <rPr>
        <sz val="8"/>
        <color theme="1"/>
        <rFont val="Arial Unicode MS"/>
        <family val="3"/>
        <charset val="128"/>
      </rPr>
      <t>加水分解ケラチン</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ダイズエキス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ヒノキチオール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ヒマワリ種子油</t>
    </r>
    <r>
      <rPr>
        <sz val="8"/>
        <color theme="1"/>
        <rFont val="Arial"/>
        <family val="2"/>
        <charset val="204"/>
      </rPr>
      <t xml:space="preserve"> </t>
    </r>
    <r>
      <rPr>
        <sz val="8"/>
        <color theme="1"/>
        <rFont val="Arial Unicode MS"/>
        <family val="3"/>
        <charset val="128"/>
      </rPr>
      <t>マカデミアナッツ脂肪酸エチル</t>
    </r>
    <r>
      <rPr>
        <sz val="8"/>
        <color theme="1"/>
        <rFont val="Arial"/>
        <family val="2"/>
        <charset val="204"/>
      </rPr>
      <t xml:space="preserve"> </t>
    </r>
    <r>
      <rPr>
        <sz val="8"/>
        <color theme="1"/>
        <rFont val="Arial Unicode MS"/>
        <family val="3"/>
        <charset val="128"/>
      </rPr>
      <t>オリーブ油</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グアーヒドロキシプロピルトリモニウムクロリド</t>
    </r>
    <r>
      <rPr>
        <sz val="8"/>
        <color theme="1"/>
        <rFont val="Arial"/>
        <family val="2"/>
        <charset val="204"/>
      </rPr>
      <t xml:space="preserve"> </t>
    </r>
    <r>
      <rPr>
        <sz val="8"/>
        <color theme="1"/>
        <rFont val="Arial Unicode MS"/>
        <family val="3"/>
        <charset val="128"/>
      </rPr>
      <t>ベヘントリモニウムクロリド</t>
    </r>
    <r>
      <rPr>
        <sz val="8"/>
        <color theme="1"/>
        <rFont val="Arial"/>
        <family val="2"/>
        <charset val="204"/>
      </rPr>
      <t xml:space="preserve"> </t>
    </r>
    <r>
      <rPr>
        <sz val="8"/>
        <color theme="1"/>
        <rFont val="Arial Unicode MS"/>
        <family val="3"/>
        <charset val="128"/>
      </rPr>
      <t>（加水分解シルク／ＰＧ－プロピルメチルシランジオール）クロスポリマー</t>
    </r>
    <r>
      <rPr>
        <sz val="8"/>
        <color theme="1"/>
        <rFont val="Arial"/>
        <family val="2"/>
        <charset val="204"/>
      </rPr>
      <t xml:space="preserve"> </t>
    </r>
    <r>
      <rPr>
        <sz val="8"/>
        <color theme="1"/>
        <rFont val="Arial Unicode MS"/>
        <family val="3"/>
        <charset val="128"/>
      </rPr>
      <t>ステアリルトリモニウムブロミド</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リンゴ酸</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</si>
  <si>
    <r>
      <rPr>
        <sz val="10"/>
        <rFont val="ＭＳ 明朝"/>
        <family val="1"/>
        <charset val="128"/>
      </rPr>
      <t>《</t>
    </r>
    <r>
      <rPr>
        <sz val="10"/>
        <rFont val="Arial"/>
        <family val="2"/>
        <charset val="204"/>
      </rPr>
      <t>RELENT</t>
    </r>
    <r>
      <rPr>
        <sz val="10"/>
        <rFont val="ＭＳ 明朝"/>
        <family val="1"/>
        <charset val="128"/>
      </rPr>
      <t>》</t>
    </r>
    <r>
      <rPr>
        <sz val="10"/>
        <rFont val="Arial"/>
        <family val="2"/>
        <charset val="204"/>
      </rPr>
      <t xml:space="preserve">ROSE BODY MILK </t>
    </r>
    <r>
      <rPr>
        <sz val="10"/>
        <color rgb="FFFF0000"/>
        <rFont val="Arial"/>
        <family val="2"/>
        <charset val="204"/>
      </rPr>
      <t>SALE</t>
    </r>
    <phoneticPr fontId="11"/>
  </si>
  <si>
    <r>
      <rPr>
        <sz val="8"/>
        <color theme="1"/>
        <rFont val="游ゴシック"/>
        <family val="2"/>
        <charset val="128"/>
      </rPr>
      <t>水、ダマスクバラ花水、エチルヘキサン酸セチ</t>
    </r>
    <r>
      <rPr>
        <sz val="8"/>
        <color theme="1"/>
        <rFont val="Arial"/>
        <family val="2"/>
        <charset val="204"/>
      </rPr>
      <t xml:space="preserve">
</t>
    </r>
    <r>
      <rPr>
        <sz val="8"/>
        <color theme="1"/>
        <rFont val="游ゴシック"/>
        <family val="2"/>
        <charset val="128"/>
      </rPr>
      <t>ル、ＢＧ、グリセリン、スクワラン、</t>
    </r>
    <r>
      <rPr>
        <sz val="8"/>
        <color theme="1"/>
        <rFont val="Arial"/>
        <family val="2"/>
        <charset val="204"/>
      </rPr>
      <t xml:space="preserve"> </t>
    </r>
    <r>
      <rPr>
        <sz val="8"/>
        <color theme="1"/>
        <rFont val="游ゴシック"/>
        <family val="2"/>
        <charset val="128"/>
      </rPr>
      <t>エタノール、ホホ</t>
    </r>
    <r>
      <rPr>
        <sz val="8"/>
        <color theme="1"/>
        <rFont val="Arial"/>
        <family val="2"/>
        <charset val="204"/>
      </rPr>
      <t xml:space="preserve">
</t>
    </r>
    <r>
      <rPr>
        <sz val="8"/>
        <color theme="1"/>
        <rFont val="游ゴシック"/>
        <family val="2"/>
        <charset val="128"/>
      </rPr>
      <t>バ種子油、レシチン、ヒアルロン酸Ｎａ、ダマスクバラ</t>
    </r>
    <r>
      <rPr>
        <sz val="8"/>
        <color theme="1"/>
        <rFont val="Arial"/>
        <family val="2"/>
        <charset val="204"/>
      </rPr>
      <t xml:space="preserve">
</t>
    </r>
    <r>
      <rPr>
        <sz val="8"/>
        <color theme="1"/>
        <rFont val="游ゴシック"/>
        <family val="2"/>
        <charset val="128"/>
      </rPr>
      <t>胎座培養エキス、トコフェロール、アラントイン、グリ</t>
    </r>
    <r>
      <rPr>
        <sz val="8"/>
        <color theme="1"/>
        <rFont val="Arial"/>
        <family val="2"/>
        <charset val="204"/>
      </rPr>
      <t xml:space="preserve">
</t>
    </r>
    <r>
      <rPr>
        <sz val="8"/>
        <color theme="1"/>
        <rFont val="游ゴシック"/>
        <family val="2"/>
        <charset val="128"/>
      </rPr>
      <t>チルリチン酸２Ｋ、グリチルレチン酸ステアリル、セラ</t>
    </r>
    <r>
      <rPr>
        <sz val="8"/>
        <color theme="1"/>
        <rFont val="Arial"/>
        <family val="2"/>
        <charset val="204"/>
      </rPr>
      <t xml:space="preserve">
</t>
    </r>
    <r>
      <rPr>
        <sz val="8"/>
        <color theme="1"/>
        <rFont val="游ゴシック"/>
        <family val="2"/>
        <charset val="128"/>
      </rPr>
      <t>ミドＮＰ、マカデミアナッツ脂肪酸フィトステリル、ス</t>
    </r>
    <r>
      <rPr>
        <sz val="8"/>
        <color theme="1"/>
        <rFont val="Arial"/>
        <family val="2"/>
        <charset val="204"/>
      </rPr>
      <t xml:space="preserve">
</t>
    </r>
    <r>
      <rPr>
        <sz val="8"/>
        <color theme="1"/>
        <rFont val="游ゴシック"/>
        <family val="2"/>
        <charset val="128"/>
      </rPr>
      <t>テアリン酸、バチルアルコール、乳酸セチル、フィトス</t>
    </r>
    <r>
      <rPr>
        <sz val="8"/>
        <color theme="1"/>
        <rFont val="Arial"/>
        <family val="2"/>
        <charset val="204"/>
      </rPr>
      <t xml:space="preserve">
</t>
    </r>
    <r>
      <rPr>
        <sz val="8"/>
        <color theme="1"/>
        <rFont val="游ゴシック"/>
        <family val="2"/>
        <charset val="128"/>
      </rPr>
      <t>テロールズ、トリ（カプリル酸／カプリン酸）グリセリ</t>
    </r>
    <r>
      <rPr>
        <sz val="8"/>
        <color theme="1"/>
        <rFont val="Arial"/>
        <family val="2"/>
        <charset val="204"/>
      </rPr>
      <t xml:space="preserve">
</t>
    </r>
    <r>
      <rPr>
        <sz val="8"/>
        <color theme="1"/>
        <rFont val="游ゴシック"/>
        <family val="2"/>
        <charset val="128"/>
      </rPr>
      <t>ル、グリコシルトレハロース、キサンタンガム、カルボ</t>
    </r>
    <r>
      <rPr>
        <sz val="8"/>
        <color theme="1"/>
        <rFont val="Arial"/>
        <family val="2"/>
        <charset val="204"/>
      </rPr>
      <t xml:space="preserve">
</t>
    </r>
    <r>
      <rPr>
        <sz val="8"/>
        <color theme="1"/>
        <rFont val="游ゴシック"/>
        <family val="2"/>
        <charset val="128"/>
      </rPr>
      <t>マー、加水分解水添デンプン、ジメチコン、水酸化Ｎ</t>
    </r>
    <r>
      <rPr>
        <sz val="8"/>
        <color theme="1"/>
        <rFont val="Arial"/>
        <family val="2"/>
        <charset val="204"/>
      </rPr>
      <t xml:space="preserve">
</t>
    </r>
    <r>
      <rPr>
        <sz val="8"/>
        <color theme="1"/>
        <rFont val="游ゴシック"/>
        <family val="2"/>
        <charset val="128"/>
      </rPr>
      <t>ａ、香料、フェノキシエタノール、メチルパラベン、ブ</t>
    </r>
    <r>
      <rPr>
        <sz val="8"/>
        <color theme="1"/>
        <rFont val="Arial"/>
        <family val="2"/>
        <charset val="204"/>
      </rPr>
      <t xml:space="preserve">
</t>
    </r>
    <r>
      <rPr>
        <sz val="8"/>
        <color theme="1"/>
        <rFont val="游ゴシック"/>
        <family val="2"/>
        <charset val="128"/>
      </rPr>
      <t>チルパラベン、ＥＤＴＡ－２Ｎａ</t>
    </r>
    <phoneticPr fontId="11"/>
  </si>
  <si>
    <r>
      <rPr>
        <sz val="10"/>
        <color rgb="FFFF0000"/>
        <rFont val="HGGothicE"/>
        <family val="3"/>
        <charset val="128"/>
      </rPr>
      <t>《</t>
    </r>
    <r>
      <rPr>
        <sz val="10"/>
        <color rgb="FFFF0000"/>
        <rFont val="Arial"/>
        <family val="2"/>
        <charset val="204"/>
      </rPr>
      <t>RELENT PRO</t>
    </r>
    <r>
      <rPr>
        <sz val="10"/>
        <color rgb="FFFF0000"/>
        <rFont val="HGGothicE"/>
        <family val="3"/>
        <charset val="128"/>
      </rPr>
      <t>》</t>
    </r>
    <r>
      <rPr>
        <sz val="10"/>
        <color rgb="FFFF0000"/>
        <rFont val="Arial"/>
        <family val="2"/>
        <charset val="204"/>
      </rPr>
      <t>Yokibi Essence Cleansing 200g</t>
    </r>
    <r>
      <rPr>
        <b/>
        <sz val="10"/>
        <color rgb="FFFF0000"/>
        <rFont val="Arial"/>
        <family val="2"/>
        <charset val="204"/>
      </rPr>
      <t xml:space="preserve"> Нет в наличии</t>
    </r>
  </si>
  <si>
    <r>
      <rPr>
        <sz val="10"/>
        <color rgb="FFFF0000"/>
        <rFont val="HGGothicE"/>
        <family val="3"/>
        <charset val="128"/>
      </rPr>
      <t>《</t>
    </r>
    <r>
      <rPr>
        <sz val="10"/>
        <color rgb="FFFF0000"/>
        <rFont val="Arial"/>
        <family val="2"/>
        <charset val="204"/>
      </rPr>
      <t>RELENT PRO</t>
    </r>
    <r>
      <rPr>
        <sz val="10"/>
        <color rgb="FFFF0000"/>
        <rFont val="HGGothicE"/>
        <family val="3"/>
        <charset val="128"/>
      </rPr>
      <t>》</t>
    </r>
    <r>
      <rPr>
        <sz val="10"/>
        <color rgb="FFFF0000"/>
        <rFont val="Arial"/>
        <family val="2"/>
        <charset val="204"/>
      </rPr>
      <t xml:space="preserve">Yokibi Essence Cold Cream 200g </t>
    </r>
    <r>
      <rPr>
        <b/>
        <sz val="10"/>
        <color rgb="FFFF0000"/>
        <rFont val="Arial"/>
        <family val="2"/>
        <charset val="204"/>
      </rPr>
      <t>Нет в наличии</t>
    </r>
    <phoneticPr fontId="11"/>
  </si>
  <si>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</si>
  <si>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加水分解ローヤルゼリータンパク</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</si>
  <si>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t xml:space="preserve">
</t>
    </r>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グリコシルトレハロース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加水分解水添デンプン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シクロメチコン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リュウガン種子エキス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 xml:space="preserve">ブチルパラベン
</t>
    </r>
  </si>
  <si>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Yokibi Essence Emulsion Rich 200ml</t>
    </r>
    <r>
      <rPr>
        <b/>
        <sz val="10"/>
        <color rgb="FFFF0000"/>
        <rFont val="Arial"/>
        <family val="2"/>
        <charset val="204"/>
      </rPr>
      <t xml:space="preserve"> Нет в наличии</t>
    </r>
    <phoneticPr fontId="11"/>
  </si>
  <si>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ムラサキ根エキス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</si>
  <si>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t xml:space="preserve">KS </t>
    </r>
    <r>
      <rPr>
        <sz val="12"/>
        <color theme="1"/>
        <rFont val="Yu Mincho"/>
        <family val="1"/>
        <charset val="128"/>
      </rPr>
      <t>ﾖｳｷﾋﾞ</t>
    </r>
    <r>
      <rPr>
        <sz val="12"/>
        <color theme="1"/>
        <rFont val="Arial"/>
        <family val="2"/>
        <charset val="204"/>
      </rPr>
      <t xml:space="preserve"> </t>
    </r>
    <r>
      <rPr>
        <sz val="12"/>
        <color theme="1"/>
        <rFont val="Yu Mincho"/>
        <family val="1"/>
        <charset val="128"/>
      </rPr>
      <t>ｴｯｾﾝｽｸﾘｰﾑ</t>
    </r>
  </si>
  <si>
    <r>
      <rPr>
        <sz val="8"/>
        <color theme="1"/>
        <rFont val="Arial"/>
        <family val="2"/>
      </rPr>
      <t>トリエチルヘキサノイン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</si>
  <si>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ローズ水</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キシリトール</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</si>
  <si>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アロエ液汁</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オタネニンジンエキス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アロエベラエキス－１</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ＰＥＧ－５０水添ヒマシ油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デヒドロ酢酸Ｎａ</t>
    </r>
  </si>
  <si>
    <r>
      <rPr>
        <sz val="8"/>
        <color theme="1"/>
        <rFont val="Arial Unicode MS"/>
        <family val="3"/>
        <charset val="128"/>
      </rPr>
      <t>ＰＧ</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アスコルビン酸</t>
    </r>
    <r>
      <rPr>
        <sz val="8"/>
        <color theme="1"/>
        <rFont val="Arial"/>
        <family val="2"/>
        <charset val="204"/>
      </rPr>
      <t xml:space="preserve"> </t>
    </r>
    <r>
      <rPr>
        <sz val="8"/>
        <color theme="1"/>
        <rFont val="Arial Unicode MS"/>
        <family val="3"/>
        <charset val="128"/>
      </rPr>
      <t>ＰＥＧ－７５</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チアミンＨＣｌ</t>
    </r>
    <r>
      <rPr>
        <sz val="8"/>
        <color theme="1"/>
        <rFont val="Arial"/>
        <family val="2"/>
        <charset val="204"/>
      </rPr>
      <t xml:space="preserve"> </t>
    </r>
    <r>
      <rPr>
        <sz val="8"/>
        <color theme="1"/>
        <rFont val="Arial Unicode MS"/>
        <family val="3"/>
        <charset val="128"/>
      </rPr>
      <t>安息香酸Ｎａ</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</si>
  <si>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ステアリン酸グリセリル（ＳＥ）</t>
    </r>
    <r>
      <rPr>
        <sz val="8"/>
        <color theme="1"/>
        <rFont val="Arial"/>
        <family val="2"/>
        <charset val="204"/>
      </rPr>
      <t xml:space="preserve"> </t>
    </r>
    <r>
      <rPr>
        <sz val="8"/>
        <color theme="1"/>
        <rFont val="Arial"/>
        <family val="2"/>
      </rPr>
      <t>ステアリン酸ＰＥＧ－１００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ヨクイニンエキス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酢酸トコフェロール</t>
    </r>
    <r>
      <rPr>
        <sz val="8"/>
        <color theme="1"/>
        <rFont val="Arial"/>
        <family val="2"/>
        <charset val="204"/>
      </rPr>
      <t xml:space="preserve"> </t>
    </r>
    <r>
      <rPr>
        <sz val="8"/>
        <color theme="1"/>
        <rFont val="Arial"/>
        <family val="2"/>
      </rPr>
      <t>パルミチン酸レチノール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水添パーム油</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</si>
  <si>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MS Gothic"/>
        <family val="3"/>
        <charset val="128"/>
      </rPr>
      <t>《</t>
    </r>
    <r>
      <rPr>
        <sz val="10"/>
        <rFont val="Arial"/>
        <family val="2"/>
        <charset val="204"/>
      </rPr>
      <t>RELENT PRO</t>
    </r>
    <r>
      <rPr>
        <sz val="10"/>
        <rFont val="HGGothicE"/>
        <family val="3"/>
        <charset val="128"/>
      </rPr>
      <t>》</t>
    </r>
    <r>
      <rPr>
        <sz val="10"/>
        <rFont val="Arial"/>
        <family val="2"/>
        <charset val="204"/>
      </rPr>
      <t xml:space="preserve"> ASTEROPE cold cream 200g (Остаток: 36)</t>
    </r>
    <phoneticPr fontId="11"/>
  </si>
  <si>
    <r>
      <rPr>
        <sz val="10"/>
        <rFont val="Arial"/>
        <family val="2"/>
      </rPr>
      <t>《</t>
    </r>
    <r>
      <rPr>
        <sz val="10"/>
        <rFont val="Arial"/>
        <family val="2"/>
        <charset val="204"/>
      </rPr>
      <t>Relent</t>
    </r>
    <r>
      <rPr>
        <sz val="10"/>
        <rFont val="Arial"/>
        <family val="2"/>
      </rPr>
      <t>》</t>
    </r>
    <r>
      <rPr>
        <sz val="10"/>
        <rFont val="Arial"/>
        <family val="2"/>
        <charset val="204"/>
      </rPr>
      <t xml:space="preserve">YOKIBI Essence Cleansing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</si>
  <si>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Cold mini sample(48 pieces in box) </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</si>
  <si>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ボタンエキスローヤルゼリーエキス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</si>
  <si>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10"/>
        <rFont val="Arial"/>
        <family val="2"/>
      </rPr>
      <t>《</t>
    </r>
    <r>
      <rPr>
        <sz val="10"/>
        <rFont val="Arial"/>
        <family val="2"/>
        <charset val="204"/>
      </rPr>
      <t>Relent</t>
    </r>
    <r>
      <rPr>
        <sz val="10"/>
        <rFont val="Arial"/>
        <family val="2"/>
      </rPr>
      <t>》</t>
    </r>
    <r>
      <rPr>
        <sz val="10"/>
        <rFont val="Arial"/>
        <family val="2"/>
        <charset val="204"/>
      </rPr>
      <t xml:space="preserve">YOKIBI Essence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</si>
  <si>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Gel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</si>
  <si>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</si>
  <si>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YOKIBI Essence Eye Treatment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</si>
  <si>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（アクリレーツ／アクリル酸アルキル（Ｃ１０－３０））クロスポリマー</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</si>
  <si>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YOKIBI Essence Emulsion Rich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</si>
  <si>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Cream mini sample(48 pieces in box) </t>
    </r>
  </si>
  <si>
    <r>
      <rPr>
        <sz val="12"/>
        <rFont val="Yu Mincho"/>
        <family val="1"/>
        <charset val="128"/>
      </rPr>
      <t>リレント</t>
    </r>
    <r>
      <rPr>
        <sz val="12"/>
        <rFont val="Arial"/>
        <family val="2"/>
        <charset val="204"/>
      </rPr>
      <t xml:space="preserve"> YOKIBI</t>
    </r>
    <r>
      <rPr>
        <sz val="12"/>
        <rFont val="Yu Mincho"/>
        <family val="1"/>
        <charset val="128"/>
      </rPr>
      <t>　エッセンスパック</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</si>
  <si>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YOKIBI Essence Pack mini sample(48 pieces in box) </t>
    </r>
  </si>
  <si>
    <r>
      <rPr>
        <sz val="10"/>
        <rFont val="Arial"/>
        <family val="2"/>
        <charset val="128"/>
      </rPr>
      <t>《</t>
    </r>
    <r>
      <rPr>
        <sz val="10"/>
        <rFont val="Arial"/>
        <family val="2"/>
        <charset val="204"/>
      </rPr>
      <t>Relent</t>
    </r>
    <r>
      <rPr>
        <sz val="10"/>
        <rFont val="Arial"/>
        <family val="2"/>
        <charset val="128"/>
      </rPr>
      <t>》</t>
    </r>
    <r>
      <rPr>
        <sz val="10"/>
        <rFont val="Arial"/>
        <family val="2"/>
        <charset val="204"/>
      </rPr>
      <t xml:space="preserve">YOKIBI Essence Silky Mousse mini sample(48 pieces in box) </t>
    </r>
  </si>
  <si>
    <r>
      <rPr>
        <sz val="10"/>
        <rFont val="MS PGothic"/>
        <family val="2"/>
        <charset val="128"/>
      </rPr>
      <t>《</t>
    </r>
    <r>
      <rPr>
        <sz val="10"/>
        <rFont val="Arial"/>
        <family val="2"/>
        <charset val="204"/>
      </rPr>
      <t>Relent</t>
    </r>
    <r>
      <rPr>
        <sz val="10"/>
        <rFont val="MS PGothic"/>
        <family val="2"/>
        <charset val="128"/>
      </rPr>
      <t>》</t>
    </r>
    <r>
      <rPr>
        <sz val="10"/>
        <rFont val="Arial"/>
        <family val="2"/>
        <charset val="204"/>
      </rPr>
      <t>YOKIBI Essence Wash mini sample(49 штук в коробке)</t>
    </r>
    <phoneticPr fontId="11"/>
  </si>
  <si>
    <r>
      <rPr>
        <sz val="10"/>
        <rFont val="Arial"/>
        <family val="2"/>
      </rPr>
      <t>《</t>
    </r>
    <r>
      <rPr>
        <sz val="10"/>
        <rFont val="Arial"/>
        <family val="2"/>
        <charset val="204"/>
      </rPr>
      <t>Relent</t>
    </r>
    <r>
      <rPr>
        <sz val="10"/>
        <rFont val="Arial"/>
        <family val="2"/>
      </rPr>
      <t>》</t>
    </r>
    <r>
      <rPr>
        <sz val="10"/>
        <rFont val="Arial"/>
        <family val="2"/>
        <charset val="204"/>
      </rPr>
      <t>La Cerarl Doreor Cleansing mini sample(48 шт в коробке)</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</si>
  <si>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Wash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</si>
  <si>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Cold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</si>
  <si>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Freshener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</si>
  <si>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VC Runny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</si>
  <si>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Doll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</si>
  <si>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Runny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</si>
  <si>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serum mini sample(48 pieces in box)  </t>
    </r>
  </si>
  <si>
    <r>
      <rPr>
        <sz val="10"/>
        <rFont val="Arial"/>
        <family val="2"/>
      </rPr>
      <t>《</t>
    </r>
    <r>
      <rPr>
        <sz val="10"/>
        <rFont val="Arial"/>
        <family val="2"/>
        <charset val="204"/>
      </rPr>
      <t>Relent</t>
    </r>
    <r>
      <rPr>
        <sz val="10"/>
        <rFont val="Arial"/>
        <family val="2"/>
      </rPr>
      <t>》</t>
    </r>
    <r>
      <rPr>
        <sz val="10"/>
        <rFont val="Arial"/>
        <family val="2"/>
        <charset val="204"/>
      </rPr>
      <t>La Cerarl Doreor Pack mini sample(20 штук в коробке)</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</si>
  <si>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Milk mini sample(48 pieces in box) </t>
    </r>
  </si>
  <si>
    <r>
      <t>B5374RS</t>
    </r>
    <r>
      <rPr>
        <strike/>
        <sz val="14"/>
        <rFont val="Arial"/>
        <family val="2"/>
        <charset val="204"/>
      </rPr>
      <t>B5374RS48</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</si>
  <si>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Cream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</si>
  <si>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スクワランホホバ種子油</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シラカバ樹液ステアリン酸グリセリル（ＳＥ）</t>
    </r>
    <r>
      <rPr>
        <sz val="8"/>
        <color theme="1"/>
        <rFont val="Arial"/>
        <family val="2"/>
        <charset val="204"/>
      </rPr>
      <t xml:space="preserve"> </t>
    </r>
    <r>
      <rPr>
        <sz val="8"/>
        <color theme="1"/>
        <rFont val="Arial"/>
        <family val="2"/>
      </rPr>
      <t>ステアリン酸ＰＥＧ－１００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ハトムギ油加水分解キシラン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ヨクイニンエキスコメエキス加水分解液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セラミド３酢酸トコフェロール</t>
    </r>
    <r>
      <rPr>
        <sz val="8"/>
        <color theme="1"/>
        <rFont val="Arial"/>
        <family val="2"/>
        <charset val="204"/>
      </rPr>
      <t xml:space="preserve"> </t>
    </r>
    <r>
      <rPr>
        <sz val="8"/>
        <color theme="1"/>
        <rFont val="Arial"/>
        <family val="2"/>
      </rPr>
      <t>パルミチン酸レチノールトコフェロール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水添パーム油</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カルボマーキサンタンガム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</si>
  <si>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Gelee SP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</si>
  <si>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Rinales skin lotion mini sample(48 pieces in box) </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</si>
  <si>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褐藻エキス</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クズ根エキスサクシニルアテロコラーゲン</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</si>
  <si>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Arial"/>
        <family val="2"/>
      </rPr>
      <t>《</t>
    </r>
    <r>
      <rPr>
        <sz val="10"/>
        <rFont val="Arial"/>
        <family val="2"/>
        <charset val="204"/>
      </rPr>
      <t>Relent</t>
    </r>
    <r>
      <rPr>
        <sz val="10"/>
        <rFont val="Arial"/>
        <family val="2"/>
      </rPr>
      <t>》</t>
    </r>
    <r>
      <rPr>
        <sz val="10"/>
        <rFont val="Arial"/>
        <family val="2"/>
        <charset val="204"/>
      </rPr>
      <t xml:space="preserve">Rinales essence α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</si>
  <si>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Rinales milk lotion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</si>
  <si>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ホエイ</t>
    </r>
    <r>
      <rPr>
        <sz val="8"/>
        <color theme="1"/>
        <rFont val="Arial"/>
        <family val="2"/>
        <charset val="204"/>
      </rPr>
      <t xml:space="preserve"> </t>
    </r>
    <r>
      <rPr>
        <sz val="8"/>
        <color theme="1"/>
        <rFont val="Arial"/>
        <family val="2"/>
      </rPr>
      <t>カニナバラ果実エキス</t>
    </r>
    <r>
      <rPr>
        <sz val="8"/>
        <color theme="1"/>
        <rFont val="Arial"/>
        <family val="2"/>
        <charset val="204"/>
      </rPr>
      <t xml:space="preserve"> </t>
    </r>
    <r>
      <rPr>
        <sz val="8"/>
        <color theme="1"/>
        <rFont val="Arial"/>
        <family val="2"/>
      </rPr>
      <t>加水分解ヒヨコマメ種子エキス</t>
    </r>
    <r>
      <rPr>
        <sz val="8"/>
        <color theme="1"/>
        <rFont val="Arial"/>
        <family val="2"/>
        <charset val="204"/>
      </rPr>
      <t xml:space="preserve"> </t>
    </r>
    <r>
      <rPr>
        <sz val="8"/>
        <color theme="1"/>
        <rFont val="Arial"/>
        <family val="2"/>
      </rPr>
      <t>オニイチゴ根エキス</t>
    </r>
    <r>
      <rPr>
        <sz val="8"/>
        <color theme="1"/>
        <rFont val="Arial"/>
        <family val="2"/>
        <charset val="204"/>
      </rPr>
      <t xml:space="preserve"> </t>
    </r>
    <r>
      <rPr>
        <sz val="8"/>
        <color theme="1"/>
        <rFont val="Arial"/>
        <family val="2"/>
      </rPr>
      <t>シアノコバラミン</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グリチルリチン酸２Ｋグルコース</t>
    </r>
    <r>
      <rPr>
        <sz val="8"/>
        <color theme="1"/>
        <rFont val="Arial"/>
        <family val="2"/>
        <charset val="204"/>
      </rPr>
      <t xml:space="preserve"> </t>
    </r>
    <r>
      <rPr>
        <sz val="8"/>
        <color theme="1"/>
        <rFont val="Arial"/>
        <family val="2"/>
      </rPr>
      <t>リボフラビンリン酸Ｎａ</t>
    </r>
    <r>
      <rPr>
        <sz val="8"/>
        <color theme="1"/>
        <rFont val="Arial"/>
        <family val="2"/>
        <charset val="204"/>
      </rPr>
      <t xml:space="preserve"> </t>
    </r>
    <r>
      <rPr>
        <sz val="8"/>
        <color theme="1"/>
        <rFont val="Arial"/>
        <family val="2"/>
      </rPr>
      <t>プルラン</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（ＰＰＧ－８／ＳＭＤＩ）コポリマー</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ポリクオタニウム－５１</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</si>
  <si>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Rinales moisture cream (48 pieces in box) </t>
    </r>
  </si>
  <si>
    <r>
      <rPr>
        <sz val="8"/>
        <color theme="1"/>
        <rFont val="Arial"/>
        <family val="2"/>
      </rPr>
      <t>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t>
    </r>
    <r>
      <rPr>
        <sz val="8"/>
        <color theme="1"/>
        <rFont val="Arial"/>
        <family val="2"/>
        <charset val="204"/>
      </rPr>
      <t>/</t>
    </r>
    <r>
      <rPr>
        <sz val="8"/>
        <color theme="1"/>
        <rFont val="Arial"/>
        <family val="2"/>
      </rPr>
      <t>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</si>
  <si>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ASTEROPE cleansing cream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</si>
  <si>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ASTEROPE washing cream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</si>
  <si>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cold cream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</si>
  <si>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skin freshener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</si>
  <si>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skin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</si>
  <si>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moisture lotion (48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</si>
  <si>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milk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</si>
  <si>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moisture cream mini sample(48 pieces in box) </t>
    </r>
  </si>
  <si>
    <r>
      <rPr>
        <sz val="12"/>
        <color theme="1"/>
        <rFont val="Yu Mincho"/>
        <family val="1"/>
        <charset val="128"/>
      </rPr>
      <t>シーボン</t>
    </r>
    <r>
      <rPr>
        <sz val="12"/>
        <color theme="1"/>
        <rFont val="Arial"/>
        <family val="2"/>
        <charset val="204"/>
      </rPr>
      <t xml:space="preserve"> CH</t>
    </r>
    <r>
      <rPr>
        <sz val="12"/>
        <color theme="1"/>
        <rFont val="Yu Mincho"/>
        <family val="1"/>
        <charset val="128"/>
      </rPr>
      <t>エッセンス</t>
    </r>
    <r>
      <rPr>
        <sz val="12"/>
        <color theme="1"/>
        <rFont val="Arial"/>
        <family val="2"/>
        <charset val="204"/>
      </rPr>
      <t xml:space="preserve"> MDS</t>
    </r>
  </si>
  <si>
    <r>
      <rPr>
        <sz val="8"/>
        <color theme="1"/>
        <rFont val="Arial"/>
        <family val="2"/>
      </rPr>
      <t>グリチルリチン酸ジカリウム</t>
    </r>
    <r>
      <rPr>
        <sz val="8"/>
        <color theme="1"/>
        <rFont val="Arial"/>
        <family val="2"/>
        <charset val="204"/>
      </rPr>
      <t>*</t>
    </r>
    <r>
      <rPr>
        <sz val="8"/>
        <color theme="1"/>
        <rFont val="Arial"/>
        <family val="2"/>
      </rPr>
      <t>、精製水、濃グリセリン、</t>
    </r>
    <r>
      <rPr>
        <sz val="8"/>
        <color theme="1"/>
        <rFont val="Arial"/>
        <family val="2"/>
        <charset val="204"/>
      </rPr>
      <t>1,3-</t>
    </r>
    <r>
      <rPr>
        <sz val="8"/>
        <color theme="1"/>
        <rFont val="Arial"/>
        <family val="2"/>
      </rPr>
      <t>ブチレングリコール、</t>
    </r>
    <r>
      <rPr>
        <sz val="8"/>
        <color theme="1"/>
        <rFont val="Arial"/>
        <family val="2"/>
        <charset val="204"/>
      </rPr>
      <t>1,3-</t>
    </r>
    <r>
      <rPr>
        <sz val="8"/>
        <color theme="1"/>
        <rFont val="Arial"/>
        <family val="2"/>
      </rPr>
      <t>プロパンジオール、ジグリセリン、スクワラン、尿素、ポリエチレングリコール</t>
    </r>
    <r>
      <rPr>
        <sz val="8"/>
        <color theme="1"/>
        <rFont val="Arial"/>
        <family val="2"/>
        <charset val="204"/>
      </rPr>
      <t>1500</t>
    </r>
    <r>
      <rPr>
        <sz val="8"/>
        <color theme="1"/>
        <rFont val="Arial"/>
        <family val="2"/>
      </rPr>
      <t>、乳酸ナトリウム液、モノイソステアリン酸ポリグリセリル、モノオレイン酸ポリグリセリル、ヒアルロン酸ナトリウム</t>
    </r>
    <r>
      <rPr>
        <sz val="8"/>
        <color theme="1"/>
        <rFont val="Arial"/>
        <family val="2"/>
        <charset val="204"/>
      </rPr>
      <t>(2)</t>
    </r>
    <r>
      <rPr>
        <sz val="8"/>
        <color theme="1"/>
        <rFont val="Arial"/>
        <family val="2"/>
      </rPr>
      <t>、</t>
    </r>
    <r>
      <rPr>
        <sz val="8"/>
        <color theme="1"/>
        <rFont val="Arial"/>
        <family val="2"/>
        <charset val="204"/>
      </rPr>
      <t>L-</t>
    </r>
    <r>
      <rPr>
        <sz val="8"/>
        <color theme="1"/>
        <rFont val="Arial"/>
        <family val="2"/>
      </rPr>
      <t>ピロリドンカルボン酸、</t>
    </r>
    <r>
      <rPr>
        <sz val="8"/>
        <color theme="1"/>
        <rFont val="Arial"/>
        <family val="2"/>
        <charset val="204"/>
      </rPr>
      <t>L-</t>
    </r>
    <r>
      <rPr>
        <sz val="8"/>
        <color theme="1"/>
        <rFont val="Arial"/>
        <family val="2"/>
      </rPr>
      <t>アルギニン、</t>
    </r>
    <r>
      <rPr>
        <sz val="8"/>
        <color theme="1"/>
        <rFont val="Arial"/>
        <family val="2"/>
        <charset val="204"/>
      </rPr>
      <t>DL-</t>
    </r>
    <r>
      <rPr>
        <sz val="8"/>
        <color theme="1"/>
        <rFont val="Arial"/>
        <family val="2"/>
      </rPr>
      <t>ピロリドンカルボン酸ナトリウム液、</t>
    </r>
    <r>
      <rPr>
        <sz val="8"/>
        <color theme="1"/>
        <rFont val="Arial"/>
        <family val="2"/>
        <charset val="204"/>
      </rPr>
      <t>L-</t>
    </r>
    <r>
      <rPr>
        <sz val="8"/>
        <color theme="1"/>
        <rFont val="Arial"/>
        <family val="2"/>
      </rPr>
      <t>アスパラギン酸、エデト酸二ナトリウム、加水分解ヒアルロン酸、卵黄リゾホスファチジルコリン、クエン酸ナトリウム、乳酸、水酸化ナトリウム、ヒアルロン酸ヒドロキシプロピルトリモニウム、グリシン、</t>
    </r>
    <r>
      <rPr>
        <sz val="8"/>
        <color theme="1"/>
        <rFont val="Arial"/>
        <family val="2"/>
        <charset val="204"/>
      </rPr>
      <t>L-</t>
    </r>
    <r>
      <rPr>
        <sz val="8"/>
        <color theme="1"/>
        <rFont val="Arial"/>
        <family val="2"/>
      </rPr>
      <t>アラニン、</t>
    </r>
    <r>
      <rPr>
        <sz val="8"/>
        <color theme="1"/>
        <rFont val="Arial"/>
        <family val="2"/>
        <charset val="204"/>
      </rPr>
      <t>L-</t>
    </r>
    <r>
      <rPr>
        <sz val="8"/>
        <color theme="1"/>
        <rFont val="Arial"/>
        <family val="2"/>
      </rPr>
      <t>セリン、</t>
    </r>
    <r>
      <rPr>
        <sz val="8"/>
        <color theme="1"/>
        <rFont val="Arial"/>
        <family val="2"/>
        <charset val="204"/>
      </rPr>
      <t>L-</t>
    </r>
    <r>
      <rPr>
        <sz val="8"/>
        <color theme="1"/>
        <rFont val="Arial"/>
        <family val="2"/>
      </rPr>
      <t>バリン、アセチル化ヒアルロン酸ナトリウム、</t>
    </r>
    <r>
      <rPr>
        <sz val="8"/>
        <color theme="1"/>
        <rFont val="Arial"/>
        <family val="2"/>
        <charset val="204"/>
      </rPr>
      <t>L-</t>
    </r>
    <r>
      <rPr>
        <sz val="8"/>
        <color theme="1"/>
        <rFont val="Arial"/>
        <family val="2"/>
      </rPr>
      <t>イソロイシン、</t>
    </r>
    <r>
      <rPr>
        <sz val="8"/>
        <color theme="1"/>
        <rFont val="Arial"/>
        <family val="2"/>
        <charset val="204"/>
      </rPr>
      <t>L-</t>
    </r>
    <r>
      <rPr>
        <sz val="8"/>
        <color theme="1"/>
        <rFont val="Arial"/>
        <family val="2"/>
      </rPr>
      <t>スレオニン、</t>
    </r>
    <r>
      <rPr>
        <sz val="8"/>
        <color theme="1"/>
        <rFont val="Arial"/>
        <family val="2"/>
        <charset val="204"/>
      </rPr>
      <t>L-</t>
    </r>
    <r>
      <rPr>
        <sz val="8"/>
        <color theme="1"/>
        <rFont val="Arial"/>
        <family val="2"/>
      </rPr>
      <t>プロリン、</t>
    </r>
    <r>
      <rPr>
        <sz val="8"/>
        <color theme="1"/>
        <rFont val="Arial"/>
        <family val="2"/>
        <charset val="204"/>
      </rPr>
      <t>L-</t>
    </r>
    <r>
      <rPr>
        <sz val="8"/>
        <color theme="1"/>
        <rFont val="Arial"/>
        <family val="2"/>
      </rPr>
      <t>ヒスチジン、</t>
    </r>
    <r>
      <rPr>
        <sz val="8"/>
        <color theme="1"/>
        <rFont val="Arial"/>
        <family val="2"/>
        <charset val="204"/>
      </rPr>
      <t>L-</t>
    </r>
    <r>
      <rPr>
        <sz val="8"/>
        <color theme="1"/>
        <rFont val="Arial"/>
        <family val="2"/>
      </rPr>
      <t>フェニルアラニン、異性化糖、ポリメタクリロイルオキシエチルホスホリルコリン液、</t>
    </r>
    <r>
      <rPr>
        <sz val="8"/>
        <color theme="1"/>
        <rFont val="Arial"/>
        <family val="2"/>
        <charset val="204"/>
      </rPr>
      <t>γ-</t>
    </r>
    <r>
      <rPr>
        <sz val="8"/>
        <color theme="1"/>
        <rFont val="Arial"/>
        <family val="2"/>
      </rPr>
      <t>グルタミン酸ポリペプチド、パラオキシ安息香酸メチル</t>
    </r>
  </si>
  <si>
    <r>
      <rPr>
        <sz val="12"/>
        <color theme="1"/>
        <rFont val="Yu Mincho"/>
        <family val="1"/>
        <charset val="128"/>
      </rPr>
      <t>シーボン</t>
    </r>
    <r>
      <rPr>
        <sz val="12"/>
        <color theme="1"/>
        <rFont val="Arial"/>
        <family val="2"/>
        <charset val="204"/>
      </rPr>
      <t xml:space="preserve"> VC</t>
    </r>
    <r>
      <rPr>
        <sz val="12"/>
        <color theme="1"/>
        <rFont val="Yu Mincho"/>
        <family val="1"/>
        <charset val="128"/>
      </rPr>
      <t>エッセンス</t>
    </r>
    <r>
      <rPr>
        <sz val="12"/>
        <color theme="1"/>
        <rFont val="Arial"/>
        <family val="2"/>
        <charset val="204"/>
      </rPr>
      <t xml:space="preserve"> MDS</t>
    </r>
  </si>
  <si>
    <r>
      <rPr>
        <sz val="8"/>
        <rFont val="ＭＳ 明朝"/>
        <family val="1"/>
        <charset val="128"/>
      </rPr>
      <t>リン酸</t>
    </r>
    <r>
      <rPr>
        <sz val="8"/>
        <rFont val="Arial"/>
        <family val="2"/>
        <charset val="204"/>
      </rPr>
      <t>L-</t>
    </r>
    <r>
      <rPr>
        <sz val="8"/>
        <rFont val="游ゴシック"/>
        <family val="1"/>
        <charset val="128"/>
      </rPr>
      <t>アスコルビルマグネシウム</t>
    </r>
    <r>
      <rPr>
        <sz val="8"/>
        <rFont val="Arial"/>
        <family val="2"/>
        <charset val="204"/>
      </rPr>
      <t>*</t>
    </r>
    <r>
      <rPr>
        <sz val="8"/>
        <rFont val="游ゴシック"/>
        <family val="1"/>
        <charset val="128"/>
      </rPr>
      <t>、グリチルリチン酸ジカリウム</t>
    </r>
    <r>
      <rPr>
        <sz val="8"/>
        <rFont val="Arial"/>
        <family val="2"/>
        <charset val="204"/>
      </rPr>
      <t>*</t>
    </r>
    <r>
      <rPr>
        <sz val="8"/>
        <rFont val="游ゴシック"/>
        <family val="1"/>
        <charset val="128"/>
      </rPr>
      <t>、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t>
    </r>
    <r>
      <rPr>
        <sz val="8"/>
        <rFont val="Arial"/>
        <family val="2"/>
        <charset val="204"/>
      </rPr>
      <t>1,3-</t>
    </r>
    <r>
      <rPr>
        <sz val="8"/>
        <rFont val="游ゴシック"/>
        <family val="1"/>
        <charset val="128"/>
      </rPr>
      <t>ブチレングリコール、シアノコバラミン、キウイエキス、タイムエキス（</t>
    </r>
    <r>
      <rPr>
        <sz val="8"/>
        <rFont val="Arial"/>
        <family val="2"/>
        <charset val="204"/>
      </rPr>
      <t>1</t>
    </r>
    <r>
      <rPr>
        <sz val="8"/>
        <rFont val="游ゴシック"/>
        <family val="1"/>
        <charset val="128"/>
      </rPr>
      <t>）、アルテロモナス発酵エキス、パウダルコ樹皮エキス、パラオキシ安息香酸メチル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</si>
  <si>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アセンディングエッセンス</t>
    </r>
    <r>
      <rPr>
        <sz val="12"/>
        <color theme="1"/>
        <rFont val="Arial"/>
        <family val="2"/>
        <charset val="204"/>
      </rPr>
      <t xml:space="preserve"> MDS</t>
    </r>
  </si>
  <si>
    <r>
      <rPr>
        <sz val="8"/>
        <color theme="1"/>
        <rFont val="Arial"/>
        <family val="2"/>
      </rPr>
      <t>アラントイン</t>
    </r>
    <r>
      <rPr>
        <sz val="8"/>
        <color theme="1"/>
        <rFont val="Arial"/>
        <family val="2"/>
        <charset val="204"/>
      </rPr>
      <t>*</t>
    </r>
    <r>
      <rPr>
        <sz val="8"/>
        <color theme="1"/>
        <rFont val="Arial"/>
        <family val="2"/>
      </rPr>
      <t>、精製水、ジプロピレングリコール、濃グリセリン、グリコシルトレハロース･水添デンプン分解物混合溶液、</t>
    </r>
    <r>
      <rPr>
        <sz val="8"/>
        <color theme="1"/>
        <rFont val="Arial"/>
        <family val="2"/>
        <charset val="204"/>
      </rPr>
      <t>1,3-</t>
    </r>
    <r>
      <rPr>
        <sz val="8"/>
        <color theme="1"/>
        <rFont val="Arial"/>
        <family val="2"/>
      </rPr>
      <t>ブチレングリコール、ポリオキシブチレンポリオキシエチレンポリオキシプロピレングリセリルエーテル（</t>
    </r>
    <r>
      <rPr>
        <sz val="8"/>
        <color theme="1"/>
        <rFont val="Arial"/>
        <family val="2"/>
        <charset val="204"/>
      </rPr>
      <t>3B.O.</t>
    </r>
    <r>
      <rPr>
        <sz val="8"/>
        <color theme="1"/>
        <rFont val="Arial"/>
        <family val="2"/>
      </rPr>
      <t>）（</t>
    </r>
    <r>
      <rPr>
        <sz val="8"/>
        <color theme="1"/>
        <rFont val="Arial"/>
        <family val="2"/>
        <charset val="204"/>
      </rPr>
      <t>8E.O.</t>
    </r>
    <r>
      <rPr>
        <sz val="8"/>
        <color theme="1"/>
        <rFont val="Arial"/>
        <family val="2"/>
      </rPr>
      <t>）（</t>
    </r>
    <r>
      <rPr>
        <sz val="8"/>
        <color theme="1"/>
        <rFont val="Arial"/>
        <family val="2"/>
        <charset val="204"/>
      </rPr>
      <t>5P.O.</t>
    </r>
    <r>
      <rPr>
        <sz val="8"/>
        <color theme="1"/>
        <rFont val="Arial"/>
        <family val="2"/>
      </rPr>
      <t>）、</t>
    </r>
    <r>
      <rPr>
        <sz val="8"/>
        <color theme="1"/>
        <rFont val="Arial"/>
        <family val="2"/>
        <charset val="204"/>
      </rPr>
      <t>N-</t>
    </r>
    <r>
      <rPr>
        <sz val="8"/>
        <color theme="1"/>
        <rFont val="Arial"/>
        <family val="2"/>
      </rPr>
      <t>アセチル</t>
    </r>
    <r>
      <rPr>
        <sz val="8"/>
        <color theme="1"/>
        <rFont val="Arial"/>
        <family val="2"/>
        <charset val="204"/>
      </rPr>
      <t>-</t>
    </r>
    <r>
      <rPr>
        <sz val="8"/>
        <color theme="1"/>
        <rFont val="Arial"/>
        <family val="2"/>
      </rPr>
      <t>Ｌ</t>
    </r>
    <r>
      <rPr>
        <sz val="8"/>
        <color theme="1"/>
        <rFont val="Arial"/>
        <family val="2"/>
        <charset val="204"/>
      </rPr>
      <t>-</t>
    </r>
    <r>
      <rPr>
        <sz val="8"/>
        <color theme="1"/>
        <rFont val="Arial"/>
        <family val="2"/>
      </rPr>
      <t>ヒドロキシプロリン、イノシット、</t>
    </r>
    <r>
      <rPr>
        <sz val="8"/>
        <color theme="1"/>
        <rFont val="Arial"/>
        <family val="2"/>
        <charset val="204"/>
      </rPr>
      <t>L-</t>
    </r>
    <r>
      <rPr>
        <sz val="8"/>
        <color theme="1"/>
        <rFont val="Arial"/>
        <family val="2"/>
      </rPr>
      <t>アルギニン、尿素、クインスシードエキス、ヒアルロン酸ナトリウム（</t>
    </r>
    <r>
      <rPr>
        <sz val="8"/>
        <color theme="1"/>
        <rFont val="Arial"/>
        <family val="2"/>
        <charset val="204"/>
      </rPr>
      <t>2</t>
    </r>
    <r>
      <rPr>
        <sz val="8"/>
        <color theme="1"/>
        <rFont val="Arial"/>
        <family val="2"/>
      </rPr>
      <t>）、キサンタンガム、エデト酸二ナトリウム、ポリエチレングリコール</t>
    </r>
    <r>
      <rPr>
        <sz val="8"/>
        <color theme="1"/>
        <rFont val="Arial"/>
        <family val="2"/>
        <charset val="204"/>
      </rPr>
      <t>1500</t>
    </r>
    <r>
      <rPr>
        <sz val="8"/>
        <color theme="1"/>
        <rFont val="Arial"/>
        <family val="2"/>
      </rPr>
      <t>、水素添加大豆リン脂質、黒砂糖エキス、シロキクラゲ多糖体、フィトステロール、水溶性ツボクサエキス、</t>
    </r>
    <r>
      <rPr>
        <sz val="8"/>
        <color theme="1"/>
        <rFont val="Arial"/>
        <family val="2"/>
        <charset val="204"/>
      </rPr>
      <t>N-</t>
    </r>
    <r>
      <rPr>
        <sz val="8"/>
        <color theme="1"/>
        <rFont val="Arial"/>
        <family val="2"/>
      </rPr>
      <t>ステアロイルフィトスフィンゴシン、シソエキス（</t>
    </r>
    <r>
      <rPr>
        <sz val="8"/>
        <color theme="1"/>
        <rFont val="Arial"/>
        <family val="2"/>
        <charset val="204"/>
      </rPr>
      <t>1</t>
    </r>
    <r>
      <rPr>
        <sz val="8"/>
        <color theme="1"/>
        <rFont val="Arial"/>
        <family val="2"/>
      </rPr>
      <t>）、</t>
    </r>
    <r>
      <rPr>
        <sz val="8"/>
        <color theme="1"/>
        <rFont val="Arial"/>
        <family val="2"/>
        <charset val="204"/>
      </rPr>
      <t>N-</t>
    </r>
    <r>
      <rPr>
        <sz val="8"/>
        <color theme="1"/>
        <rFont val="Arial"/>
        <family val="2"/>
      </rPr>
      <t>ステアロイルジヒドロスフィンゴシン、ヒドロキシステアリルフィトスフィンゴシン、ビルベリー葉エキス、バラエキス、クリサンテルムインディクム抽出液、パラオキシ安息香酸メチル</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</si>
  <si>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スポットドライ</t>
    </r>
    <r>
      <rPr>
        <sz val="12"/>
        <color theme="1"/>
        <rFont val="Arial"/>
        <family val="2"/>
        <charset val="204"/>
      </rPr>
      <t xml:space="preserve"> MD</t>
    </r>
  </si>
  <si>
    <r>
      <rPr>
        <sz val="10"/>
        <rFont val="Arial"/>
        <family val="2"/>
      </rPr>
      <t>《</t>
    </r>
    <r>
      <rPr>
        <sz val="10"/>
        <rFont val="Arial"/>
        <family val="2"/>
        <charset val="204"/>
      </rPr>
      <t>CBON</t>
    </r>
    <r>
      <rPr>
        <sz val="10"/>
        <rFont val="Arial"/>
        <family val="2"/>
      </rPr>
      <t>》</t>
    </r>
    <r>
      <rPr>
        <sz val="10"/>
        <rFont val="Arial"/>
        <family val="2"/>
        <charset val="204"/>
      </rPr>
      <t xml:space="preserve"> SPOT DRY MD</t>
    </r>
  </si>
  <si>
    <r>
      <rPr>
        <sz val="8"/>
        <color theme="1"/>
        <rFont val="Arial Unicode MS"/>
        <family val="3"/>
        <charset val="128"/>
      </rPr>
      <t>グリチルレチン酸ステアリル</t>
    </r>
    <r>
      <rPr>
        <sz val="8"/>
        <color theme="1"/>
        <rFont val="Arial"/>
        <family val="2"/>
        <charset val="204"/>
      </rPr>
      <t>*</t>
    </r>
    <r>
      <rPr>
        <sz val="8"/>
        <color theme="1"/>
        <rFont val="Arial Unicode MS"/>
        <family val="3"/>
        <charset val="128"/>
      </rPr>
      <t>、濃グリセリン、精製水、スクワラン、</t>
    </r>
    <r>
      <rPr>
        <sz val="8"/>
        <color theme="1"/>
        <rFont val="Arial"/>
        <family val="2"/>
        <charset val="204"/>
      </rPr>
      <t>1,3-</t>
    </r>
    <r>
      <rPr>
        <sz val="8"/>
        <color theme="1"/>
        <rFont val="Arial Unicode MS"/>
        <family val="3"/>
        <charset val="128"/>
      </rPr>
      <t>ブチレングリコール、</t>
    </r>
    <r>
      <rPr>
        <sz val="8"/>
        <color theme="1"/>
        <rFont val="Arial"/>
        <family val="2"/>
        <charset val="204"/>
      </rPr>
      <t>1,3-</t>
    </r>
    <r>
      <rPr>
        <sz val="8"/>
        <color theme="1"/>
        <rFont val="Arial Unicode MS"/>
        <family val="3"/>
        <charset val="128"/>
      </rPr>
      <t>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t>
    </r>
    <r>
      <rPr>
        <sz val="8"/>
        <color theme="1"/>
        <rFont val="Arial"/>
        <family val="2"/>
        <charset val="204"/>
      </rPr>
      <t>N-</t>
    </r>
    <r>
      <rPr>
        <sz val="8"/>
        <color theme="1"/>
        <rFont val="Arial Unicode MS"/>
        <family val="3"/>
        <charset val="128"/>
      </rPr>
      <t>ラウロイル</t>
    </r>
    <r>
      <rPr>
        <sz val="8"/>
        <color theme="1"/>
        <rFont val="Arial"/>
        <family val="2"/>
        <charset val="204"/>
      </rPr>
      <t>-L-</t>
    </r>
    <r>
      <rPr>
        <sz val="8"/>
        <color theme="1"/>
        <rFont val="Arial Unicode MS"/>
        <family val="3"/>
        <charset val="128"/>
      </rPr>
      <t>グルタミン酸ジ（フィトステリル･</t>
    </r>
    <r>
      <rPr>
        <sz val="8"/>
        <color theme="1"/>
        <rFont val="Arial"/>
        <family val="2"/>
        <charset val="204"/>
      </rPr>
      <t>2-</t>
    </r>
    <r>
      <rPr>
        <sz val="8"/>
        <color theme="1"/>
        <rFont val="Arial Unicode MS"/>
        <family val="3"/>
        <charset val="128"/>
      </rPr>
      <t>オクチルドデシル）、</t>
    </r>
    <r>
      <rPr>
        <sz val="8"/>
        <color theme="1"/>
        <rFont val="Arial"/>
        <family val="2"/>
        <charset val="204"/>
      </rPr>
      <t>N-</t>
    </r>
    <r>
      <rPr>
        <sz val="8"/>
        <color theme="1"/>
        <rFont val="Arial Unicode MS"/>
        <family val="3"/>
        <charset val="128"/>
      </rPr>
      <t>オレオイルフィトスフィンゴシン、</t>
    </r>
    <r>
      <rPr>
        <sz val="8"/>
        <color theme="1"/>
        <rFont val="Arial"/>
        <family val="2"/>
        <charset val="204"/>
      </rPr>
      <t>N-</t>
    </r>
    <r>
      <rPr>
        <sz val="8"/>
        <color theme="1"/>
        <rFont val="Arial Unicode MS"/>
        <family val="3"/>
        <charset val="128"/>
      </rPr>
      <t>ステアロイル</t>
    </r>
    <r>
      <rPr>
        <sz val="8"/>
        <color theme="1"/>
        <rFont val="Arial"/>
        <family val="2"/>
        <charset val="204"/>
      </rPr>
      <t>-L-</t>
    </r>
    <r>
      <rPr>
        <sz val="8"/>
        <color theme="1"/>
        <rFont val="Arial Unicode MS"/>
        <family val="3"/>
        <charset val="128"/>
      </rPr>
      <t>グルタミン酸ナトリウム、コレステロール、疎水化ヒドロキシプロピルメチルセルロース、メチルポリシロキサン、ヒドロキシステアリルフィトスフィンゴシン、天然ビタミン</t>
    </r>
    <r>
      <rPr>
        <sz val="8"/>
        <color theme="1"/>
        <rFont val="Arial"/>
        <family val="2"/>
        <charset val="204"/>
      </rPr>
      <t>E</t>
    </r>
    <r>
      <rPr>
        <sz val="8"/>
        <color theme="1"/>
        <rFont val="Arial Unicode MS"/>
        <family val="3"/>
        <charset val="128"/>
      </rPr>
      <t>、ツバキ油、ビタミン</t>
    </r>
    <r>
      <rPr>
        <sz val="8"/>
        <color theme="1"/>
        <rFont val="Arial"/>
        <family val="2"/>
        <charset val="204"/>
      </rPr>
      <t>A</t>
    </r>
    <r>
      <rPr>
        <sz val="8"/>
        <color theme="1"/>
        <rFont val="Arial Unicode MS"/>
        <family val="3"/>
        <charset val="128"/>
      </rPr>
      <t>油、トウモロコシ油、グリセリル</t>
    </r>
    <r>
      <rPr>
        <sz val="8"/>
        <color theme="1"/>
        <rFont val="Arial"/>
        <family val="2"/>
        <charset val="204"/>
      </rPr>
      <t>-N-</t>
    </r>
    <r>
      <rPr>
        <sz val="8"/>
        <color theme="1"/>
        <rFont val="Arial Unicode MS"/>
        <family val="3"/>
        <charset val="128"/>
      </rPr>
      <t>（</t>
    </r>
    <r>
      <rPr>
        <sz val="8"/>
        <color theme="1"/>
        <rFont val="Arial"/>
        <family val="2"/>
        <charset val="204"/>
      </rPr>
      <t>2-</t>
    </r>
    <r>
      <rPr>
        <sz val="8"/>
        <color theme="1"/>
        <rFont val="Arial Unicode MS"/>
        <family val="3"/>
        <charset val="128"/>
      </rPr>
      <t>メタクリロイルオキシエチル）カルバメート･メタクリル酸ステアリル共重合体</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</si>
  <si>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ホワイトスムージングエッセンス</t>
    </r>
    <r>
      <rPr>
        <sz val="12"/>
        <color theme="1"/>
        <rFont val="Arial"/>
        <family val="2"/>
        <charset val="204"/>
      </rPr>
      <t xml:space="preserve"> MDS</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</si>
  <si>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WHITE SMOOTHING ESSENCE MD</t>
    </r>
  </si>
  <si>
    <r>
      <rPr>
        <sz val="8"/>
        <color theme="1"/>
        <rFont val="Arial"/>
        <family val="2"/>
      </rPr>
      <t>グリチルリチン酸ジカリウム</t>
    </r>
    <r>
      <rPr>
        <sz val="8"/>
        <color theme="1"/>
        <rFont val="Arial"/>
        <family val="2"/>
        <charset val="204"/>
      </rPr>
      <t>*</t>
    </r>
    <r>
      <rPr>
        <sz val="8"/>
        <color theme="1"/>
        <rFont val="Arial"/>
        <family val="2"/>
      </rPr>
      <t>、水溶性プラセンタエキス＊、精製水、スクワラン、</t>
    </r>
    <r>
      <rPr>
        <sz val="8"/>
        <color theme="1"/>
        <rFont val="Arial"/>
        <family val="2"/>
        <charset val="204"/>
      </rPr>
      <t>1,3-</t>
    </r>
    <r>
      <rPr>
        <sz val="8"/>
        <color theme="1"/>
        <rFont val="Arial"/>
        <family val="2"/>
      </rPr>
      <t>ブチレングリコール、濃グリセリン、セトステアリルアルコール、パルミチン酸セチル、モノオレイン酸ポリグリセリル、モノステアリン酸ポリグリセリル、デカメチルシクロペンタシロキサン、メチルポリシロキサン、天然ビタミン</t>
    </r>
    <r>
      <rPr>
        <sz val="8"/>
        <color theme="1"/>
        <rFont val="Arial"/>
        <family val="2"/>
        <charset val="204"/>
      </rPr>
      <t>E</t>
    </r>
    <r>
      <rPr>
        <sz val="8"/>
        <color theme="1"/>
        <rFont val="Arial"/>
        <family val="2"/>
      </rPr>
      <t>、アクリル酸･メタクリル酸アルキル共重合体、クレアチニン、カンゾウフラボノイド、架橋型メチルポリシロキサン、チンピエキス、グリセリン、エーデルワイスエキス、アルテロモナス発酵エキス、パラオキシ安息香酸メチル</t>
    </r>
  </si>
  <si>
    <r>
      <rPr>
        <sz val="12"/>
        <color theme="1"/>
        <rFont val="Yu Mincho"/>
        <family val="1"/>
        <charset val="128"/>
      </rPr>
      <t>シーボン</t>
    </r>
    <r>
      <rPr>
        <sz val="12"/>
        <color theme="1"/>
        <rFont val="Arial"/>
        <family val="2"/>
        <charset val="204"/>
      </rPr>
      <t xml:space="preserve"> ME</t>
    </r>
    <r>
      <rPr>
        <sz val="12"/>
        <color theme="1"/>
        <rFont val="Yu Mincho"/>
        <family val="1"/>
        <charset val="128"/>
      </rPr>
      <t>エッセンス</t>
    </r>
    <r>
      <rPr>
        <sz val="12"/>
        <color theme="1"/>
        <rFont val="Arial"/>
        <family val="2"/>
        <charset val="204"/>
      </rPr>
      <t xml:space="preserve"> MD</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</si>
  <si>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ME ESSENCE MD</t>
    </r>
  </si>
  <si>
    <r>
      <rPr>
        <sz val="8"/>
        <color theme="1"/>
        <rFont val="Arial"/>
        <family val="2"/>
      </rPr>
      <t>アラントイン</t>
    </r>
    <r>
      <rPr>
        <sz val="8"/>
        <color theme="1"/>
        <rFont val="Arial"/>
        <family val="2"/>
        <charset val="204"/>
      </rPr>
      <t>*</t>
    </r>
    <r>
      <rPr>
        <sz val="8"/>
        <color theme="1"/>
        <rFont val="Arial"/>
        <family val="2"/>
      </rPr>
      <t>、精製水、濃グリセリン、スクワラン、</t>
    </r>
    <r>
      <rPr>
        <sz val="8"/>
        <color theme="1"/>
        <rFont val="Arial"/>
        <family val="2"/>
        <charset val="204"/>
      </rPr>
      <t>1,3-</t>
    </r>
    <r>
      <rPr>
        <sz val="8"/>
        <color theme="1"/>
        <rFont val="Arial"/>
        <family val="2"/>
      </rPr>
      <t>ブチレングリコール、ローズ水、水素添加大豆リン脂質、モノオレイン酸ポリグリセリル、コレステロール、混合脂肪酸トリグリセリル、キサンタンガム、テトラ</t>
    </r>
    <r>
      <rPr>
        <sz val="8"/>
        <color theme="1"/>
        <rFont val="Arial"/>
        <family val="2"/>
        <charset val="204"/>
      </rPr>
      <t>2-</t>
    </r>
    <r>
      <rPr>
        <sz val="8"/>
        <color theme="1"/>
        <rFont val="Arial"/>
        <family val="2"/>
      </rPr>
      <t xml:space="preserve">ヘキシルデカン酸アスコルビル、クインスシードエキス、ユキノシタエキス、マロニエエキス、パラオキシ安息香酸ブチル、パラオキシ安息香酸メチル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</si>
  <si>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ESSENCE LOTION</t>
    </r>
  </si>
  <si>
    <r>
      <rPr>
        <sz val="8"/>
        <color theme="1"/>
        <rFont val="Arial"/>
        <family val="2"/>
      </rPr>
      <t>水、</t>
    </r>
    <r>
      <rPr>
        <sz val="8"/>
        <color theme="1"/>
        <rFont val="Arial"/>
        <family val="2"/>
        <charset val="204"/>
      </rPr>
      <t>BG</t>
    </r>
    <r>
      <rPr>
        <sz val="8"/>
        <color theme="1"/>
        <rFont val="Arial"/>
        <family val="2"/>
      </rPr>
      <t>、グリセリン、プロパンジオール、</t>
    </r>
    <r>
      <rPr>
        <sz val="8"/>
        <color theme="1"/>
        <rFont val="Arial"/>
        <family val="2"/>
        <charset val="204"/>
      </rPr>
      <t>PEG-60</t>
    </r>
    <r>
      <rPr>
        <sz val="8"/>
        <color theme="1"/>
        <rFont val="Arial"/>
        <family val="2"/>
      </rPr>
      <t>水添ヒマシ油、</t>
    </r>
    <r>
      <rPr>
        <sz val="8"/>
        <color theme="1"/>
        <rFont val="Arial"/>
        <family val="2"/>
        <charset val="204"/>
      </rPr>
      <t>PEG-32</t>
    </r>
    <r>
      <rPr>
        <sz val="8"/>
        <color theme="1"/>
        <rFont val="Arial"/>
        <family val="2"/>
      </rPr>
      <t>、</t>
    </r>
    <r>
      <rPr>
        <sz val="8"/>
        <color theme="1"/>
        <rFont val="Arial"/>
        <family val="2"/>
        <charset val="204"/>
      </rPr>
      <t>PEG-6</t>
    </r>
    <r>
      <rPr>
        <sz val="8"/>
        <color theme="1"/>
        <rFont val="Arial"/>
        <family val="2"/>
      </rPr>
      <t>、</t>
    </r>
    <r>
      <rPr>
        <sz val="8"/>
        <color theme="1"/>
        <rFont val="Arial"/>
        <family val="2"/>
        <charset val="204"/>
      </rPr>
      <t>PCA-Na</t>
    </r>
    <r>
      <rPr>
        <sz val="8"/>
        <color theme="1"/>
        <rFont val="Arial"/>
        <family val="2"/>
      </rPr>
      <t>、イノシトール、ヒアルロン酸</t>
    </r>
    <r>
      <rPr>
        <sz val="8"/>
        <color theme="1"/>
        <rFont val="Arial"/>
        <family val="2"/>
        <charset val="204"/>
      </rPr>
      <t>Na</t>
    </r>
    <r>
      <rPr>
        <sz val="8"/>
        <color theme="1"/>
        <rFont val="Arial"/>
        <family val="2"/>
      </rPr>
      <t>、ラウロイルグルタミン酸ジ（フィトステリル</t>
    </r>
    <r>
      <rPr>
        <sz val="8"/>
        <color theme="1"/>
        <rFont val="Arial"/>
        <family val="2"/>
        <charset val="204"/>
      </rPr>
      <t>/</t>
    </r>
    <r>
      <rPr>
        <sz val="8"/>
        <color theme="1"/>
        <rFont val="Arial"/>
        <family val="2"/>
      </rPr>
      <t>オクチルドデシル）、クエン酸</t>
    </r>
    <r>
      <rPr>
        <sz val="8"/>
        <color theme="1"/>
        <rFont val="Arial"/>
        <family val="2"/>
        <charset val="204"/>
      </rPr>
      <t>Na</t>
    </r>
    <r>
      <rPr>
        <sz val="8"/>
        <color theme="1"/>
        <rFont val="Arial"/>
        <family val="2"/>
      </rPr>
      <t>、ベタイン、アセチルヒアルロン酸</t>
    </r>
    <r>
      <rPr>
        <sz val="8"/>
        <color theme="1"/>
        <rFont val="Arial"/>
        <family val="2"/>
        <charset val="204"/>
      </rPr>
      <t>Na</t>
    </r>
    <r>
      <rPr>
        <sz val="8"/>
        <color theme="1"/>
        <rFont val="Arial"/>
        <family val="2"/>
      </rPr>
      <t xml:space="preserve">、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</si>
  <si>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t>
    </r>
  </si>
  <si>
    <r>
      <rPr>
        <sz val="8"/>
        <color theme="1"/>
        <rFont val="Arial"/>
        <family val="2"/>
      </rPr>
      <t>水、</t>
    </r>
    <r>
      <rPr>
        <sz val="8"/>
        <color theme="1"/>
        <rFont val="Arial"/>
        <family val="2"/>
        <charset val="204"/>
      </rPr>
      <t>BG</t>
    </r>
    <r>
      <rPr>
        <sz val="8"/>
        <color theme="1"/>
        <rFont val="Arial"/>
        <family val="2"/>
      </rPr>
      <t>、グリセリン、ジカプリン酸ネオペンチルグリコール、スクワラン、ベヘニルアルコール、グリコシルトレハロース、（アクリル酸</t>
    </r>
    <r>
      <rPr>
        <sz val="8"/>
        <color theme="1"/>
        <rFont val="Arial"/>
        <family val="2"/>
        <charset val="204"/>
      </rPr>
      <t>Na/</t>
    </r>
    <r>
      <rPr>
        <sz val="8"/>
        <color theme="1"/>
        <rFont val="Arial"/>
        <family val="2"/>
      </rPr>
      <t>アクリロイルジメチルタウリン</t>
    </r>
    <r>
      <rPr>
        <sz val="8"/>
        <color theme="1"/>
        <rFont val="Arial"/>
        <family val="2"/>
        <charset val="204"/>
      </rPr>
      <t>Na</t>
    </r>
    <r>
      <rPr>
        <sz val="8"/>
        <color theme="1"/>
        <rFont val="Arial"/>
        <family val="2"/>
      </rPr>
      <t>）コポリマー、イソヘキサデカン、加水分解水添デンプン、ラウロイルグルタミン酸ジ（フィトステリル</t>
    </r>
    <r>
      <rPr>
        <sz val="8"/>
        <color theme="1"/>
        <rFont val="Arial"/>
        <family val="2"/>
        <charset val="204"/>
      </rPr>
      <t>/</t>
    </r>
    <r>
      <rPr>
        <sz val="8"/>
        <color theme="1"/>
        <rFont val="Arial"/>
        <family val="2"/>
      </rPr>
      <t>オクチルドデシル）、ポリソルベート</t>
    </r>
    <r>
      <rPr>
        <sz val="8"/>
        <color theme="1"/>
        <rFont val="Arial"/>
        <family val="2"/>
        <charset val="204"/>
      </rPr>
      <t>80</t>
    </r>
    <r>
      <rPr>
        <sz val="8"/>
        <color theme="1"/>
        <rFont val="Arial"/>
        <family val="2"/>
      </rPr>
      <t>、イノシトール、グリチルリチン酸</t>
    </r>
    <r>
      <rPr>
        <sz val="8"/>
        <color theme="1"/>
        <rFont val="Arial"/>
        <family val="2"/>
        <charset val="204"/>
      </rPr>
      <t>2K</t>
    </r>
    <r>
      <rPr>
        <sz val="8"/>
        <color theme="1"/>
        <rFont val="Arial"/>
        <family val="2"/>
      </rPr>
      <t>、オレイン酸ソルビタン、加水分解ヒアルロン酸、ヒアルロン酸</t>
    </r>
    <r>
      <rPr>
        <sz val="8"/>
        <color theme="1"/>
        <rFont val="Arial"/>
        <family val="2"/>
        <charset val="204"/>
      </rPr>
      <t>Na</t>
    </r>
    <r>
      <rPr>
        <sz val="8"/>
        <color theme="1"/>
        <rFont val="Arial"/>
        <family val="2"/>
      </rPr>
      <t>、ベタイン、アセチルヒアルロン酸</t>
    </r>
    <r>
      <rPr>
        <sz val="8"/>
        <color theme="1"/>
        <rFont val="Arial"/>
        <family val="2"/>
        <charset val="204"/>
      </rPr>
      <t>Na</t>
    </r>
    <r>
      <rPr>
        <sz val="8"/>
        <color theme="1"/>
        <rFont val="Arial"/>
        <family val="2"/>
      </rPr>
      <t>、</t>
    </r>
    <r>
      <rPr>
        <sz val="8"/>
        <color theme="1"/>
        <rFont val="Arial"/>
        <family val="2"/>
        <charset val="204"/>
      </rPr>
      <t>PCA-Na</t>
    </r>
    <r>
      <rPr>
        <sz val="8"/>
        <color theme="1"/>
        <rFont val="Arial"/>
        <family val="2"/>
      </rPr>
      <t xml:space="preserve">、ソルビトール、グリシン、グルタミン酸、加水分解コラーゲン、アラニン、アルギニン、ヒドロキシプロリン、セリン、ダイズ芽エキス、リシン、トレオニン、プロリン、ビルベリー葉エキス、ブチルパラベン、メチルパラベン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</si>
  <si>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C LOTION</t>
    </r>
  </si>
  <si>
    <r>
      <rPr>
        <sz val="8"/>
        <color theme="1"/>
        <rFont val="Arial"/>
        <family val="2"/>
      </rPr>
      <t>水、リン酸アスコルビル</t>
    </r>
    <r>
      <rPr>
        <sz val="8"/>
        <color theme="1"/>
        <rFont val="Arial"/>
        <family val="2"/>
        <charset val="204"/>
      </rPr>
      <t>Mg</t>
    </r>
    <r>
      <rPr>
        <sz val="8"/>
        <color theme="1"/>
        <rFont val="Arial"/>
        <family val="2"/>
      </rPr>
      <t>、クエン酸</t>
    </r>
    <r>
      <rPr>
        <sz val="8"/>
        <color theme="1"/>
        <rFont val="Arial"/>
        <family val="2"/>
        <charset val="204"/>
      </rPr>
      <t>K</t>
    </r>
    <r>
      <rPr>
        <sz val="8"/>
        <color theme="1"/>
        <rFont val="Arial"/>
        <family val="2"/>
      </rPr>
      <t>、ペンチレングリコール、</t>
    </r>
    <r>
      <rPr>
        <sz val="8"/>
        <color theme="1"/>
        <rFont val="Arial"/>
        <family val="2"/>
        <charset val="204"/>
      </rPr>
      <t>BG</t>
    </r>
    <r>
      <rPr>
        <sz val="8"/>
        <color theme="1"/>
        <rFont val="Arial"/>
        <family val="2"/>
      </rPr>
      <t>、グリセリン、</t>
    </r>
    <r>
      <rPr>
        <sz val="8"/>
        <color theme="1"/>
        <rFont val="Arial"/>
        <family val="2"/>
        <charset val="204"/>
      </rPr>
      <t>DPG</t>
    </r>
    <r>
      <rPr>
        <sz val="8"/>
        <color theme="1"/>
        <rFont val="Arial"/>
        <family val="2"/>
      </rPr>
      <t>、</t>
    </r>
    <r>
      <rPr>
        <sz val="8"/>
        <color theme="1"/>
        <rFont val="Arial"/>
        <family val="2"/>
        <charset val="204"/>
      </rPr>
      <t>PEG-400</t>
    </r>
    <r>
      <rPr>
        <sz val="8"/>
        <color theme="1"/>
        <rFont val="Arial"/>
        <family val="2"/>
      </rPr>
      <t>、</t>
    </r>
    <r>
      <rPr>
        <sz val="8"/>
        <color theme="1"/>
        <rFont val="Arial"/>
        <family val="2"/>
        <charset val="204"/>
      </rPr>
      <t xml:space="preserve">PEG-60 </t>
    </r>
    <r>
      <rPr>
        <sz val="8"/>
        <color theme="1"/>
        <rFont val="Arial"/>
        <family val="2"/>
      </rPr>
      <t>水添ヒマシ油、スクワラン、オレイン酸ポリグリセリル</t>
    </r>
    <r>
      <rPr>
        <sz val="8"/>
        <color theme="1"/>
        <rFont val="Arial"/>
        <family val="2"/>
        <charset val="204"/>
      </rPr>
      <t>-10</t>
    </r>
    <r>
      <rPr>
        <sz val="8"/>
        <color theme="1"/>
        <rFont val="Arial"/>
        <family val="2"/>
      </rPr>
      <t>、</t>
    </r>
    <r>
      <rPr>
        <sz val="8"/>
        <color theme="1"/>
        <rFont val="Arial"/>
        <family val="2"/>
        <charset val="204"/>
      </rPr>
      <t>EDTA-3Na</t>
    </r>
    <r>
      <rPr>
        <sz val="8"/>
        <color theme="1"/>
        <rFont val="Arial"/>
        <family val="2"/>
      </rPr>
      <t>、イノシトール、ベタイン、グリチルリチン酸</t>
    </r>
    <r>
      <rPr>
        <sz val="8"/>
        <color theme="1"/>
        <rFont val="Arial"/>
        <family val="2"/>
        <charset val="204"/>
      </rPr>
      <t>2K</t>
    </r>
    <r>
      <rPr>
        <sz val="8"/>
        <color theme="1"/>
        <rFont val="Arial"/>
        <family val="2"/>
      </rPr>
      <t>、黒砂糖エキス、</t>
    </r>
    <r>
      <rPr>
        <sz val="8"/>
        <color theme="1"/>
        <rFont val="Arial"/>
        <family val="2"/>
        <charset val="204"/>
      </rPr>
      <t>PCA-Na</t>
    </r>
    <r>
      <rPr>
        <sz val="8"/>
        <color theme="1"/>
        <rFont val="Arial"/>
        <family val="2"/>
      </rPr>
      <t>、ソルビトール、グリシン、グルタミン酸、ダイズ芽エキス、アラニン、アルギニン、ヒドロキシプロリン、セリン、リシン、トレオニン、プロリン、ブチルパラベン、メチルパラベン</t>
    </r>
  </si>
  <si>
    <r>
      <rPr>
        <sz val="8"/>
        <rFont val="Arial"/>
        <family val="2"/>
      </rPr>
      <t>水、シクロペンタシロキサン、酸化チタン、</t>
    </r>
    <r>
      <rPr>
        <sz val="8"/>
        <rFont val="Arial"/>
        <family val="2"/>
        <charset val="204"/>
      </rPr>
      <t>BG</t>
    </r>
    <r>
      <rPr>
        <sz val="8"/>
        <rFont val="Arial"/>
        <family val="2"/>
      </rPr>
      <t>、酸化亜鉛、ラウロイルサルコシンイソプロピル、（加水分解シルク</t>
    </r>
    <r>
      <rPr>
        <sz val="8"/>
        <rFont val="Arial"/>
        <family val="2"/>
        <charset val="204"/>
      </rPr>
      <t>/PG-</t>
    </r>
    <r>
      <rPr>
        <sz val="8"/>
        <rFont val="Arial"/>
        <family val="2"/>
      </rPr>
      <t>プロピルメチルシランジオール）クロスポリマー、ジカプリン酸ネオペンチルグリコール、フェニルトリメチコン、ジメチコン、セチルジメチコンコポリオール、イソステアリン酸ポリグリセリル</t>
    </r>
    <r>
      <rPr>
        <sz val="8"/>
        <rFont val="Arial"/>
        <family val="2"/>
        <charset val="204"/>
      </rPr>
      <t>-2</t>
    </r>
    <r>
      <rPr>
        <sz val="8"/>
        <rFont val="Arial"/>
        <family val="2"/>
      </rPr>
      <t>、硫酸</t>
    </r>
    <r>
      <rPr>
        <sz val="8"/>
        <rFont val="Arial"/>
        <family val="2"/>
        <charset val="204"/>
      </rPr>
      <t>Mg</t>
    </r>
    <r>
      <rPr>
        <sz val="8"/>
        <rFont val="Arial"/>
        <family val="2"/>
      </rPr>
      <t>、水酸化</t>
    </r>
    <r>
      <rPr>
        <sz val="8"/>
        <rFont val="Arial"/>
        <family val="2"/>
        <charset val="204"/>
      </rPr>
      <t>Al</t>
    </r>
    <r>
      <rPr>
        <sz val="8"/>
        <rFont val="Arial"/>
        <family val="2"/>
      </rPr>
      <t>、ステアリン酸、シリカ、（ジメチコン</t>
    </r>
    <r>
      <rPr>
        <sz val="8"/>
        <rFont val="Arial"/>
        <family val="2"/>
        <charset val="204"/>
      </rPr>
      <t>/</t>
    </r>
    <r>
      <rPr>
        <sz val="8"/>
        <rFont val="Arial"/>
        <family val="2"/>
      </rPr>
      <t>ビニルジメチコン）クロスポリマー、イノシトール、グリチルレチン酸ステアリル、トコフェロール、ベタイン、ローズマリー油、テトラヘキシルデカン酸アスコルビル、</t>
    </r>
    <r>
      <rPr>
        <sz val="8"/>
        <rFont val="Arial"/>
        <family val="2"/>
        <charset val="204"/>
      </rPr>
      <t>PCA-Na</t>
    </r>
    <r>
      <rPr>
        <sz val="8"/>
        <rFont val="Arial"/>
        <family val="2"/>
      </rPr>
      <t>、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t>
    </r>
  </si>
  <si>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TREATMENT MASSERa 110g </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</si>
  <si>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Ferment FERMENT POWDER a 168P</t>
    </r>
    <phoneticPr fontId="11"/>
  </si>
  <si>
    <r>
      <rPr>
        <sz val="8"/>
        <rFont val="Yu Gothic"/>
        <family val="2"/>
        <charset val="128"/>
      </rPr>
      <t>マンニトール、リン酸</t>
    </r>
    <r>
      <rPr>
        <sz val="8"/>
        <rFont val="Arial"/>
        <family val="2"/>
        <charset val="204"/>
      </rPr>
      <t>2Na</t>
    </r>
    <r>
      <rPr>
        <sz val="8"/>
        <rFont val="Yu Gothic"/>
        <family val="2"/>
        <charset val="128"/>
      </rPr>
      <t>、リン酸</t>
    </r>
    <r>
      <rPr>
        <sz val="8"/>
        <rFont val="Arial"/>
        <family val="2"/>
        <charset val="204"/>
      </rPr>
      <t>K</t>
    </r>
    <r>
      <rPr>
        <sz val="8"/>
        <rFont val="Yu Gothic"/>
        <family val="2"/>
        <charset val="128"/>
      </rPr>
      <t>、プロテアーゼ、グリチルリチン酸</t>
    </r>
    <r>
      <rPr>
        <sz val="8"/>
        <rFont val="Arial"/>
        <family val="2"/>
        <charset val="204"/>
      </rPr>
      <t>2K</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</si>
  <si>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Ferment FERMENT POWDER a 56P</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</si>
  <si>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FACIALIST TREATMENT MASSER R (230g)</t>
    </r>
  </si>
  <si>
    <r>
      <rPr>
        <sz val="8"/>
        <rFont val="ＭＳ 明朝"/>
        <family val="1"/>
        <charset val="128"/>
      </rPr>
      <t>アラントイン</t>
    </r>
    <r>
      <rPr>
        <sz val="8"/>
        <rFont val="Arial"/>
        <family val="2"/>
        <charset val="204"/>
      </rPr>
      <t>*</t>
    </r>
    <r>
      <rPr>
        <sz val="8"/>
        <rFont val="ＭＳ 明朝"/>
        <family val="1"/>
        <charset val="128"/>
      </rPr>
      <t>、酢酸</t>
    </r>
    <r>
      <rPr>
        <sz val="8"/>
        <rFont val="Arial"/>
        <family val="2"/>
        <charset val="204"/>
      </rPr>
      <t>DL-α-</t>
    </r>
    <r>
      <rPr>
        <sz val="8"/>
        <rFont val="ＭＳ 明朝"/>
        <family val="1"/>
        <charset val="128"/>
      </rPr>
      <t>トコフェロール</t>
    </r>
    <r>
      <rPr>
        <sz val="8"/>
        <rFont val="Arial"/>
        <family val="2"/>
        <charset val="204"/>
      </rPr>
      <t>*</t>
    </r>
    <r>
      <rPr>
        <sz val="8"/>
        <rFont val="ＭＳ 明朝"/>
        <family val="1"/>
        <charset val="128"/>
      </rPr>
      <t>、精製水、スクワラン、トリ（カプリル･カプリン酸）グリセリル、</t>
    </r>
    <r>
      <rPr>
        <sz val="8"/>
        <rFont val="Arial"/>
        <family val="2"/>
        <charset val="204"/>
      </rPr>
      <t>1,3-</t>
    </r>
    <r>
      <rPr>
        <sz val="8"/>
        <rFont val="ＭＳ 明朝"/>
        <family val="1"/>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t>
    </r>
    <r>
      <rPr>
        <sz val="8"/>
        <rFont val="Arial"/>
        <family val="2"/>
        <charset val="204"/>
      </rPr>
      <t>*</t>
    </r>
    <r>
      <rPr>
        <sz val="8"/>
        <rFont val="游ゴシック"/>
        <family val="1"/>
        <charset val="128"/>
      </rPr>
      <t>、精製水、スクワラン、トリ（カプリル･カプリン酸）グリセリル、</t>
    </r>
    <r>
      <rPr>
        <sz val="8"/>
        <rFont val="Arial"/>
        <family val="2"/>
        <charset val="204"/>
      </rPr>
      <t>1,3-</t>
    </r>
    <r>
      <rPr>
        <sz val="8"/>
        <rFont val="游ゴシック"/>
        <family val="1"/>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t>
    </r>
    <r>
      <rPr>
        <sz val="8"/>
        <rFont val="Arial"/>
        <family val="2"/>
        <charset val="204"/>
      </rPr>
      <t>E</t>
    </r>
    <r>
      <rPr>
        <sz val="8"/>
        <rFont val="游ゴシック"/>
        <family val="1"/>
        <charset val="128"/>
      </rPr>
      <t>、トウキンセンカエキス、</t>
    </r>
    <r>
      <rPr>
        <sz val="8"/>
        <rFont val="Arial"/>
        <family val="2"/>
        <charset val="204"/>
      </rPr>
      <t>N-</t>
    </r>
    <r>
      <rPr>
        <sz val="8"/>
        <rFont val="游ゴシック"/>
        <family val="1"/>
        <charset val="128"/>
      </rPr>
      <t>ラウロイル</t>
    </r>
    <r>
      <rPr>
        <sz val="8"/>
        <rFont val="Arial"/>
        <family val="2"/>
        <charset val="204"/>
      </rPr>
      <t>-L-</t>
    </r>
    <r>
      <rPr>
        <sz val="8"/>
        <rFont val="游ゴシック"/>
        <family val="1"/>
        <charset val="128"/>
      </rPr>
      <t>グルタミン酸ジ（フィトステリル･</t>
    </r>
    <r>
      <rPr>
        <sz val="8"/>
        <rFont val="Arial"/>
        <family val="2"/>
        <charset val="204"/>
      </rPr>
      <t>2-</t>
    </r>
    <r>
      <rPr>
        <sz val="8"/>
        <rFont val="游ゴシック"/>
        <family val="1"/>
        <charset val="128"/>
      </rPr>
      <t>オクチルドデシル）、</t>
    </r>
    <r>
      <rPr>
        <sz val="8"/>
        <rFont val="Arial"/>
        <family val="2"/>
        <charset val="204"/>
      </rPr>
      <t>DL-</t>
    </r>
    <r>
      <rPr>
        <sz val="8"/>
        <rFont val="游ゴシック"/>
        <family val="1"/>
        <charset val="128"/>
      </rPr>
      <t>ピロリドンカルボン酸ナトリウム液、ヒアルロン酸ヒドロキシプロピルトリモニウム、パラオキシ安息香酸ブチル、パラオキシ安息香酸メチル</t>
    </r>
    <r>
      <rPr>
        <sz val="8"/>
        <rFont val="Arial"/>
        <family val="2"/>
        <charset val="204"/>
      </rPr>
      <t xml:space="preserve"> 
</t>
    </r>
    <phoneticPr fontId="11"/>
  </si>
  <si>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TREATMENT FOAM S</t>
    </r>
  </si>
  <si>
    <r>
      <rPr>
        <sz val="8"/>
        <color theme="1"/>
        <rFont val="ＭＳ ゴシック"/>
        <family val="3"/>
        <charset val="128"/>
      </rPr>
      <t>トリクロロヒドロキシジフェニルエーテル</t>
    </r>
    <r>
      <rPr>
        <sz val="8"/>
        <color theme="1"/>
        <rFont val="Arial"/>
        <family val="2"/>
        <charset val="204"/>
      </rPr>
      <t>*</t>
    </r>
    <r>
      <rPr>
        <sz val="8"/>
        <color theme="1"/>
        <rFont val="ＭＳ ゴシック"/>
        <family val="3"/>
        <charset val="128"/>
      </rPr>
      <t>、精製水、Ｎ</t>
    </r>
    <r>
      <rPr>
        <sz val="8"/>
        <color theme="1"/>
        <rFont val="Arial"/>
        <family val="2"/>
        <charset val="204"/>
      </rPr>
      <t>-</t>
    </r>
    <r>
      <rPr>
        <sz val="8"/>
        <color theme="1"/>
        <rFont val="ＭＳ ゴシック"/>
        <family val="3"/>
        <charset val="128"/>
      </rPr>
      <t>ミリストイル</t>
    </r>
    <r>
      <rPr>
        <sz val="8"/>
        <color theme="1"/>
        <rFont val="Arial"/>
        <family val="2"/>
        <charset val="204"/>
      </rPr>
      <t>-</t>
    </r>
    <r>
      <rPr>
        <sz val="8"/>
        <color theme="1"/>
        <rFont val="ＭＳ ゴシック"/>
        <family val="3"/>
        <charset val="128"/>
      </rPr>
      <t>Ｌ</t>
    </r>
    <r>
      <rPr>
        <sz val="8"/>
        <color theme="1"/>
        <rFont val="Arial"/>
        <family val="2"/>
        <charset val="204"/>
      </rPr>
      <t>-</t>
    </r>
    <r>
      <rPr>
        <sz val="8"/>
        <color theme="1"/>
        <rFont val="ＭＳ ゴシック"/>
        <family val="3"/>
        <charset val="128"/>
      </rPr>
      <t>グルタミン酸ナトリウム、</t>
    </r>
    <r>
      <rPr>
        <sz val="8"/>
        <color theme="1"/>
        <rFont val="Arial"/>
        <family val="2"/>
        <charset val="204"/>
      </rPr>
      <t>1,3-</t>
    </r>
    <r>
      <rPr>
        <sz val="8"/>
        <color theme="1"/>
        <rFont val="ＭＳ ゴシック"/>
        <family val="3"/>
        <charset val="128"/>
      </rPr>
      <t>ブチレングリコール、濃グリセリン、モノステアリン酸ポリエチレングリコール、Ｎ</t>
    </r>
    <r>
      <rPr>
        <sz val="8"/>
        <color theme="1"/>
        <rFont val="Arial"/>
        <family val="2"/>
        <charset val="204"/>
      </rPr>
      <t>-</t>
    </r>
    <r>
      <rPr>
        <sz val="8"/>
        <color theme="1"/>
        <rFont val="ＭＳ ゴシック"/>
        <family val="3"/>
        <charset val="128"/>
      </rPr>
      <t>アシル</t>
    </r>
    <r>
      <rPr>
        <sz val="8"/>
        <color theme="1"/>
        <rFont val="Arial"/>
        <family val="2"/>
        <charset val="204"/>
      </rPr>
      <t>-</t>
    </r>
    <r>
      <rPr>
        <sz val="8"/>
        <color theme="1"/>
        <rFont val="ＭＳ ゴシック"/>
        <family val="3"/>
        <charset val="128"/>
      </rPr>
      <t>Ｌ</t>
    </r>
    <r>
      <rPr>
        <sz val="8"/>
        <color theme="1"/>
        <rFont val="Arial"/>
        <family val="2"/>
        <charset val="204"/>
      </rPr>
      <t>-</t>
    </r>
    <r>
      <rPr>
        <sz val="8"/>
        <color theme="1"/>
        <rFont val="ＭＳ ゴシック"/>
        <family val="3"/>
        <charset val="128"/>
      </rPr>
      <t>グルタミン酸ナトリウム、ハチミツ、塩化Ｏ</t>
    </r>
    <r>
      <rPr>
        <sz val="8"/>
        <color theme="1"/>
        <rFont val="Arial"/>
        <family val="2"/>
        <charset val="204"/>
      </rPr>
      <t>-</t>
    </r>
    <r>
      <rPr>
        <sz val="8"/>
        <color theme="1"/>
        <rFont val="ＭＳ ゴシック"/>
        <family val="3"/>
        <charset val="128"/>
      </rPr>
      <t>［</t>
    </r>
    <r>
      <rPr>
        <sz val="8"/>
        <color theme="1"/>
        <rFont val="Arial"/>
        <family val="2"/>
        <charset val="204"/>
      </rPr>
      <t>2-</t>
    </r>
    <r>
      <rPr>
        <sz val="8"/>
        <color theme="1"/>
        <rFont val="ＭＳ ゴシック"/>
        <family val="3"/>
        <charset val="128"/>
      </rPr>
      <t>ヒドロキシ</t>
    </r>
    <r>
      <rPr>
        <sz val="8"/>
        <color theme="1"/>
        <rFont val="Arial"/>
        <family val="2"/>
        <charset val="204"/>
      </rPr>
      <t>-3-</t>
    </r>
    <r>
      <rPr>
        <sz val="8"/>
        <color theme="1"/>
        <rFont val="ＭＳ ゴシック"/>
        <family val="3"/>
        <charset val="128"/>
      </rPr>
      <t>（トリメチルアンモニオ）プロピル］ヒドロキシエチルセルロース、エデト酸二ナトリウム、香料、ヒアルロン酸ナトリウム（</t>
    </r>
    <r>
      <rPr>
        <sz val="8"/>
        <color theme="1"/>
        <rFont val="Arial"/>
        <family val="2"/>
        <charset val="204"/>
      </rPr>
      <t>2</t>
    </r>
    <r>
      <rPr>
        <sz val="8"/>
        <color theme="1"/>
        <rFont val="ＭＳ ゴシック"/>
        <family val="3"/>
        <charset val="128"/>
      </rPr>
      <t>）、ヨクイニンエキス、スギナエキス、マロニエエキス、酵母エキス（</t>
    </r>
    <r>
      <rPr>
        <sz val="8"/>
        <color theme="1"/>
        <rFont val="Arial"/>
        <family val="2"/>
        <charset val="204"/>
      </rPr>
      <t>3</t>
    </r>
    <r>
      <rPr>
        <sz val="8"/>
        <color theme="1"/>
        <rFont val="ＭＳ ゴシック"/>
        <family val="3"/>
        <charset val="128"/>
      </rPr>
      <t>）、パラオキシ安息香酸メチル</t>
    </r>
    <phoneticPr fontId="11"/>
  </si>
  <si>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FIRMENT POWDER</t>
    </r>
  </si>
  <si>
    <r>
      <rPr>
        <sz val="8"/>
        <color theme="1"/>
        <rFont val="Arial"/>
        <family val="2"/>
      </rPr>
      <t>マンニトール、リン酸</t>
    </r>
    <r>
      <rPr>
        <sz val="8"/>
        <color theme="1"/>
        <rFont val="Arial"/>
        <family val="2"/>
        <charset val="204"/>
      </rPr>
      <t>2Na</t>
    </r>
    <r>
      <rPr>
        <sz val="8"/>
        <color theme="1"/>
        <rFont val="Arial"/>
        <family val="2"/>
      </rPr>
      <t>、リン酸</t>
    </r>
    <r>
      <rPr>
        <sz val="8"/>
        <color theme="1"/>
        <rFont val="Arial"/>
        <family val="2"/>
        <charset val="204"/>
      </rPr>
      <t>K</t>
    </r>
    <r>
      <rPr>
        <sz val="8"/>
        <color theme="1"/>
        <rFont val="Arial"/>
        <family val="2"/>
      </rPr>
      <t>、プロテアーゼ、塩化リゾチーム</t>
    </r>
  </si>
  <si>
    <r>
      <rPr>
        <sz val="8"/>
        <color theme="1"/>
        <rFont val="Arial"/>
        <family val="2"/>
      </rPr>
      <t>マンニトール、リン酸</t>
    </r>
    <r>
      <rPr>
        <sz val="8"/>
        <color theme="1"/>
        <rFont val="Arial"/>
        <family val="2"/>
        <charset val="204"/>
      </rPr>
      <t>3Na</t>
    </r>
    <r>
      <rPr>
        <sz val="8"/>
        <color theme="1"/>
        <rFont val="Arial"/>
        <family val="2"/>
      </rPr>
      <t>、リン酸</t>
    </r>
    <r>
      <rPr>
        <sz val="8"/>
        <color theme="1"/>
        <rFont val="Arial"/>
        <family val="2"/>
        <charset val="204"/>
      </rPr>
      <t>K</t>
    </r>
    <r>
      <rPr>
        <sz val="8"/>
        <color theme="1"/>
        <rFont val="Arial"/>
        <family val="2"/>
      </rPr>
      <t>、プロテアーゼ、塩化リゾチーム</t>
    </r>
  </si>
  <si>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DUAL MOIST LOTION Q  (120ml)</t>
    </r>
  </si>
  <si>
    <r>
      <rPr>
        <sz val="8"/>
        <color theme="1"/>
        <rFont val="ＭＳ ゴシック"/>
        <family val="3"/>
        <charset val="128"/>
      </rPr>
      <t>配合成分：グリチルリチン酸ジカリウム＊、精製水、</t>
    </r>
    <r>
      <rPr>
        <sz val="8"/>
        <color theme="1"/>
        <rFont val="Arial"/>
        <family val="2"/>
        <charset val="204"/>
      </rPr>
      <t>1,3-</t>
    </r>
    <r>
      <rPr>
        <sz val="8"/>
        <color theme="1"/>
        <rFont val="ＭＳ ゴシック"/>
        <family val="3"/>
        <charset val="128"/>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ＭＳ ゴシック"/>
        <family val="3"/>
        <charset val="128"/>
      </rPr>
      <t>）、ヒアルロン酸ナトリウム（</t>
    </r>
    <r>
      <rPr>
        <sz val="8"/>
        <color theme="1"/>
        <rFont val="Arial"/>
        <family val="2"/>
        <charset val="204"/>
      </rPr>
      <t>2</t>
    </r>
    <r>
      <rPr>
        <sz val="8"/>
        <color theme="1"/>
        <rFont val="ＭＳ ゴシック"/>
        <family val="3"/>
        <charset val="128"/>
      </rPr>
      <t>）、加水分解シルク液、</t>
    </r>
    <r>
      <rPr>
        <sz val="8"/>
        <color theme="1"/>
        <rFont val="Arial"/>
        <family val="2"/>
        <charset val="204"/>
      </rPr>
      <t>γ-</t>
    </r>
    <r>
      <rPr>
        <sz val="8"/>
        <color theme="1"/>
        <rFont val="ＭＳ ゴシック"/>
        <family val="3"/>
        <charset val="128"/>
      </rPr>
      <t xml:space="preserve">グルタミン酸ポリペプチド、ユズセラミド、パラオキシ安息香酸ブチル、パラオキシ安息香酸メチル
</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</si>
  <si>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DUAL MOIST LOTION (300ml)</t>
    </r>
  </si>
  <si>
    <r>
      <rPr>
        <sz val="8"/>
        <color theme="1"/>
        <rFont val="Arial"/>
        <family val="2"/>
      </rPr>
      <t>配合成分：グリチルリチン酸ジカリウム＊、精製水、</t>
    </r>
    <r>
      <rPr>
        <sz val="8"/>
        <color theme="1"/>
        <rFont val="Arial"/>
        <family val="2"/>
        <charset val="204"/>
      </rPr>
      <t>1,3-</t>
    </r>
    <r>
      <rPr>
        <sz val="8"/>
        <color theme="1"/>
        <rFont val="Arial"/>
        <family val="2"/>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Arial"/>
        <family val="2"/>
      </rPr>
      <t>）、ヒアルロン酸ナトリウム（</t>
    </r>
    <r>
      <rPr>
        <sz val="8"/>
        <color theme="1"/>
        <rFont val="Arial"/>
        <family val="2"/>
        <charset val="204"/>
      </rPr>
      <t>2</t>
    </r>
    <r>
      <rPr>
        <sz val="8"/>
        <color theme="1"/>
        <rFont val="Arial"/>
        <family val="2"/>
      </rPr>
      <t>）、加水分解シルク液、</t>
    </r>
    <r>
      <rPr>
        <sz val="8"/>
        <color theme="1"/>
        <rFont val="Arial"/>
        <family val="2"/>
        <charset val="204"/>
      </rPr>
      <t>γ-</t>
    </r>
    <r>
      <rPr>
        <sz val="8"/>
        <color theme="1"/>
        <rFont val="Arial"/>
        <family val="2"/>
      </rPr>
      <t>グルタミン酸ポリペプチド、ユズセラミド、パラオキシ安息香酸ブチル、パラオキシ安息香酸メチル
＊は「有効成分」無表示は「その他の成分｣</t>
    </r>
  </si>
  <si>
    <r>
      <rPr>
        <sz val="10"/>
        <rFont val="Arial"/>
        <family val="2"/>
      </rPr>
      <t>《</t>
    </r>
    <r>
      <rPr>
        <sz val="10"/>
        <rFont val="Arial"/>
        <family val="2"/>
        <charset val="204"/>
      </rPr>
      <t>CBON</t>
    </r>
    <r>
      <rPr>
        <sz val="10"/>
        <rFont val="Arial"/>
        <family val="2"/>
      </rPr>
      <t>》</t>
    </r>
    <r>
      <rPr>
        <sz val="10"/>
        <rFont val="Arial"/>
        <family val="2"/>
        <charset val="204"/>
      </rPr>
      <t xml:space="preserve"> FACIALIST SKIN  CONDITIONER Q</t>
    </r>
  </si>
  <si>
    <r>
      <rPr>
        <sz val="8"/>
        <color theme="1"/>
        <rFont val="ＭＳ ゴシック"/>
        <family val="3"/>
        <charset val="128"/>
      </rPr>
      <t>配合成分：グリチルリチン酸ジカリウム＊、精製水、濃グリセリン、</t>
    </r>
    <r>
      <rPr>
        <sz val="8"/>
        <color theme="1"/>
        <rFont val="Arial"/>
        <family val="2"/>
        <charset val="204"/>
      </rPr>
      <t>1,3-</t>
    </r>
    <r>
      <rPr>
        <sz val="8"/>
        <color theme="1"/>
        <rFont val="ＭＳ ゴシック"/>
        <family val="3"/>
        <charset val="128"/>
      </rPr>
      <t>ブチレングリコール、スクワラン、モノオレイン酸ポリグリセリル、大豆リゾリン脂質液、コレステロール、カルボキシビニルポリマー、クインスシードエキス、</t>
    </r>
    <r>
      <rPr>
        <sz val="8"/>
        <color theme="1"/>
        <rFont val="Arial"/>
        <family val="2"/>
        <charset val="204"/>
      </rPr>
      <t>L-</t>
    </r>
    <r>
      <rPr>
        <sz val="8"/>
        <color theme="1"/>
        <rFont val="ＭＳ ゴシック"/>
        <family val="3"/>
        <charset val="128"/>
      </rPr>
      <t>アルギニン、エデト酸三ナトリウム、ラフィノース、コンドロイチン硫酸ナトリウム、ヒアルロン酸ナトリウム（</t>
    </r>
    <r>
      <rPr>
        <sz val="8"/>
        <color theme="1"/>
        <rFont val="Arial"/>
        <family val="2"/>
        <charset val="204"/>
      </rPr>
      <t>2</t>
    </r>
    <r>
      <rPr>
        <sz val="8"/>
        <color theme="1"/>
        <rFont val="ＭＳ ゴシック"/>
        <family val="3"/>
        <charset val="128"/>
      </rPr>
      <t xml:space="preserve">）、加水分解シルク液、ユズセラミド、パラオキシ安息香酸ブチル、パラオキシ安息香酸メチル
</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</si>
  <si>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FACIALIST MOISTURE CREAM S</t>
    </r>
  </si>
  <si>
    <r>
      <rPr>
        <sz val="10"/>
        <rFont val="Arial"/>
        <family val="2"/>
      </rPr>
      <t>《</t>
    </r>
    <r>
      <rPr>
        <sz val="10"/>
        <rFont val="Arial"/>
        <family val="2"/>
        <charset val="204"/>
      </rPr>
      <t>CBON</t>
    </r>
    <r>
      <rPr>
        <sz val="10"/>
        <rFont val="Arial"/>
        <family val="2"/>
      </rPr>
      <t>》</t>
    </r>
    <r>
      <rPr>
        <sz val="10"/>
        <rFont val="Arial"/>
        <family val="2"/>
        <charset val="204"/>
      </rPr>
      <t xml:space="preserve"> FACIALIST WHITE TREATMENT MASSER</t>
    </r>
  </si>
  <si>
    <r>
      <rPr>
        <sz val="8"/>
        <color theme="1"/>
        <rFont val="游ゴシック"/>
        <family val="2"/>
        <charset val="128"/>
      </rPr>
      <t>グリチルリチン酸ジカリウム</t>
    </r>
    <r>
      <rPr>
        <sz val="8"/>
        <color theme="1"/>
        <rFont val="Arial"/>
        <family val="2"/>
        <charset val="204"/>
      </rPr>
      <t>*</t>
    </r>
    <r>
      <rPr>
        <sz val="8"/>
        <color theme="1"/>
        <rFont val="游ゴシック"/>
        <family val="2"/>
        <charset val="128"/>
      </rPr>
      <t>、精製水、スクワラン、トリ（カプリル･カプリン酸）グリセリル、</t>
    </r>
    <r>
      <rPr>
        <sz val="8"/>
        <color theme="1"/>
        <rFont val="Arial"/>
        <family val="2"/>
        <charset val="204"/>
      </rPr>
      <t>1,3-</t>
    </r>
    <r>
      <rPr>
        <sz val="8"/>
        <color theme="1"/>
        <rFont val="游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ハッカ油、</t>
    </r>
    <r>
      <rPr>
        <sz val="8"/>
        <color theme="1"/>
        <rFont val="Arial"/>
        <family val="2"/>
        <charset val="204"/>
      </rPr>
      <t>L-</t>
    </r>
    <r>
      <rPr>
        <sz val="8"/>
        <color theme="1"/>
        <rFont val="游ゴシック"/>
        <family val="2"/>
        <charset val="128"/>
      </rPr>
      <t>アスコルビン酸　</t>
    </r>
    <r>
      <rPr>
        <sz val="8"/>
        <color theme="1"/>
        <rFont val="Arial"/>
        <family val="2"/>
        <charset val="204"/>
      </rPr>
      <t>2-</t>
    </r>
    <r>
      <rPr>
        <sz val="8"/>
        <color theme="1"/>
        <rFont val="游ゴシック"/>
        <family val="2"/>
        <charset val="128"/>
      </rPr>
      <t>グルコシド、チンピエキス、サンゴ草抽出液、シーグラスエキス、パラオキシ安息香酸ブチル、パラオキシ安息香酸メチル</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</si>
  <si>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WHITE CLEAR WASH</t>
    </r>
  </si>
  <si>
    <t>Facialist White Clear Wash</t>
    <phoneticPr fontId="11"/>
  </si>
  <si>
    <r>
      <rPr>
        <sz val="8"/>
        <color theme="1"/>
        <rFont val="Arial"/>
        <family val="2"/>
      </rPr>
      <t>水、</t>
    </r>
    <r>
      <rPr>
        <sz val="8"/>
        <color theme="1"/>
        <rFont val="Arial"/>
        <family val="2"/>
        <charset val="204"/>
      </rPr>
      <t>BG</t>
    </r>
    <r>
      <rPr>
        <sz val="8"/>
        <color theme="1"/>
        <rFont val="Arial"/>
        <family val="2"/>
      </rPr>
      <t>、エタノール、</t>
    </r>
    <r>
      <rPr>
        <sz val="8"/>
        <color theme="1"/>
        <rFont val="Arial"/>
        <family val="2"/>
        <charset val="204"/>
      </rPr>
      <t>PEG-60</t>
    </r>
    <r>
      <rPr>
        <sz val="8"/>
        <color theme="1"/>
        <rFont val="Arial"/>
        <family val="2"/>
      </rPr>
      <t>水添ヒマシ油、イソステアリン酸</t>
    </r>
    <r>
      <rPr>
        <sz val="8"/>
        <color theme="1"/>
        <rFont val="Arial"/>
        <family val="2"/>
        <charset val="204"/>
      </rPr>
      <t>PEG-10</t>
    </r>
    <r>
      <rPr>
        <sz val="8"/>
        <color theme="1"/>
        <rFont val="Arial"/>
        <family val="2"/>
      </rPr>
      <t>グリセリル、アラントイン、クエン酸Ｎａ、香料、カプリル酸グリセリル、クエン酸、ラウリン酸ポリグリセリル</t>
    </r>
    <r>
      <rPr>
        <sz val="8"/>
        <color theme="1"/>
        <rFont val="Arial"/>
        <family val="2"/>
        <charset val="204"/>
      </rPr>
      <t>-10</t>
    </r>
    <r>
      <rPr>
        <sz val="8"/>
        <color theme="1"/>
        <rFont val="Arial"/>
        <family val="2"/>
      </rPr>
      <t>、カワラヨモギエキス、グレープフルーツ果実エキス、チョウジエキス、メチルパラベン</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</si>
  <si>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コンセントレートプラス</t>
    </r>
    <r>
      <rPr>
        <sz val="12"/>
        <color theme="1"/>
        <rFont val="Arial"/>
        <family val="2"/>
        <charset val="204"/>
      </rPr>
      <t xml:space="preserve"> </t>
    </r>
    <r>
      <rPr>
        <sz val="12"/>
        <color theme="1"/>
        <rFont val="Yu Mincho"/>
        <family val="1"/>
        <charset val="128"/>
      </rPr>
      <t>ディープクリアフォーム</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</si>
  <si>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DEEP CLEAR FOAM</t>
    </r>
  </si>
  <si>
    <r>
      <rPr>
        <sz val="10"/>
        <rFont val="Arial"/>
        <family val="2"/>
      </rPr>
      <t>《</t>
    </r>
    <r>
      <rPr>
        <sz val="10"/>
        <rFont val="Arial"/>
        <family val="2"/>
        <charset val="204"/>
      </rPr>
      <t>CBON</t>
    </r>
    <r>
      <rPr>
        <sz val="10"/>
        <rFont val="Arial"/>
        <family val="2"/>
      </rPr>
      <t>》</t>
    </r>
    <r>
      <rPr>
        <sz val="10"/>
        <rFont val="Arial"/>
        <family val="2"/>
        <charset val="204"/>
      </rPr>
      <t xml:space="preserve"> CONCENTRATE PLUS HYDRATOR</t>
    </r>
  </si>
  <si>
    <r>
      <rPr>
        <sz val="8"/>
        <color theme="1"/>
        <rFont val="Arial"/>
        <family val="2"/>
      </rPr>
      <t>水、グリセリン、</t>
    </r>
    <r>
      <rPr>
        <sz val="8"/>
        <color theme="1"/>
        <rFont val="Arial"/>
        <family val="2"/>
        <charset val="204"/>
      </rPr>
      <t>BG</t>
    </r>
    <r>
      <rPr>
        <sz val="8"/>
        <color theme="1"/>
        <rFont val="Arial"/>
        <family val="2"/>
      </rPr>
      <t>、メドウフォーム油、スクワラン、ラウロイルグルタミン酸ジ（フィトステリル</t>
    </r>
    <r>
      <rPr>
        <sz val="8"/>
        <color theme="1"/>
        <rFont val="Arial"/>
        <family val="2"/>
        <charset val="204"/>
      </rPr>
      <t>/</t>
    </r>
    <r>
      <rPr>
        <sz val="8"/>
        <color theme="1"/>
        <rFont val="Arial"/>
        <family val="2"/>
      </rPr>
      <t>オクチルドデシル）、ステアリン酸ソルビタン、マカデミアナッツ脂肪酸フィトステリル、サッカロミセス溶解質エキス、ジメチコン、ベヘニルアルコール、ビフィズス菌培養溶解質、アラキルアルコール、コレステロール、トレハロース、オレイン酸フィトステリル、（ジメチコン</t>
    </r>
    <r>
      <rPr>
        <sz val="8"/>
        <color theme="1"/>
        <rFont val="Arial"/>
        <family val="2"/>
        <charset val="204"/>
      </rPr>
      <t>/</t>
    </r>
    <r>
      <rPr>
        <sz val="8"/>
        <color theme="1"/>
        <rFont val="Arial"/>
        <family val="2"/>
      </rPr>
      <t>（</t>
    </r>
    <r>
      <rPr>
        <sz val="8"/>
        <color theme="1"/>
        <rFont val="Arial"/>
        <family val="2"/>
        <charset val="204"/>
      </rPr>
      <t>PEG-10/15</t>
    </r>
    <r>
      <rPr>
        <sz val="8"/>
        <color theme="1"/>
        <rFont val="Arial"/>
        <family val="2"/>
      </rPr>
      <t>））クロスポリマー、ヤシ脂肪酸スクロース、カルボマー、ポリ</t>
    </r>
    <r>
      <rPr>
        <sz val="8"/>
        <color theme="1"/>
        <rFont val="Arial"/>
        <family val="2"/>
        <charset val="204"/>
      </rPr>
      <t>-γ-</t>
    </r>
    <r>
      <rPr>
        <sz val="8"/>
        <color theme="1"/>
        <rFont val="Arial"/>
        <family val="2"/>
      </rPr>
      <t>グルタミン酸</t>
    </r>
    <r>
      <rPr>
        <sz val="8"/>
        <color theme="1"/>
        <rFont val="Arial"/>
        <family val="2"/>
        <charset val="204"/>
      </rPr>
      <t>Na</t>
    </r>
    <r>
      <rPr>
        <sz val="8"/>
        <color theme="1"/>
        <rFont val="Arial"/>
        <family val="2"/>
      </rPr>
      <t>、アラキルグルコシド、ジラウロイルグルタミン酸リシン</t>
    </r>
    <r>
      <rPr>
        <sz val="8"/>
        <color theme="1"/>
        <rFont val="Arial"/>
        <family val="2"/>
        <charset val="204"/>
      </rPr>
      <t>Na</t>
    </r>
    <r>
      <rPr>
        <sz val="8"/>
        <color theme="1"/>
        <rFont val="Arial"/>
        <family val="2"/>
      </rPr>
      <t>、グリチルリチン酸</t>
    </r>
    <r>
      <rPr>
        <sz val="8"/>
        <color theme="1"/>
        <rFont val="Arial"/>
        <family val="2"/>
        <charset val="204"/>
      </rPr>
      <t>2K</t>
    </r>
    <r>
      <rPr>
        <sz val="8"/>
        <color theme="1"/>
        <rFont val="Arial"/>
        <family val="2"/>
      </rPr>
      <t>、ヒアルロン酸</t>
    </r>
    <r>
      <rPr>
        <sz val="8"/>
        <color theme="1"/>
        <rFont val="Arial"/>
        <family val="2"/>
        <charset val="204"/>
      </rPr>
      <t>Na</t>
    </r>
    <r>
      <rPr>
        <sz val="8"/>
        <color theme="1"/>
        <rFont val="Arial"/>
        <family val="2"/>
      </rPr>
      <t>、水酸化</t>
    </r>
    <r>
      <rPr>
        <sz val="8"/>
        <color theme="1"/>
        <rFont val="Arial"/>
        <family val="2"/>
        <charset val="204"/>
      </rPr>
      <t>K</t>
    </r>
    <r>
      <rPr>
        <sz val="8"/>
        <color theme="1"/>
        <rFont val="Arial"/>
        <family val="2"/>
      </rPr>
      <t>、ラミナリアディギタータエキス、ノバラ油、ヒメフウロエキス、黒砂糖エキス、サッカリナロンギクルリスエキス、アルカリゲネス産生多糖体、ニオイテンジクアオイ花油、ポリ</t>
    </r>
    <r>
      <rPr>
        <sz val="8"/>
        <color theme="1"/>
        <rFont val="Arial"/>
        <family val="2"/>
        <charset val="204"/>
      </rPr>
      <t>-ε-</t>
    </r>
    <r>
      <rPr>
        <sz val="8"/>
        <color theme="1"/>
        <rFont val="Arial"/>
        <family val="2"/>
      </rPr>
      <t>リシン、アラリアエスクレンタエキス、加水分解酵母エキス、フェノキシエタノール、</t>
    </r>
    <r>
      <rPr>
        <sz val="8"/>
        <color theme="1"/>
        <rFont val="Arial"/>
        <family val="2"/>
        <charset val="204"/>
      </rPr>
      <t>DPG</t>
    </r>
    <r>
      <rPr>
        <sz val="8"/>
        <color theme="1"/>
        <rFont val="Arial"/>
        <family val="2"/>
      </rPr>
      <t>、プロピルパラベン、メチルパラベン</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</si>
  <si>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EYE TREATMENT WILL END OF SALE</t>
    </r>
  </si>
  <si>
    <r>
      <rPr>
        <sz val="8"/>
        <color theme="1"/>
        <rFont val="Arial"/>
        <family val="2"/>
      </rPr>
      <t>水、グリセリン、</t>
    </r>
    <r>
      <rPr>
        <sz val="8"/>
        <color theme="1"/>
        <rFont val="Arial"/>
        <family val="2"/>
        <charset val="204"/>
      </rPr>
      <t>BG</t>
    </r>
    <r>
      <rPr>
        <sz val="8"/>
        <color theme="1"/>
        <rFont val="Arial"/>
        <family val="2"/>
      </rPr>
      <t>、スクワラン、オレイン酸ポリグリセリル</t>
    </r>
    <r>
      <rPr>
        <sz val="8"/>
        <color theme="1"/>
        <rFont val="Arial"/>
        <family val="2"/>
        <charset val="204"/>
      </rPr>
      <t>-10</t>
    </r>
    <r>
      <rPr>
        <sz val="8"/>
        <color theme="1"/>
        <rFont val="Arial"/>
        <family val="2"/>
      </rPr>
      <t>、グリコシルトレハロース、加水分解水添デンプン、カルボマー、グリチルリチン酸</t>
    </r>
    <r>
      <rPr>
        <sz val="8"/>
        <color theme="1"/>
        <rFont val="Arial"/>
        <family val="2"/>
        <charset val="204"/>
      </rPr>
      <t>2K</t>
    </r>
    <r>
      <rPr>
        <sz val="8"/>
        <color theme="1"/>
        <rFont val="Arial"/>
        <family val="2"/>
      </rPr>
      <t>、ノバラ油、ポリ</t>
    </r>
    <r>
      <rPr>
        <sz val="8"/>
        <color theme="1"/>
        <rFont val="Arial"/>
        <family val="2"/>
        <charset val="204"/>
      </rPr>
      <t>-γ-</t>
    </r>
    <r>
      <rPr>
        <sz val="8"/>
        <color theme="1"/>
        <rFont val="Arial"/>
        <family val="2"/>
      </rPr>
      <t>グルタミン酸</t>
    </r>
    <r>
      <rPr>
        <sz val="8"/>
        <color theme="1"/>
        <rFont val="Arial"/>
        <family val="2"/>
        <charset val="204"/>
      </rPr>
      <t>Na</t>
    </r>
    <r>
      <rPr>
        <sz val="8"/>
        <color theme="1"/>
        <rFont val="Arial"/>
        <family val="2"/>
      </rPr>
      <t>、ポリアクリルアミド、ペンチレングリコール、アルギニン、水添ポリイソブテン、ヒドロキシプロリン、キサンタンガムクロスポリマー、炭酸水素</t>
    </r>
    <r>
      <rPr>
        <sz val="8"/>
        <color theme="1"/>
        <rFont val="Arial"/>
        <family val="2"/>
        <charset val="204"/>
      </rPr>
      <t>Na</t>
    </r>
    <r>
      <rPr>
        <sz val="8"/>
        <color theme="1"/>
        <rFont val="Arial"/>
        <family val="2"/>
      </rPr>
      <t>、ベタイン、サッカロミセス溶解質エキス、ヒアルロン酸</t>
    </r>
    <r>
      <rPr>
        <sz val="8"/>
        <color theme="1"/>
        <rFont val="Arial"/>
        <family val="2"/>
        <charset val="204"/>
      </rPr>
      <t>Na</t>
    </r>
    <r>
      <rPr>
        <sz val="8"/>
        <color theme="1"/>
        <rFont val="Arial"/>
        <family val="2"/>
      </rPr>
      <t>、ビフィズス菌培養溶解質、ラウレス</t>
    </r>
    <r>
      <rPr>
        <sz val="8"/>
        <color theme="1"/>
        <rFont val="Arial"/>
        <family val="2"/>
        <charset val="204"/>
      </rPr>
      <t>-7</t>
    </r>
    <r>
      <rPr>
        <sz val="8"/>
        <color theme="1"/>
        <rFont val="Arial"/>
        <family val="2"/>
      </rPr>
      <t>、ラベンダー油、</t>
    </r>
    <r>
      <rPr>
        <sz val="8"/>
        <color theme="1"/>
        <rFont val="Arial"/>
        <family val="2"/>
        <charset val="204"/>
      </rPr>
      <t>PCA-Na</t>
    </r>
    <r>
      <rPr>
        <sz val="8"/>
        <color theme="1"/>
        <rFont val="Arial"/>
        <family val="2"/>
      </rPr>
      <t>、ツボクサ葉エキス、ヒドロキシエチルセルロース、ソルビトール、ラミナリアディギタータエキス、セリン、グリシン、グルタミン酸、セラミド</t>
    </r>
    <r>
      <rPr>
        <sz val="8"/>
        <color theme="1"/>
        <rFont val="Arial"/>
        <family val="2"/>
        <charset val="204"/>
      </rPr>
      <t>NP</t>
    </r>
    <r>
      <rPr>
        <sz val="8"/>
        <color theme="1"/>
        <rFont val="Arial"/>
        <family val="2"/>
      </rPr>
      <t>、アラニン、アラリアエスクレンタエキス、乳酸桿菌</t>
    </r>
    <r>
      <rPr>
        <sz val="8"/>
        <color theme="1"/>
        <rFont val="Arial"/>
        <family val="2"/>
        <charset val="204"/>
      </rPr>
      <t>/</t>
    </r>
    <r>
      <rPr>
        <sz val="8"/>
        <color theme="1"/>
        <rFont val="Arial"/>
        <family val="2"/>
      </rPr>
      <t xml:space="preserve">ハス種子発酵液、リシン、トレオニン、プロリン、加水分解酵母エキス、ブチルパラベン、メチルパラベン
</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</si>
  <si>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NIGHT SERUM WILL END OF SALE</t>
    </r>
  </si>
  <si>
    <r>
      <t>L-</t>
    </r>
    <r>
      <rPr>
        <sz val="8"/>
        <color theme="1"/>
        <rFont val="Arial"/>
        <family val="2"/>
      </rPr>
      <t>アスコルビン酸　</t>
    </r>
    <r>
      <rPr>
        <sz val="8"/>
        <color theme="1"/>
        <rFont val="Arial"/>
        <family val="2"/>
        <charset val="204"/>
      </rPr>
      <t>2-</t>
    </r>
    <r>
      <rPr>
        <sz val="8"/>
        <color theme="1"/>
        <rFont val="Arial"/>
        <family val="2"/>
      </rPr>
      <t>グルコシド</t>
    </r>
    <r>
      <rPr>
        <sz val="8"/>
        <color theme="1"/>
        <rFont val="Arial"/>
        <family val="2"/>
        <charset val="204"/>
      </rPr>
      <t>/</t>
    </r>
    <r>
      <rPr>
        <sz val="8"/>
        <color theme="1"/>
        <rFont val="Arial"/>
        <family val="2"/>
      </rPr>
      <t>アルブチン</t>
    </r>
    <r>
      <rPr>
        <sz val="8"/>
        <color theme="1"/>
        <rFont val="Arial"/>
        <family val="2"/>
        <charset val="204"/>
      </rPr>
      <t>/</t>
    </r>
    <r>
      <rPr>
        <sz val="8"/>
        <color theme="1"/>
        <rFont val="Arial"/>
        <family val="2"/>
      </rPr>
      <t>水酸化カリウム＊、精製水、</t>
    </r>
    <r>
      <rPr>
        <sz val="8"/>
        <color theme="1"/>
        <rFont val="Arial"/>
        <family val="2"/>
        <charset val="204"/>
      </rPr>
      <t>1,3-</t>
    </r>
    <r>
      <rPr>
        <sz val="8"/>
        <color theme="1"/>
        <rFont val="Arial"/>
        <family val="2"/>
      </rPr>
      <t>ブチレングリコール、パルミチン酸</t>
    </r>
    <r>
      <rPr>
        <sz val="8"/>
        <color theme="1"/>
        <rFont val="Arial"/>
        <family val="2"/>
        <charset val="204"/>
      </rPr>
      <t>2-</t>
    </r>
    <r>
      <rPr>
        <sz val="8"/>
        <color theme="1"/>
        <rFont val="Arial"/>
        <family val="2"/>
      </rPr>
      <t>エチルヘキシル、グリコシルトレハロース･水添デンプン分解物混合溶液、スクワラン、デカメチルシクロペンタシロキサン、酵母エキス（</t>
    </r>
    <r>
      <rPr>
        <sz val="8"/>
        <color theme="1"/>
        <rFont val="Arial"/>
        <family val="2"/>
        <charset val="204"/>
      </rPr>
      <t>1</t>
    </r>
    <r>
      <rPr>
        <sz val="8"/>
        <color theme="1"/>
        <rFont val="Arial"/>
        <family val="2"/>
      </rPr>
      <t>）、イソステアリン酸イソプロピル、濃グリセリン、シクロヘキサンジカルボン酸ビスエトキシジグリコール、自己乳化型モノステアリン酸グリセリル、ベヘニルアルコール、モノステアリン酸ポリエチレングリコール、モノステアリン酸ソルビタン、ビフィズス菌エキス、ポリオキシエチレン･メチルポリシロキサン共重合体、メチルポリシロキサン、水素添加大豆リン脂質、オレイン酸フィトステリル、クエン酸ナトリウム、ビサボロール、ウンデシレノイルフェニルアラニン、ショ糖脂肪酸エステル、天然ビタミン</t>
    </r>
    <r>
      <rPr>
        <sz val="8"/>
        <color theme="1"/>
        <rFont val="Arial"/>
        <family val="2"/>
        <charset val="204"/>
      </rPr>
      <t>E</t>
    </r>
    <r>
      <rPr>
        <sz val="8"/>
        <color theme="1"/>
        <rFont val="Arial"/>
        <family val="2"/>
      </rPr>
      <t>、エデト酸三ナトリウム、キサンタンガム、ノバラ油、水酸化カリウム、ジラウロイルグルタミン酸リシンナトリウム液、ウメ果実エキス、架橋型メチルポリシロキサン、クエン酸、海藻エキス（</t>
    </r>
    <r>
      <rPr>
        <sz val="8"/>
        <color theme="1"/>
        <rFont val="Arial"/>
        <family val="2"/>
        <charset val="204"/>
      </rPr>
      <t>1</t>
    </r>
    <r>
      <rPr>
        <sz val="8"/>
        <color theme="1"/>
        <rFont val="Arial"/>
        <family val="2"/>
      </rPr>
      <t>）、アルカリゲネス産生多糖体、ヒナギク花エキス、酵母エキス（</t>
    </r>
    <r>
      <rPr>
        <sz val="8"/>
        <color theme="1"/>
        <rFont val="Arial"/>
        <family val="2"/>
        <charset val="204"/>
      </rPr>
      <t>3</t>
    </r>
    <r>
      <rPr>
        <sz val="8"/>
        <color theme="1"/>
        <rFont val="Arial"/>
        <family val="2"/>
      </rPr>
      <t>）、パラオキシ安息香酸ブチル、パラオキシ安息香酸メチル</t>
    </r>
    <r>
      <rPr>
        <sz val="8"/>
        <color theme="1"/>
        <rFont val="Arial"/>
        <family val="2"/>
        <charset val="204"/>
      </rPr>
      <t xml:space="preserve"> </t>
    </r>
  </si>
  <si>
    <r>
      <rPr>
        <sz val="10"/>
        <rFont val="Arial"/>
        <family val="2"/>
      </rPr>
      <t>《</t>
    </r>
    <r>
      <rPr>
        <sz val="10"/>
        <rFont val="Arial"/>
        <family val="2"/>
        <charset val="204"/>
      </rPr>
      <t>CBON</t>
    </r>
    <r>
      <rPr>
        <sz val="10"/>
        <rFont val="Arial"/>
        <family val="2"/>
      </rPr>
      <t>》</t>
    </r>
    <r>
      <rPr>
        <sz val="10"/>
        <rFont val="Arial"/>
        <family val="2"/>
        <charset val="204"/>
      </rPr>
      <t xml:space="preserve"> CLEANSING TOWEL</t>
    </r>
  </si>
  <si>
    <r>
      <rPr>
        <sz val="8"/>
        <color theme="1"/>
        <rFont val="Arial Unicode MS"/>
        <family val="3"/>
        <charset val="128"/>
      </rPr>
      <t>レーヨン：</t>
    </r>
    <r>
      <rPr>
        <sz val="8"/>
        <color theme="1"/>
        <rFont val="Arial"/>
        <family val="2"/>
        <charset val="204"/>
      </rPr>
      <t>96</t>
    </r>
    <r>
      <rPr>
        <sz val="8"/>
        <color theme="1"/>
        <rFont val="Arial Unicode MS"/>
        <family val="3"/>
        <charset val="128"/>
      </rPr>
      <t>％　ポリエステル：</t>
    </r>
    <r>
      <rPr>
        <sz val="8"/>
        <color theme="1"/>
        <rFont val="Arial"/>
        <family val="2"/>
        <charset val="204"/>
      </rPr>
      <t>4</t>
    </r>
    <r>
      <rPr>
        <sz val="8"/>
        <color theme="1"/>
        <rFont val="Arial Unicode MS"/>
        <family val="3"/>
        <charset val="128"/>
      </rPr>
      <t>％</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</si>
  <si>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MOIST HAND CREAM</t>
    </r>
  </si>
  <si>
    <r>
      <rPr>
        <sz val="8"/>
        <color theme="1"/>
        <rFont val="Arial Unicode MS"/>
        <family val="3"/>
        <charset val="128"/>
      </rPr>
      <t>水、</t>
    </r>
    <r>
      <rPr>
        <sz val="8"/>
        <color theme="1"/>
        <rFont val="Arial"/>
        <family val="2"/>
        <charset val="204"/>
      </rPr>
      <t>BG</t>
    </r>
    <r>
      <rPr>
        <sz val="8"/>
        <color theme="1"/>
        <rFont val="Arial Unicode MS"/>
        <family val="3"/>
        <charset val="128"/>
      </rPr>
      <t>、グリセリン、スクワラン、ステアリン酸、ミリスチン酸イソプロピル、ステアリン酸グリセリル（</t>
    </r>
    <r>
      <rPr>
        <sz val="8"/>
        <color theme="1"/>
        <rFont val="Arial"/>
        <family val="2"/>
        <charset val="204"/>
      </rPr>
      <t>SE</t>
    </r>
    <r>
      <rPr>
        <sz val="8"/>
        <color theme="1"/>
        <rFont val="Arial Unicode MS"/>
        <family val="3"/>
        <charset val="128"/>
      </rPr>
      <t>）、ジメチコン、セテアリルアルコール、イソステアリン酸水添ヒマシ油、アラントイン、アルギニン、酢酸トコフェロール、リゾレシチン、ヒアルロン酸</t>
    </r>
    <r>
      <rPr>
        <sz val="8"/>
        <color theme="1"/>
        <rFont val="Arial"/>
        <family val="2"/>
        <charset val="204"/>
      </rPr>
      <t>Na</t>
    </r>
    <r>
      <rPr>
        <sz val="8"/>
        <color theme="1"/>
        <rFont val="Arial Unicode MS"/>
        <family val="3"/>
        <charset val="128"/>
      </rPr>
      <t>、ポリメタクリロイルオキシエチルホスホリルコリン、キハダ樹皮エキス、ゲットウ葉エキス、ブチルパラベン、メチルパラベン</t>
    </r>
  </si>
  <si>
    <r>
      <rPr>
        <sz val="8"/>
        <color theme="1"/>
        <rFont val="Arial"/>
        <family val="2"/>
      </rPr>
      <t>アラントイン＊、精製水、濃グリセリン、</t>
    </r>
    <r>
      <rPr>
        <sz val="8"/>
        <color theme="1"/>
        <rFont val="Arial"/>
        <family val="2"/>
        <charset val="204"/>
      </rPr>
      <t>1,3-</t>
    </r>
    <r>
      <rPr>
        <sz val="8"/>
        <color theme="1"/>
        <rFont val="Arial"/>
        <family val="2"/>
      </rPr>
      <t>ブチレングリコール、スクワラン、水素添加大豆リン脂質、モノオレイン酸ポリグリセリル、グリセリン、</t>
    </r>
    <r>
      <rPr>
        <sz val="8"/>
        <color theme="1"/>
        <rFont val="Arial"/>
        <family val="2"/>
        <charset val="204"/>
      </rPr>
      <t>L-</t>
    </r>
    <r>
      <rPr>
        <sz val="8"/>
        <color theme="1"/>
        <rFont val="Arial"/>
        <family val="2"/>
      </rPr>
      <t>アルギニン、カルボキシビニルポリマー、コレステロール、混合脂肪酸トリグリセリル、エーデルワイスエキス、香料、トルメンチラエキス、ユキノシタエキス、ゲットウ葉エキス、パラオキシ安息香酸ブチル、パラオキシ安息香酸メチル</t>
    </r>
  </si>
  <si>
    <r>
      <rPr>
        <sz val="10"/>
        <rFont val="Arial"/>
        <family val="2"/>
      </rPr>
      <t>《</t>
    </r>
    <r>
      <rPr>
        <sz val="10"/>
        <rFont val="Arial"/>
        <family val="2"/>
        <charset val="204"/>
      </rPr>
      <t>CBON</t>
    </r>
    <r>
      <rPr>
        <sz val="10"/>
        <rFont val="Arial"/>
        <family val="2"/>
      </rPr>
      <t>》</t>
    </r>
    <r>
      <rPr>
        <sz val="10"/>
        <rFont val="Arial"/>
        <family val="2"/>
        <charset val="204"/>
      </rPr>
      <t xml:space="preserve"> VC BODY ESSENCE MD</t>
    </r>
  </si>
  <si>
    <r>
      <rPr>
        <sz val="8"/>
        <color theme="1"/>
        <rFont val="Arial"/>
        <family val="2"/>
      </rPr>
      <t>アラントイン</t>
    </r>
    <r>
      <rPr>
        <sz val="8"/>
        <color theme="1"/>
        <rFont val="Arial"/>
        <family val="2"/>
        <charset val="204"/>
      </rPr>
      <t>*</t>
    </r>
    <r>
      <rPr>
        <sz val="8"/>
        <color theme="1"/>
        <rFont val="Arial"/>
        <family val="2"/>
      </rPr>
      <t>、Ｌ</t>
    </r>
    <r>
      <rPr>
        <sz val="8"/>
        <color theme="1"/>
        <rFont val="Arial"/>
        <family val="2"/>
        <charset val="204"/>
      </rPr>
      <t>-</t>
    </r>
    <r>
      <rPr>
        <sz val="8"/>
        <color theme="1"/>
        <rFont val="Arial"/>
        <family val="2"/>
      </rPr>
      <t>アスコルビン酸</t>
    </r>
    <r>
      <rPr>
        <sz val="8"/>
        <color theme="1"/>
        <rFont val="Arial"/>
        <family val="2"/>
        <charset val="204"/>
      </rPr>
      <t xml:space="preserve"> </t>
    </r>
    <r>
      <rPr>
        <sz val="8"/>
        <color theme="1"/>
        <rFont val="Arial"/>
        <family val="2"/>
      </rPr>
      <t>２</t>
    </r>
    <r>
      <rPr>
        <sz val="8"/>
        <color theme="1"/>
        <rFont val="Arial"/>
        <family val="2"/>
        <charset val="204"/>
      </rPr>
      <t>-</t>
    </r>
    <r>
      <rPr>
        <sz val="8"/>
        <color theme="1"/>
        <rFont val="Arial"/>
        <family val="2"/>
      </rPr>
      <t>グルコシド</t>
    </r>
    <r>
      <rPr>
        <sz val="8"/>
        <color theme="1"/>
        <rFont val="Arial"/>
        <family val="2"/>
        <charset val="204"/>
      </rPr>
      <t>*</t>
    </r>
    <r>
      <rPr>
        <sz val="8"/>
        <color theme="1"/>
        <rFont val="Arial"/>
        <family val="2"/>
      </rPr>
      <t>、精製水、</t>
    </r>
    <r>
      <rPr>
        <sz val="8"/>
        <color theme="1"/>
        <rFont val="Arial"/>
        <family val="2"/>
        <charset val="204"/>
      </rPr>
      <t>1,3-</t>
    </r>
    <r>
      <rPr>
        <sz val="8"/>
        <color theme="1"/>
        <rFont val="Arial"/>
        <family val="2"/>
      </rPr>
      <t>ブチレングリコール、濃グリセリン、エタノール、ヒドロキシエチルセルロースヒドロキシプロピルステアリルエーテルヒドロキシプロピルスルホン酸ナトリウム、クエン酸ナトリウム、水酸化ナトリウム、トレハロース、クインスシードエキス、無水エタノール、黒砂糖エキス、クエン酸、香料、クワエキス、ゲットウ葉エキス、グレープフルーツエキス、サンザシエキス、タイソウエキス、リンゴエキス、ライム果汁、オレンジ果汁、レモン果汁、パラオキシ安息香酸メチル</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</si>
  <si>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TF10</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</si>
  <si>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TF10</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</si>
  <si>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、クエン酸トリエチルヘキシル、シクロペンタシロキサン、スクワラン、グリセリン、ステアリン酸、ステアリン酸グリセリル（</t>
    </r>
    <r>
      <rPr>
        <sz val="8"/>
        <color theme="1"/>
        <rFont val="Arial"/>
        <family val="2"/>
        <charset val="204"/>
      </rPr>
      <t>SE</t>
    </r>
    <r>
      <rPr>
        <sz val="8"/>
        <color theme="1"/>
        <rFont val="ＭＳ Ｐゴシック"/>
        <family val="2"/>
        <charset val="128"/>
      </rPr>
      <t>）、パルミチン酸セチル、トリセテス</t>
    </r>
    <r>
      <rPr>
        <sz val="8"/>
        <color theme="1"/>
        <rFont val="Arial"/>
        <family val="2"/>
        <charset val="204"/>
      </rPr>
      <t>-5</t>
    </r>
    <r>
      <rPr>
        <sz val="8"/>
        <color theme="1"/>
        <rFont val="ＭＳ Ｐゴシック"/>
        <family val="2"/>
        <charset val="128"/>
      </rPr>
      <t>リン酸、</t>
    </r>
    <r>
      <rPr>
        <sz val="8"/>
        <color theme="1"/>
        <rFont val="Arial"/>
        <family val="2"/>
        <charset val="204"/>
      </rPr>
      <t>TEA</t>
    </r>
    <r>
      <rPr>
        <sz val="8"/>
        <color theme="1"/>
        <rFont val="ＭＳ Ｐゴシック"/>
        <family val="2"/>
        <charset val="128"/>
      </rPr>
      <t>、ヘキサ（ヒドロキシステアリン酸</t>
    </r>
    <r>
      <rPr>
        <sz val="8"/>
        <color theme="1"/>
        <rFont val="Arial"/>
        <family val="2"/>
        <charset val="204"/>
      </rPr>
      <t>/</t>
    </r>
    <r>
      <rPr>
        <sz val="8"/>
        <color theme="1"/>
        <rFont val="ＭＳ Ｐゴシック"/>
        <family val="2"/>
        <charset val="128"/>
      </rPr>
      <t>ステアリン酸</t>
    </r>
    <r>
      <rPr>
        <sz val="8"/>
        <color theme="1"/>
        <rFont val="Arial"/>
        <family val="2"/>
        <charset val="204"/>
      </rPr>
      <t>/</t>
    </r>
    <r>
      <rPr>
        <sz val="8"/>
        <color theme="1"/>
        <rFont val="ＭＳ Ｐゴシック"/>
        <family val="2"/>
        <charset val="128"/>
      </rPr>
      <t>ロジン酸）ジペンタエリスリチル、キサンタンガム、酢酸トコフェロール、水添レシチン、ヒアルロン酸</t>
    </r>
    <r>
      <rPr>
        <sz val="8"/>
        <color theme="1"/>
        <rFont val="Arial"/>
        <family val="2"/>
        <charset val="204"/>
      </rPr>
      <t>Na</t>
    </r>
    <r>
      <rPr>
        <sz val="8"/>
        <color theme="1"/>
        <rFont val="ＭＳ Ｐゴシック"/>
        <family val="2"/>
        <charset val="128"/>
      </rPr>
      <t>、ブチルパラベン、メチルパラベン、（</t>
    </r>
    <r>
      <rPr>
        <sz val="8"/>
        <color theme="1"/>
        <rFont val="Arial"/>
        <family val="2"/>
        <charset val="204"/>
      </rPr>
      <t>+/-</t>
    </r>
    <r>
      <rPr>
        <sz val="8"/>
        <color theme="1"/>
        <rFont val="ＭＳ Ｐゴシック"/>
        <family val="2"/>
        <charset val="128"/>
      </rPr>
      <t>）酸化チタン、（</t>
    </r>
    <r>
      <rPr>
        <sz val="8"/>
        <color theme="1"/>
        <rFont val="Arial"/>
        <family val="2"/>
        <charset val="204"/>
      </rPr>
      <t>HDI/</t>
    </r>
    <r>
      <rPr>
        <sz val="8"/>
        <color theme="1"/>
        <rFont val="ＭＳ Ｐゴシック"/>
        <family val="2"/>
        <charset val="128"/>
      </rPr>
      <t>トリメチロールヘキシルラクトン）クロスポリマー、タルク、カオリン、マイカ、酸化鉄、シリカ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</si>
  <si>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TF11</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</si>
  <si>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TF11</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</si>
  <si>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TF12</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</si>
  <si>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TF12</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</si>
  <si>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TF13</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</si>
  <si>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TREATMENT FOUNDATION TF13 END OF SALE</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</si>
  <si>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TF14</t>
    </r>
  </si>
  <si>
    <r>
      <rPr>
        <sz val="10"/>
        <rFont val="Arial"/>
        <family val="2"/>
      </rPr>
      <t>《</t>
    </r>
    <r>
      <rPr>
        <sz val="10"/>
        <rFont val="Arial"/>
        <family val="2"/>
        <charset val="204"/>
      </rPr>
      <t>CBON</t>
    </r>
    <r>
      <rPr>
        <sz val="10"/>
        <rFont val="Arial"/>
        <family val="2"/>
      </rPr>
      <t>》　</t>
    </r>
    <r>
      <rPr>
        <sz val="10"/>
        <rFont val="Arial"/>
        <family val="2"/>
        <charset val="204"/>
      </rPr>
      <t>TREATMENT FOUNDATION TF14</t>
    </r>
  </si>
  <si>
    <r>
      <rPr>
        <sz val="10"/>
        <rFont val="Arial"/>
        <family val="2"/>
      </rPr>
      <t>《</t>
    </r>
    <r>
      <rPr>
        <sz val="10"/>
        <rFont val="Arial"/>
        <family val="2"/>
        <charset val="204"/>
      </rPr>
      <t>CBON</t>
    </r>
    <r>
      <rPr>
        <sz val="10"/>
        <rFont val="Arial"/>
        <family val="2"/>
      </rPr>
      <t>》</t>
    </r>
    <r>
      <rPr>
        <sz val="10"/>
        <rFont val="Arial"/>
        <family val="2"/>
        <charset val="204"/>
      </rPr>
      <t xml:space="preserve"> BELLEER REPAIR SHAMPOO SMOOTH LIGHT</t>
    </r>
  </si>
  <si>
    <r>
      <rPr>
        <sz val="8"/>
        <color theme="1"/>
        <rFont val="ＭＳ Ｐゴシック"/>
        <family val="2"/>
        <charset val="128"/>
      </rPr>
      <t>水、ココイルメチルタウリン</t>
    </r>
    <r>
      <rPr>
        <sz val="8"/>
        <color theme="1"/>
        <rFont val="Arial"/>
        <family val="2"/>
        <charset val="204"/>
      </rPr>
      <t>Na</t>
    </r>
    <r>
      <rPr>
        <sz val="8"/>
        <color theme="1"/>
        <rFont val="ＭＳ Ｐゴシック"/>
        <family val="2"/>
        <charset val="128"/>
      </rPr>
      <t>、デシルグルコシド、コカミドプロピルベタイン、ココアンホ酢酸</t>
    </r>
    <r>
      <rPr>
        <sz val="8"/>
        <color theme="1"/>
        <rFont val="Arial"/>
        <family val="2"/>
        <charset val="204"/>
      </rPr>
      <t>Na</t>
    </r>
    <r>
      <rPr>
        <sz val="8"/>
        <color theme="1"/>
        <rFont val="ＭＳ Ｐゴシック"/>
        <family val="2"/>
        <charset val="128"/>
      </rPr>
      <t>、ラウリルベタイン、グルコシルヘスペリジン、加水分解ケラチン（カシミヤヤギ）、イソステアリン酸、加水分解シルク、シャクヤク根エキス、ビワ葉エキス、マヨラナ葉エキス、加水分解卵殻膜、イソステアロイル加水分解シルク、リンゴ酸、</t>
    </r>
    <r>
      <rPr>
        <sz val="8"/>
        <color theme="1"/>
        <rFont val="Arial"/>
        <family val="2"/>
        <charset val="204"/>
      </rPr>
      <t>BG</t>
    </r>
    <r>
      <rPr>
        <sz val="8"/>
        <color theme="1"/>
        <rFont val="ＭＳ Ｐゴシック"/>
        <family val="2"/>
        <charset val="128"/>
      </rPr>
      <t>、ポリクオタニウム</t>
    </r>
    <r>
      <rPr>
        <sz val="8"/>
        <color theme="1"/>
        <rFont val="Arial"/>
        <family val="2"/>
        <charset val="204"/>
      </rPr>
      <t>-10</t>
    </r>
    <r>
      <rPr>
        <sz val="8"/>
        <color theme="1"/>
        <rFont val="ＭＳ Ｐゴシック"/>
        <family val="2"/>
        <charset val="128"/>
      </rPr>
      <t>、ポリクオタニウム</t>
    </r>
    <r>
      <rPr>
        <sz val="8"/>
        <color theme="1"/>
        <rFont val="Arial"/>
        <family val="2"/>
        <charset val="204"/>
      </rPr>
      <t>-7</t>
    </r>
    <r>
      <rPr>
        <sz val="8"/>
        <color theme="1"/>
        <rFont val="ＭＳ Ｐゴシック"/>
        <family val="2"/>
        <charset val="128"/>
      </rPr>
      <t>、セテアレス</t>
    </r>
    <r>
      <rPr>
        <sz val="8"/>
        <color theme="1"/>
        <rFont val="Arial"/>
        <family val="2"/>
        <charset val="204"/>
      </rPr>
      <t>-60</t>
    </r>
    <r>
      <rPr>
        <sz val="8"/>
        <color theme="1"/>
        <rFont val="ＭＳ Ｐゴシック"/>
        <family val="2"/>
        <charset val="128"/>
      </rPr>
      <t>ミリスチルグリコール、ステアリン酸ポリグリセリル</t>
    </r>
    <r>
      <rPr>
        <sz val="8"/>
        <color theme="1"/>
        <rFont val="Arial"/>
        <family val="2"/>
        <charset val="204"/>
      </rPr>
      <t>-10</t>
    </r>
    <r>
      <rPr>
        <sz val="8"/>
        <color theme="1"/>
        <rFont val="ＭＳ Ｐゴシック"/>
        <family val="2"/>
        <charset val="128"/>
      </rPr>
      <t>、コカミド</t>
    </r>
    <r>
      <rPr>
        <sz val="8"/>
        <color theme="1"/>
        <rFont val="Arial"/>
        <family val="2"/>
        <charset val="204"/>
      </rPr>
      <t>MEA</t>
    </r>
    <r>
      <rPr>
        <sz val="8"/>
        <color theme="1"/>
        <rFont val="ＭＳ Ｐゴシック"/>
        <family val="2"/>
        <charset val="128"/>
      </rPr>
      <t>、コカミドメチル</t>
    </r>
    <r>
      <rPr>
        <sz val="8"/>
        <color theme="1"/>
        <rFont val="Arial"/>
        <family val="2"/>
        <charset val="204"/>
      </rPr>
      <t>MEA</t>
    </r>
    <r>
      <rPr>
        <sz val="8"/>
        <color theme="1"/>
        <rFont val="ＭＳ Ｐゴシック"/>
        <family val="2"/>
        <charset val="128"/>
      </rPr>
      <t>、エタノール、塩化</t>
    </r>
    <r>
      <rPr>
        <sz val="8"/>
        <color theme="1"/>
        <rFont val="Arial"/>
        <family val="2"/>
        <charset val="204"/>
      </rPr>
      <t>Na</t>
    </r>
    <r>
      <rPr>
        <sz val="8"/>
        <color theme="1"/>
        <rFont val="ＭＳ Ｐゴシック"/>
        <family val="2"/>
        <charset val="128"/>
      </rPr>
      <t>、</t>
    </r>
    <r>
      <rPr>
        <sz val="8"/>
        <color theme="1"/>
        <rFont val="Arial"/>
        <family val="2"/>
        <charset val="204"/>
      </rPr>
      <t>EDTA-2Na</t>
    </r>
    <r>
      <rPr>
        <sz val="8"/>
        <color theme="1"/>
        <rFont val="ＭＳ Ｐゴシック"/>
        <family val="2"/>
        <charset val="128"/>
      </rPr>
      <t>、フェノキシエタノール、安息香酸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</si>
  <si>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TREATMENT SMOOTH LIGHT</t>
    </r>
  </si>
  <si>
    <r>
      <rPr>
        <sz val="8"/>
        <color theme="1"/>
        <rFont val="ＭＳ Ｐゴシック"/>
        <family val="2"/>
        <charset val="128"/>
      </rPr>
      <t>水、ステアリルアルコール、グリセリン、ジメチコン、マカデミア種子油、イソステアロイル加水分解シルク、加水分解ケラチン（カシミヤヤギ）、加水分解シルク、加水分解卵殻膜、ダイマージリノール酸（フィトステリル</t>
    </r>
    <r>
      <rPr>
        <sz val="8"/>
        <color theme="1"/>
        <rFont val="Arial"/>
        <family val="2"/>
        <charset val="204"/>
      </rPr>
      <t>/</t>
    </r>
    <r>
      <rPr>
        <sz val="8"/>
        <color theme="1"/>
        <rFont val="ＭＳ Ｐゴシック"/>
        <family val="2"/>
        <charset val="128"/>
      </rPr>
      <t>イソステアリル</t>
    </r>
    <r>
      <rPr>
        <sz val="8"/>
        <color theme="1"/>
        <rFont val="Arial"/>
        <family val="2"/>
        <charset val="204"/>
      </rPr>
      <t>/</t>
    </r>
    <r>
      <rPr>
        <sz val="8"/>
        <color theme="1"/>
        <rFont val="ＭＳ Ｐゴシック"/>
        <family val="2"/>
        <charset val="128"/>
      </rPr>
      <t>セチル</t>
    </r>
    <r>
      <rPr>
        <sz val="8"/>
        <color theme="1"/>
        <rFont val="Arial"/>
        <family val="2"/>
        <charset val="204"/>
      </rPr>
      <t>/</t>
    </r>
    <r>
      <rPr>
        <sz val="8"/>
        <color theme="1"/>
        <rFont val="ＭＳ Ｐゴシック"/>
        <family val="2"/>
        <charset val="128"/>
      </rPr>
      <t>ステアリル</t>
    </r>
    <r>
      <rPr>
        <sz val="8"/>
        <color theme="1"/>
        <rFont val="Arial"/>
        <family val="2"/>
        <charset val="204"/>
      </rPr>
      <t>/</t>
    </r>
    <r>
      <rPr>
        <sz val="8"/>
        <color theme="1"/>
        <rFont val="ＭＳ Ｐゴシック"/>
        <family val="2"/>
        <charset val="128"/>
      </rPr>
      <t>ベヘニル）、</t>
    </r>
    <r>
      <rPr>
        <sz val="8"/>
        <color theme="1"/>
        <rFont val="Arial"/>
        <family val="2"/>
        <charset val="204"/>
      </rPr>
      <t>BG</t>
    </r>
    <r>
      <rPr>
        <sz val="8"/>
        <color theme="1"/>
        <rFont val="ＭＳ Ｐゴシック"/>
        <family val="2"/>
        <charset val="128"/>
      </rPr>
      <t>、ポリクオタニウム</t>
    </r>
    <r>
      <rPr>
        <sz val="8"/>
        <color theme="1"/>
        <rFont val="Arial"/>
        <family val="2"/>
        <charset val="204"/>
      </rPr>
      <t>-51</t>
    </r>
    <r>
      <rPr>
        <sz val="8"/>
        <color theme="1"/>
        <rFont val="ＭＳ Ｐゴシック"/>
        <family val="2"/>
        <charset val="128"/>
      </rPr>
      <t>、トリ（カプリル酸</t>
    </r>
    <r>
      <rPr>
        <sz val="8"/>
        <color theme="1"/>
        <rFont val="Arial"/>
        <family val="2"/>
        <charset val="204"/>
      </rPr>
      <t>/</t>
    </r>
    <r>
      <rPr>
        <sz val="8"/>
        <color theme="1"/>
        <rFont val="ＭＳ Ｐゴシック"/>
        <family val="2"/>
        <charset val="128"/>
      </rPr>
      <t>カプリン酸）グリセリル、オレイン酸、イソステアリン酸、セトリモニウムクロリド、ステアルトリモニウムクロリド、イソプロパノール、フェノキシエタノール、安息香酸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</si>
  <si>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SHAMPOO SILKY MOIST</t>
    </r>
  </si>
  <si>
    <r>
      <rPr>
        <sz val="8"/>
        <color theme="1"/>
        <rFont val="ＭＳ Ｐゴシック"/>
        <family val="2"/>
        <charset val="128"/>
      </rPr>
      <t>水、ココイルメチルタウリン</t>
    </r>
    <r>
      <rPr>
        <sz val="8"/>
        <color theme="1"/>
        <rFont val="Arial"/>
        <family val="2"/>
        <charset val="204"/>
      </rPr>
      <t>Na</t>
    </r>
    <r>
      <rPr>
        <sz val="8"/>
        <color theme="1"/>
        <rFont val="ＭＳ Ｐゴシック"/>
        <family val="2"/>
        <charset val="128"/>
      </rPr>
      <t>、コカミドプロピルベタイン、ラウリルベタイン、ラウレス</t>
    </r>
    <r>
      <rPr>
        <sz val="8"/>
        <color theme="1"/>
        <rFont val="Arial"/>
        <family val="2"/>
        <charset val="204"/>
      </rPr>
      <t>-4</t>
    </r>
    <r>
      <rPr>
        <sz val="8"/>
        <color theme="1"/>
        <rFont val="ＭＳ Ｐゴシック"/>
        <family val="2"/>
        <charset val="128"/>
      </rPr>
      <t>カルボン酸</t>
    </r>
    <r>
      <rPr>
        <sz val="8"/>
        <color theme="1"/>
        <rFont val="Arial"/>
        <family val="2"/>
        <charset val="204"/>
      </rPr>
      <t>Na</t>
    </r>
    <r>
      <rPr>
        <sz val="8"/>
        <color theme="1"/>
        <rFont val="ＭＳ Ｐゴシック"/>
        <family val="2"/>
        <charset val="128"/>
      </rPr>
      <t>、グルコシルヘスペリジン、バオバブ種子油、加水分解シルク、シャクヤク根エキス、ビワ葉エキス、マヨラナ葉エキス、加水分解卵殻膜、イソステアロイル加水分解シルク、リンゴ酸、</t>
    </r>
    <r>
      <rPr>
        <sz val="8"/>
        <color theme="1"/>
        <rFont val="Arial"/>
        <family val="2"/>
        <charset val="204"/>
      </rPr>
      <t>BG</t>
    </r>
    <r>
      <rPr>
        <sz val="8"/>
        <color theme="1"/>
        <rFont val="ＭＳ Ｐゴシック"/>
        <family val="2"/>
        <charset val="128"/>
      </rPr>
      <t>、ポリクオタニウム</t>
    </r>
    <r>
      <rPr>
        <sz val="8"/>
        <color theme="1"/>
        <rFont val="Arial"/>
        <family val="2"/>
        <charset val="204"/>
      </rPr>
      <t>-10</t>
    </r>
    <r>
      <rPr>
        <sz val="8"/>
        <color theme="1"/>
        <rFont val="ＭＳ Ｐゴシック"/>
        <family val="2"/>
        <charset val="128"/>
      </rPr>
      <t>、ポリクオタニウム</t>
    </r>
    <r>
      <rPr>
        <sz val="8"/>
        <color theme="1"/>
        <rFont val="Arial"/>
        <family val="2"/>
        <charset val="204"/>
      </rPr>
      <t>-65</t>
    </r>
    <r>
      <rPr>
        <sz val="8"/>
        <color theme="1"/>
        <rFont val="ＭＳ Ｐゴシック"/>
        <family val="2"/>
        <charset val="128"/>
      </rPr>
      <t>、ココイルグルタミン酸</t>
    </r>
    <r>
      <rPr>
        <sz val="8"/>
        <color theme="1"/>
        <rFont val="Arial"/>
        <family val="2"/>
        <charset val="204"/>
      </rPr>
      <t>Na</t>
    </r>
    <r>
      <rPr>
        <sz val="8"/>
        <color theme="1"/>
        <rFont val="ＭＳ Ｐゴシック"/>
        <family val="2"/>
        <charset val="128"/>
      </rPr>
      <t>、ラウリルヒドロキシスルタイン、イソステアリン酸、デシルグルコシド、メチルグルセス</t>
    </r>
    <r>
      <rPr>
        <sz val="8"/>
        <color theme="1"/>
        <rFont val="Arial"/>
        <family val="2"/>
        <charset val="204"/>
      </rPr>
      <t>-20</t>
    </r>
    <r>
      <rPr>
        <sz val="8"/>
        <color theme="1"/>
        <rFont val="ＭＳ Ｐゴシック"/>
        <family val="2"/>
        <charset val="128"/>
      </rPr>
      <t>、セテアレス</t>
    </r>
    <r>
      <rPr>
        <sz val="8"/>
        <color theme="1"/>
        <rFont val="Arial"/>
        <family val="2"/>
        <charset val="204"/>
      </rPr>
      <t>-60</t>
    </r>
    <r>
      <rPr>
        <sz val="8"/>
        <color theme="1"/>
        <rFont val="ＭＳ Ｐゴシック"/>
        <family val="2"/>
        <charset val="128"/>
      </rPr>
      <t>ミリスチルグリコール、ジステアリン酸</t>
    </r>
    <r>
      <rPr>
        <sz val="8"/>
        <color theme="1"/>
        <rFont val="Arial"/>
        <family val="2"/>
        <charset val="204"/>
      </rPr>
      <t>PEG-150</t>
    </r>
    <r>
      <rPr>
        <sz val="8"/>
        <color theme="1"/>
        <rFont val="ＭＳ Ｐゴシック"/>
        <family val="2"/>
        <charset val="128"/>
      </rPr>
      <t>、コカミド</t>
    </r>
    <r>
      <rPr>
        <sz val="8"/>
        <color theme="1"/>
        <rFont val="Arial"/>
        <family val="2"/>
        <charset val="204"/>
      </rPr>
      <t>MEA</t>
    </r>
    <r>
      <rPr>
        <sz val="8"/>
        <color theme="1"/>
        <rFont val="ＭＳ Ｐゴシック"/>
        <family val="2"/>
        <charset val="128"/>
      </rPr>
      <t>、エタノール、塩化</t>
    </r>
    <r>
      <rPr>
        <sz val="8"/>
        <color theme="1"/>
        <rFont val="Arial"/>
        <family val="2"/>
        <charset val="204"/>
      </rPr>
      <t>Na</t>
    </r>
    <r>
      <rPr>
        <sz val="8"/>
        <color theme="1"/>
        <rFont val="ＭＳ Ｐゴシック"/>
        <family val="2"/>
        <charset val="128"/>
      </rPr>
      <t>、</t>
    </r>
    <r>
      <rPr>
        <sz val="8"/>
        <color theme="1"/>
        <rFont val="Arial"/>
        <family val="2"/>
        <charset val="204"/>
      </rPr>
      <t>EDTA-2Na</t>
    </r>
    <r>
      <rPr>
        <sz val="8"/>
        <color theme="1"/>
        <rFont val="ＭＳ Ｐゴシック"/>
        <family val="2"/>
        <charset val="128"/>
      </rPr>
      <t>、フェノキシエタノール、安息香酸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</si>
  <si>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TREATMENT SILKY MOIST</t>
    </r>
  </si>
  <si>
    <r>
      <rPr>
        <sz val="8"/>
        <color theme="1"/>
        <rFont val="ＭＳ Ｐゴシック"/>
        <family val="2"/>
        <charset val="128"/>
      </rPr>
      <t>水、ジメチコン、セタノール、グリセリン、ステアルトリモニウムクロリド、アモジメチコン、オリーブ果実油、バオバブ種子油、ヒアルロン酸</t>
    </r>
    <r>
      <rPr>
        <sz val="8"/>
        <color theme="1"/>
        <rFont val="Arial"/>
        <family val="2"/>
        <charset val="204"/>
      </rPr>
      <t>Na</t>
    </r>
    <r>
      <rPr>
        <sz val="8"/>
        <color theme="1"/>
        <rFont val="ＭＳ Ｐゴシック"/>
        <family val="2"/>
        <charset val="128"/>
      </rPr>
      <t>、イソステアロイル加水分解シルク、加水分解シルク、加水分解卵殻膜、乳酸、オクチルドデカノール、</t>
    </r>
    <r>
      <rPr>
        <sz val="8"/>
        <color theme="1"/>
        <rFont val="Arial"/>
        <family val="2"/>
        <charset val="204"/>
      </rPr>
      <t>BG</t>
    </r>
    <r>
      <rPr>
        <sz val="8"/>
        <color theme="1"/>
        <rFont val="ＭＳ Ｐゴシック"/>
        <family val="2"/>
        <charset val="128"/>
      </rPr>
      <t>、ステアリン酸グリセリル、イソステアリン酸、イソアルキル（</t>
    </r>
    <r>
      <rPr>
        <sz val="8"/>
        <color theme="1"/>
        <rFont val="Arial"/>
        <family val="2"/>
        <charset val="204"/>
      </rPr>
      <t>C10-40</t>
    </r>
    <r>
      <rPr>
        <sz val="8"/>
        <color theme="1"/>
        <rFont val="ＭＳ Ｐゴシック"/>
        <family val="2"/>
        <charset val="128"/>
      </rPr>
      <t>）アミドプロピルエチルジモニウムエトサルフェート、アルキル（</t>
    </r>
    <r>
      <rPr>
        <sz val="8"/>
        <color theme="1"/>
        <rFont val="Arial"/>
        <family val="2"/>
        <charset val="204"/>
      </rPr>
      <t>C12,14</t>
    </r>
    <r>
      <rPr>
        <sz val="8"/>
        <color theme="1"/>
        <rFont val="ＭＳ Ｐゴシック"/>
        <family val="2"/>
        <charset val="128"/>
      </rPr>
      <t>）オキシヒドロキシプロピルアルギニン</t>
    </r>
    <r>
      <rPr>
        <sz val="8"/>
        <color theme="1"/>
        <rFont val="Arial"/>
        <family val="2"/>
        <charset val="204"/>
      </rPr>
      <t>HCl</t>
    </r>
    <r>
      <rPr>
        <sz val="8"/>
        <color theme="1"/>
        <rFont val="ＭＳ Ｐゴシック"/>
        <family val="2"/>
        <charset val="128"/>
      </rPr>
      <t>、ベヘントリモニウムメトサルフェート、エタノール、イソプロパノール、香料、メチルパラベン</t>
    </r>
    <phoneticPr fontId="11"/>
  </si>
  <si>
    <r>
      <rPr>
        <sz val="8"/>
        <color theme="1"/>
        <rFont val="Arial"/>
        <family val="2"/>
      </rPr>
      <t>水、カプリリルメチコン、</t>
    </r>
    <r>
      <rPr>
        <sz val="8"/>
        <color theme="1"/>
        <rFont val="Arial"/>
        <family val="2"/>
        <charset val="204"/>
      </rPr>
      <t>BG</t>
    </r>
    <r>
      <rPr>
        <sz val="8"/>
        <color theme="1"/>
        <rFont val="Arial"/>
        <family val="2"/>
      </rPr>
      <t>、ジフェニルシロキシフェニルトリメチコン、トリエチルヘキサノイン、メチルトリメチコン、</t>
    </r>
    <r>
      <rPr>
        <sz val="8"/>
        <color theme="1"/>
        <rFont val="Arial"/>
        <family val="2"/>
        <charset val="204"/>
      </rPr>
      <t>PEG-9</t>
    </r>
    <r>
      <rPr>
        <sz val="8"/>
        <color theme="1"/>
        <rFont val="Arial"/>
        <family val="2"/>
      </rPr>
      <t>ポリジメチルシロキシエチルジメチコン、酸化亜鉛、ジメチコン、セチル</t>
    </r>
    <r>
      <rPr>
        <sz val="8"/>
        <color theme="1"/>
        <rFont val="Arial"/>
        <family val="2"/>
        <charset val="204"/>
      </rPr>
      <t>PEG/PPG-10/1</t>
    </r>
    <r>
      <rPr>
        <sz val="8"/>
        <color theme="1"/>
        <rFont val="Arial"/>
        <family val="2"/>
      </rPr>
      <t>ジメチコン、ジステアルジモニウムヘクトライト、シア脂油、ペンチレングリコール、塩化</t>
    </r>
    <r>
      <rPr>
        <sz val="8"/>
        <color theme="1"/>
        <rFont val="Arial"/>
        <family val="2"/>
        <charset val="204"/>
      </rPr>
      <t>Na</t>
    </r>
    <r>
      <rPr>
        <sz val="8"/>
        <color theme="1"/>
        <rFont val="Arial"/>
        <family val="2"/>
      </rPr>
      <t>、水酸化</t>
    </r>
    <r>
      <rPr>
        <sz val="8"/>
        <color theme="1"/>
        <rFont val="Arial"/>
        <family val="2"/>
        <charset val="204"/>
      </rPr>
      <t>Al</t>
    </r>
    <r>
      <rPr>
        <sz val="8"/>
        <color theme="1"/>
        <rFont val="Arial"/>
        <family val="2"/>
      </rPr>
      <t>、ステアリン酸、ヘキサ（ヒドロキシステアリン酸</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ロジン酸）ジペンタエリスリチル、トリメチルシロキシケイ酸、ハイドロゲンジメチコン、メチコン、トコフェロール、（ジメチコン</t>
    </r>
    <r>
      <rPr>
        <sz val="8"/>
        <color theme="1"/>
        <rFont val="Arial"/>
        <family val="2"/>
        <charset val="204"/>
      </rPr>
      <t>/</t>
    </r>
    <r>
      <rPr>
        <sz val="8"/>
        <color theme="1"/>
        <rFont val="Arial"/>
        <family val="2"/>
      </rPr>
      <t>ビニルジメチコン）クロスポリマー、香料、グリチルレチン酸ステアリル、トレハロース、ベタイン、ルイボスエキス、</t>
    </r>
    <r>
      <rPr>
        <sz val="8"/>
        <color theme="1"/>
        <rFont val="Arial"/>
        <family val="2"/>
        <charset val="204"/>
      </rPr>
      <t>PCA-Na</t>
    </r>
    <r>
      <rPr>
        <sz val="8"/>
        <color theme="1"/>
        <rFont val="Arial"/>
        <family val="2"/>
      </rPr>
      <t>、ソルビトール、マンダリンオレンジ果皮エキス、アッケシソウエキス、ゲンチアナ根エキス、セリン、アマモエキス、グリシン、オウゴン根エキス、グルタミン酸、アセチルチロシン、アラニン、ボタンエキス、リシン、アルギニン、トレオニン、クズ根エキス、プロリン、メチルパラベン、酸化チタン、タルク、酸化鉄、水酸化クロム、マイカ</t>
    </r>
  </si>
  <si>
    <r>
      <t>face</t>
    </r>
    <r>
      <rPr>
        <sz val="10"/>
        <rFont val="ＭＳ Ｐゴシック"/>
        <family val="2"/>
        <charset val="128"/>
      </rPr>
      <t>　</t>
    </r>
    <r>
      <rPr>
        <sz val="10"/>
        <rFont val="Arial"/>
        <family val="2"/>
        <charset val="204"/>
      </rPr>
      <t xml:space="preserve"> wash,lotion, cream</t>
    </r>
    <phoneticPr fontId="11"/>
  </si>
  <si>
    <r>
      <t>Cleansing:</t>
    </r>
    <r>
      <rPr>
        <sz val="8"/>
        <color theme="1"/>
        <rFont val="ＭＳ Ｐゴシック"/>
        <family val="2"/>
        <charset val="128"/>
      </rPr>
      <t>アラントイン</t>
    </r>
    <r>
      <rPr>
        <sz val="8"/>
        <color theme="1"/>
        <rFont val="Arial"/>
        <family val="2"/>
        <charset val="204"/>
      </rPr>
      <t>*</t>
    </r>
    <r>
      <rPr>
        <sz val="8"/>
        <color theme="1"/>
        <rFont val="ＭＳ Ｐゴシック"/>
        <family val="2"/>
        <charset val="128"/>
      </rPr>
      <t>、酢酸</t>
    </r>
    <r>
      <rPr>
        <sz val="8"/>
        <color theme="1"/>
        <rFont val="Arial"/>
        <family val="2"/>
        <charset val="204"/>
      </rPr>
      <t>DL-α-</t>
    </r>
    <r>
      <rPr>
        <sz val="8"/>
        <color theme="1"/>
        <rFont val="ＭＳ Ｐゴシック"/>
        <family val="2"/>
        <charset val="128"/>
      </rPr>
      <t>トコフェロール</t>
    </r>
    <r>
      <rPr>
        <sz val="8"/>
        <color theme="1"/>
        <rFont val="Arial"/>
        <family val="2"/>
        <charset val="204"/>
      </rPr>
      <t>*</t>
    </r>
    <r>
      <rPr>
        <sz val="8"/>
        <color theme="1"/>
        <rFont val="ＭＳ Ｐゴシック"/>
        <family val="2"/>
        <charset val="128"/>
      </rPr>
      <t>、精製水、スクワラン、トリ（カプリル･カプリン酸）グリセリル、</t>
    </r>
    <r>
      <rPr>
        <sz val="8"/>
        <color theme="1"/>
        <rFont val="Arial"/>
        <family val="2"/>
        <charset val="204"/>
      </rPr>
      <t>1,3-</t>
    </r>
    <r>
      <rPr>
        <sz val="8"/>
        <color theme="1"/>
        <rFont val="ＭＳ Ｐ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t>
    </r>
    <r>
      <rPr>
        <sz val="8"/>
        <color theme="1"/>
        <rFont val="Arial"/>
        <family val="2"/>
        <charset val="204"/>
      </rPr>
      <t>*</t>
    </r>
    <r>
      <rPr>
        <sz val="8"/>
        <color theme="1"/>
        <rFont val="ＭＳ Ｐゴシック"/>
        <family val="2"/>
        <charset val="128"/>
      </rPr>
      <t>、精製水、スクワラン、トリ（カプリル･カプリン酸）グリセリル、</t>
    </r>
    <r>
      <rPr>
        <sz val="8"/>
        <color theme="1"/>
        <rFont val="Arial"/>
        <family val="2"/>
        <charset val="204"/>
      </rPr>
      <t>1,3-</t>
    </r>
    <r>
      <rPr>
        <sz val="8"/>
        <color theme="1"/>
        <rFont val="ＭＳ Ｐ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t>
    </r>
    <r>
      <rPr>
        <sz val="8"/>
        <color theme="1"/>
        <rFont val="Arial"/>
        <family val="2"/>
        <charset val="204"/>
      </rPr>
      <t>E</t>
    </r>
    <r>
      <rPr>
        <sz val="8"/>
        <color theme="1"/>
        <rFont val="ＭＳ Ｐゴシック"/>
        <family val="2"/>
        <charset val="128"/>
      </rPr>
      <t>、トウキンセンカエキス、</t>
    </r>
    <r>
      <rPr>
        <sz val="8"/>
        <color theme="1"/>
        <rFont val="Arial"/>
        <family val="2"/>
        <charset val="204"/>
      </rPr>
      <t>N-</t>
    </r>
    <r>
      <rPr>
        <sz val="8"/>
        <color theme="1"/>
        <rFont val="ＭＳ Ｐゴシック"/>
        <family val="2"/>
        <charset val="128"/>
      </rPr>
      <t>ラウロイル</t>
    </r>
    <r>
      <rPr>
        <sz val="8"/>
        <color theme="1"/>
        <rFont val="Arial"/>
        <family val="2"/>
        <charset val="204"/>
      </rPr>
      <t>-L-</t>
    </r>
    <r>
      <rPr>
        <sz val="8"/>
        <color theme="1"/>
        <rFont val="ＭＳ Ｐゴシック"/>
        <family val="2"/>
        <charset val="128"/>
      </rPr>
      <t>グルタミン酸ジ（フィトステリル･</t>
    </r>
    <r>
      <rPr>
        <sz val="8"/>
        <color theme="1"/>
        <rFont val="Arial"/>
        <family val="2"/>
        <charset val="204"/>
      </rPr>
      <t>2-</t>
    </r>
    <r>
      <rPr>
        <sz val="8"/>
        <color theme="1"/>
        <rFont val="ＭＳ Ｐゴシック"/>
        <family val="2"/>
        <charset val="128"/>
      </rPr>
      <t>オクチルドデシル）、</t>
    </r>
    <r>
      <rPr>
        <sz val="8"/>
        <color theme="1"/>
        <rFont val="Arial"/>
        <family val="2"/>
        <charset val="204"/>
      </rPr>
      <t>DL-</t>
    </r>
    <r>
      <rPr>
        <sz val="8"/>
        <color theme="1"/>
        <rFont val="ＭＳ Ｐゴシック"/>
        <family val="2"/>
        <charset val="128"/>
      </rPr>
      <t>ピロリドンカルボン酸ナトリウム液、ヒアルロン酸ヒドロキシプロピルトリモニウム、パラオキシ安息香酸ブチル、パラオキシ安息香酸メチル</t>
    </r>
    <r>
      <rPr>
        <sz val="8"/>
        <color theme="1"/>
        <rFont val="Arial"/>
        <family val="2"/>
        <charset val="204"/>
      </rPr>
      <t xml:space="preserve"> 
FOAM:</t>
    </r>
    <r>
      <rPr>
        <sz val="8"/>
        <color theme="1"/>
        <rFont val="ＭＳ Ｐゴシック"/>
        <family val="2"/>
        <charset val="128"/>
      </rPr>
      <t>トリクロロヒドロキシジフェニルエーテル</t>
    </r>
    <r>
      <rPr>
        <sz val="8"/>
        <color theme="1"/>
        <rFont val="Arial"/>
        <family val="2"/>
        <charset val="204"/>
      </rPr>
      <t>*</t>
    </r>
    <r>
      <rPr>
        <sz val="8"/>
        <color theme="1"/>
        <rFont val="ＭＳ Ｐゴシック"/>
        <family val="2"/>
        <charset val="128"/>
      </rPr>
      <t>、精製水、Ｎ</t>
    </r>
    <r>
      <rPr>
        <sz val="8"/>
        <color theme="1"/>
        <rFont val="Arial"/>
        <family val="2"/>
        <charset val="204"/>
      </rPr>
      <t>-</t>
    </r>
    <r>
      <rPr>
        <sz val="8"/>
        <color theme="1"/>
        <rFont val="ＭＳ Ｐゴシック"/>
        <family val="2"/>
        <charset val="128"/>
      </rPr>
      <t>ミリストイル</t>
    </r>
    <r>
      <rPr>
        <sz val="8"/>
        <color theme="1"/>
        <rFont val="Arial"/>
        <family val="2"/>
        <charset val="204"/>
      </rPr>
      <t>-</t>
    </r>
    <r>
      <rPr>
        <sz val="8"/>
        <color theme="1"/>
        <rFont val="ＭＳ Ｐゴシック"/>
        <family val="2"/>
        <charset val="128"/>
      </rPr>
      <t>Ｌ</t>
    </r>
    <r>
      <rPr>
        <sz val="8"/>
        <color theme="1"/>
        <rFont val="Arial"/>
        <family val="2"/>
        <charset val="204"/>
      </rPr>
      <t>-</t>
    </r>
    <r>
      <rPr>
        <sz val="8"/>
        <color theme="1"/>
        <rFont val="ＭＳ Ｐゴシック"/>
        <family val="2"/>
        <charset val="128"/>
      </rPr>
      <t>グルタミン酸ナトリウム、</t>
    </r>
    <r>
      <rPr>
        <sz val="8"/>
        <color theme="1"/>
        <rFont val="Arial"/>
        <family val="2"/>
        <charset val="204"/>
      </rPr>
      <t>1,3-</t>
    </r>
    <r>
      <rPr>
        <sz val="8"/>
        <color theme="1"/>
        <rFont val="ＭＳ Ｐゴシック"/>
        <family val="2"/>
        <charset val="128"/>
      </rPr>
      <t>ブチレングリコール、濃グリセリン、モノステアリン酸ポリエチレングリコール、Ｎ</t>
    </r>
    <r>
      <rPr>
        <sz val="8"/>
        <color theme="1"/>
        <rFont val="Arial"/>
        <family val="2"/>
        <charset val="204"/>
      </rPr>
      <t>-</t>
    </r>
    <r>
      <rPr>
        <sz val="8"/>
        <color theme="1"/>
        <rFont val="ＭＳ Ｐゴシック"/>
        <family val="2"/>
        <charset val="128"/>
      </rPr>
      <t>アシル</t>
    </r>
    <r>
      <rPr>
        <sz val="8"/>
        <color theme="1"/>
        <rFont val="Arial"/>
        <family val="2"/>
        <charset val="204"/>
      </rPr>
      <t>-</t>
    </r>
    <r>
      <rPr>
        <sz val="8"/>
        <color theme="1"/>
        <rFont val="ＭＳ Ｐゴシック"/>
        <family val="2"/>
        <charset val="128"/>
      </rPr>
      <t>Ｌ</t>
    </r>
    <r>
      <rPr>
        <sz val="8"/>
        <color theme="1"/>
        <rFont val="Arial"/>
        <family val="2"/>
        <charset val="204"/>
      </rPr>
      <t>-</t>
    </r>
    <r>
      <rPr>
        <sz val="8"/>
        <color theme="1"/>
        <rFont val="ＭＳ Ｐゴシック"/>
        <family val="2"/>
        <charset val="128"/>
      </rPr>
      <t>グルタミン酸ナトリウム、ハチミツ、塩化Ｏ</t>
    </r>
    <r>
      <rPr>
        <sz val="8"/>
        <color theme="1"/>
        <rFont val="Arial"/>
        <family val="2"/>
        <charset val="204"/>
      </rPr>
      <t>-</t>
    </r>
    <r>
      <rPr>
        <sz val="8"/>
        <color theme="1"/>
        <rFont val="ＭＳ Ｐゴシック"/>
        <family val="2"/>
        <charset val="128"/>
      </rPr>
      <t>［</t>
    </r>
    <r>
      <rPr>
        <sz val="8"/>
        <color theme="1"/>
        <rFont val="Arial"/>
        <family val="2"/>
        <charset val="204"/>
      </rPr>
      <t>2-</t>
    </r>
    <r>
      <rPr>
        <sz val="8"/>
        <color theme="1"/>
        <rFont val="ＭＳ Ｐゴシック"/>
        <family val="2"/>
        <charset val="128"/>
      </rPr>
      <t>ヒドロキシ</t>
    </r>
    <r>
      <rPr>
        <sz val="8"/>
        <color theme="1"/>
        <rFont val="Arial"/>
        <family val="2"/>
        <charset val="204"/>
      </rPr>
      <t>-3-</t>
    </r>
    <r>
      <rPr>
        <sz val="8"/>
        <color theme="1"/>
        <rFont val="ＭＳ Ｐゴシック"/>
        <family val="2"/>
        <charset val="128"/>
      </rPr>
      <t>（トリメチルアンモニオ）プロピル］ヒドロキシエチルセルロース、エデト酸二ナトリウム、香料、ヒアルロン酸ナトリウム（</t>
    </r>
    <r>
      <rPr>
        <sz val="8"/>
        <color theme="1"/>
        <rFont val="Arial"/>
        <family val="2"/>
        <charset val="204"/>
      </rPr>
      <t>2</t>
    </r>
    <r>
      <rPr>
        <sz val="8"/>
        <color theme="1"/>
        <rFont val="ＭＳ Ｐゴシック"/>
        <family val="2"/>
        <charset val="128"/>
      </rPr>
      <t>）、ヨクイニンエキス、スギナエキス、マロニエエキス、酵母エキス（</t>
    </r>
    <r>
      <rPr>
        <sz val="8"/>
        <color theme="1"/>
        <rFont val="Arial"/>
        <family val="2"/>
        <charset val="204"/>
      </rPr>
      <t>3</t>
    </r>
    <r>
      <rPr>
        <sz val="8"/>
        <color theme="1"/>
        <rFont val="ＭＳ Ｐゴシック"/>
        <family val="2"/>
        <charset val="128"/>
      </rPr>
      <t xml:space="preserve">）、パラオキシ安息香酸メチル
</t>
    </r>
    <r>
      <rPr>
        <sz val="8"/>
        <color theme="1"/>
        <rFont val="Arial"/>
        <family val="2"/>
        <charset val="204"/>
      </rPr>
      <t>LOTION:</t>
    </r>
    <r>
      <rPr>
        <sz val="8"/>
        <color theme="1"/>
        <rFont val="ＭＳ Ｐゴシック"/>
        <family val="2"/>
        <charset val="128"/>
      </rPr>
      <t>グリチルリチン酸ジカリウム＊、精製水、</t>
    </r>
    <r>
      <rPr>
        <sz val="8"/>
        <color theme="1"/>
        <rFont val="Arial"/>
        <family val="2"/>
        <charset val="204"/>
      </rPr>
      <t>1,3-</t>
    </r>
    <r>
      <rPr>
        <sz val="8"/>
        <color theme="1"/>
        <rFont val="ＭＳ Ｐゴシック"/>
        <family val="2"/>
        <charset val="128"/>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ＭＳ Ｐゴシック"/>
        <family val="2"/>
        <charset val="128"/>
      </rPr>
      <t>）、ヒアルロン酸ナトリウム（</t>
    </r>
    <r>
      <rPr>
        <sz val="8"/>
        <color theme="1"/>
        <rFont val="Arial"/>
        <family val="2"/>
        <charset val="204"/>
      </rPr>
      <t>2</t>
    </r>
    <r>
      <rPr>
        <sz val="8"/>
        <color theme="1"/>
        <rFont val="ＭＳ Ｐゴシック"/>
        <family val="2"/>
        <charset val="128"/>
      </rPr>
      <t>）、加水分解シルク液、</t>
    </r>
    <r>
      <rPr>
        <sz val="8"/>
        <color theme="1"/>
        <rFont val="Arial"/>
        <family val="2"/>
        <charset val="204"/>
      </rPr>
      <t>γ-</t>
    </r>
    <r>
      <rPr>
        <sz val="8"/>
        <color theme="1"/>
        <rFont val="ＭＳ Ｐゴシック"/>
        <family val="2"/>
        <charset val="128"/>
      </rPr>
      <t xml:space="preserve">グルタミン酸ポリペプチド、ユズセラミド、パラオキシ安息香酸ブチル、パラオキシ安息香酸メチル
</t>
    </r>
    <r>
      <rPr>
        <sz val="8"/>
        <color theme="1"/>
        <rFont val="Arial"/>
        <family val="2"/>
        <charset val="204"/>
      </rPr>
      <t>MILK:</t>
    </r>
    <r>
      <rPr>
        <sz val="8"/>
        <color theme="1"/>
        <rFont val="ＭＳ Ｐゴシック"/>
        <family val="2"/>
        <charset val="128"/>
      </rPr>
      <t>グリチルリチン酸ジカリウム＊、精製水、濃グリセリン、</t>
    </r>
    <r>
      <rPr>
        <sz val="8"/>
        <color theme="1"/>
        <rFont val="Arial"/>
        <family val="2"/>
        <charset val="204"/>
      </rPr>
      <t>1,3-</t>
    </r>
    <r>
      <rPr>
        <sz val="8"/>
        <color theme="1"/>
        <rFont val="ＭＳ Ｐゴシック"/>
        <family val="2"/>
        <charset val="128"/>
      </rPr>
      <t>ブチレングリコール、スクワラン、モノオレイン酸ポリグリセリル、大豆リゾリン脂質液、コレステロール、カルボキシビニルポリマー、クインスシードエキス、</t>
    </r>
    <r>
      <rPr>
        <sz val="8"/>
        <color theme="1"/>
        <rFont val="Arial"/>
        <family val="2"/>
        <charset val="204"/>
      </rPr>
      <t>L-</t>
    </r>
    <r>
      <rPr>
        <sz val="8"/>
        <color theme="1"/>
        <rFont val="ＭＳ Ｐゴシック"/>
        <family val="2"/>
        <charset val="128"/>
      </rPr>
      <t>アルギニン、エデト酸三ナトリウム、ラフィノース、コンドロイチン硫酸ナトリウム、ヒアルロン酸ナトリウム（</t>
    </r>
    <r>
      <rPr>
        <sz val="8"/>
        <color theme="1"/>
        <rFont val="Arial"/>
        <family val="2"/>
        <charset val="204"/>
      </rPr>
      <t>2</t>
    </r>
    <r>
      <rPr>
        <sz val="8"/>
        <color theme="1"/>
        <rFont val="ＭＳ Ｐゴシック"/>
        <family val="2"/>
        <charset val="128"/>
      </rPr>
      <t>）、加水分解シルク液、ユズセラミド、パラオキシ安息香酸ブチル、パラオキシ安息香酸メチル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</si>
  <si>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カラフルール</t>
    </r>
    <r>
      <rPr>
        <sz val="12"/>
        <color theme="1"/>
        <rFont val="Arial"/>
        <family val="2"/>
        <charset val="204"/>
      </rPr>
      <t xml:space="preserve"> </t>
    </r>
    <r>
      <rPr>
        <sz val="12"/>
        <color theme="1"/>
        <rFont val="Yu Mincho"/>
        <family val="1"/>
        <charset val="128"/>
      </rPr>
      <t>モイスチャー</t>
    </r>
    <r>
      <rPr>
        <sz val="12"/>
        <color theme="1"/>
        <rFont val="Arial"/>
        <family val="2"/>
        <charset val="204"/>
      </rPr>
      <t>3D</t>
    </r>
    <r>
      <rPr>
        <sz val="12"/>
        <color theme="1"/>
        <rFont val="Yu Mincho"/>
        <family val="1"/>
        <charset val="128"/>
      </rPr>
      <t>セラム</t>
    </r>
    <r>
      <rPr>
        <sz val="12"/>
        <color theme="1"/>
        <rFont val="Arial"/>
        <family val="2"/>
        <charset val="204"/>
      </rPr>
      <t xml:space="preserve"> </t>
    </r>
  </si>
  <si>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ETOWAL CLARITY UV ESSENCE SPF35/PA+++ 35ml</t>
    </r>
    <phoneticPr fontId="11"/>
  </si>
  <si>
    <r>
      <rPr>
        <sz val="8"/>
        <color theme="1"/>
        <rFont val="HGGothicE"/>
        <family val="2"/>
        <charset val="128"/>
      </rPr>
      <t>水、ジメチコン、シクロペンタシロキサン、酸化亜鉛、ジフェニルシロキシフェニルトリメチコン、メチルトリメチコン、</t>
    </r>
    <r>
      <rPr>
        <sz val="8"/>
        <color theme="1"/>
        <rFont val="Arial"/>
        <family val="2"/>
        <charset val="204"/>
      </rPr>
      <t>BG</t>
    </r>
    <r>
      <rPr>
        <sz val="8"/>
        <color theme="1"/>
        <rFont val="HGGothicE"/>
        <family val="2"/>
        <charset val="128"/>
      </rPr>
      <t>、トリメチルシロキシケイ酸、パルミチン酸エチルヘキシル、</t>
    </r>
    <r>
      <rPr>
        <sz val="8"/>
        <color theme="1"/>
        <rFont val="Arial"/>
        <family val="2"/>
        <charset val="204"/>
      </rPr>
      <t>PEG/PPG-19/19</t>
    </r>
    <r>
      <rPr>
        <sz val="8"/>
        <color theme="1"/>
        <rFont val="HGGothicE"/>
        <family val="2"/>
        <charset val="128"/>
      </rPr>
      <t>ジメチコン、ポリグリセリル</t>
    </r>
    <r>
      <rPr>
        <sz val="8"/>
        <color theme="1"/>
        <rFont val="Arial"/>
        <family val="2"/>
        <charset val="204"/>
      </rPr>
      <t>-3</t>
    </r>
    <r>
      <rPr>
        <sz val="8"/>
        <color theme="1"/>
        <rFont val="HGGothicE"/>
        <family val="2"/>
        <charset val="128"/>
      </rPr>
      <t>ポリジメチルシロキシエチルジメチコン、ペンチレングリコール、グリセリン、水酸化</t>
    </r>
    <r>
      <rPr>
        <sz val="8"/>
        <color theme="1"/>
        <rFont val="Arial"/>
        <family val="2"/>
        <charset val="204"/>
      </rPr>
      <t>Al</t>
    </r>
    <r>
      <rPr>
        <sz val="8"/>
        <color theme="1"/>
        <rFont val="HGGothicE"/>
        <family val="2"/>
        <charset val="128"/>
      </rPr>
      <t>、ステアリン酸、イソステアリン酸ソルビタン、塩化</t>
    </r>
    <r>
      <rPr>
        <sz val="8"/>
        <color theme="1"/>
        <rFont val="Arial"/>
        <family val="2"/>
        <charset val="204"/>
      </rPr>
      <t>Na</t>
    </r>
    <r>
      <rPr>
        <sz val="8"/>
        <color theme="1"/>
        <rFont val="HGGothicE"/>
        <family val="2"/>
        <charset val="128"/>
      </rPr>
      <t>、トリエトキシカプリリルシラン、スクワラン、ラウロイルリシン、シリカ、</t>
    </r>
    <r>
      <rPr>
        <sz val="8"/>
        <color theme="1"/>
        <rFont val="Arial"/>
        <family val="2"/>
        <charset val="204"/>
      </rPr>
      <t>α-</t>
    </r>
    <r>
      <rPr>
        <sz val="8"/>
        <color theme="1"/>
        <rFont val="HGGothicE"/>
        <family val="2"/>
        <charset val="128"/>
      </rPr>
      <t>グルカン、マイカ、グルコシルセラミド、リンゴ果実培養細胞エキス、加水分解酵母、キサンタンガム、オウゴン根エキス、レシチン、フェノキシエタノール、酸化チタン、タルク、酸化鉄</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</si>
  <si>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ETOWAL SEAMLESS GLOW BB SPF45/PA+++ 35g</t>
    </r>
    <r>
      <rPr>
        <sz val="10"/>
        <rFont val="MS Gothic"/>
        <family val="3"/>
        <charset val="128"/>
      </rPr>
      <t>（</t>
    </r>
    <r>
      <rPr>
        <sz val="10"/>
        <rFont val="Arial"/>
        <family val="2"/>
        <charset val="204"/>
      </rPr>
      <t>Ochre</t>
    </r>
    <r>
      <rPr>
        <sz val="10"/>
        <rFont val="MS Gothic"/>
        <family val="3"/>
        <charset val="128"/>
      </rPr>
      <t>）</t>
    </r>
    <phoneticPr fontId="11"/>
  </si>
  <si>
    <r>
      <rPr>
        <sz val="8"/>
        <color theme="1"/>
        <rFont val="HGGothicE"/>
        <family val="2"/>
        <charset val="128"/>
      </rPr>
      <t>水、ジメチコン、シクロペンタシロキサン、ジフェニルシロキシフェニルトリメチコン、</t>
    </r>
    <r>
      <rPr>
        <sz val="8"/>
        <color theme="1"/>
        <rFont val="Arial"/>
        <family val="2"/>
        <charset val="204"/>
      </rPr>
      <t>BG</t>
    </r>
    <r>
      <rPr>
        <sz val="8"/>
        <color theme="1"/>
        <rFont val="HGGothicE"/>
        <family val="2"/>
        <charset val="128"/>
      </rPr>
      <t>、</t>
    </r>
    <r>
      <rPr>
        <sz val="8"/>
        <color theme="1"/>
        <rFont val="Arial"/>
        <family val="2"/>
        <charset val="204"/>
      </rPr>
      <t>PEG-9</t>
    </r>
    <r>
      <rPr>
        <sz val="8"/>
        <color theme="1"/>
        <rFont val="HGGothicE"/>
        <family val="2"/>
        <charset val="128"/>
      </rPr>
      <t>ポリジメチルシロキシエチルジメチコン、トリエチルヘキサノイン、ジグリセリン、ポリメチルシルセスキオキサン、ジステアルジモニウムヘクトライト、セチル</t>
    </r>
    <r>
      <rPr>
        <sz val="8"/>
        <color theme="1"/>
        <rFont val="Arial"/>
        <family val="2"/>
        <charset val="204"/>
      </rPr>
      <t>PEG/PPG-10/1</t>
    </r>
    <r>
      <rPr>
        <sz val="8"/>
        <color theme="1"/>
        <rFont val="HGGothicE"/>
        <family val="2"/>
        <charset val="128"/>
      </rPr>
      <t>ジメチコン、ミリスチン酸オクチルドデシル、トリメチルシロキシケイ酸、塩化</t>
    </r>
    <r>
      <rPr>
        <sz val="8"/>
        <color theme="1"/>
        <rFont val="Arial"/>
        <family val="2"/>
        <charset val="204"/>
      </rPr>
      <t>Na</t>
    </r>
    <r>
      <rPr>
        <sz val="8"/>
        <color theme="1"/>
        <rFont val="HGGothicE"/>
        <family val="2"/>
        <charset val="128"/>
      </rPr>
      <t>、水酸化</t>
    </r>
    <r>
      <rPr>
        <sz val="8"/>
        <color theme="1"/>
        <rFont val="Arial"/>
        <family val="2"/>
        <charset val="204"/>
      </rPr>
      <t>Al</t>
    </r>
    <r>
      <rPr>
        <sz val="8"/>
        <color theme="1"/>
        <rFont val="HGGothicE"/>
        <family val="2"/>
        <charset val="128"/>
      </rPr>
      <t>、ステアリン酸、（ビニルジメチコン</t>
    </r>
    <r>
      <rPr>
        <sz val="8"/>
        <color theme="1"/>
        <rFont val="Arial"/>
        <family val="2"/>
        <charset val="204"/>
      </rPr>
      <t>/</t>
    </r>
    <r>
      <rPr>
        <sz val="8"/>
        <color theme="1"/>
        <rFont val="HGGothicE"/>
        <family val="2"/>
        <charset val="128"/>
      </rPr>
      <t>メチコンシルセスキオキサン）クロスポリマー、ラウロイルグルタミン酸ジ（フィトステリル</t>
    </r>
    <r>
      <rPr>
        <sz val="8"/>
        <color theme="1"/>
        <rFont val="Arial"/>
        <family val="2"/>
        <charset val="204"/>
      </rPr>
      <t>/</t>
    </r>
    <r>
      <rPr>
        <sz val="8"/>
        <color theme="1"/>
        <rFont val="HGGothicE"/>
        <family val="2"/>
        <charset val="128"/>
      </rPr>
      <t>オクチルドデシル）、（ジメチコン</t>
    </r>
    <r>
      <rPr>
        <sz val="8"/>
        <color theme="1"/>
        <rFont val="Arial"/>
        <family val="2"/>
        <charset val="204"/>
      </rPr>
      <t>/</t>
    </r>
    <r>
      <rPr>
        <sz val="8"/>
        <color theme="1"/>
        <rFont val="HGGothicE"/>
        <family val="2"/>
        <charset val="128"/>
      </rPr>
      <t>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t>
    </r>
    <r>
      <rPr>
        <sz val="8"/>
        <color theme="1"/>
        <rFont val="Arial"/>
        <family val="2"/>
        <charset val="204"/>
      </rPr>
      <t>-8</t>
    </r>
    <r>
      <rPr>
        <sz val="8"/>
        <color theme="1"/>
        <rFont val="HGGothicE"/>
        <family val="2"/>
        <charset val="128"/>
      </rPr>
      <t>、マイカ、（アクリレーツ</t>
    </r>
    <r>
      <rPr>
        <sz val="8"/>
        <color theme="1"/>
        <rFont val="Arial"/>
        <family val="2"/>
        <charset val="204"/>
      </rPr>
      <t>/</t>
    </r>
    <r>
      <rPr>
        <sz val="8"/>
        <color theme="1"/>
        <rFont val="HGGothicE"/>
        <family val="2"/>
        <charset val="128"/>
      </rPr>
      <t>ジメチコン）コポリマー、リンゴ果実培養細胞エキス、ウメ果実エキス、キサンタンガム、加水分解酵母、オウゴン根エキス、グリセリン、レシチン、フェノキシエタノール、</t>
    </r>
    <r>
      <rPr>
        <sz val="8"/>
        <color theme="1"/>
        <rFont val="Arial"/>
        <family val="2"/>
        <charset val="204"/>
      </rPr>
      <t>(+/-)</t>
    </r>
    <r>
      <rPr>
        <sz val="8"/>
        <color theme="1"/>
        <rFont val="HGGothicE"/>
        <family val="2"/>
        <charset val="128"/>
      </rPr>
      <t>酸化チタン、タルク、酸化鉄</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</si>
  <si>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ETOWAL SEAMLESS GLOW BB SPF45/PA+++ 35g</t>
    </r>
    <r>
      <rPr>
        <sz val="10"/>
        <rFont val="HGGothicE"/>
        <family val="3"/>
        <charset val="128"/>
      </rPr>
      <t>（</t>
    </r>
    <r>
      <rPr>
        <sz val="10"/>
        <rFont val="Arial"/>
        <family val="2"/>
        <charset val="204"/>
      </rPr>
      <t>Light Ochre</t>
    </r>
    <r>
      <rPr>
        <sz val="10"/>
        <rFont val="HGGothicE"/>
        <family val="3"/>
        <charset val="128"/>
      </rPr>
      <t>）</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</si>
  <si>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ETOWAL SILKY LUCENT POWDER 35g</t>
    </r>
    <phoneticPr fontId="11"/>
  </si>
  <si>
    <r>
      <rPr>
        <sz val="8"/>
        <color theme="1"/>
        <rFont val="HGGothicE"/>
        <family val="2"/>
        <charset val="128"/>
      </rPr>
      <t>（ビニルジメチコン</t>
    </r>
    <r>
      <rPr>
        <sz val="8"/>
        <color theme="1"/>
        <rFont val="Arial"/>
        <family val="2"/>
        <charset val="204"/>
      </rPr>
      <t>/</t>
    </r>
    <r>
      <rPr>
        <sz val="8"/>
        <color theme="1"/>
        <rFont val="HGGothicE"/>
        <family val="2"/>
        <charset val="128"/>
      </rPr>
      <t>メチコンシルセスキオキサン）クロスポリマー、シリカ、ポリメタクリル酸メチル、アクリレーツクロスポリマー、マイカ、ラウロイルリシン、ジメチコン、スクワラン、ヒドロキシアセトフェノン、ジフェニルシロキシフェニルトリメチコン、野菜油、硫酸</t>
    </r>
    <r>
      <rPr>
        <sz val="8"/>
        <color theme="1"/>
        <rFont val="Arial"/>
        <family val="2"/>
        <charset val="204"/>
      </rPr>
      <t>Ba</t>
    </r>
    <r>
      <rPr>
        <sz val="8"/>
        <color theme="1"/>
        <rFont val="HGGothicE"/>
        <family val="2"/>
        <charset val="128"/>
      </rPr>
      <t>、ビサボロール、ミリスチン酸</t>
    </r>
    <r>
      <rPr>
        <sz val="8"/>
        <color theme="1"/>
        <rFont val="Arial"/>
        <family val="2"/>
        <charset val="204"/>
      </rPr>
      <t>Mg</t>
    </r>
    <r>
      <rPr>
        <sz val="8"/>
        <color theme="1"/>
        <rFont val="HGGothicE"/>
        <family val="2"/>
        <charset val="128"/>
      </rPr>
      <t>、トリメチルシロキシケイ酸、酸化セリウム、（ジメチコン</t>
    </r>
    <r>
      <rPr>
        <sz val="8"/>
        <color theme="1"/>
        <rFont val="Arial"/>
        <family val="2"/>
        <charset val="204"/>
      </rPr>
      <t>/</t>
    </r>
    <r>
      <rPr>
        <sz val="8"/>
        <color theme="1"/>
        <rFont val="HGGothicE"/>
        <family val="2"/>
        <charset val="128"/>
      </rPr>
      <t>ビニルジメチコン）クロスポリマー、トコフェロール、ステアリン酸、水酸化</t>
    </r>
    <r>
      <rPr>
        <sz val="8"/>
        <color theme="1"/>
        <rFont val="Arial"/>
        <family val="2"/>
        <charset val="204"/>
      </rPr>
      <t>Al</t>
    </r>
    <r>
      <rPr>
        <sz val="8"/>
        <color theme="1"/>
        <rFont val="HGGothicE"/>
        <family val="2"/>
        <charset val="128"/>
      </rPr>
      <t>、水、</t>
    </r>
    <r>
      <rPr>
        <sz val="8"/>
        <color theme="1"/>
        <rFont val="Arial"/>
        <family val="2"/>
        <charset val="204"/>
      </rPr>
      <t>BG</t>
    </r>
    <r>
      <rPr>
        <sz val="8"/>
        <color theme="1"/>
        <rFont val="HGGothicE"/>
        <family val="2"/>
        <charset val="128"/>
      </rPr>
      <t>、ヒドロキシアパタイト、リンゴ果実培養細胞エキス、キサンタンガム、加水分解コンキオリンタンパク、加水分解酵母、オウゴン根エキス、グリセリン、レシチン、タルク、酸化亜鉛、合成フルオロフロゴパイト、酸化チタン、酸化鉄、酸化スズ、ハイドロゲンジメチコン</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</si>
  <si>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ESSENCE LOTION 90ml</t>
    </r>
    <phoneticPr fontId="11"/>
  </si>
  <si>
    <r>
      <rPr>
        <sz val="8"/>
        <color theme="1"/>
        <rFont val="HGGothicE"/>
        <family val="2"/>
        <charset val="128"/>
      </rPr>
      <t>ナイアシンアミド＊、精製水、</t>
    </r>
    <r>
      <rPr>
        <sz val="8"/>
        <color theme="1"/>
        <rFont val="Arial"/>
        <family val="2"/>
        <charset val="204"/>
      </rPr>
      <t>1,3-</t>
    </r>
    <r>
      <rPr>
        <sz val="8"/>
        <color theme="1"/>
        <rFont val="HGGothicE"/>
        <family val="2"/>
        <charset val="128"/>
      </rPr>
      <t>ブチレングリコール、ジプロピレングリコール、グリコシルトレハロース･水添デンプン分解物混合溶液、</t>
    </r>
    <r>
      <rPr>
        <sz val="8"/>
        <color theme="1"/>
        <rFont val="Arial"/>
        <family val="2"/>
        <charset val="204"/>
      </rPr>
      <t>1,2-</t>
    </r>
    <r>
      <rPr>
        <sz val="8"/>
        <color theme="1"/>
        <rFont val="HGGothicE"/>
        <family val="2"/>
        <charset val="128"/>
      </rPr>
      <t>ペンタンジオール、ジグリセリン、濃グリセリン、ポリオキシエチレン硬化ヒマシ油、ポリオキシブチレンポリオキシエチレンポリオキシプロピレングリセリルエーテル（</t>
    </r>
    <r>
      <rPr>
        <sz val="8"/>
        <color theme="1"/>
        <rFont val="Arial"/>
        <family val="2"/>
        <charset val="204"/>
      </rPr>
      <t>3B.O.</t>
    </r>
    <r>
      <rPr>
        <sz val="8"/>
        <color theme="1"/>
        <rFont val="HGGothicE"/>
        <family val="2"/>
        <charset val="128"/>
      </rPr>
      <t>）（</t>
    </r>
    <r>
      <rPr>
        <sz val="8"/>
        <color theme="1"/>
        <rFont val="Arial"/>
        <family val="2"/>
        <charset val="204"/>
      </rPr>
      <t>8E.O.</t>
    </r>
    <r>
      <rPr>
        <sz val="8"/>
        <color theme="1"/>
        <rFont val="HGGothicE"/>
        <family val="2"/>
        <charset val="128"/>
      </rPr>
      <t>）（</t>
    </r>
    <r>
      <rPr>
        <sz val="8"/>
        <color theme="1"/>
        <rFont val="Arial"/>
        <family val="2"/>
        <charset val="204"/>
      </rPr>
      <t>5P.O.</t>
    </r>
    <r>
      <rPr>
        <sz val="8"/>
        <color theme="1"/>
        <rFont val="HGGothicE"/>
        <family val="2"/>
        <charset val="128"/>
      </rPr>
      <t>）、アクリル酸･メタクリル酸アルキル共重合体、水素添加大豆リン脂質、ヒアルロン酸ナトリウム（</t>
    </r>
    <r>
      <rPr>
        <sz val="8"/>
        <color theme="1"/>
        <rFont val="Arial"/>
        <family val="2"/>
        <charset val="204"/>
      </rPr>
      <t>2</t>
    </r>
    <r>
      <rPr>
        <sz val="8"/>
        <color theme="1"/>
        <rFont val="HGGothicE"/>
        <family val="2"/>
        <charset val="128"/>
      </rPr>
      <t>）、トリ（カプリル･カプリン酸）グリセリル、水酸化カリウム、フィトステロール、加水分解シルク液、香料、天然ビタミン</t>
    </r>
    <r>
      <rPr>
        <sz val="8"/>
        <color theme="1"/>
        <rFont val="Arial"/>
        <family val="2"/>
        <charset val="204"/>
      </rPr>
      <t>E</t>
    </r>
    <r>
      <rPr>
        <sz val="8"/>
        <color theme="1"/>
        <rFont val="HGGothicE"/>
        <family val="2"/>
        <charset val="128"/>
      </rPr>
      <t>、エクトイン、シアノコバラミン、</t>
    </r>
    <r>
      <rPr>
        <sz val="8"/>
        <color theme="1"/>
        <rFont val="Arial"/>
        <family val="2"/>
        <charset val="204"/>
      </rPr>
      <t>L-</t>
    </r>
    <r>
      <rPr>
        <sz val="8"/>
        <color theme="1"/>
        <rFont val="HGGothicE"/>
        <family val="2"/>
        <charset val="128"/>
      </rPr>
      <t>アスコルビン酸　２</t>
    </r>
    <r>
      <rPr>
        <sz val="8"/>
        <color theme="1"/>
        <rFont val="Arial"/>
        <family val="2"/>
        <charset val="204"/>
      </rPr>
      <t>-</t>
    </r>
    <r>
      <rPr>
        <sz val="8"/>
        <color theme="1"/>
        <rFont val="HGGothicE"/>
        <family val="2"/>
        <charset val="128"/>
      </rPr>
      <t>グルコシド、アスタキサンチン液、酵母エキス（</t>
    </r>
    <r>
      <rPr>
        <sz val="8"/>
        <color theme="1"/>
        <rFont val="Arial"/>
        <family val="2"/>
        <charset val="204"/>
      </rPr>
      <t>1</t>
    </r>
    <r>
      <rPr>
        <sz val="8"/>
        <color theme="1"/>
        <rFont val="HGGothicE"/>
        <family val="2"/>
        <charset val="128"/>
      </rPr>
      <t>）、</t>
    </r>
    <r>
      <rPr>
        <sz val="8"/>
        <color theme="1"/>
        <rFont val="Arial"/>
        <family val="2"/>
        <charset val="204"/>
      </rPr>
      <t>γ-</t>
    </r>
    <r>
      <rPr>
        <sz val="8"/>
        <color theme="1"/>
        <rFont val="HGGothicE"/>
        <family val="2"/>
        <charset val="128"/>
      </rPr>
      <t>グルタミン酸ポリペプチド、パラオキシ安息香酸メチル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</si>
  <si>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VITAL SERUM 35ml</t>
    </r>
    <phoneticPr fontId="11"/>
  </si>
  <si>
    <r>
      <rPr>
        <sz val="8"/>
        <color theme="1"/>
        <rFont val="HGGothicE"/>
        <family val="2"/>
        <charset val="128"/>
      </rPr>
      <t>ナイアシンアミド＊、精製水、</t>
    </r>
    <r>
      <rPr>
        <sz val="8"/>
        <color theme="1"/>
        <rFont val="Arial"/>
        <family val="2"/>
        <charset val="204"/>
      </rPr>
      <t>1,3-</t>
    </r>
    <r>
      <rPr>
        <sz val="8"/>
        <color theme="1"/>
        <rFont val="HGGothicE"/>
        <family val="2"/>
        <charset val="128"/>
      </rPr>
      <t>ブチレングリコール、</t>
    </r>
    <r>
      <rPr>
        <sz val="8"/>
        <color theme="1"/>
        <rFont val="Arial"/>
        <family val="2"/>
        <charset val="204"/>
      </rPr>
      <t>1,2-</t>
    </r>
    <r>
      <rPr>
        <sz val="8"/>
        <color theme="1"/>
        <rFont val="HGGothicE"/>
        <family val="2"/>
        <charset val="128"/>
      </rPr>
      <t>ペンタンジオール、トリ（カプリル･カプリン酸）グリセリル、スクワラン、濃グリセリン、ポリオキシブチレンポリオキシエチレンポリオキシプロピレングリセリルエーテル（</t>
    </r>
    <r>
      <rPr>
        <sz val="8"/>
        <color theme="1"/>
        <rFont val="Arial"/>
        <family val="2"/>
        <charset val="204"/>
      </rPr>
      <t>3B.O.</t>
    </r>
    <r>
      <rPr>
        <sz val="8"/>
        <color theme="1"/>
        <rFont val="HGGothicE"/>
        <family val="2"/>
        <charset val="128"/>
      </rPr>
      <t>）（</t>
    </r>
    <r>
      <rPr>
        <sz val="8"/>
        <color theme="1"/>
        <rFont val="Arial"/>
        <family val="2"/>
        <charset val="204"/>
      </rPr>
      <t>8E.O.</t>
    </r>
    <r>
      <rPr>
        <sz val="8"/>
        <color theme="1"/>
        <rFont val="HGGothicE"/>
        <family val="2"/>
        <charset val="128"/>
      </rPr>
      <t>）（</t>
    </r>
    <r>
      <rPr>
        <sz val="8"/>
        <color theme="1"/>
        <rFont val="Arial"/>
        <family val="2"/>
        <charset val="204"/>
      </rPr>
      <t>5P.O.</t>
    </r>
    <r>
      <rPr>
        <sz val="8"/>
        <color theme="1"/>
        <rFont val="HGGothicE"/>
        <family val="2"/>
        <charset val="128"/>
      </rPr>
      <t>）、ジプロピレングリコール、ポリアクリル酸アミド、トリメチルグリシン、ポリエチレングリコール</t>
    </r>
    <r>
      <rPr>
        <sz val="8"/>
        <color theme="1"/>
        <rFont val="Arial"/>
        <family val="2"/>
        <charset val="204"/>
      </rPr>
      <t>1500</t>
    </r>
    <r>
      <rPr>
        <sz val="8"/>
        <color theme="1"/>
        <rFont val="HGGothicE"/>
        <family val="2"/>
        <charset val="128"/>
      </rPr>
      <t>、軽質流動イソパラフィン、イソステアリン酸イソプロピル、ポリオキシエチレン硬化ヒマシ油、ポリオキシエチレンラウリルエーテル、水素添加大豆リン脂質、アクリル酸･メタクリル酸アルキル共重合体、エデト酸三ナトリウム、</t>
    </r>
    <r>
      <rPr>
        <sz val="8"/>
        <color theme="1"/>
        <rFont val="Arial"/>
        <family val="2"/>
        <charset val="204"/>
      </rPr>
      <t>L-</t>
    </r>
    <r>
      <rPr>
        <sz val="8"/>
        <color theme="1"/>
        <rFont val="HGGothicE"/>
        <family val="2"/>
        <charset val="128"/>
      </rPr>
      <t>アルギニン、香料、ヒアルロン酸ナトリウム（</t>
    </r>
    <r>
      <rPr>
        <sz val="8"/>
        <color theme="1"/>
        <rFont val="Arial"/>
        <family val="2"/>
        <charset val="204"/>
      </rPr>
      <t>2</t>
    </r>
    <r>
      <rPr>
        <sz val="8"/>
        <color theme="1"/>
        <rFont val="HGGothicE"/>
        <family val="2"/>
        <charset val="128"/>
      </rPr>
      <t>）、コレステロール、ヒアルロン酸ヒドロキシプロピルトリモニウム、フィトステロール、加水分解シルク液、天然ビタミン</t>
    </r>
    <r>
      <rPr>
        <sz val="8"/>
        <color theme="1"/>
        <rFont val="Arial"/>
        <family val="2"/>
        <charset val="204"/>
      </rPr>
      <t>E</t>
    </r>
    <r>
      <rPr>
        <sz val="8"/>
        <color theme="1"/>
        <rFont val="HGGothicE"/>
        <family val="2"/>
        <charset val="128"/>
      </rPr>
      <t>、イノシット、テトラ</t>
    </r>
    <r>
      <rPr>
        <sz val="8"/>
        <color theme="1"/>
        <rFont val="Arial"/>
        <family val="2"/>
        <charset val="204"/>
      </rPr>
      <t>2-</t>
    </r>
    <r>
      <rPr>
        <sz val="8"/>
        <color theme="1"/>
        <rFont val="HGGothicE"/>
        <family val="2"/>
        <charset val="128"/>
      </rPr>
      <t>ヘキシルデカン酸アスコルビル、アスタキサンチン液、サンゴ草抽出液、酵母エキス（</t>
    </r>
    <r>
      <rPr>
        <sz val="8"/>
        <color theme="1"/>
        <rFont val="Arial"/>
        <family val="2"/>
        <charset val="204"/>
      </rPr>
      <t>1</t>
    </r>
    <r>
      <rPr>
        <sz val="8"/>
        <color theme="1"/>
        <rFont val="HGGothicE"/>
        <family val="2"/>
        <charset val="128"/>
      </rPr>
      <t>）、</t>
    </r>
    <r>
      <rPr>
        <sz val="8"/>
        <color theme="1"/>
        <rFont val="Arial"/>
        <family val="2"/>
        <charset val="204"/>
      </rPr>
      <t>L-</t>
    </r>
    <r>
      <rPr>
        <sz val="8"/>
        <color theme="1"/>
        <rFont val="HGGothicE"/>
        <family val="2"/>
        <charset val="128"/>
      </rPr>
      <t>エルゴチオネイン液、パラオキシ安息香酸メチル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</si>
  <si>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MOISTURE CREAM 30g</t>
    </r>
    <phoneticPr fontId="11"/>
  </si>
  <si>
    <r>
      <rPr>
        <sz val="8"/>
        <color theme="1"/>
        <rFont val="HGGothicE"/>
        <family val="2"/>
        <charset val="128"/>
      </rPr>
      <t>ナイアシンアミド＊、精製水、スクワラン、イソステアリン酸硬化ヒマシ油、濃グリセリン、ホホバ油、イソステアリン酸フィトステリル、モノミリスチン酸デカグリセリル、</t>
    </r>
    <r>
      <rPr>
        <sz val="8"/>
        <color theme="1"/>
        <rFont val="Arial"/>
        <family val="2"/>
        <charset val="204"/>
      </rPr>
      <t>1,2-</t>
    </r>
    <r>
      <rPr>
        <sz val="8"/>
        <color theme="1"/>
        <rFont val="HGGothicE"/>
        <family val="2"/>
        <charset val="128"/>
      </rPr>
      <t>ペンタンジオール、親油型モノステアリン酸グリセリル、ステアリン酸、セトステアリルアルコール、パルミチン酸セチル、ベヘニルアルコール、ポリアクリル酸アミド、コメヌカロウ、コレステロール、メチルポリシロキサン、軽質流動イソパラフィン、</t>
    </r>
    <r>
      <rPr>
        <sz val="8"/>
        <color theme="1"/>
        <rFont val="Arial"/>
        <family val="2"/>
        <charset val="204"/>
      </rPr>
      <t>1,3-</t>
    </r>
    <r>
      <rPr>
        <sz val="8"/>
        <color theme="1"/>
        <rFont val="HGGothicE"/>
        <family val="2"/>
        <charset val="128"/>
      </rPr>
      <t>ブチレングリコール、ジラウロイルグルタミン酸リシンナトリウム液、ポリオキシエチレン硬化ヒマシ油、ポリオキシエチレンラウリルエーテル、香料、水素添加大豆リン脂質、トリ（カプリル･カプリン酸）グリセリル、フィトステロール、加水分解シルク液、天然ビタミン</t>
    </r>
    <r>
      <rPr>
        <sz val="8"/>
        <color theme="1"/>
        <rFont val="Arial"/>
        <family val="2"/>
        <charset val="204"/>
      </rPr>
      <t>E</t>
    </r>
    <r>
      <rPr>
        <sz val="8"/>
        <color theme="1"/>
        <rFont val="HGGothicE"/>
        <family val="2"/>
        <charset val="128"/>
      </rPr>
      <t>、テトラ</t>
    </r>
    <r>
      <rPr>
        <sz val="8"/>
        <color theme="1"/>
        <rFont val="Arial"/>
        <family val="2"/>
        <charset val="204"/>
      </rPr>
      <t>2-</t>
    </r>
    <r>
      <rPr>
        <sz val="8"/>
        <color theme="1"/>
        <rFont val="HGGothicE"/>
        <family val="2"/>
        <charset val="128"/>
      </rPr>
      <t>ヘキシルデカン酸アスコルビル、フェルラ酸、ルチングルコシド、ポリメタクリロイルオキシエチルホスホリルコリン液、アスタキサンチン液、酵母エキス（</t>
    </r>
    <r>
      <rPr>
        <sz val="8"/>
        <color theme="1"/>
        <rFont val="Arial"/>
        <family val="2"/>
        <charset val="204"/>
      </rPr>
      <t>1</t>
    </r>
    <r>
      <rPr>
        <sz val="8"/>
        <color theme="1"/>
        <rFont val="HGGothicE"/>
        <family val="2"/>
        <charset val="128"/>
      </rPr>
      <t>）、パラオキシ安息香酸メチル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</si>
  <si>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FOCUS MASQUERADE EFFECTOR 15g</t>
    </r>
    <phoneticPr fontId="11"/>
  </si>
  <si>
    <r>
      <rPr>
        <sz val="8"/>
        <color theme="1"/>
        <rFont val="HGGothicE"/>
        <family val="2"/>
        <charset val="128"/>
      </rPr>
      <t>水、</t>
    </r>
    <r>
      <rPr>
        <sz val="8"/>
        <color theme="1"/>
        <rFont val="Arial"/>
        <family val="2"/>
        <charset val="204"/>
      </rPr>
      <t>BG</t>
    </r>
    <r>
      <rPr>
        <sz val="8"/>
        <color theme="1"/>
        <rFont val="HGGothicE"/>
        <family val="2"/>
        <charset val="128"/>
      </rPr>
      <t>、イソステアリン酸水添ヒマシ油、グリセリン、スクワラン、イソステアリン酸フィトステリル、ベヘニルアルコール、ホホバ種子油、ステアリン酸ポリグリセリル</t>
    </r>
    <r>
      <rPr>
        <sz val="8"/>
        <color theme="1"/>
        <rFont val="Arial"/>
        <family val="2"/>
        <charset val="204"/>
      </rPr>
      <t>-10</t>
    </r>
    <r>
      <rPr>
        <sz val="8"/>
        <color theme="1"/>
        <rFont val="HGGothicE"/>
        <family val="2"/>
        <charset val="128"/>
      </rPr>
      <t>、</t>
    </r>
    <r>
      <rPr>
        <sz val="8"/>
        <color theme="1"/>
        <rFont val="Arial"/>
        <family val="2"/>
        <charset val="204"/>
      </rPr>
      <t>PEG-400</t>
    </r>
    <r>
      <rPr>
        <sz val="8"/>
        <color theme="1"/>
        <rFont val="HGGothicE"/>
        <family val="2"/>
        <charset val="128"/>
      </rPr>
      <t>、ケイ酸（</t>
    </r>
    <r>
      <rPr>
        <sz val="8"/>
        <color theme="1"/>
        <rFont val="Arial"/>
        <family val="2"/>
        <charset val="204"/>
      </rPr>
      <t>Al/Mg</t>
    </r>
    <r>
      <rPr>
        <sz val="8"/>
        <color theme="1"/>
        <rFont val="HGGothicE"/>
        <family val="2"/>
        <charset val="128"/>
      </rPr>
      <t>）、パルミチン酸セチル、ステアリン酸グリセリル、ポリアクリルアミド、水添ポリイソブテン、パルミチン酸エチルヘキシル、ラウレス</t>
    </r>
    <r>
      <rPr>
        <sz val="8"/>
        <color theme="1"/>
        <rFont val="Arial"/>
        <family val="2"/>
        <charset val="204"/>
      </rPr>
      <t>-7</t>
    </r>
    <r>
      <rPr>
        <sz val="8"/>
        <color theme="1"/>
        <rFont val="HGGothicE"/>
        <family val="2"/>
        <charset val="128"/>
      </rPr>
      <t>、</t>
    </r>
    <r>
      <rPr>
        <sz val="8"/>
        <color theme="1"/>
        <rFont val="Arial"/>
        <family val="2"/>
        <charset val="204"/>
      </rPr>
      <t>EDTA-2Na</t>
    </r>
    <r>
      <rPr>
        <sz val="8"/>
        <color theme="1"/>
        <rFont val="HGGothicE"/>
        <family val="2"/>
        <charset val="128"/>
      </rPr>
      <t>、トリヒドロキシステアリン、パルミチン酸レチノール、コーン油、アルニカ花エキス、加水分解酵母、ボタンエキス、ヒアルロン酸</t>
    </r>
    <r>
      <rPr>
        <sz val="8"/>
        <color theme="1"/>
        <rFont val="Arial"/>
        <family val="2"/>
        <charset val="204"/>
      </rPr>
      <t>Na</t>
    </r>
    <r>
      <rPr>
        <sz val="8"/>
        <color theme="1"/>
        <rFont val="HGGothicE"/>
        <family val="2"/>
        <charset val="128"/>
      </rPr>
      <t>、アセチルヘキサペプチド</t>
    </r>
    <r>
      <rPr>
        <sz val="8"/>
        <color theme="1"/>
        <rFont val="Arial"/>
        <family val="2"/>
        <charset val="204"/>
      </rPr>
      <t>-8</t>
    </r>
    <r>
      <rPr>
        <sz val="8"/>
        <color theme="1"/>
        <rFont val="HGGothicE"/>
        <family val="2"/>
        <charset val="128"/>
      </rPr>
      <t>、トコフェロール、メチルパラベン</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</si>
  <si>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FOCUS ALL DAY PERFECT VEIL 35g</t>
    </r>
    <phoneticPr fontId="11"/>
  </si>
  <si>
    <r>
      <rPr>
        <sz val="8"/>
        <color theme="1"/>
        <rFont val="HGGothicE"/>
        <family val="2"/>
        <charset val="128"/>
      </rPr>
      <t>水、ジメチコン、（ジメチコン</t>
    </r>
    <r>
      <rPr>
        <sz val="8"/>
        <color theme="1"/>
        <rFont val="Arial"/>
        <family val="2"/>
        <charset val="204"/>
      </rPr>
      <t>/</t>
    </r>
    <r>
      <rPr>
        <sz val="8"/>
        <color theme="1"/>
        <rFont val="HGGothicE"/>
        <family val="2"/>
        <charset val="128"/>
      </rPr>
      <t>ビニルジメチコン）クロスポリマー、</t>
    </r>
    <r>
      <rPr>
        <sz val="8"/>
        <color theme="1"/>
        <rFont val="Arial"/>
        <family val="2"/>
        <charset val="204"/>
      </rPr>
      <t>BG</t>
    </r>
    <r>
      <rPr>
        <sz val="8"/>
        <color theme="1"/>
        <rFont val="HGGothicE"/>
        <family val="2"/>
        <charset val="128"/>
      </rPr>
      <t>、</t>
    </r>
    <r>
      <rPr>
        <sz val="8"/>
        <color theme="1"/>
        <rFont val="Arial"/>
        <family val="2"/>
        <charset val="204"/>
      </rPr>
      <t>DPG</t>
    </r>
    <r>
      <rPr>
        <sz val="8"/>
        <color theme="1"/>
        <rFont val="HGGothicE"/>
        <family val="2"/>
        <charset val="128"/>
      </rPr>
      <t>、セチル</t>
    </r>
    <r>
      <rPr>
        <sz val="8"/>
        <color theme="1"/>
        <rFont val="Arial"/>
        <family val="2"/>
        <charset val="204"/>
      </rPr>
      <t>PEG/PPG-10/1</t>
    </r>
    <r>
      <rPr>
        <sz val="8"/>
        <color theme="1"/>
        <rFont val="HGGothicE"/>
        <family val="2"/>
        <charset val="128"/>
      </rPr>
      <t>ジメチコン、（ジメチコン</t>
    </r>
    <r>
      <rPr>
        <sz val="8"/>
        <color theme="1"/>
        <rFont val="Arial"/>
        <family val="2"/>
        <charset val="204"/>
      </rPr>
      <t>/</t>
    </r>
    <r>
      <rPr>
        <sz val="8"/>
        <color theme="1"/>
        <rFont val="HGGothicE"/>
        <family val="2"/>
        <charset val="128"/>
      </rPr>
      <t>（</t>
    </r>
    <r>
      <rPr>
        <sz val="8"/>
        <color theme="1"/>
        <rFont val="Arial"/>
        <family val="2"/>
        <charset val="204"/>
      </rPr>
      <t>PEG-10/15</t>
    </r>
    <r>
      <rPr>
        <sz val="8"/>
        <color theme="1"/>
        <rFont val="HGGothicE"/>
        <family val="2"/>
        <charset val="128"/>
      </rPr>
      <t>））クロスポリマー、ビス（</t>
    </r>
    <r>
      <rPr>
        <sz val="8"/>
        <color theme="1"/>
        <rFont val="Arial"/>
        <family val="2"/>
        <charset val="204"/>
      </rPr>
      <t>PEG/PPG-14/14</t>
    </r>
    <r>
      <rPr>
        <sz val="8"/>
        <color theme="1"/>
        <rFont val="HGGothicE"/>
        <family val="2"/>
        <charset val="128"/>
      </rPr>
      <t>）ジメチコン、スクワラン、ラベンダー油、イノシトール、ベタイン、マカデミアナッツ脂肪酸フィトステリル、オレンジ果皮油、パルミチン酸エチルヘキシル、シロキクラゲ多糖体、トリヒドロキシステアリン、加水分解酵母、ヒアルロン酸</t>
    </r>
    <r>
      <rPr>
        <sz val="8"/>
        <color theme="1"/>
        <rFont val="Arial"/>
        <family val="2"/>
        <charset val="204"/>
      </rPr>
      <t>Na</t>
    </r>
    <phoneticPr fontId="11"/>
  </si>
  <si>
    <r>
      <rPr>
        <sz val="12"/>
        <color theme="1"/>
        <rFont val="Yu Mincho"/>
        <family val="1"/>
        <charset val="128"/>
      </rPr>
      <t>オールインワンシートマスク　モイスト</t>
    </r>
    <r>
      <rPr>
        <sz val="12"/>
        <color theme="1"/>
        <rFont val="Arial"/>
        <family val="2"/>
        <charset val="204"/>
      </rPr>
      <t>EX</t>
    </r>
    <r>
      <rPr>
        <sz val="12"/>
        <color theme="1"/>
        <rFont val="Yu Mincho"/>
        <family val="1"/>
        <charset val="128"/>
      </rPr>
      <t>Ⅱ（</t>
    </r>
    <r>
      <rPr>
        <sz val="12"/>
        <color theme="1"/>
        <rFont val="Arial"/>
        <family val="2"/>
        <charset val="204"/>
      </rPr>
      <t>50</t>
    </r>
    <r>
      <rPr>
        <sz val="12"/>
        <color theme="1"/>
        <rFont val="Yu Mincho"/>
        <family val="1"/>
        <charset val="128"/>
      </rPr>
      <t>枚）　</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</si>
  <si>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ALL</t>
    </r>
    <r>
      <rPr>
        <sz val="10"/>
        <color rgb="FF000000"/>
        <rFont val="MS Gothic"/>
        <family val="3"/>
        <charset val="128"/>
      </rPr>
      <t>　</t>
    </r>
    <r>
      <rPr>
        <sz val="10"/>
        <color rgb="FF000000"/>
        <rFont val="Arial"/>
        <family val="2"/>
        <charset val="204"/>
      </rPr>
      <t>IN</t>
    </r>
    <r>
      <rPr>
        <sz val="10"/>
        <color rgb="FF000000"/>
        <rFont val="MS Gothic"/>
        <family val="3"/>
        <charset val="128"/>
      </rPr>
      <t>　</t>
    </r>
    <r>
      <rPr>
        <sz val="10"/>
        <color rgb="FF000000"/>
        <rFont val="Arial"/>
        <family val="2"/>
        <charset val="204"/>
      </rPr>
      <t>ONE</t>
    </r>
    <r>
      <rPr>
        <sz val="10"/>
        <color rgb="FF000000"/>
        <rFont val="MS Gothic"/>
        <family val="3"/>
        <charset val="128"/>
      </rPr>
      <t>　</t>
    </r>
    <r>
      <rPr>
        <sz val="10"/>
        <color rgb="FF000000"/>
        <rFont val="Arial"/>
        <family val="2"/>
        <charset val="204"/>
      </rPr>
      <t>SHEET</t>
    </r>
    <r>
      <rPr>
        <sz val="10"/>
        <color rgb="FF000000"/>
        <rFont val="MS Gothic"/>
        <family val="3"/>
        <charset val="128"/>
      </rPr>
      <t>　</t>
    </r>
    <r>
      <rPr>
        <sz val="10"/>
        <color rgb="FF000000"/>
        <rFont val="Arial"/>
        <family val="2"/>
        <charset val="204"/>
      </rPr>
      <t>MASK</t>
    </r>
    <r>
      <rPr>
        <sz val="10"/>
        <color rgb="FF000000"/>
        <rFont val="MS Gothic"/>
        <family val="3"/>
        <charset val="128"/>
      </rPr>
      <t>　</t>
    </r>
    <r>
      <rPr>
        <sz val="10"/>
        <color rgb="FF000000"/>
        <rFont val="Arial"/>
        <family val="2"/>
        <charset val="204"/>
      </rPr>
      <t>MOIST EX BOX СНЯТО С ПР-ВА</t>
    </r>
    <phoneticPr fontId="11"/>
  </si>
  <si>
    <r>
      <rPr>
        <sz val="8"/>
        <color theme="1"/>
        <rFont val="Arial Unicode MS"/>
        <family val="3"/>
        <charset val="128"/>
      </rPr>
      <t xml:space="preserve">水	ＢＧ	ＤＰＧ	グリセリン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カミツレ花エキス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マンニトール	ダマスクバラ花油	ニオイテンジクアオイ油	パルマローザ油	ラベンダー油	グレープフルーツ果皮油	ローズマリー油</t>
    </r>
  </si>
  <si>
    <r>
      <rPr>
        <sz val="12"/>
        <color theme="1"/>
        <rFont val="Yu Mincho"/>
        <family val="1"/>
        <charset val="128"/>
      </rPr>
      <t>オールインワンシートマスク　モイスト</t>
    </r>
    <r>
      <rPr>
        <sz val="12"/>
        <color theme="1"/>
        <rFont val="Arial"/>
        <family val="2"/>
        <charset val="204"/>
      </rPr>
      <t>EX</t>
    </r>
    <r>
      <rPr>
        <sz val="12"/>
        <color theme="1"/>
        <rFont val="Yu Mincho"/>
        <family val="1"/>
        <charset val="128"/>
      </rPr>
      <t>Ⅱ（</t>
    </r>
    <r>
      <rPr>
        <sz val="12"/>
        <color theme="1"/>
        <rFont val="Arial"/>
        <family val="2"/>
        <charset val="204"/>
      </rPr>
      <t>7</t>
    </r>
    <r>
      <rPr>
        <sz val="12"/>
        <color theme="1"/>
        <rFont val="Yu Mincho"/>
        <family val="1"/>
        <charset val="128"/>
      </rPr>
      <t>枚）　</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</si>
  <si>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MOIST EX 7 TESTER N.C.V</t>
    </r>
  </si>
  <si>
    <r>
      <rPr>
        <sz val="8"/>
        <color theme="1"/>
        <rFont val="Arial Unicode MS"/>
        <family val="3"/>
        <charset val="128"/>
      </rPr>
      <t xml:space="preserve">水	ＢＧ	ＤＰＧ	グリセリン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4	</t>
    </r>
    <r>
      <rPr>
        <sz val="8"/>
        <color theme="1"/>
        <rFont val="Arial Unicode MS"/>
        <family val="3"/>
        <charset val="128"/>
      </rPr>
      <t>ローマカミツレ花エキス	トウキンセンカ花エキス	ヤグルマギク花エキス	カミツレ花エキス	セイヨウオトギリソウ花／葉／茎エキス	フユボダイジュ花エキス	ビルベリー果実エキス	サトウキビエキス	サトウカエデ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t>
    </r>
  </si>
  <si>
    <r>
      <rPr>
        <sz val="12"/>
        <color theme="1"/>
        <rFont val="Yu Mincho"/>
        <family val="1"/>
        <charset val="128"/>
      </rPr>
      <t>オールインワンシートマスク　ザ・ベスト</t>
    </r>
    <r>
      <rPr>
        <sz val="12"/>
        <color theme="1"/>
        <rFont val="Arial"/>
        <family val="2"/>
        <charset val="204"/>
      </rPr>
      <t>EX</t>
    </r>
    <r>
      <rPr>
        <sz val="12"/>
        <color theme="1"/>
        <rFont val="Yu Mincho"/>
        <family val="1"/>
        <charset val="128"/>
      </rPr>
      <t>（</t>
    </r>
    <r>
      <rPr>
        <sz val="12"/>
        <color theme="1"/>
        <rFont val="Arial"/>
        <family val="2"/>
        <charset val="204"/>
      </rPr>
      <t>20</t>
    </r>
    <r>
      <rPr>
        <sz val="12"/>
        <color theme="1"/>
        <rFont val="Yu Mincho"/>
        <family val="1"/>
        <charset val="128"/>
      </rPr>
      <t>枚）</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</si>
  <si>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ALL</t>
    </r>
    <r>
      <rPr>
        <sz val="10"/>
        <color rgb="FF000000"/>
        <rFont val="MS Gothic"/>
        <family val="3"/>
        <charset val="128"/>
      </rPr>
      <t>　</t>
    </r>
    <r>
      <rPr>
        <sz val="10"/>
        <color rgb="FF000000"/>
        <rFont val="Arial"/>
        <family val="2"/>
        <charset val="204"/>
      </rPr>
      <t>IN</t>
    </r>
    <r>
      <rPr>
        <sz val="10"/>
        <color rgb="FF000000"/>
        <rFont val="MS Gothic"/>
        <family val="3"/>
        <charset val="128"/>
      </rPr>
      <t>　</t>
    </r>
    <r>
      <rPr>
        <sz val="10"/>
        <color rgb="FF000000"/>
        <rFont val="Arial"/>
        <family val="2"/>
        <charset val="204"/>
      </rPr>
      <t>ONE</t>
    </r>
    <r>
      <rPr>
        <sz val="10"/>
        <color rgb="FF000000"/>
        <rFont val="MS Gothic"/>
        <family val="3"/>
        <charset val="128"/>
      </rPr>
      <t>　</t>
    </r>
    <r>
      <rPr>
        <sz val="10"/>
        <color rgb="FF000000"/>
        <rFont val="Arial"/>
        <family val="2"/>
        <charset val="204"/>
      </rPr>
      <t>SHEET</t>
    </r>
    <r>
      <rPr>
        <sz val="10"/>
        <color rgb="FF000000"/>
        <rFont val="MS Gothic"/>
        <family val="3"/>
        <charset val="128"/>
      </rPr>
      <t>　</t>
    </r>
    <r>
      <rPr>
        <sz val="10"/>
        <color rgb="FF000000"/>
        <rFont val="Arial"/>
        <family val="2"/>
        <charset val="204"/>
      </rPr>
      <t>MASK</t>
    </r>
    <r>
      <rPr>
        <sz val="10"/>
        <color rgb="FF000000"/>
        <rFont val="MS Gothic"/>
        <family val="3"/>
        <charset val="128"/>
      </rPr>
      <t>　</t>
    </r>
    <r>
      <rPr>
        <sz val="10"/>
        <color rgb="FF000000"/>
        <rFont val="Arial"/>
        <family val="2"/>
        <charset val="204"/>
      </rPr>
      <t>THE</t>
    </r>
    <r>
      <rPr>
        <sz val="10"/>
        <color rgb="FF000000"/>
        <rFont val="MS Gothic"/>
        <family val="3"/>
        <charset val="128"/>
      </rPr>
      <t>　</t>
    </r>
    <r>
      <rPr>
        <sz val="10"/>
        <color rgb="FF000000"/>
        <rFont val="Arial"/>
        <family val="2"/>
        <charset val="204"/>
      </rPr>
      <t>BEST  EX BOX 20 СНЯТО С ПР-ВА</t>
    </r>
    <phoneticPr fontId="11"/>
  </si>
  <si>
    <r>
      <rPr>
        <sz val="8"/>
        <color theme="1"/>
        <rFont val="Arial Unicode MS"/>
        <family val="3"/>
        <charset val="128"/>
      </rPr>
      <t xml:space="preserve">水	ＢＧ	グリセリン	ＤＰＧ	ベタイン	エクトイン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 xml:space="preserve">水溶性プロテオグリカン
</t>
    </r>
    <r>
      <rPr>
        <sz val="8"/>
        <color theme="1"/>
        <rFont val="Arial"/>
        <family val="2"/>
        <charset val="204"/>
      </rPr>
      <t xml:space="preserve">"	</t>
    </r>
    <r>
      <rPr>
        <sz val="8"/>
        <color theme="1"/>
        <rFont val="Arial Unicode MS"/>
        <family val="3"/>
        <charset val="128"/>
      </rPr>
      <t>カミツレ花エキス	ツボクサエキス	カンゾウ根エキス	チャ葉エキス	イタドリ根エキス	ローズマリー葉エキス	オウゴンエキス	オウバクエキス</t>
    </r>
    <r>
      <rPr>
        <sz val="8"/>
        <color theme="1"/>
        <rFont val="Arial"/>
        <family val="2"/>
        <charset val="204"/>
      </rPr>
      <t xml:space="preserve"> 	</t>
    </r>
    <r>
      <rPr>
        <sz val="8"/>
        <color theme="1"/>
        <rFont val="Arial Unicode MS"/>
        <family val="3"/>
        <charset val="128"/>
      </rPr>
      <t xml:space="preserve">加水分解酵母	加水分解酵母エキス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アルニカ花エキス	キュウリ果実エキス	ゼニアオイ花エキス	パリエタリアエキス	セイヨウニワトコ花エキス	ニンニクエキス	ゴボウ根エキス	オドリコソウ花／葉／茎エキス	オランダガラシ葉／茎エキス	セイヨウアカマツ球果エキス	マンニトール	ダマスクバラ花油	ニオイテンジクアオイ油	パルマローザ油	ラベンダー油	グレープフルーツ果皮油	ローズマリー油</t>
    </r>
    <phoneticPr fontId="11"/>
  </si>
  <si>
    <r>
      <rPr>
        <sz val="12"/>
        <color theme="1"/>
        <rFont val="Yu Mincho"/>
        <family val="1"/>
        <charset val="128"/>
      </rPr>
      <t>オールインワンシートマスク　ザ・ベスト</t>
    </r>
    <r>
      <rPr>
        <sz val="12"/>
        <color theme="1"/>
        <rFont val="Arial"/>
        <family val="2"/>
        <charset val="204"/>
      </rPr>
      <t>EX</t>
    </r>
    <r>
      <rPr>
        <sz val="12"/>
        <color theme="1"/>
        <rFont val="Yu Mincho"/>
        <family val="1"/>
        <charset val="128"/>
      </rPr>
      <t>（</t>
    </r>
    <r>
      <rPr>
        <sz val="12"/>
        <color theme="1"/>
        <rFont val="Arial"/>
        <family val="2"/>
        <charset val="204"/>
      </rPr>
      <t>3</t>
    </r>
    <r>
      <rPr>
        <sz val="12"/>
        <color theme="1"/>
        <rFont val="Yu Mincho"/>
        <family val="1"/>
        <charset val="128"/>
      </rPr>
      <t>枚）</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</si>
  <si>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THE</t>
    </r>
    <r>
      <rPr>
        <sz val="10"/>
        <color rgb="FF000000"/>
        <rFont val="Arial"/>
        <family val="3"/>
        <charset val="128"/>
      </rPr>
      <t>　</t>
    </r>
    <r>
      <rPr>
        <sz val="10"/>
        <color rgb="FF000000"/>
        <rFont val="Arial"/>
        <family val="2"/>
        <charset val="204"/>
      </rPr>
      <t>BEST  EX 3 TESTER N.C.V</t>
    </r>
  </si>
  <si>
    <r>
      <rPr>
        <sz val="8"/>
        <color theme="1"/>
        <rFont val="Arial Unicode MS"/>
        <family val="3"/>
        <charset val="128"/>
      </rPr>
      <t xml:space="preserve">水	ＢＧ	グリセリン	ＤＰＧ	ベタイン	エクトイン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 xml:space="preserve">水溶性プロテオグリカン
</t>
    </r>
    <r>
      <rPr>
        <sz val="8"/>
        <color theme="1"/>
        <rFont val="Arial"/>
        <family val="2"/>
        <charset val="204"/>
      </rPr>
      <t xml:space="preserve">"	</t>
    </r>
    <r>
      <rPr>
        <sz val="8"/>
        <color theme="1"/>
        <rFont val="Arial Unicode MS"/>
        <family val="3"/>
        <charset val="128"/>
      </rPr>
      <t>カミツレ花エキス	ツボクサエキス	カンゾウ根エキス	チャ葉エキス	イタドリ根エキス	ローズマリー葉エキス	オウゴンエキス	オウバクエキス</t>
    </r>
    <r>
      <rPr>
        <sz val="8"/>
        <color theme="1"/>
        <rFont val="Arial"/>
        <family val="2"/>
        <charset val="204"/>
      </rPr>
      <t xml:space="preserve"> 	</t>
    </r>
    <r>
      <rPr>
        <sz val="8"/>
        <color theme="1"/>
        <rFont val="Arial Unicode MS"/>
        <family val="3"/>
        <charset val="128"/>
      </rPr>
      <t xml:space="preserve">加水分解酵母	加水分解酵母エキス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アルニカ花エキス	キュウリ果実エキス	ゼニアオイ花エキス	パリエタリアエキス	セイヨウニワトコ花エキス	ニンニクエキス	ゴボウ根エキス	オドリコソウ花／葉／茎エキス	オランダガラシ葉／茎エキス	セイヨウアカマツ球果エキス	マンニトール	ダマスクバラ花油	ニオイテンジクアオイ油	パルマローザ油	ラベンダー油	グレープフルーツ果皮油	ローズマリー油</t>
    </r>
  </si>
  <si>
    <r>
      <rPr>
        <sz val="10"/>
        <color rgb="FFFF0000"/>
        <rFont val="Arial"/>
        <family val="3"/>
        <charset val="128"/>
      </rPr>
      <t>《</t>
    </r>
    <r>
      <rPr>
        <sz val="10"/>
        <color rgb="FFFF0000"/>
        <rFont val="Arial"/>
        <family val="2"/>
        <charset val="204"/>
      </rPr>
      <t>Quality 1st</t>
    </r>
    <r>
      <rPr>
        <sz val="10"/>
        <color rgb="FFFF0000"/>
        <rFont val="Arial"/>
        <family val="3"/>
        <charset val="128"/>
      </rPr>
      <t>》</t>
    </r>
    <r>
      <rPr>
        <sz val="10"/>
        <color rgb="FFFF0000"/>
        <rFont val="Arial"/>
        <family val="2"/>
        <charset val="204"/>
      </rPr>
      <t>ALL</t>
    </r>
    <r>
      <rPr>
        <sz val="10"/>
        <color rgb="FFFF0000"/>
        <rFont val="Arial"/>
        <family val="3"/>
        <charset val="128"/>
      </rPr>
      <t>　</t>
    </r>
    <r>
      <rPr>
        <sz val="10"/>
        <color rgb="FFFF0000"/>
        <rFont val="Arial"/>
        <family val="2"/>
        <charset val="204"/>
      </rPr>
      <t>IN</t>
    </r>
    <r>
      <rPr>
        <sz val="10"/>
        <color rgb="FFFF0000"/>
        <rFont val="Arial"/>
        <family val="3"/>
        <charset val="128"/>
      </rPr>
      <t>　</t>
    </r>
    <r>
      <rPr>
        <sz val="10"/>
        <color rgb="FFFF0000"/>
        <rFont val="Arial"/>
        <family val="2"/>
        <charset val="204"/>
      </rPr>
      <t>ONE</t>
    </r>
    <r>
      <rPr>
        <sz val="10"/>
        <color rgb="FFFF0000"/>
        <rFont val="Arial"/>
        <family val="3"/>
        <charset val="128"/>
      </rPr>
      <t>　</t>
    </r>
    <r>
      <rPr>
        <sz val="10"/>
        <color rgb="FFFF0000"/>
        <rFont val="Arial"/>
        <family val="2"/>
        <charset val="204"/>
      </rPr>
      <t>SHEET SUPER SENSITIVE MASK 32 TESTER N.C.V</t>
    </r>
  </si>
  <si>
    <r>
      <rPr>
        <sz val="8"/>
        <color theme="1"/>
        <rFont val="游ゴシック"/>
        <family val="2"/>
        <charset val="128"/>
      </rPr>
      <t>水、</t>
    </r>
    <r>
      <rPr>
        <sz val="8"/>
        <color theme="1"/>
        <rFont val="Arial"/>
        <family val="2"/>
        <charset val="204"/>
      </rPr>
      <t>DPG</t>
    </r>
    <r>
      <rPr>
        <sz val="8"/>
        <color theme="1"/>
        <rFont val="游ゴシック"/>
        <family val="2"/>
        <charset val="128"/>
      </rPr>
      <t>、グリセリン、トリプロピレングリコール、</t>
    </r>
    <r>
      <rPr>
        <sz val="8"/>
        <color theme="1"/>
        <rFont val="Arial"/>
        <family val="2"/>
        <charset val="204"/>
      </rPr>
      <t>BG</t>
    </r>
    <r>
      <rPr>
        <sz val="8"/>
        <color theme="1"/>
        <rFont val="游ゴシック"/>
        <family val="2"/>
        <charset val="128"/>
      </rPr>
      <t>、ナイアシンアミド、カミツレ花エキス、ツボクサエキス、カンゾウ根エキス、チャ葉エキス、イタドリ根エキス、ローズマリー葉エキス、オウゴン根エキス、リン酸アスコルビル</t>
    </r>
    <r>
      <rPr>
        <sz val="8"/>
        <color theme="1"/>
        <rFont val="Arial"/>
        <family val="2"/>
        <charset val="204"/>
      </rPr>
      <t xml:space="preserve"> Mg</t>
    </r>
    <r>
      <rPr>
        <sz val="8"/>
        <color theme="1"/>
        <rFont val="游ゴシック"/>
        <family val="2"/>
        <charset val="128"/>
      </rPr>
      <t>、ヒアルロン酸</t>
    </r>
    <r>
      <rPr>
        <sz val="8"/>
        <color theme="1"/>
        <rFont val="Arial"/>
        <family val="2"/>
        <charset val="204"/>
      </rPr>
      <t>Na</t>
    </r>
    <r>
      <rPr>
        <sz val="8"/>
        <color theme="1"/>
        <rFont val="游ゴシック"/>
        <family val="2"/>
        <charset val="128"/>
      </rPr>
      <t>、ヒアルロン酸ヒドロキシプロピルトリモニウム、水溶性プロテオグリカン、サクシニルアテロコラーゲン、グレープフルーツ種子エキス、水添レシチン、ダイズステロール、セラミド</t>
    </r>
    <r>
      <rPr>
        <sz val="8"/>
        <color theme="1"/>
        <rFont val="Arial"/>
        <family val="2"/>
        <charset val="204"/>
      </rPr>
      <t>3</t>
    </r>
    <r>
      <rPr>
        <sz val="8"/>
        <color theme="1"/>
        <rFont val="游ゴシック"/>
        <family val="2"/>
        <charset val="128"/>
      </rPr>
      <t>、</t>
    </r>
    <r>
      <rPr>
        <sz val="8"/>
        <color theme="1"/>
        <rFont val="Arial"/>
        <family val="2"/>
        <charset val="204"/>
      </rPr>
      <t>PEG-60</t>
    </r>
    <r>
      <rPr>
        <sz val="8"/>
        <color theme="1"/>
        <rFont val="游ゴシック"/>
        <family val="2"/>
        <charset val="128"/>
      </rPr>
      <t>水添ヒマシ油、カルボマー、キサンタンガム、エチルヘキシルグリセリン、水酸化</t>
    </r>
    <r>
      <rPr>
        <sz val="8"/>
        <color theme="1"/>
        <rFont val="Arial"/>
        <family val="2"/>
        <charset val="204"/>
      </rPr>
      <t>Na</t>
    </r>
    <r>
      <rPr>
        <sz val="8"/>
        <color theme="1"/>
        <rFont val="游ゴシック"/>
        <family val="2"/>
        <charset val="128"/>
      </rPr>
      <t>、クエン酸、クエン酸</t>
    </r>
    <r>
      <rPr>
        <sz val="8"/>
        <color theme="1"/>
        <rFont val="Arial"/>
        <family val="2"/>
        <charset val="204"/>
      </rPr>
      <t>Na</t>
    </r>
    <r>
      <rPr>
        <sz val="8"/>
        <color theme="1"/>
        <rFont val="游ゴシック"/>
        <family val="2"/>
        <charset val="128"/>
      </rPr>
      <t>、ラベンダー油、レモン果皮油、オレンジ油、ユズ果皮油、ティーツリー油、スペアミント油</t>
    </r>
    <phoneticPr fontId="11"/>
  </si>
  <si>
    <r>
      <rPr>
        <sz val="10"/>
        <color theme="1"/>
        <rFont val="Arial"/>
        <family val="3"/>
        <charset val="128"/>
      </rPr>
      <t>《</t>
    </r>
    <r>
      <rPr>
        <sz val="10"/>
        <color theme="1"/>
        <rFont val="Arial"/>
        <family val="2"/>
        <charset val="204"/>
      </rPr>
      <t>Quality 1st</t>
    </r>
    <r>
      <rPr>
        <sz val="10"/>
        <color theme="1"/>
        <rFont val="Arial"/>
        <family val="3"/>
        <charset val="128"/>
      </rPr>
      <t>》</t>
    </r>
    <r>
      <rPr>
        <sz val="10"/>
        <color theme="1"/>
        <rFont val="Arial"/>
        <family val="2"/>
        <charset val="204"/>
      </rPr>
      <t>ALL</t>
    </r>
    <r>
      <rPr>
        <sz val="10"/>
        <color theme="1"/>
        <rFont val="Arial"/>
        <family val="3"/>
        <charset val="128"/>
      </rPr>
      <t>　</t>
    </r>
    <r>
      <rPr>
        <sz val="10"/>
        <color theme="1"/>
        <rFont val="Arial"/>
        <family val="2"/>
        <charset val="204"/>
      </rPr>
      <t>IN</t>
    </r>
    <r>
      <rPr>
        <sz val="10"/>
        <color theme="1"/>
        <rFont val="Arial"/>
        <family val="3"/>
        <charset val="128"/>
      </rPr>
      <t>　</t>
    </r>
    <r>
      <rPr>
        <sz val="10"/>
        <color theme="1"/>
        <rFont val="Arial"/>
        <family val="2"/>
        <charset val="204"/>
      </rPr>
      <t>ONE</t>
    </r>
    <r>
      <rPr>
        <sz val="10"/>
        <color theme="1"/>
        <rFont val="Arial"/>
        <family val="3"/>
        <charset val="128"/>
      </rPr>
      <t>　</t>
    </r>
    <r>
      <rPr>
        <sz val="10"/>
        <color theme="1"/>
        <rFont val="Arial"/>
        <family val="2"/>
        <charset val="204"/>
      </rPr>
      <t>SHEET SUPER SENSITIVE MASK 7 TESTER N.C.V</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</si>
  <si>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 xml:space="preserve"> GRANDMOIST HY100 32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</si>
  <si>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リン酸アスコルビルＭｇ</t>
    </r>
    <r>
      <rPr>
        <sz val="8"/>
        <color theme="1"/>
        <rFont val="Arial"/>
        <family val="2"/>
        <charset val="204"/>
      </rPr>
      <t xml:space="preserve">	</t>
    </r>
    <r>
      <rPr>
        <sz val="8"/>
        <color theme="1"/>
        <rFont val="メイリオ"/>
        <family val="1"/>
        <charset val="128"/>
      </rPr>
      <t>加水分解シルク</t>
    </r>
    <r>
      <rPr>
        <sz val="8"/>
        <color theme="1"/>
        <rFont val="Arial"/>
        <family val="2"/>
        <charset val="204"/>
      </rPr>
      <t xml:space="preserve">	</t>
    </r>
    <r>
      <rPr>
        <sz val="8"/>
        <color theme="1"/>
        <rFont val="メイリオ"/>
        <family val="1"/>
        <charset val="128"/>
      </rPr>
      <t>白金</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　サクシニルアテロコラーゲン</t>
    </r>
    <r>
      <rPr>
        <sz val="8"/>
        <color theme="1"/>
        <rFont val="Arial"/>
        <family val="2"/>
        <charset val="204"/>
      </rPr>
      <t xml:space="preserve">	</t>
    </r>
    <r>
      <rPr>
        <sz val="8"/>
        <color theme="1"/>
        <rFont val="メイリオ"/>
        <family val="1"/>
        <charset val="128"/>
      </rPr>
      <t>アケビエキス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クレマティス葉エキス</t>
    </r>
    <r>
      <rPr>
        <sz val="8"/>
        <color theme="1"/>
        <rFont val="Arial"/>
        <family val="2"/>
        <charset val="204"/>
      </rPr>
      <t xml:space="preserve">	</t>
    </r>
    <r>
      <rPr>
        <sz val="8"/>
        <color theme="1"/>
        <rFont val="メイリオ"/>
        <family val="1"/>
        <charset val="128"/>
      </rPr>
      <t>スギナエキス</t>
    </r>
    <r>
      <rPr>
        <sz val="8"/>
        <color theme="1"/>
        <rFont val="Arial"/>
        <family val="2"/>
        <charset val="204"/>
      </rPr>
      <t xml:space="preserve">	</t>
    </r>
    <r>
      <rPr>
        <sz val="8"/>
        <color theme="1"/>
        <rFont val="メイリオ"/>
        <family val="1"/>
        <charset val="128"/>
      </rPr>
      <t>ヒバマタエキス</t>
    </r>
    <r>
      <rPr>
        <sz val="8"/>
        <color theme="1"/>
        <rFont val="Arial"/>
        <family val="2"/>
        <charset val="204"/>
      </rPr>
      <t xml:space="preserve">	"</t>
    </r>
    <r>
      <rPr>
        <sz val="8"/>
        <color theme="1"/>
        <rFont val="メイリオ"/>
        <family val="1"/>
        <charset val="128"/>
      </rPr>
      <t>セイヨウキズタ葉／茎エキス</t>
    </r>
    <r>
      <rPr>
        <sz val="8"/>
        <color theme="1"/>
        <rFont val="Arial"/>
        <family val="2"/>
        <charset val="204"/>
      </rPr>
      <t xml:space="preserve">  </t>
    </r>
    <r>
      <rPr>
        <sz val="8"/>
        <color theme="1"/>
        <rFont val="メイリオ"/>
        <family val="1"/>
        <charset val="128"/>
      </rPr>
      <t>セイヨウナツユキソウ花エキス</t>
    </r>
    <r>
      <rPr>
        <sz val="8"/>
        <color theme="1"/>
        <rFont val="Arial"/>
        <family val="2"/>
        <charset val="204"/>
      </rPr>
      <t xml:space="preserve"> </t>
    </r>
    <r>
      <rPr>
        <sz val="8"/>
        <color theme="1"/>
        <rFont val="メイリオ"/>
        <family val="1"/>
        <charset val="128"/>
      </rPr>
      <t>　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パルミチン酸アスコルビルリン酸３Ｎａ</t>
    </r>
    <r>
      <rPr>
        <sz val="8"/>
        <color theme="1"/>
        <rFont val="Arial"/>
        <family val="2"/>
        <charset val="204"/>
      </rPr>
      <t xml:space="preserve">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ローマカミツレ花エキス</t>
    </r>
    <r>
      <rPr>
        <sz val="8"/>
        <color theme="1"/>
        <rFont val="Arial"/>
        <family val="2"/>
        <charset val="204"/>
      </rPr>
      <t xml:space="preserve">	</t>
    </r>
    <r>
      <rPr>
        <sz val="8"/>
        <color theme="1"/>
        <rFont val="メイリオ"/>
        <family val="1"/>
        <charset val="128"/>
      </rPr>
      <t>トウキンセンカ花エキス</t>
    </r>
    <r>
      <rPr>
        <sz val="8"/>
        <color theme="1"/>
        <rFont val="Arial"/>
        <family val="2"/>
        <charset val="204"/>
      </rPr>
      <t xml:space="preserve">	</t>
    </r>
    <r>
      <rPr>
        <sz val="8"/>
        <color theme="1"/>
        <rFont val="メイリオ"/>
        <family val="1"/>
        <charset val="128"/>
      </rPr>
      <t>ヤグルマギク花エキス</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セイヨウオトギリソウ花／葉／茎エキス</t>
    </r>
    <r>
      <rPr>
        <sz val="8"/>
        <color theme="1"/>
        <rFont val="Arial"/>
        <family val="2"/>
        <charset val="204"/>
      </rPr>
      <t xml:space="preserve">	</t>
    </r>
    <r>
      <rPr>
        <sz val="8"/>
        <color theme="1"/>
        <rFont val="メイリオ"/>
        <family val="1"/>
        <charset val="128"/>
      </rPr>
      <t>フユボダイジュ花エキス</t>
    </r>
    <r>
      <rPr>
        <sz val="8"/>
        <color theme="1"/>
        <rFont val="Arial"/>
        <family val="2"/>
        <charset val="204"/>
      </rPr>
      <t xml:space="preserve">	</t>
    </r>
    <r>
      <rPr>
        <sz val="8"/>
        <color theme="1"/>
        <rFont val="メイリオ"/>
        <family val="1"/>
        <charset val="128"/>
      </rPr>
      <t>ビルベリー果実エキス</t>
    </r>
    <r>
      <rPr>
        <sz val="8"/>
        <color theme="1"/>
        <rFont val="Arial"/>
        <family val="2"/>
        <charset val="204"/>
      </rPr>
      <t xml:space="preserve">	</t>
    </r>
    <r>
      <rPr>
        <sz val="8"/>
        <color theme="1"/>
        <rFont val="メイリオ"/>
        <family val="1"/>
        <charset val="128"/>
      </rPr>
      <t>サトウキビエキス</t>
    </r>
    <r>
      <rPr>
        <sz val="8"/>
        <color theme="1"/>
        <rFont val="Arial"/>
        <family val="2"/>
        <charset val="204"/>
      </rPr>
      <t xml:space="preserve">	</t>
    </r>
    <r>
      <rPr>
        <sz val="8"/>
        <color theme="1"/>
        <rFont val="メイリオ"/>
        <family val="1"/>
        <charset val="128"/>
      </rPr>
      <t>サトウカエデエキス</t>
    </r>
    <r>
      <rPr>
        <sz val="8"/>
        <color theme="1"/>
        <rFont val="Arial"/>
        <family val="2"/>
        <charset val="204"/>
      </rPr>
      <t xml:space="preserve">	</t>
    </r>
    <r>
      <rPr>
        <sz val="8"/>
        <color theme="1"/>
        <rFont val="メイリオ"/>
        <family val="1"/>
        <charset val="128"/>
      </rPr>
      <t>オレンジ果実エキス</t>
    </r>
    <r>
      <rPr>
        <sz val="8"/>
        <color theme="1"/>
        <rFont val="Arial"/>
        <family val="2"/>
        <charset val="204"/>
      </rPr>
      <t xml:space="preserve">	</t>
    </r>
    <r>
      <rPr>
        <sz val="8"/>
        <color theme="1"/>
        <rFont val="メイリオ"/>
        <family val="1"/>
        <charset val="128"/>
      </rPr>
      <t>レモン果実エキス</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アロエベラ葉エキス</t>
    </r>
    <r>
      <rPr>
        <sz val="8"/>
        <color theme="1"/>
        <rFont val="Arial"/>
        <family val="2"/>
        <charset val="204"/>
      </rPr>
      <t xml:space="preserve">	</t>
    </r>
    <r>
      <rPr>
        <sz val="8"/>
        <color theme="1"/>
        <rFont val="メイリオ"/>
        <family val="1"/>
        <charset val="128"/>
      </rPr>
      <t>クロレラエキス</t>
    </r>
    <r>
      <rPr>
        <sz val="8"/>
        <color theme="1"/>
        <rFont val="Arial"/>
        <family val="2"/>
        <charset val="204"/>
      </rPr>
      <t xml:space="preserve">	</t>
    </r>
    <r>
      <rPr>
        <sz val="8"/>
        <color theme="1"/>
        <rFont val="メイリオ"/>
        <family val="1"/>
        <charset val="128"/>
      </rPr>
      <t>カッコンエキス</t>
    </r>
    <r>
      <rPr>
        <sz val="8"/>
        <color theme="1"/>
        <rFont val="Arial"/>
        <family val="2"/>
        <charset val="204"/>
      </rPr>
      <t xml:space="preserve">	</t>
    </r>
    <r>
      <rPr>
        <sz val="8"/>
        <color theme="1"/>
        <rFont val="メイリオ"/>
        <family val="1"/>
        <charset val="128"/>
      </rPr>
      <t>ポリソルベート８０</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（スチレン／ＶＰ）コポリマー</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</si>
  <si>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GRANDMOIST HY100</t>
    </r>
    <r>
      <rPr>
        <sz val="10"/>
        <color rgb="FF000000"/>
        <rFont val="Arial"/>
        <family val="3"/>
        <charset val="128"/>
      </rPr>
      <t>　</t>
    </r>
    <r>
      <rPr>
        <sz val="10"/>
        <color rgb="FF000000"/>
        <rFont val="Arial"/>
        <family val="2"/>
        <charset val="204"/>
      </rPr>
      <t>7</t>
    </r>
    <r>
      <rPr>
        <sz val="10"/>
        <color rgb="FF000000"/>
        <rFont val="Arial"/>
        <family val="3"/>
        <charset val="128"/>
      </rPr>
      <t>　</t>
    </r>
    <r>
      <rPr>
        <sz val="10"/>
        <color rgb="FF000000"/>
        <rFont val="Arial"/>
        <family val="2"/>
        <charset val="204"/>
      </rPr>
      <t>TESTER 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</si>
  <si>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GRANDWHITE VC100 32 TESTER N.C.V</t>
    </r>
  </si>
  <si>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プラセンタエキス</t>
    </r>
    <r>
      <rPr>
        <sz val="8"/>
        <color theme="1"/>
        <rFont val="Arial"/>
        <family val="2"/>
        <charset val="204"/>
      </rPr>
      <t xml:space="preserve">	</t>
    </r>
    <r>
      <rPr>
        <sz val="8"/>
        <color theme="1"/>
        <rFont val="メイリオ"/>
        <family val="1"/>
        <charset val="128"/>
      </rPr>
      <t>レシチン</t>
    </r>
    <r>
      <rPr>
        <sz val="8"/>
        <color theme="1"/>
        <rFont val="Arial"/>
        <family val="2"/>
        <charset val="204"/>
      </rPr>
      <t xml:space="preserve">	</t>
    </r>
    <r>
      <rPr>
        <sz val="8"/>
        <color theme="1"/>
        <rFont val="メイリオ"/>
        <family val="1"/>
        <charset val="128"/>
      </rPr>
      <t>アルブチン</t>
    </r>
    <r>
      <rPr>
        <sz val="8"/>
        <color theme="1"/>
        <rFont val="Arial"/>
        <family val="2"/>
        <charset val="204"/>
      </rPr>
      <t xml:space="preserve">	</t>
    </r>
    <r>
      <rPr>
        <sz val="8"/>
        <color theme="1"/>
        <rFont val="メイリオ"/>
        <family val="1"/>
        <charset val="128"/>
      </rPr>
      <t>リノール酸</t>
    </r>
    <r>
      <rPr>
        <sz val="8"/>
        <color theme="1"/>
        <rFont val="Arial"/>
        <family val="2"/>
        <charset val="204"/>
      </rPr>
      <t xml:space="preserve">	</t>
    </r>
    <r>
      <rPr>
        <sz val="8"/>
        <color theme="1"/>
        <rFont val="メイリオ"/>
        <family val="1"/>
        <charset val="128"/>
      </rPr>
      <t>リノレン酸</t>
    </r>
    <r>
      <rPr>
        <sz val="8"/>
        <color theme="1"/>
        <rFont val="Arial"/>
        <family val="2"/>
        <charset val="204"/>
      </rPr>
      <t xml:space="preserve">	</t>
    </r>
    <r>
      <rPr>
        <sz val="8"/>
        <color theme="1"/>
        <rFont val="メイリオ"/>
        <family val="1"/>
        <charset val="128"/>
      </rPr>
      <t>酢酸トコフェロール</t>
    </r>
    <r>
      <rPr>
        <sz val="8"/>
        <color theme="1"/>
        <rFont val="Arial"/>
        <family val="2"/>
        <charset val="204"/>
      </rPr>
      <t xml:space="preserve">	</t>
    </r>
    <r>
      <rPr>
        <sz val="8"/>
        <color theme="1"/>
        <rFont val="メイリオ"/>
        <family val="1"/>
        <charset val="128"/>
      </rPr>
      <t>パルミチン酸アスコルビル</t>
    </r>
    <r>
      <rPr>
        <sz val="8"/>
        <color theme="1"/>
        <rFont val="Arial"/>
        <family val="2"/>
        <charset val="204"/>
      </rPr>
      <t xml:space="preserve">	</t>
    </r>
    <r>
      <rPr>
        <sz val="8"/>
        <color theme="1"/>
        <rFont val="メイリオ"/>
        <family val="1"/>
        <charset val="128"/>
      </rPr>
      <t>グルタチオン</t>
    </r>
    <r>
      <rPr>
        <sz val="8"/>
        <color theme="1"/>
        <rFont val="Arial"/>
        <family val="2"/>
        <charset val="204"/>
      </rPr>
      <t xml:space="preserve">	</t>
    </r>
    <r>
      <rPr>
        <sz val="8"/>
        <color theme="1"/>
        <rFont val="メイリオ"/>
        <family val="1"/>
        <charset val="128"/>
      </rPr>
      <t>パルミチン酸アスコルビルリン酸３Ｎａ</t>
    </r>
    <r>
      <rPr>
        <sz val="8"/>
        <color theme="1"/>
        <rFont val="Arial"/>
        <family val="2"/>
        <charset val="204"/>
      </rPr>
      <t xml:space="preserve">	</t>
    </r>
    <r>
      <rPr>
        <sz val="8"/>
        <color theme="1"/>
        <rFont val="メイリオ"/>
        <family val="1"/>
        <charset val="128"/>
      </rPr>
      <t>フェニルエチルレゾルシノール</t>
    </r>
    <r>
      <rPr>
        <sz val="8"/>
        <color theme="1"/>
        <rFont val="Arial"/>
        <family val="2"/>
        <charset val="204"/>
      </rPr>
      <t xml:space="preserve">	</t>
    </r>
    <r>
      <rPr>
        <sz val="8"/>
        <color theme="1"/>
        <rFont val="メイリオ"/>
        <family val="1"/>
        <charset val="128"/>
      </rPr>
      <t>マグワ根皮エキス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（スチレン／ＶＰ）コポリマー</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</si>
  <si>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GRANDWHITE VC100</t>
    </r>
    <r>
      <rPr>
        <sz val="10"/>
        <color rgb="FF000000"/>
        <rFont val="Arial"/>
        <family val="3"/>
        <charset val="128"/>
      </rPr>
      <t>　</t>
    </r>
    <r>
      <rPr>
        <sz val="10"/>
        <color rgb="FF000000"/>
        <rFont val="Arial"/>
        <family val="2"/>
        <charset val="204"/>
      </rPr>
      <t>7 TESTER N.C.V</t>
    </r>
  </si>
  <si>
    <r>
      <rPr>
        <sz val="10"/>
        <color rgb="FF000000"/>
        <rFont val="MS Gothic"/>
        <family val="3"/>
        <charset val="128"/>
      </rPr>
      <t>《</t>
    </r>
    <r>
      <rPr>
        <sz val="10"/>
        <color rgb="FF000000"/>
        <rFont val="Arial"/>
        <family val="2"/>
        <charset val="204"/>
      </rPr>
      <t>Q1st</t>
    </r>
    <r>
      <rPr>
        <sz val="10"/>
        <color rgb="FF000000"/>
        <rFont val="MS Gothic"/>
        <family val="3"/>
        <charset val="128"/>
      </rPr>
      <t>》</t>
    </r>
    <r>
      <rPr>
        <sz val="10"/>
        <color rgb="FF000000"/>
        <rFont val="Arial"/>
        <family val="2"/>
        <charset val="204"/>
      </rPr>
      <t>DEEP</t>
    </r>
    <r>
      <rPr>
        <sz val="10"/>
        <color rgb="FF000000"/>
        <rFont val="MS Gothic"/>
        <family val="3"/>
        <charset val="128"/>
      </rPr>
      <t>　</t>
    </r>
    <r>
      <rPr>
        <sz val="10"/>
        <color rgb="FF000000"/>
        <rFont val="Arial"/>
        <family val="2"/>
        <charset val="204"/>
      </rPr>
      <t>MOIST</t>
    </r>
    <r>
      <rPr>
        <sz val="10"/>
        <color rgb="FF000000"/>
        <rFont val="MS Gothic"/>
        <family val="3"/>
        <charset val="128"/>
      </rPr>
      <t>　</t>
    </r>
    <r>
      <rPr>
        <sz val="10"/>
        <color rgb="FF000000"/>
        <rFont val="Arial"/>
        <family val="2"/>
        <charset val="204"/>
      </rPr>
      <t>EYE</t>
    </r>
    <r>
      <rPr>
        <sz val="10"/>
        <color rgb="FF000000"/>
        <rFont val="MS Gothic"/>
        <family val="3"/>
        <charset val="128"/>
      </rPr>
      <t>　</t>
    </r>
    <r>
      <rPr>
        <sz val="10"/>
        <color rgb="FF000000"/>
        <rFont val="Arial"/>
        <family val="2"/>
        <charset val="204"/>
      </rPr>
      <t>MASK СНЯТО С ПР-ВА</t>
    </r>
    <phoneticPr fontId="11"/>
  </si>
  <si>
    <r>
      <rPr>
        <sz val="12"/>
        <color theme="1"/>
        <rFont val="Yu Mincho"/>
        <family val="1"/>
        <charset val="128"/>
      </rPr>
      <t>クイーンズプレミアムマスク　超保湿マスク</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</si>
  <si>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QUEEN'S PREMIUM MASK</t>
    </r>
    <r>
      <rPr>
        <sz val="10"/>
        <rFont val="MS Gothic"/>
        <family val="3"/>
        <charset val="128"/>
      </rPr>
      <t>　</t>
    </r>
    <r>
      <rPr>
        <sz val="10"/>
        <rFont val="Arial"/>
        <family val="2"/>
        <charset val="204"/>
      </rPr>
      <t>RED will end of sale</t>
    </r>
    <phoneticPr fontId="11"/>
  </si>
  <si>
    <r>
      <rPr>
        <sz val="8"/>
        <color theme="1"/>
        <rFont val="Arial Unicode MS"/>
        <family val="3"/>
        <charset val="128"/>
      </rPr>
      <t>水	ＤＰＧ	グリセリン	ジグリセリン	ＢＧ	加水分解シルク	スクワラン	ホホバ種子油	ソルビトール	ベタイン	加水分解コラーゲン	ヒアルロン酸</t>
    </r>
    <r>
      <rPr>
        <sz val="8"/>
        <color theme="1"/>
        <rFont val="Arial"/>
        <family val="2"/>
        <charset val="204"/>
      </rPr>
      <t xml:space="preserve">Na	</t>
    </r>
    <r>
      <rPr>
        <sz val="8"/>
        <color theme="1"/>
        <rFont val="Arial Unicode MS"/>
        <family val="3"/>
        <charset val="128"/>
      </rPr>
      <t>アセチルヒアルロン酸Ｎａ	加水分解ヒアルロン酸	ヒアルロン酸クロスポリマーＮａ	ペンチレングリコール	ヒアルロン酸ヒドロキシプロピルトリモニウム	水添レシチン	コレステロール	セラミド３	加水分解酵母エキス	水溶性プロテオグリカン	ローヤルゼリーエキス	水溶性コラーゲン	温泉水	ＰＥＧ－６０水添ヒマシ油	イソステアリン酸ポリグリセリル－６	キサンタンガム	アニス酸	クエン酸	クエン酸Ｎａ	ダマスクバラ花油	ニオイテンジクアオイ油	パルマローザ油	ラベンダー油	グレープフルーツ果皮油	ローズマリー油</t>
    </r>
    <phoneticPr fontId="11"/>
  </si>
  <si>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t>
    </r>
    <r>
      <rPr>
        <sz val="10"/>
        <color rgb="FF000000"/>
        <rFont val="MS Gothic"/>
        <family val="3"/>
        <charset val="128"/>
      </rPr>
      <t>　</t>
    </r>
    <r>
      <rPr>
        <sz val="10"/>
        <color rgb="FF000000"/>
        <rFont val="Arial"/>
        <family val="2"/>
        <charset val="204"/>
      </rPr>
      <t>WHITE will end of sale</t>
    </r>
    <phoneticPr fontId="11"/>
  </si>
  <si>
    <r>
      <rPr>
        <sz val="8"/>
        <color theme="1"/>
        <rFont val="Arial Unicode MS"/>
        <family val="3"/>
        <charset val="128"/>
      </rPr>
      <t xml:space="preserve">水	ＤＰＧ	グリセリン	ジグリセリン	ＢＧ	加水分解シルク	スクワラン	ホホバ種子油	ソルビトール	ベタイン	加水分解コラーゲン	プラセンタエキス	レシチン	アルブチン	リノール酸	リノレン酸	酢酸トコフェロール	パルミチン酸アスコルビル	グルタチオン	リン酸アスコルビルＭｇ	水添レシチン	コレステロール	セラミド３	加水分解酵母エキス	水溶性プロテオグリカン	ローヤルゼリーエキス	水溶性コラーゲン	温泉水	ＰＥＧ－６０水添ヒマシ油	</t>
    </r>
    <r>
      <rPr>
        <sz val="8"/>
        <color theme="1"/>
        <rFont val="Arial"/>
        <family val="2"/>
        <charset val="204"/>
      </rPr>
      <t>"</t>
    </r>
    <r>
      <rPr>
        <sz val="8"/>
        <color theme="1"/>
        <rFont val="Arial Unicode MS"/>
        <family val="3"/>
        <charset val="128"/>
      </rPr>
      <t>イソステアリン酸
ポリグリセリル－６</t>
    </r>
    <r>
      <rPr>
        <sz val="8"/>
        <color theme="1"/>
        <rFont val="Arial"/>
        <family val="2"/>
        <charset val="204"/>
      </rPr>
      <t xml:space="preserve">"	</t>
    </r>
    <r>
      <rPr>
        <sz val="8"/>
        <color theme="1"/>
        <rFont val="Arial Unicode MS"/>
        <family val="3"/>
        <charset val="128"/>
      </rPr>
      <t>キサンタンガム	アニス酸	クエン酸	クエン酸Ｎａ	ダマスクバラ花油	ニオイテンジクアオイ油	パルマローザ油	ラベンダー油	グレープフルーツ果皮油	ローズマリー油</t>
    </r>
  </si>
  <si>
    <r>
      <rPr>
        <sz val="12"/>
        <color theme="1"/>
        <rFont val="Yu Mincho"/>
        <family val="1"/>
        <charset val="128"/>
      </rPr>
      <t>クイーンズプレミアムマスク　毛穴引き締めマスク</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</si>
  <si>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t>
    </r>
    <r>
      <rPr>
        <sz val="10"/>
        <color rgb="FF000000"/>
        <rFont val="MS Gothic"/>
        <family val="3"/>
        <charset val="128"/>
      </rPr>
      <t>　</t>
    </r>
    <r>
      <rPr>
        <sz val="10"/>
        <color rgb="FF000000"/>
        <rFont val="Arial"/>
        <family val="2"/>
        <charset val="204"/>
      </rPr>
      <t>BLACK will end of sale</t>
    </r>
    <phoneticPr fontId="11"/>
  </si>
  <si>
    <r>
      <rPr>
        <sz val="8"/>
        <color theme="1"/>
        <rFont val="Arial Unicode MS"/>
        <family val="3"/>
        <charset val="128"/>
      </rPr>
      <t xml:space="preserve">水	ＤＰＧ	グリセリン	ジグリセリン	スクワラン	ホホバ種子油	ソルビトール	ベタイン	加水分解コラーゲン	ＢＧ	海シルト	炭	アーチチョーク葉エキス	加水分解コンキオリン	温泉水	ＰＥＧ－６０水添ヒマシ油	</t>
    </r>
    <r>
      <rPr>
        <sz val="8"/>
        <color theme="1"/>
        <rFont val="Arial"/>
        <family val="2"/>
        <charset val="204"/>
      </rPr>
      <t>"</t>
    </r>
    <r>
      <rPr>
        <sz val="8"/>
        <color theme="1"/>
        <rFont val="Arial Unicode MS"/>
        <family val="3"/>
        <charset val="128"/>
      </rPr>
      <t>イソステアリン酸
ポリグリセリル－６</t>
    </r>
    <r>
      <rPr>
        <sz val="8"/>
        <color theme="1"/>
        <rFont val="Arial"/>
        <family val="2"/>
        <charset val="204"/>
      </rPr>
      <t xml:space="preserve">"	</t>
    </r>
    <r>
      <rPr>
        <sz val="8"/>
        <color theme="1"/>
        <rFont val="Arial Unicode MS"/>
        <family val="3"/>
        <charset val="128"/>
      </rPr>
      <t>キサンタンガム	ヒドロキシエチルセルロース	アニス酸	クエン酸	クエン酸Ｎａ	ダマスクバラ花油	ニオイテンジクアオイ油	パルマローザ油	ラベンダー油	グレープフルーツ果皮油	ローズマリー油</t>
    </r>
  </si>
  <si>
    <r>
      <rPr>
        <sz val="12"/>
        <color theme="1"/>
        <rFont val="Yu Mincho"/>
        <family val="1"/>
        <charset val="128"/>
      </rPr>
      <t>クイーンズプレミアムマスク　急速保湿レスキューマスク</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</si>
  <si>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 Speed Resque Quick Charge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</si>
  <si>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プロパンジオール</t>
    </r>
    <r>
      <rPr>
        <sz val="8"/>
        <color theme="1"/>
        <rFont val="Arial"/>
        <family val="2"/>
        <charset val="204"/>
      </rPr>
      <t xml:space="preserve">	</t>
    </r>
    <r>
      <rPr>
        <sz val="8"/>
        <color theme="1"/>
        <rFont val="メイリオ"/>
        <family val="1"/>
        <charset val="128"/>
      </rPr>
      <t>リン酸アスコルビルＭｇ</t>
    </r>
    <r>
      <rPr>
        <sz val="8"/>
        <color theme="1"/>
        <rFont val="Arial"/>
        <family val="2"/>
        <charset val="204"/>
      </rPr>
      <t xml:space="preserve">	</t>
    </r>
    <r>
      <rPr>
        <sz val="8"/>
        <color theme="1"/>
        <rFont val="メイリオ"/>
        <family val="1"/>
        <charset val="128"/>
      </rPr>
      <t>加水分解シルク</t>
    </r>
    <r>
      <rPr>
        <sz val="8"/>
        <color theme="1"/>
        <rFont val="Arial"/>
        <family val="2"/>
        <charset val="204"/>
      </rPr>
      <t xml:space="preserve">	</t>
    </r>
    <r>
      <rPr>
        <sz val="8"/>
        <color theme="1"/>
        <rFont val="メイリオ"/>
        <family val="1"/>
        <charset val="128"/>
      </rPr>
      <t>白金</t>
    </r>
    <r>
      <rPr>
        <sz val="8"/>
        <color theme="1"/>
        <rFont val="Arial"/>
        <family val="2"/>
        <charset val="204"/>
      </rPr>
      <t xml:space="preserve">	</t>
    </r>
    <r>
      <rPr>
        <sz val="8"/>
        <color theme="1"/>
        <rFont val="メイリオ"/>
        <family val="1"/>
        <charset val="128"/>
      </rPr>
      <t>酸化銀</t>
    </r>
    <r>
      <rPr>
        <sz val="8"/>
        <color theme="1"/>
        <rFont val="Arial"/>
        <family val="2"/>
        <charset val="204"/>
      </rPr>
      <t xml:space="preserve">	</t>
    </r>
    <r>
      <rPr>
        <sz val="8"/>
        <color theme="1"/>
        <rFont val="メイリオ"/>
        <family val="1"/>
        <charset val="128"/>
      </rPr>
      <t>ホウケイ酸（Ｃａ／Ｎａ）</t>
    </r>
    <r>
      <rPr>
        <sz val="8"/>
        <color theme="1"/>
        <rFont val="Arial"/>
        <family val="2"/>
        <charset val="204"/>
      </rPr>
      <t xml:space="preserve">	</t>
    </r>
    <r>
      <rPr>
        <sz val="8"/>
        <color theme="1"/>
        <rFont val="メイリオ"/>
        <family val="1"/>
        <charset val="128"/>
      </rPr>
      <t>アルテロモナス発酵エキス</t>
    </r>
    <r>
      <rPr>
        <sz val="8"/>
        <color theme="1"/>
        <rFont val="Arial"/>
        <family val="2"/>
        <charset val="204"/>
      </rPr>
      <t xml:space="preserve">	</t>
    </r>
    <r>
      <rPr>
        <sz val="8"/>
        <color theme="1"/>
        <rFont val="メイリオ"/>
        <family val="1"/>
        <charset val="128"/>
      </rPr>
      <t>ポリクオタニウム－５１</t>
    </r>
    <r>
      <rPr>
        <sz val="8"/>
        <color theme="1"/>
        <rFont val="Arial"/>
        <family val="2"/>
        <charset val="204"/>
      </rPr>
      <t xml:space="preserve">	</t>
    </r>
    <r>
      <rPr>
        <sz val="8"/>
        <color theme="1"/>
        <rFont val="メイリオ"/>
        <family val="1"/>
        <charset val="128"/>
      </rPr>
      <t>ツバキ花エキス</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t>
    </r>
    <r>
      <rPr>
        <sz val="8"/>
        <color theme="1"/>
        <rFont val="Arial"/>
        <family val="2"/>
        <charset val="204"/>
      </rPr>
      <t xml:space="preserve">
"	</t>
    </r>
    <r>
      <rPr>
        <sz val="8"/>
        <color theme="1"/>
        <rFont val="メイリオ"/>
        <family val="1"/>
        <charset val="128"/>
      </rPr>
      <t>サクシニルアテロコラーゲン</t>
    </r>
    <r>
      <rPr>
        <sz val="8"/>
        <color theme="1"/>
        <rFont val="Arial"/>
        <family val="2"/>
        <charset val="204"/>
      </rPr>
      <t xml:space="preserve">	</t>
    </r>
    <r>
      <rPr>
        <sz val="8"/>
        <color theme="1"/>
        <rFont val="メイリオ"/>
        <family val="1"/>
        <charset val="128"/>
      </rPr>
      <t>アケビエキス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クレマティス葉エキス</t>
    </r>
    <r>
      <rPr>
        <sz val="8"/>
        <color theme="1"/>
        <rFont val="Arial"/>
        <family val="2"/>
        <charset val="204"/>
      </rPr>
      <t xml:space="preserve">  
"	</t>
    </r>
    <r>
      <rPr>
        <sz val="8"/>
        <color theme="1"/>
        <rFont val="メイリオ"/>
        <family val="1"/>
        <charset val="128"/>
      </rPr>
      <t>スギナエキス</t>
    </r>
    <r>
      <rPr>
        <sz val="8"/>
        <color theme="1"/>
        <rFont val="Arial"/>
        <family val="2"/>
        <charset val="204"/>
      </rPr>
      <t xml:space="preserve">	</t>
    </r>
    <r>
      <rPr>
        <sz val="8"/>
        <color theme="1"/>
        <rFont val="メイリオ"/>
        <family val="1"/>
        <charset val="128"/>
      </rPr>
      <t>ヒバマタエキス</t>
    </r>
    <r>
      <rPr>
        <sz val="8"/>
        <color theme="1"/>
        <rFont val="Arial"/>
        <family val="2"/>
        <charset val="204"/>
      </rPr>
      <t xml:space="preserve">	"</t>
    </r>
    <r>
      <rPr>
        <sz val="8"/>
        <color theme="1"/>
        <rFont val="メイリオ"/>
        <family val="1"/>
        <charset val="128"/>
      </rPr>
      <t>セイヨウナツユキソウ花エキス</t>
    </r>
    <r>
      <rPr>
        <sz val="8"/>
        <color theme="1"/>
        <rFont val="Arial"/>
        <family val="2"/>
        <charset val="204"/>
      </rPr>
      <t xml:space="preserve"> 
"	</t>
    </r>
    <r>
      <rPr>
        <sz val="8"/>
        <color theme="1"/>
        <rFont val="メイリオ"/>
        <family val="1"/>
        <charset val="128"/>
      </rPr>
      <t>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加水分解ヒアルロン酸</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ツボクサエキス</t>
    </r>
    <r>
      <rPr>
        <sz val="8"/>
        <color theme="1"/>
        <rFont val="Arial"/>
        <family val="2"/>
        <charset val="204"/>
      </rPr>
      <t xml:space="preserve">	</t>
    </r>
    <r>
      <rPr>
        <sz val="8"/>
        <color theme="1"/>
        <rFont val="メイリオ"/>
        <family val="1"/>
        <charset val="128"/>
      </rPr>
      <t>カンゾウ根エキス</t>
    </r>
    <r>
      <rPr>
        <sz val="8"/>
        <color theme="1"/>
        <rFont val="Arial"/>
        <family val="2"/>
        <charset val="204"/>
      </rPr>
      <t xml:space="preserve">	</t>
    </r>
    <r>
      <rPr>
        <sz val="8"/>
        <color theme="1"/>
        <rFont val="メイリオ"/>
        <family val="1"/>
        <charset val="128"/>
      </rPr>
      <t>チャ葉エキス</t>
    </r>
    <r>
      <rPr>
        <sz val="8"/>
        <color theme="1"/>
        <rFont val="Arial"/>
        <family val="2"/>
        <charset val="204"/>
      </rPr>
      <t xml:space="preserve">	</t>
    </r>
    <r>
      <rPr>
        <sz val="8"/>
        <color theme="1"/>
        <rFont val="メイリオ"/>
        <family val="1"/>
        <charset val="128"/>
      </rPr>
      <t>イタドリ根エキス</t>
    </r>
    <r>
      <rPr>
        <sz val="8"/>
        <color theme="1"/>
        <rFont val="Arial"/>
        <family val="2"/>
        <charset val="204"/>
      </rPr>
      <t xml:space="preserve">	</t>
    </r>
    <r>
      <rPr>
        <sz val="8"/>
        <color theme="1"/>
        <rFont val="メイリオ"/>
        <family val="1"/>
        <charset val="128"/>
      </rPr>
      <t>ローズマリー葉エキス</t>
    </r>
    <r>
      <rPr>
        <sz val="8"/>
        <color theme="1"/>
        <rFont val="Arial"/>
        <family val="2"/>
        <charset val="204"/>
      </rPr>
      <t xml:space="preserve">	</t>
    </r>
    <r>
      <rPr>
        <sz val="8"/>
        <color theme="1"/>
        <rFont val="メイリオ"/>
        <family val="1"/>
        <charset val="128"/>
      </rPr>
      <t>オウゴン根エキス</t>
    </r>
    <r>
      <rPr>
        <sz val="8"/>
        <color theme="1"/>
        <rFont val="Arial"/>
        <family val="2"/>
        <charset val="204"/>
      </rPr>
      <t xml:space="preserve">	</t>
    </r>
    <r>
      <rPr>
        <sz val="8"/>
        <color theme="1"/>
        <rFont val="メイリオ"/>
        <family val="1"/>
        <charset val="128"/>
      </rPr>
      <t>ダイズイソフラボン</t>
    </r>
    <r>
      <rPr>
        <sz val="8"/>
        <color theme="1"/>
        <rFont val="Arial"/>
        <family val="2"/>
        <charset val="204"/>
      </rPr>
      <t xml:space="preserve">	</t>
    </r>
    <r>
      <rPr>
        <sz val="8"/>
        <color theme="1"/>
        <rFont val="メイリオ"/>
        <family val="1"/>
        <charset val="128"/>
      </rPr>
      <t>プエラリアミリフィカ根エキス</t>
    </r>
    <r>
      <rPr>
        <sz val="8"/>
        <color theme="1"/>
        <rFont val="Arial"/>
        <family val="2"/>
        <charset val="204"/>
      </rPr>
      <t xml:space="preserve">	</t>
    </r>
    <r>
      <rPr>
        <sz val="8"/>
        <color theme="1"/>
        <rFont val="メイリオ"/>
        <family val="1"/>
        <charset val="128"/>
      </rPr>
      <t>アメリカショウマ根エキス</t>
    </r>
    <r>
      <rPr>
        <sz val="8"/>
        <color theme="1"/>
        <rFont val="Arial"/>
        <family val="2"/>
        <charset val="204"/>
      </rPr>
      <t xml:space="preserve">	</t>
    </r>
    <r>
      <rPr>
        <sz val="8"/>
        <color theme="1"/>
        <rFont val="メイリオ"/>
        <family val="1"/>
        <charset val="128"/>
      </rPr>
      <t>カラトウキ根エキス</t>
    </r>
    <r>
      <rPr>
        <sz val="8"/>
        <color theme="1"/>
        <rFont val="Arial"/>
        <family val="2"/>
        <charset val="204"/>
      </rPr>
      <t xml:space="preserve">	</t>
    </r>
    <r>
      <rPr>
        <sz val="8"/>
        <color theme="1"/>
        <rFont val="メイリオ"/>
        <family val="1"/>
        <charset val="128"/>
      </rPr>
      <t>ザクロエキス</t>
    </r>
    <r>
      <rPr>
        <sz val="8"/>
        <color theme="1"/>
        <rFont val="Arial"/>
        <family val="2"/>
        <charset val="204"/>
      </rPr>
      <t xml:space="preserve">	</t>
    </r>
    <r>
      <rPr>
        <sz val="8"/>
        <color theme="1"/>
        <rFont val="メイリオ"/>
        <family val="1"/>
        <charset val="128"/>
      </rPr>
      <t>アカツメクサ花エキス</t>
    </r>
    <r>
      <rPr>
        <sz val="8"/>
        <color theme="1"/>
        <rFont val="Arial"/>
        <family val="2"/>
        <charset val="204"/>
      </rPr>
      <t xml:space="preserve">	</t>
    </r>
    <r>
      <rPr>
        <sz val="8"/>
        <color theme="1"/>
        <rFont val="メイリオ"/>
        <family val="1"/>
        <charset val="128"/>
      </rPr>
      <t>トウキンセンカ花エキス</t>
    </r>
    <r>
      <rPr>
        <sz val="8"/>
        <color theme="1"/>
        <rFont val="Arial"/>
        <family val="2"/>
        <charset val="204"/>
      </rPr>
      <t xml:space="preserve">	</t>
    </r>
    <r>
      <rPr>
        <sz val="8"/>
        <color theme="1"/>
        <rFont val="メイリオ"/>
        <family val="1"/>
        <charset val="128"/>
      </rPr>
      <t>ヤグルマギク花エキス</t>
    </r>
    <r>
      <rPr>
        <sz val="8"/>
        <color theme="1"/>
        <rFont val="Arial"/>
        <family val="2"/>
        <charset val="204"/>
      </rPr>
      <t xml:space="preserve">	</t>
    </r>
    <r>
      <rPr>
        <sz val="8"/>
        <color theme="1"/>
        <rFont val="メイリオ"/>
        <family val="1"/>
        <charset val="128"/>
      </rPr>
      <t>セイヨウオトギリソウ花／葉／茎エキス</t>
    </r>
    <r>
      <rPr>
        <sz val="8"/>
        <color theme="1"/>
        <rFont val="Arial"/>
        <family val="2"/>
        <charset val="204"/>
      </rPr>
      <t xml:space="preserve">	</t>
    </r>
    <r>
      <rPr>
        <sz val="8"/>
        <color theme="1"/>
        <rFont val="メイリオ"/>
        <family val="1"/>
        <charset val="128"/>
      </rPr>
      <t>フユボダイジュ花エキス</t>
    </r>
    <r>
      <rPr>
        <sz val="8"/>
        <color theme="1"/>
        <rFont val="Arial"/>
        <family val="2"/>
        <charset val="204"/>
      </rPr>
      <t xml:space="preserve">	</t>
    </r>
    <r>
      <rPr>
        <sz val="8"/>
        <color theme="1"/>
        <rFont val="メイリオ"/>
        <family val="1"/>
        <charset val="128"/>
      </rPr>
      <t>ニンニク根エキス</t>
    </r>
    <r>
      <rPr>
        <sz val="8"/>
        <color theme="1"/>
        <rFont val="Arial"/>
        <family val="2"/>
        <charset val="204"/>
      </rPr>
      <t xml:space="preserve">	</t>
    </r>
    <r>
      <rPr>
        <sz val="8"/>
        <color theme="1"/>
        <rFont val="メイリオ"/>
        <family val="1"/>
        <charset val="128"/>
      </rPr>
      <t>ローマカミツレ花エキス</t>
    </r>
    <r>
      <rPr>
        <sz val="8"/>
        <color theme="1"/>
        <rFont val="Arial"/>
        <family val="2"/>
        <charset val="204"/>
      </rPr>
      <t xml:space="preserve">	</t>
    </r>
    <r>
      <rPr>
        <sz val="8"/>
        <color theme="1"/>
        <rFont val="メイリオ"/>
        <family val="1"/>
        <charset val="128"/>
      </rPr>
      <t>ゴボウ根エキス</t>
    </r>
    <r>
      <rPr>
        <sz val="8"/>
        <color theme="1"/>
        <rFont val="Arial"/>
        <family val="2"/>
        <charset val="204"/>
      </rPr>
      <t xml:space="preserve">	</t>
    </r>
    <r>
      <rPr>
        <sz val="8"/>
        <color theme="1"/>
        <rFont val="メイリオ"/>
        <family val="1"/>
        <charset val="128"/>
      </rPr>
      <t>アルニカ花エキス</t>
    </r>
    <r>
      <rPr>
        <sz val="8"/>
        <color theme="1"/>
        <rFont val="Arial"/>
        <family val="2"/>
        <charset val="204"/>
      </rPr>
      <t xml:space="preserve">	"</t>
    </r>
    <r>
      <rPr>
        <sz val="8"/>
        <color theme="1"/>
        <rFont val="メイリオ"/>
        <family val="1"/>
        <charset val="128"/>
      </rPr>
      <t>セイヨウキズタ葉／茎エキス</t>
    </r>
    <r>
      <rPr>
        <sz val="8"/>
        <color theme="1"/>
        <rFont val="Arial"/>
        <family val="2"/>
        <charset val="204"/>
      </rPr>
      <t xml:space="preserve">  
"	</t>
    </r>
    <r>
      <rPr>
        <sz val="8"/>
        <color theme="1"/>
        <rFont val="メイリオ"/>
        <family val="1"/>
        <charset val="128"/>
      </rPr>
      <t>オドリコソウ花／葉／茎エキス</t>
    </r>
    <r>
      <rPr>
        <sz val="8"/>
        <color theme="1"/>
        <rFont val="Arial"/>
        <family val="2"/>
        <charset val="204"/>
      </rPr>
      <t xml:space="preserve">	</t>
    </r>
    <r>
      <rPr>
        <sz val="8"/>
        <color theme="1"/>
        <rFont val="メイリオ"/>
        <family val="1"/>
        <charset val="128"/>
      </rPr>
      <t>オランダガラシ葉／茎エキス</t>
    </r>
    <r>
      <rPr>
        <sz val="8"/>
        <color theme="1"/>
        <rFont val="Arial"/>
        <family val="2"/>
        <charset val="204"/>
      </rPr>
      <t xml:space="preserve">	</t>
    </r>
    <r>
      <rPr>
        <sz val="8"/>
        <color theme="1"/>
        <rFont val="メイリオ"/>
        <family val="1"/>
        <charset val="128"/>
      </rPr>
      <t>セイヨウアカマツ球果エキス</t>
    </r>
    <r>
      <rPr>
        <sz val="8"/>
        <color theme="1"/>
        <rFont val="Arial"/>
        <family val="2"/>
        <charset val="204"/>
      </rPr>
      <t xml:space="preserve">	</t>
    </r>
    <r>
      <rPr>
        <sz val="8"/>
        <color theme="1"/>
        <rFont val="メイリオ"/>
        <family val="1"/>
        <charset val="128"/>
      </rPr>
      <t>キュウリ果実エキス</t>
    </r>
    <r>
      <rPr>
        <sz val="8"/>
        <color theme="1"/>
        <rFont val="Arial"/>
        <family val="2"/>
        <charset val="204"/>
      </rPr>
      <t xml:space="preserve">	</t>
    </r>
    <r>
      <rPr>
        <sz val="8"/>
        <color theme="1"/>
        <rFont val="メイリオ"/>
        <family val="1"/>
        <charset val="128"/>
      </rPr>
      <t>ゼニアオイ花エキス</t>
    </r>
    <r>
      <rPr>
        <sz val="8"/>
        <color theme="1"/>
        <rFont val="Arial"/>
        <family val="2"/>
        <charset val="204"/>
      </rPr>
      <t xml:space="preserve">	</t>
    </r>
    <r>
      <rPr>
        <sz val="8"/>
        <color theme="1"/>
        <rFont val="メイリオ"/>
        <family val="1"/>
        <charset val="128"/>
      </rPr>
      <t>パリエタリアエキス</t>
    </r>
    <r>
      <rPr>
        <sz val="8"/>
        <color theme="1"/>
        <rFont val="Arial"/>
        <family val="2"/>
        <charset val="204"/>
      </rPr>
      <t xml:space="preserve">	</t>
    </r>
    <r>
      <rPr>
        <sz val="8"/>
        <color theme="1"/>
        <rFont val="メイリオ"/>
        <family val="1"/>
        <charset val="128"/>
      </rPr>
      <t>セイヨウニワトコ花エキス</t>
    </r>
    <r>
      <rPr>
        <sz val="8"/>
        <color theme="1"/>
        <rFont val="Arial"/>
        <family val="2"/>
        <charset val="204"/>
      </rPr>
      <t xml:space="preserve">	</t>
    </r>
    <r>
      <rPr>
        <sz val="8"/>
        <color theme="1"/>
        <rFont val="メイリオ"/>
        <family val="1"/>
        <charset val="128"/>
      </rPr>
      <t>ＰＣＡ－Ｎａ</t>
    </r>
    <r>
      <rPr>
        <sz val="8"/>
        <color theme="1"/>
        <rFont val="Arial"/>
        <family val="2"/>
        <charset val="204"/>
      </rPr>
      <t xml:space="preserve"> 	</t>
    </r>
    <r>
      <rPr>
        <sz val="8"/>
        <color theme="1"/>
        <rFont val="メイリオ"/>
        <family val="1"/>
        <charset val="128"/>
      </rPr>
      <t>乳酸Ｎａ</t>
    </r>
    <r>
      <rPr>
        <sz val="8"/>
        <color theme="1"/>
        <rFont val="Arial"/>
        <family val="2"/>
        <charset val="204"/>
      </rPr>
      <t xml:space="preserve"> 	</t>
    </r>
    <r>
      <rPr>
        <sz val="8"/>
        <color theme="1"/>
        <rFont val="メイリオ"/>
        <family val="1"/>
        <charset val="128"/>
      </rPr>
      <t>アルギニン</t>
    </r>
    <r>
      <rPr>
        <sz val="8"/>
        <color theme="1"/>
        <rFont val="Arial"/>
        <family val="2"/>
        <charset val="204"/>
      </rPr>
      <t xml:space="preserve"> 	</t>
    </r>
    <r>
      <rPr>
        <sz val="8"/>
        <color theme="1"/>
        <rFont val="メイリオ"/>
        <family val="1"/>
        <charset val="128"/>
      </rPr>
      <t>アスパラギン酸</t>
    </r>
    <r>
      <rPr>
        <sz val="8"/>
        <color theme="1"/>
        <rFont val="Arial"/>
        <family val="2"/>
        <charset val="204"/>
      </rPr>
      <t xml:space="preserve"> 	</t>
    </r>
    <r>
      <rPr>
        <sz val="8"/>
        <color theme="1"/>
        <rFont val="メイリオ"/>
        <family val="1"/>
        <charset val="128"/>
      </rPr>
      <t>ＰＣＡ</t>
    </r>
    <r>
      <rPr>
        <sz val="8"/>
        <color theme="1"/>
        <rFont val="Arial"/>
        <family val="2"/>
        <charset val="204"/>
      </rPr>
      <t xml:space="preserve"> 	</t>
    </r>
    <r>
      <rPr>
        <sz val="8"/>
        <color theme="1"/>
        <rFont val="メイリオ"/>
        <family val="1"/>
        <charset val="128"/>
      </rPr>
      <t>グリシン</t>
    </r>
    <r>
      <rPr>
        <sz val="8"/>
        <color theme="1"/>
        <rFont val="Arial"/>
        <family val="2"/>
        <charset val="204"/>
      </rPr>
      <t xml:space="preserve"> 	</t>
    </r>
    <r>
      <rPr>
        <sz val="8"/>
        <color theme="1"/>
        <rFont val="メイリオ"/>
        <family val="1"/>
        <charset val="128"/>
      </rPr>
      <t>アラニン</t>
    </r>
    <r>
      <rPr>
        <sz val="8"/>
        <color theme="1"/>
        <rFont val="Arial"/>
        <family val="2"/>
        <charset val="204"/>
      </rPr>
      <t xml:space="preserve"> 	</t>
    </r>
    <r>
      <rPr>
        <sz val="8"/>
        <color theme="1"/>
        <rFont val="メイリオ"/>
        <family val="1"/>
        <charset val="128"/>
      </rPr>
      <t>セリン</t>
    </r>
    <r>
      <rPr>
        <sz val="8"/>
        <color theme="1"/>
        <rFont val="Arial"/>
        <family val="2"/>
        <charset val="204"/>
      </rPr>
      <t xml:space="preserve"> 	</t>
    </r>
    <r>
      <rPr>
        <sz val="8"/>
        <color theme="1"/>
        <rFont val="メイリオ"/>
        <family val="1"/>
        <charset val="128"/>
      </rPr>
      <t>バリン</t>
    </r>
    <r>
      <rPr>
        <sz val="8"/>
        <color theme="1"/>
        <rFont val="Arial"/>
        <family val="2"/>
        <charset val="204"/>
      </rPr>
      <t xml:space="preserve"> 	</t>
    </r>
    <r>
      <rPr>
        <sz val="8"/>
        <color theme="1"/>
        <rFont val="メイリオ"/>
        <family val="1"/>
        <charset val="128"/>
      </rPr>
      <t>プロリン</t>
    </r>
    <r>
      <rPr>
        <sz val="8"/>
        <color theme="1"/>
        <rFont val="Arial"/>
        <family val="2"/>
        <charset val="204"/>
      </rPr>
      <t xml:space="preserve"> 	</t>
    </r>
    <r>
      <rPr>
        <sz val="8"/>
        <color theme="1"/>
        <rFont val="メイリオ"/>
        <family val="1"/>
        <charset val="128"/>
      </rPr>
      <t>トレオニン</t>
    </r>
    <r>
      <rPr>
        <sz val="8"/>
        <color theme="1"/>
        <rFont val="Arial"/>
        <family val="2"/>
        <charset val="204"/>
      </rPr>
      <t xml:space="preserve"> 	</t>
    </r>
    <r>
      <rPr>
        <sz val="8"/>
        <color theme="1"/>
        <rFont val="メイリオ"/>
        <family val="1"/>
        <charset val="128"/>
      </rPr>
      <t>イソロイシン</t>
    </r>
    <r>
      <rPr>
        <sz val="8"/>
        <color theme="1"/>
        <rFont val="Arial"/>
        <family val="2"/>
        <charset val="204"/>
      </rPr>
      <t xml:space="preserve"> 	</t>
    </r>
    <r>
      <rPr>
        <sz val="8"/>
        <color theme="1"/>
        <rFont val="メイリオ"/>
        <family val="1"/>
        <charset val="128"/>
      </rPr>
      <t>ヒスチジン</t>
    </r>
    <r>
      <rPr>
        <sz val="8"/>
        <color theme="1"/>
        <rFont val="Arial"/>
        <family val="2"/>
        <charset val="204"/>
      </rPr>
      <t xml:space="preserve"> 	</t>
    </r>
    <r>
      <rPr>
        <sz val="8"/>
        <color theme="1"/>
        <rFont val="メイリオ"/>
        <family val="1"/>
        <charset val="128"/>
      </rPr>
      <t>フェニルアラニン</t>
    </r>
    <r>
      <rPr>
        <sz val="8"/>
        <color theme="1"/>
        <rFont val="Arial"/>
        <family val="2"/>
        <charset val="204"/>
      </rPr>
      <t xml:space="preserve"> 	</t>
    </r>
    <r>
      <rPr>
        <sz val="8"/>
        <color theme="1"/>
        <rFont val="メイリオ"/>
        <family val="1"/>
        <charset val="128"/>
      </rPr>
      <t>ビルベリー果実エキス</t>
    </r>
    <r>
      <rPr>
        <sz val="8"/>
        <color theme="1"/>
        <rFont val="Arial"/>
        <family val="2"/>
        <charset val="204"/>
      </rPr>
      <t xml:space="preserve">	</t>
    </r>
    <r>
      <rPr>
        <sz val="8"/>
        <color theme="1"/>
        <rFont val="メイリオ"/>
        <family val="1"/>
        <charset val="128"/>
      </rPr>
      <t>サトウキビエキス</t>
    </r>
    <r>
      <rPr>
        <sz val="8"/>
        <color theme="1"/>
        <rFont val="Arial"/>
        <family val="2"/>
        <charset val="204"/>
      </rPr>
      <t xml:space="preserve">	</t>
    </r>
    <r>
      <rPr>
        <sz val="8"/>
        <color theme="1"/>
        <rFont val="メイリオ"/>
        <family val="1"/>
        <charset val="128"/>
      </rPr>
      <t>サトウカエデエキス</t>
    </r>
    <r>
      <rPr>
        <sz val="8"/>
        <color theme="1"/>
        <rFont val="Arial"/>
        <family val="2"/>
        <charset val="204"/>
      </rPr>
      <t xml:space="preserve">	</t>
    </r>
    <r>
      <rPr>
        <sz val="8"/>
        <color theme="1"/>
        <rFont val="メイリオ"/>
        <family val="1"/>
        <charset val="128"/>
      </rPr>
      <t>オレンジ果実エキス</t>
    </r>
    <r>
      <rPr>
        <sz val="8"/>
        <color theme="1"/>
        <rFont val="Arial"/>
        <family val="2"/>
        <charset val="204"/>
      </rPr>
      <t xml:space="preserve">	</t>
    </r>
    <r>
      <rPr>
        <sz val="8"/>
        <color theme="1"/>
        <rFont val="メイリオ"/>
        <family val="1"/>
        <charset val="128"/>
      </rPr>
      <t>レモン果実エキス</t>
    </r>
    <r>
      <rPr>
        <sz val="8"/>
        <color theme="1"/>
        <rFont val="Arial"/>
        <family val="2"/>
        <charset val="204"/>
      </rPr>
      <t xml:space="preserve">	</t>
    </r>
    <r>
      <rPr>
        <sz val="8"/>
        <color theme="1"/>
        <rFont val="メイリオ"/>
        <family val="1"/>
        <charset val="128"/>
      </rPr>
      <t>レシチン</t>
    </r>
    <r>
      <rPr>
        <sz val="8"/>
        <color theme="1"/>
        <rFont val="Arial"/>
        <family val="2"/>
        <charset val="204"/>
      </rPr>
      <t xml:space="preserve">	</t>
    </r>
    <r>
      <rPr>
        <sz val="8"/>
        <color theme="1"/>
        <rFont val="メイリオ"/>
        <family val="1"/>
        <charset val="128"/>
      </rPr>
      <t>アルブチン</t>
    </r>
    <r>
      <rPr>
        <sz val="8"/>
        <color theme="1"/>
        <rFont val="Arial"/>
        <family val="2"/>
        <charset val="204"/>
      </rPr>
      <t xml:space="preserve">	</t>
    </r>
    <r>
      <rPr>
        <sz val="8"/>
        <color theme="1"/>
        <rFont val="メイリオ"/>
        <family val="1"/>
        <charset val="128"/>
      </rPr>
      <t>リノール酸</t>
    </r>
    <r>
      <rPr>
        <sz val="8"/>
        <color theme="1"/>
        <rFont val="Arial"/>
        <family val="2"/>
        <charset val="204"/>
      </rPr>
      <t xml:space="preserve">	</t>
    </r>
    <r>
      <rPr>
        <sz val="8"/>
        <color theme="1"/>
        <rFont val="メイリオ"/>
        <family val="1"/>
        <charset val="128"/>
      </rPr>
      <t>リノレン酸</t>
    </r>
    <r>
      <rPr>
        <sz val="8"/>
        <color theme="1"/>
        <rFont val="Arial"/>
        <family val="2"/>
        <charset val="204"/>
      </rPr>
      <t xml:space="preserve">	</t>
    </r>
    <r>
      <rPr>
        <sz val="8"/>
        <color theme="1"/>
        <rFont val="メイリオ"/>
        <family val="1"/>
        <charset val="128"/>
      </rPr>
      <t>パルミチン酸アスコルビル</t>
    </r>
    <r>
      <rPr>
        <sz val="8"/>
        <color theme="1"/>
        <rFont val="Arial"/>
        <family val="2"/>
        <charset val="204"/>
      </rPr>
      <t xml:space="preserve">	</t>
    </r>
    <r>
      <rPr>
        <sz val="8"/>
        <color theme="1"/>
        <rFont val="メイリオ"/>
        <family val="1"/>
        <charset val="128"/>
      </rPr>
      <t>グルタチオン</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アロエベラ葉エキス</t>
    </r>
    <r>
      <rPr>
        <sz val="8"/>
        <color theme="1"/>
        <rFont val="Arial"/>
        <family val="2"/>
        <charset val="204"/>
      </rPr>
      <t xml:space="preserve">	</t>
    </r>
    <r>
      <rPr>
        <sz val="8"/>
        <color theme="1"/>
        <rFont val="メイリオ"/>
        <family val="1"/>
        <charset val="128"/>
      </rPr>
      <t>クロレラエキス</t>
    </r>
    <r>
      <rPr>
        <sz val="8"/>
        <color theme="1"/>
        <rFont val="Arial"/>
        <family val="2"/>
        <charset val="204"/>
      </rPr>
      <t xml:space="preserve">	</t>
    </r>
    <r>
      <rPr>
        <sz val="8"/>
        <color theme="1"/>
        <rFont val="メイリオ"/>
        <family val="1"/>
        <charset val="128"/>
      </rPr>
      <t>カッコンエキス</t>
    </r>
    <r>
      <rPr>
        <sz val="8"/>
        <color theme="1"/>
        <rFont val="Arial"/>
        <family val="2"/>
        <charset val="204"/>
      </rPr>
      <t xml:space="preserve">	</t>
    </r>
    <r>
      <rPr>
        <sz val="8"/>
        <color theme="1"/>
        <rFont val="メイリオ"/>
        <family val="1"/>
        <charset val="128"/>
      </rPr>
      <t>ノイバラ果実エキス</t>
    </r>
    <r>
      <rPr>
        <sz val="8"/>
        <color theme="1"/>
        <rFont val="Arial"/>
        <family val="2"/>
        <charset val="204"/>
      </rPr>
      <t xml:space="preserve">	</t>
    </r>
    <r>
      <rPr>
        <sz val="8"/>
        <color theme="1"/>
        <rFont val="メイリオ"/>
        <family val="1"/>
        <charset val="128"/>
      </rPr>
      <t>クララエキス</t>
    </r>
    <r>
      <rPr>
        <sz val="8"/>
        <color theme="1"/>
        <rFont val="Arial"/>
        <family val="2"/>
        <charset val="204"/>
      </rPr>
      <t xml:space="preserve">	</t>
    </r>
    <r>
      <rPr>
        <sz val="8"/>
        <color theme="1"/>
        <rFont val="メイリオ"/>
        <family val="1"/>
        <charset val="128"/>
      </rPr>
      <t>マグワ根皮エキス</t>
    </r>
    <r>
      <rPr>
        <sz val="8"/>
        <color theme="1"/>
        <rFont val="Arial"/>
        <family val="2"/>
        <charset val="204"/>
      </rPr>
      <t xml:space="preserve">	</t>
    </r>
    <r>
      <rPr>
        <sz val="8"/>
        <color theme="1"/>
        <rFont val="メイリオ"/>
        <family val="1"/>
        <charset val="128"/>
      </rPr>
      <t>シャクヤク根エキス</t>
    </r>
    <r>
      <rPr>
        <sz val="8"/>
        <color theme="1"/>
        <rFont val="Arial"/>
        <family val="2"/>
        <charset val="204"/>
      </rPr>
      <t xml:space="preserve">	</t>
    </r>
    <r>
      <rPr>
        <sz val="8"/>
        <color theme="1"/>
        <rFont val="メイリオ"/>
        <family val="1"/>
        <charset val="128"/>
      </rPr>
      <t>トウキ根エキス</t>
    </r>
    <r>
      <rPr>
        <sz val="8"/>
        <color theme="1"/>
        <rFont val="Arial"/>
        <family val="2"/>
        <charset val="204"/>
      </rPr>
      <t xml:space="preserve">	</t>
    </r>
    <r>
      <rPr>
        <sz val="8"/>
        <color theme="1"/>
        <rFont val="メイリオ"/>
        <family val="1"/>
        <charset val="128"/>
      </rPr>
      <t>ポリソルベート８０</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r>
      <rPr>
        <sz val="8"/>
        <color theme="1"/>
        <rFont val="Arial"/>
        <family val="2"/>
        <charset val="204"/>
      </rPr>
      <t xml:space="preserve">	</t>
    </r>
    <r>
      <rPr>
        <sz val="8"/>
        <color theme="1"/>
        <rFont val="メイリオ"/>
        <family val="1"/>
        <charset val="128"/>
      </rPr>
      <t>レモン果皮油</t>
    </r>
    <r>
      <rPr>
        <sz val="8"/>
        <color theme="1"/>
        <rFont val="Arial"/>
        <family val="2"/>
        <charset val="204"/>
      </rPr>
      <t xml:space="preserve">	</t>
    </r>
    <r>
      <rPr>
        <sz val="8"/>
        <color theme="1"/>
        <rFont val="メイリオ"/>
        <family val="1"/>
        <charset val="128"/>
      </rPr>
      <t>オレンジ油</t>
    </r>
    <r>
      <rPr>
        <sz val="8"/>
        <color theme="1"/>
        <rFont val="Arial"/>
        <family val="2"/>
        <charset val="204"/>
      </rPr>
      <t xml:space="preserve">	</t>
    </r>
    <r>
      <rPr>
        <sz val="8"/>
        <color theme="1"/>
        <rFont val="メイリオ"/>
        <family val="1"/>
        <charset val="128"/>
      </rPr>
      <t>ユズ果皮油</t>
    </r>
    <r>
      <rPr>
        <sz val="8"/>
        <color theme="1"/>
        <rFont val="Arial"/>
        <family val="2"/>
        <charset val="204"/>
      </rPr>
      <t xml:space="preserve">	</t>
    </r>
    <r>
      <rPr>
        <sz val="8"/>
        <color theme="1"/>
        <rFont val="メイリオ"/>
        <family val="1"/>
        <charset val="128"/>
      </rPr>
      <t>ティーツリー油</t>
    </r>
    <r>
      <rPr>
        <sz val="8"/>
        <color theme="1"/>
        <rFont val="Arial"/>
        <family val="2"/>
        <charset val="204"/>
      </rPr>
      <t xml:space="preserve">	</t>
    </r>
    <r>
      <rPr>
        <sz val="8"/>
        <color theme="1"/>
        <rFont val="メイリオ"/>
        <family val="1"/>
        <charset val="128"/>
      </rPr>
      <t>スペアミント油</t>
    </r>
    <phoneticPr fontId="11"/>
  </si>
  <si>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 Super Moist Super Sensitive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</si>
  <si>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t>
    </r>
    <r>
      <rPr>
        <sz val="8"/>
        <color theme="1"/>
        <rFont val="Arial"/>
        <family val="2"/>
        <charset val="204"/>
      </rPr>
      <t xml:space="preserve">
"	</t>
    </r>
    <r>
      <rPr>
        <sz val="8"/>
        <color theme="1"/>
        <rFont val="メイリオ"/>
        <family val="1"/>
        <charset val="128"/>
      </rPr>
      <t>サクシニルアテロコラーゲン</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ツボクサエキス</t>
    </r>
    <r>
      <rPr>
        <sz val="8"/>
        <color theme="1"/>
        <rFont val="Arial"/>
        <family val="2"/>
        <charset val="204"/>
      </rPr>
      <t xml:space="preserve">	</t>
    </r>
    <r>
      <rPr>
        <sz val="8"/>
        <color theme="1"/>
        <rFont val="メイリオ"/>
        <family val="1"/>
        <charset val="128"/>
      </rPr>
      <t>カンゾウ根エキス</t>
    </r>
    <r>
      <rPr>
        <sz val="8"/>
        <color theme="1"/>
        <rFont val="Arial"/>
        <family val="2"/>
        <charset val="204"/>
      </rPr>
      <t xml:space="preserve">	</t>
    </r>
    <r>
      <rPr>
        <sz val="8"/>
        <color theme="1"/>
        <rFont val="メイリオ"/>
        <family val="1"/>
        <charset val="128"/>
      </rPr>
      <t>チャ葉エキス</t>
    </r>
    <r>
      <rPr>
        <sz val="8"/>
        <color theme="1"/>
        <rFont val="Arial"/>
        <family val="2"/>
        <charset val="204"/>
      </rPr>
      <t xml:space="preserve">	</t>
    </r>
    <r>
      <rPr>
        <sz val="8"/>
        <color theme="1"/>
        <rFont val="メイリオ"/>
        <family val="1"/>
        <charset val="128"/>
      </rPr>
      <t>イタドリ根エキス</t>
    </r>
    <r>
      <rPr>
        <sz val="8"/>
        <color theme="1"/>
        <rFont val="Arial"/>
        <family val="2"/>
        <charset val="204"/>
      </rPr>
      <t xml:space="preserve">	</t>
    </r>
    <r>
      <rPr>
        <sz val="8"/>
        <color theme="1"/>
        <rFont val="メイリオ"/>
        <family val="1"/>
        <charset val="128"/>
      </rPr>
      <t>ローズマリー葉エキス</t>
    </r>
    <r>
      <rPr>
        <sz val="8"/>
        <color theme="1"/>
        <rFont val="Arial"/>
        <family val="2"/>
        <charset val="204"/>
      </rPr>
      <t xml:space="preserve">	</t>
    </r>
    <r>
      <rPr>
        <sz val="8"/>
        <color theme="1"/>
        <rFont val="メイリオ"/>
        <family val="1"/>
        <charset val="128"/>
      </rPr>
      <t>オウゴン根エキス</t>
    </r>
    <r>
      <rPr>
        <sz val="8"/>
        <color theme="1"/>
        <rFont val="Arial"/>
        <family val="2"/>
        <charset val="204"/>
      </rPr>
      <t xml:space="preserve">	</t>
    </r>
    <r>
      <rPr>
        <sz val="8"/>
        <color theme="1"/>
        <rFont val="メイリオ"/>
        <family val="1"/>
        <charset val="128"/>
      </rPr>
      <t>ヒドロキシプロピルトリモニウムハニー</t>
    </r>
    <r>
      <rPr>
        <sz val="8"/>
        <color theme="1"/>
        <rFont val="Arial"/>
        <family val="2"/>
        <charset val="204"/>
      </rPr>
      <t xml:space="preserve">	</t>
    </r>
    <r>
      <rPr>
        <sz val="8"/>
        <color theme="1"/>
        <rFont val="メイリオ"/>
        <family val="1"/>
        <charset val="128"/>
      </rPr>
      <t>フェニルトリメチコン</t>
    </r>
    <r>
      <rPr>
        <sz val="8"/>
        <color theme="1"/>
        <rFont val="Arial"/>
        <family val="2"/>
        <charset val="204"/>
      </rPr>
      <t xml:space="preserve">	</t>
    </r>
    <r>
      <rPr>
        <sz val="8"/>
        <color theme="1"/>
        <rFont val="メイリオ"/>
        <family val="1"/>
        <charset val="128"/>
      </rPr>
      <t>アテロコラーゲン</t>
    </r>
    <r>
      <rPr>
        <sz val="8"/>
        <color theme="1"/>
        <rFont val="Arial"/>
        <family val="2"/>
        <charset val="204"/>
      </rPr>
      <t xml:space="preserve"> 	</t>
    </r>
    <r>
      <rPr>
        <sz val="8"/>
        <color theme="1"/>
        <rFont val="メイリオ"/>
        <family val="1"/>
        <charset val="128"/>
      </rPr>
      <t>スフィンゴ脂質</t>
    </r>
    <r>
      <rPr>
        <sz val="8"/>
        <color theme="1"/>
        <rFont val="Arial"/>
        <family val="2"/>
        <charset val="204"/>
      </rPr>
      <t xml:space="preserve"> 	</t>
    </r>
    <r>
      <rPr>
        <sz val="8"/>
        <color theme="1"/>
        <rFont val="メイリオ"/>
        <family val="1"/>
        <charset val="128"/>
      </rPr>
      <t>シクロデキストリン</t>
    </r>
    <r>
      <rPr>
        <sz val="8"/>
        <color theme="1"/>
        <rFont val="Arial"/>
        <family val="2"/>
        <charset val="204"/>
      </rPr>
      <t xml:space="preserve"> 	</t>
    </r>
    <r>
      <rPr>
        <sz val="8"/>
        <color theme="1"/>
        <rFont val="メイリオ"/>
        <family val="1"/>
        <charset val="128"/>
      </rPr>
      <t>デキストリン</t>
    </r>
    <r>
      <rPr>
        <sz val="8"/>
        <color theme="1"/>
        <rFont val="Arial"/>
        <family val="2"/>
        <charset val="204"/>
      </rPr>
      <t xml:space="preserve">	</t>
    </r>
    <r>
      <rPr>
        <sz val="8"/>
        <color theme="1"/>
        <rFont val="メイリオ"/>
        <family val="1"/>
        <charset val="128"/>
      </rPr>
      <t>キトサン</t>
    </r>
    <r>
      <rPr>
        <sz val="8"/>
        <color theme="1"/>
        <rFont val="Arial"/>
        <family val="2"/>
        <charset val="204"/>
      </rPr>
      <t xml:space="preserve"> 	</t>
    </r>
    <r>
      <rPr>
        <sz val="8"/>
        <color theme="1"/>
        <rFont val="メイリオ"/>
        <family val="1"/>
        <charset val="128"/>
      </rPr>
      <t>ＰＣＡ－Ｎａ</t>
    </r>
    <r>
      <rPr>
        <sz val="8"/>
        <color theme="1"/>
        <rFont val="Arial"/>
        <family val="2"/>
        <charset val="204"/>
      </rPr>
      <t xml:space="preserve"> 	</t>
    </r>
    <r>
      <rPr>
        <sz val="8"/>
        <color theme="1"/>
        <rFont val="メイリオ"/>
        <family val="1"/>
        <charset val="128"/>
      </rPr>
      <t>乳酸Ｎａ</t>
    </r>
    <r>
      <rPr>
        <sz val="8"/>
        <color theme="1"/>
        <rFont val="Arial"/>
        <family val="2"/>
        <charset val="204"/>
      </rPr>
      <t xml:space="preserve"> 	</t>
    </r>
    <r>
      <rPr>
        <sz val="8"/>
        <color theme="1"/>
        <rFont val="メイリオ"/>
        <family val="1"/>
        <charset val="128"/>
      </rPr>
      <t>アルギニン</t>
    </r>
    <r>
      <rPr>
        <sz val="8"/>
        <color theme="1"/>
        <rFont val="Arial"/>
        <family val="2"/>
        <charset val="204"/>
      </rPr>
      <t xml:space="preserve"> 	</t>
    </r>
    <r>
      <rPr>
        <sz val="8"/>
        <color theme="1"/>
        <rFont val="メイリオ"/>
        <family val="1"/>
        <charset val="128"/>
      </rPr>
      <t>アスパラギン酸</t>
    </r>
    <r>
      <rPr>
        <sz val="8"/>
        <color theme="1"/>
        <rFont val="Arial"/>
        <family val="2"/>
        <charset val="204"/>
      </rPr>
      <t xml:space="preserve"> 	</t>
    </r>
    <r>
      <rPr>
        <sz val="8"/>
        <color theme="1"/>
        <rFont val="メイリオ"/>
        <family val="1"/>
        <charset val="128"/>
      </rPr>
      <t>ＰＣＡ</t>
    </r>
    <r>
      <rPr>
        <sz val="8"/>
        <color theme="1"/>
        <rFont val="Arial"/>
        <family val="2"/>
        <charset val="204"/>
      </rPr>
      <t xml:space="preserve"> 	</t>
    </r>
    <r>
      <rPr>
        <sz val="8"/>
        <color theme="1"/>
        <rFont val="メイリオ"/>
        <family val="1"/>
        <charset val="128"/>
      </rPr>
      <t>グリシン</t>
    </r>
    <r>
      <rPr>
        <sz val="8"/>
        <color theme="1"/>
        <rFont val="Arial"/>
        <family val="2"/>
        <charset val="204"/>
      </rPr>
      <t xml:space="preserve"> 	</t>
    </r>
    <r>
      <rPr>
        <sz val="8"/>
        <color theme="1"/>
        <rFont val="メイリオ"/>
        <family val="1"/>
        <charset val="128"/>
      </rPr>
      <t>アラニン</t>
    </r>
    <r>
      <rPr>
        <sz val="8"/>
        <color theme="1"/>
        <rFont val="Arial"/>
        <family val="2"/>
        <charset val="204"/>
      </rPr>
      <t xml:space="preserve"> 	</t>
    </r>
    <r>
      <rPr>
        <sz val="8"/>
        <color theme="1"/>
        <rFont val="メイリオ"/>
        <family val="1"/>
        <charset val="128"/>
      </rPr>
      <t>セリン</t>
    </r>
    <r>
      <rPr>
        <sz val="8"/>
        <color theme="1"/>
        <rFont val="Arial"/>
        <family val="2"/>
        <charset val="204"/>
      </rPr>
      <t xml:space="preserve"> 	</t>
    </r>
    <r>
      <rPr>
        <sz val="8"/>
        <color theme="1"/>
        <rFont val="メイリオ"/>
        <family val="1"/>
        <charset val="128"/>
      </rPr>
      <t>バリン</t>
    </r>
    <r>
      <rPr>
        <sz val="8"/>
        <color theme="1"/>
        <rFont val="Arial"/>
        <family val="2"/>
        <charset val="204"/>
      </rPr>
      <t xml:space="preserve"> 	</t>
    </r>
    <r>
      <rPr>
        <sz val="8"/>
        <color theme="1"/>
        <rFont val="メイリオ"/>
        <family val="1"/>
        <charset val="128"/>
      </rPr>
      <t>プロリン</t>
    </r>
    <r>
      <rPr>
        <sz val="8"/>
        <color theme="1"/>
        <rFont val="Arial"/>
        <family val="2"/>
        <charset val="204"/>
      </rPr>
      <t xml:space="preserve"> 	</t>
    </r>
    <r>
      <rPr>
        <sz val="8"/>
        <color theme="1"/>
        <rFont val="メイリオ"/>
        <family val="1"/>
        <charset val="128"/>
      </rPr>
      <t>トレオニン</t>
    </r>
    <r>
      <rPr>
        <sz val="8"/>
        <color theme="1"/>
        <rFont val="Arial"/>
        <family val="2"/>
        <charset val="204"/>
      </rPr>
      <t xml:space="preserve"> 	</t>
    </r>
    <r>
      <rPr>
        <sz val="8"/>
        <color theme="1"/>
        <rFont val="メイリオ"/>
        <family val="1"/>
        <charset val="128"/>
      </rPr>
      <t>イソロイシン</t>
    </r>
    <r>
      <rPr>
        <sz val="8"/>
        <color theme="1"/>
        <rFont val="Arial"/>
        <family val="2"/>
        <charset val="204"/>
      </rPr>
      <t xml:space="preserve"> 	</t>
    </r>
    <r>
      <rPr>
        <sz val="8"/>
        <color theme="1"/>
        <rFont val="メイリオ"/>
        <family val="1"/>
        <charset val="128"/>
      </rPr>
      <t>ヒスチジン</t>
    </r>
    <r>
      <rPr>
        <sz val="8"/>
        <color theme="1"/>
        <rFont val="Arial"/>
        <family val="2"/>
        <charset val="204"/>
      </rPr>
      <t xml:space="preserve"> 	</t>
    </r>
    <r>
      <rPr>
        <sz val="8"/>
        <color theme="1"/>
        <rFont val="メイリオ"/>
        <family val="1"/>
        <charset val="128"/>
      </rPr>
      <t>フェニルアラニン</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</si>
  <si>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indexed="8"/>
        <rFont val="Arial"/>
        <family val="2"/>
      </rPr>
      <t>《</t>
    </r>
    <r>
      <rPr>
        <sz val="10"/>
        <color indexed="8"/>
        <rFont val="Arial"/>
        <family val="2"/>
        <charset val="204"/>
      </rPr>
      <t>Quality 1st</t>
    </r>
    <r>
      <rPr>
        <sz val="10"/>
        <color indexed="8"/>
        <rFont val="Arial"/>
        <family val="2"/>
      </rPr>
      <t>》</t>
    </r>
    <r>
      <rPr>
        <sz val="10"/>
        <color indexed="8"/>
        <rFont val="Arial"/>
        <family val="2"/>
        <charset val="204"/>
      </rPr>
      <t>Night Sleeping Mask</t>
    </r>
  </si>
  <si>
    <r>
      <rPr>
        <sz val="8"/>
        <color theme="1"/>
        <rFont val="HG明朝E"/>
        <family val="1"/>
        <charset val="128"/>
      </rPr>
      <t>水</t>
    </r>
    <r>
      <rPr>
        <sz val="8"/>
        <color theme="1"/>
        <rFont val="Arial"/>
        <family val="2"/>
        <charset val="204"/>
      </rPr>
      <t xml:space="preserve">	</t>
    </r>
    <r>
      <rPr>
        <sz val="8"/>
        <color theme="1"/>
        <rFont val="HG明朝E"/>
        <family val="1"/>
        <charset val="128"/>
      </rPr>
      <t>ＢＧ</t>
    </r>
    <r>
      <rPr>
        <sz val="8"/>
        <color theme="1"/>
        <rFont val="Arial"/>
        <family val="2"/>
        <charset val="204"/>
      </rPr>
      <t xml:space="preserve">	</t>
    </r>
    <r>
      <rPr>
        <sz val="8"/>
        <color theme="1"/>
        <rFont val="HG明朝E"/>
        <family val="1"/>
        <charset val="128"/>
      </rPr>
      <t>ジグリセリン</t>
    </r>
    <r>
      <rPr>
        <sz val="8"/>
        <color theme="1"/>
        <rFont val="Arial"/>
        <family val="2"/>
        <charset val="204"/>
      </rPr>
      <t xml:space="preserve">	</t>
    </r>
    <r>
      <rPr>
        <sz val="8"/>
        <color theme="1"/>
        <rFont val="HG明朝E"/>
        <family val="1"/>
        <charset val="128"/>
      </rPr>
      <t>グリセリン</t>
    </r>
    <r>
      <rPr>
        <sz val="8"/>
        <color theme="1"/>
        <rFont val="Arial"/>
        <family val="2"/>
        <charset val="204"/>
      </rPr>
      <t xml:space="preserve">	</t>
    </r>
    <r>
      <rPr>
        <sz val="8"/>
        <color theme="1"/>
        <rFont val="HG明朝E"/>
        <family val="1"/>
        <charset val="128"/>
      </rPr>
      <t>イソステアリン酸ＰＥＧ－２０ソルビタン</t>
    </r>
    <r>
      <rPr>
        <sz val="8"/>
        <color theme="1"/>
        <rFont val="Arial"/>
        <family val="2"/>
        <charset val="204"/>
      </rPr>
      <t xml:space="preserve">	</t>
    </r>
    <r>
      <rPr>
        <sz val="8"/>
        <color theme="1"/>
        <rFont val="HG明朝E"/>
        <family val="1"/>
        <charset val="128"/>
      </rPr>
      <t>マンニトール</t>
    </r>
    <r>
      <rPr>
        <sz val="8"/>
        <color theme="1"/>
        <rFont val="Arial"/>
        <family val="2"/>
        <charset val="204"/>
      </rPr>
      <t xml:space="preserve">	</t>
    </r>
    <r>
      <rPr>
        <sz val="8"/>
        <color theme="1"/>
        <rFont val="HG明朝E"/>
        <family val="1"/>
        <charset val="128"/>
      </rPr>
      <t>カルボマー</t>
    </r>
    <r>
      <rPr>
        <sz val="8"/>
        <color theme="1"/>
        <rFont val="Arial"/>
        <family val="2"/>
        <charset val="204"/>
      </rPr>
      <t xml:space="preserve">	</t>
    </r>
    <r>
      <rPr>
        <sz val="8"/>
        <color theme="1"/>
        <rFont val="HG明朝E"/>
        <family val="1"/>
        <charset val="128"/>
      </rPr>
      <t>セルロース</t>
    </r>
    <r>
      <rPr>
        <sz val="8"/>
        <color theme="1"/>
        <rFont val="Arial"/>
        <family val="2"/>
        <charset val="204"/>
      </rPr>
      <t xml:space="preserve">	</t>
    </r>
    <r>
      <rPr>
        <sz val="8"/>
        <color theme="1"/>
        <rFont val="HG明朝E"/>
        <family val="1"/>
        <charset val="128"/>
      </rPr>
      <t>水酸化Ｋ</t>
    </r>
    <r>
      <rPr>
        <sz val="8"/>
        <color theme="1"/>
        <rFont val="Arial"/>
        <family val="2"/>
        <charset val="204"/>
      </rPr>
      <t xml:space="preserve">	</t>
    </r>
    <r>
      <rPr>
        <sz val="8"/>
        <color theme="1"/>
        <rFont val="HG明朝E"/>
        <family val="1"/>
        <charset val="128"/>
      </rPr>
      <t>（ＰＣＡ／イソステアリン酸）ＰＥＧ－４０水添ヒマシ油</t>
    </r>
    <r>
      <rPr>
        <sz val="8"/>
        <color theme="1"/>
        <rFont val="Arial"/>
        <family val="2"/>
        <charset val="204"/>
      </rPr>
      <t xml:space="preserve">	</t>
    </r>
    <r>
      <rPr>
        <sz val="8"/>
        <color theme="1"/>
        <rFont val="HG明朝E"/>
        <family val="1"/>
        <charset val="128"/>
      </rPr>
      <t>加水分解ヒアルロン酸</t>
    </r>
    <r>
      <rPr>
        <sz val="8"/>
        <color theme="1"/>
        <rFont val="Arial"/>
        <family val="2"/>
        <charset val="204"/>
      </rPr>
      <t xml:space="preserve">	</t>
    </r>
    <r>
      <rPr>
        <sz val="8"/>
        <color theme="1"/>
        <rFont val="HG明朝E"/>
        <family val="1"/>
        <charset val="128"/>
      </rPr>
      <t>ココイルアルギニンエチルＰＣＡ</t>
    </r>
    <r>
      <rPr>
        <sz val="8"/>
        <color theme="1"/>
        <rFont val="Arial"/>
        <family val="2"/>
        <charset val="204"/>
      </rPr>
      <t xml:space="preserve">	</t>
    </r>
    <r>
      <rPr>
        <sz val="8"/>
        <color theme="1"/>
        <rFont val="HG明朝E"/>
        <family val="1"/>
        <charset val="128"/>
      </rPr>
      <t>（ＰＥＧ－２４０／デシルテトラデセス－２０／ＨＤＩ）コポリマー</t>
    </r>
    <r>
      <rPr>
        <sz val="8"/>
        <color theme="1"/>
        <rFont val="Arial"/>
        <family val="2"/>
        <charset val="204"/>
      </rPr>
      <t xml:space="preserve">	</t>
    </r>
    <r>
      <rPr>
        <sz val="8"/>
        <color theme="1"/>
        <rFont val="HG明朝E"/>
        <family val="1"/>
        <charset val="128"/>
      </rPr>
      <t>酸化鉄</t>
    </r>
    <r>
      <rPr>
        <sz val="8"/>
        <color theme="1"/>
        <rFont val="Arial"/>
        <family val="2"/>
        <charset val="204"/>
      </rPr>
      <t xml:space="preserve">	</t>
    </r>
    <r>
      <rPr>
        <sz val="8"/>
        <color theme="1"/>
        <rFont val="HG明朝E"/>
        <family val="1"/>
        <charset val="128"/>
      </rPr>
      <t>トコフェロール</t>
    </r>
    <r>
      <rPr>
        <sz val="8"/>
        <color theme="1"/>
        <rFont val="Arial"/>
        <family val="2"/>
        <charset val="204"/>
      </rPr>
      <t xml:space="preserve">	</t>
    </r>
    <r>
      <rPr>
        <sz val="8"/>
        <color theme="1"/>
        <rFont val="HG明朝E"/>
        <family val="1"/>
        <charset val="128"/>
      </rPr>
      <t>ヒドロキシプロピルメチルセルロース</t>
    </r>
    <r>
      <rPr>
        <sz val="8"/>
        <color theme="1"/>
        <rFont val="Arial"/>
        <family val="2"/>
        <charset val="204"/>
      </rPr>
      <t xml:space="preserve">	</t>
    </r>
    <r>
      <rPr>
        <sz val="8"/>
        <color theme="1"/>
        <rFont val="HG明朝E"/>
        <family val="1"/>
        <charset val="128"/>
      </rPr>
      <t>ヒアルロン酸ヒドロキシプロピルトリモニウム</t>
    </r>
    <r>
      <rPr>
        <sz val="8"/>
        <color theme="1"/>
        <rFont val="Arial"/>
        <family val="2"/>
        <charset val="204"/>
      </rPr>
      <t xml:space="preserve">	</t>
    </r>
    <r>
      <rPr>
        <sz val="8"/>
        <color theme="1"/>
        <rFont val="HG明朝E"/>
        <family val="1"/>
        <charset val="128"/>
      </rPr>
      <t>ベルガモット果実油</t>
    </r>
    <r>
      <rPr>
        <sz val="8"/>
        <color theme="1"/>
        <rFont val="Arial"/>
        <family val="2"/>
        <charset val="204"/>
      </rPr>
      <t xml:space="preserve">	</t>
    </r>
    <r>
      <rPr>
        <sz val="8"/>
        <color theme="1"/>
        <rFont val="HG明朝E"/>
        <family val="1"/>
        <charset val="128"/>
      </rPr>
      <t>レモン果皮油</t>
    </r>
    <r>
      <rPr>
        <sz val="8"/>
        <color theme="1"/>
        <rFont val="Arial"/>
        <family val="2"/>
        <charset val="204"/>
      </rPr>
      <t xml:space="preserve">	</t>
    </r>
    <r>
      <rPr>
        <sz val="8"/>
        <color theme="1"/>
        <rFont val="HG明朝E"/>
        <family val="1"/>
        <charset val="128"/>
      </rPr>
      <t>エンピツビャクシン油</t>
    </r>
    <r>
      <rPr>
        <sz val="8"/>
        <color theme="1"/>
        <rFont val="Arial"/>
        <family val="2"/>
        <charset val="204"/>
      </rPr>
      <t xml:space="preserve">	</t>
    </r>
    <r>
      <rPr>
        <sz val="8"/>
        <color theme="1"/>
        <rFont val="HG明朝E"/>
        <family val="1"/>
        <charset val="128"/>
      </rPr>
      <t>ローマカミツレ花油</t>
    </r>
    <r>
      <rPr>
        <sz val="8"/>
        <color theme="1"/>
        <rFont val="Arial"/>
        <family val="2"/>
        <charset val="204"/>
      </rPr>
      <t xml:space="preserve">	</t>
    </r>
    <r>
      <rPr>
        <sz val="8"/>
        <color theme="1"/>
        <rFont val="HG明朝E"/>
        <family val="1"/>
        <charset val="128"/>
      </rPr>
      <t>ユビキノン</t>
    </r>
    <r>
      <rPr>
        <sz val="8"/>
        <color theme="1"/>
        <rFont val="Arial"/>
        <family val="2"/>
        <charset val="204"/>
      </rPr>
      <t xml:space="preserve">	</t>
    </r>
    <r>
      <rPr>
        <sz val="8"/>
        <color theme="1"/>
        <rFont val="HG明朝E"/>
        <family val="1"/>
        <charset val="128"/>
      </rPr>
      <t>ポリクオタニウム－５１</t>
    </r>
    <r>
      <rPr>
        <sz val="8"/>
        <color theme="1"/>
        <rFont val="Arial"/>
        <family val="2"/>
        <charset val="204"/>
      </rPr>
      <t xml:space="preserve">	</t>
    </r>
    <r>
      <rPr>
        <sz val="8"/>
        <color theme="1"/>
        <rFont val="HG明朝E"/>
        <family val="1"/>
        <charset val="128"/>
      </rPr>
      <t>チョウジ葉油</t>
    </r>
    <r>
      <rPr>
        <sz val="8"/>
        <color theme="1"/>
        <rFont val="Arial"/>
        <family val="2"/>
        <charset val="204"/>
      </rPr>
      <t xml:space="preserve">	</t>
    </r>
    <r>
      <rPr>
        <sz val="8"/>
        <color theme="1"/>
        <rFont val="HG明朝E"/>
        <family val="1"/>
        <charset val="128"/>
      </rPr>
      <t>イランイラン花油</t>
    </r>
    <r>
      <rPr>
        <sz val="8"/>
        <color theme="1"/>
        <rFont val="Arial"/>
        <family val="2"/>
        <charset val="204"/>
      </rPr>
      <t xml:space="preserve">	</t>
    </r>
    <r>
      <rPr>
        <sz val="8"/>
        <color theme="1"/>
        <rFont val="HG明朝E"/>
        <family val="1"/>
        <charset val="128"/>
      </rPr>
      <t>ダマスクバラ花油</t>
    </r>
    <r>
      <rPr>
        <sz val="8"/>
        <color theme="1"/>
        <rFont val="Arial"/>
        <family val="2"/>
        <charset val="204"/>
      </rPr>
      <t xml:space="preserve">	</t>
    </r>
    <r>
      <rPr>
        <sz val="8"/>
        <color theme="1"/>
        <rFont val="HG明朝E"/>
        <family val="1"/>
        <charset val="128"/>
      </rPr>
      <t>クリサンテルムインジクムエキス</t>
    </r>
    <r>
      <rPr>
        <sz val="8"/>
        <color theme="1"/>
        <rFont val="Arial"/>
        <family val="2"/>
        <charset val="204"/>
      </rPr>
      <t xml:space="preserve">	</t>
    </r>
    <r>
      <rPr>
        <sz val="8"/>
        <color theme="1"/>
        <rFont val="HG明朝E"/>
        <family val="1"/>
        <charset val="128"/>
      </rPr>
      <t>イタリアイトスギ葉／実／茎油</t>
    </r>
    <r>
      <rPr>
        <sz val="8"/>
        <color theme="1"/>
        <rFont val="Arial"/>
        <family val="2"/>
        <charset val="204"/>
      </rPr>
      <t xml:space="preserve">	</t>
    </r>
    <r>
      <rPr>
        <sz val="8"/>
        <color theme="1"/>
        <rFont val="HG明朝E"/>
        <family val="1"/>
        <charset val="128"/>
      </rPr>
      <t>アルテロモナス発酵エキス</t>
    </r>
    <r>
      <rPr>
        <sz val="8"/>
        <color theme="1"/>
        <rFont val="Arial"/>
        <family val="2"/>
        <charset val="204"/>
      </rPr>
      <t xml:space="preserve">	</t>
    </r>
    <r>
      <rPr>
        <sz val="8"/>
        <color theme="1"/>
        <rFont val="HG明朝E"/>
        <family val="1"/>
        <charset val="128"/>
      </rPr>
      <t>オウゴン根エキス</t>
    </r>
    <phoneticPr fontId="11"/>
  </si>
  <si>
    <r>
      <rPr>
        <sz val="12"/>
        <color theme="1"/>
        <rFont val="Yu Mincho"/>
        <family val="1"/>
        <charset val="128"/>
      </rPr>
      <t>クイーンズプレミアムマスク　ナイトスリーピングマスクプレミアム</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</si>
  <si>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Night Sleeping Mask Premium END OF SALE!!</t>
    </r>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</si>
  <si>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、ジグリセリン、グリセリン、トリプロピレングリコール、イソステアリン酸</t>
    </r>
    <r>
      <rPr>
        <sz val="8"/>
        <color theme="1"/>
        <rFont val="Arial"/>
        <family val="2"/>
        <charset val="204"/>
      </rPr>
      <t>PEG-20</t>
    </r>
    <r>
      <rPr>
        <sz val="8"/>
        <color theme="1"/>
        <rFont val="ＭＳ Ｐゴシック"/>
        <family val="2"/>
        <charset val="128"/>
      </rPr>
      <t>ソルビタン、</t>
    </r>
    <r>
      <rPr>
        <sz val="8"/>
        <color theme="1"/>
        <rFont val="Arial"/>
        <family val="2"/>
        <charset val="204"/>
      </rPr>
      <t>(PEG-240/</t>
    </r>
    <r>
      <rPr>
        <sz val="8"/>
        <color theme="1"/>
        <rFont val="ＭＳ Ｐゴシック"/>
        <family val="2"/>
        <charset val="128"/>
      </rPr>
      <t>デシルテトラデセス</t>
    </r>
    <r>
      <rPr>
        <sz val="8"/>
        <color theme="1"/>
        <rFont val="Arial"/>
        <family val="2"/>
        <charset val="204"/>
      </rPr>
      <t>-20/HDI)</t>
    </r>
    <r>
      <rPr>
        <sz val="8"/>
        <color theme="1"/>
        <rFont val="ＭＳ Ｐゴシック"/>
        <family val="2"/>
        <charset val="128"/>
      </rPr>
      <t>コポリマー、</t>
    </r>
    <r>
      <rPr>
        <sz val="8"/>
        <color theme="1"/>
        <rFont val="Arial"/>
        <family val="2"/>
        <charset val="204"/>
      </rPr>
      <t>α-</t>
    </r>
    <r>
      <rPr>
        <sz val="8"/>
        <color theme="1"/>
        <rFont val="ＭＳ Ｐゴシック"/>
        <family val="2"/>
        <charset val="128"/>
      </rPr>
      <t>グルカンオリゴサッカリド、加水分解ヒアルロン酸</t>
    </r>
    <r>
      <rPr>
        <sz val="8"/>
        <color theme="1"/>
        <rFont val="Arial"/>
        <family val="2"/>
        <charset val="204"/>
      </rPr>
      <t>Na</t>
    </r>
    <r>
      <rPr>
        <sz val="8"/>
        <color theme="1"/>
        <rFont val="ＭＳ Ｐゴシック"/>
        <family val="2"/>
        <charset val="128"/>
      </rPr>
      <t>、ヒアルロン酸ヒドロキシプロピルトリモニウム、シア脂、水添ホスファチジルコリン、フィトステロールズ、カプリル酸グリセリル、セラミド</t>
    </r>
    <r>
      <rPr>
        <sz val="8"/>
        <color theme="1"/>
        <rFont val="Arial"/>
        <family val="2"/>
        <charset val="204"/>
      </rPr>
      <t>NP</t>
    </r>
    <r>
      <rPr>
        <sz val="8"/>
        <color theme="1"/>
        <rFont val="ＭＳ Ｐゴシック"/>
        <family val="2"/>
        <charset val="128"/>
      </rPr>
      <t>、アセチルヒアルロン酸</t>
    </r>
    <r>
      <rPr>
        <sz val="8"/>
        <color theme="1"/>
        <rFont val="Arial"/>
        <family val="2"/>
        <charset val="204"/>
      </rPr>
      <t>Na</t>
    </r>
    <r>
      <rPr>
        <sz val="8"/>
        <color theme="1"/>
        <rFont val="ＭＳ Ｐゴシック"/>
        <family val="2"/>
        <charset val="128"/>
      </rPr>
      <t>、ホウケイ酸</t>
    </r>
    <r>
      <rPr>
        <sz val="8"/>
        <color theme="1"/>
        <rFont val="Arial"/>
        <family val="2"/>
        <charset val="204"/>
      </rPr>
      <t>(Ca/Na)</t>
    </r>
    <r>
      <rPr>
        <sz val="8"/>
        <color theme="1"/>
        <rFont val="ＭＳ Ｐゴシック"/>
        <family val="2"/>
        <charset val="128"/>
      </rPr>
      <t>、酸化銀、アスタキサンチン、オレイン酸ポリグリセリル</t>
    </r>
    <r>
      <rPr>
        <sz val="8"/>
        <color theme="1"/>
        <rFont val="Arial"/>
        <family val="2"/>
        <charset val="204"/>
      </rPr>
      <t>-10</t>
    </r>
    <r>
      <rPr>
        <sz val="8"/>
        <color theme="1"/>
        <rFont val="ＭＳ Ｐゴシック"/>
        <family val="2"/>
        <charset val="128"/>
      </rPr>
      <t>、ヘマトコッカスプルビアリスエキス、ステアリン酸ポリグリセリル</t>
    </r>
    <r>
      <rPr>
        <sz val="8"/>
        <color theme="1"/>
        <rFont val="Arial"/>
        <family val="2"/>
        <charset val="204"/>
      </rPr>
      <t>-10</t>
    </r>
    <r>
      <rPr>
        <sz val="8"/>
        <color theme="1"/>
        <rFont val="ＭＳ Ｐゴシック"/>
        <family val="2"/>
        <charset val="128"/>
      </rPr>
      <t>、リゾレシチン、トコフェロール、リンゴ果実培養細胞エキス、キサンタンガム、レシチン、ポリクオタニウム</t>
    </r>
    <r>
      <rPr>
        <sz val="8"/>
        <color theme="1"/>
        <rFont val="Arial"/>
        <family val="2"/>
        <charset val="204"/>
      </rPr>
      <t>-51</t>
    </r>
    <r>
      <rPr>
        <sz val="8"/>
        <color theme="1"/>
        <rFont val="ＭＳ Ｐゴシック"/>
        <family val="2"/>
        <charset val="128"/>
      </rPr>
      <t>、ココイルアルギニンエチル</t>
    </r>
    <r>
      <rPr>
        <sz val="8"/>
        <color theme="1"/>
        <rFont val="Arial"/>
        <family val="2"/>
        <charset val="204"/>
      </rPr>
      <t>PCA(PCA/</t>
    </r>
    <r>
      <rPr>
        <sz val="8"/>
        <color theme="1"/>
        <rFont val="ＭＳ Ｐゴシック"/>
        <family val="2"/>
        <charset val="128"/>
      </rPr>
      <t>イソステアリン酸</t>
    </r>
    <r>
      <rPr>
        <sz val="8"/>
        <color theme="1"/>
        <rFont val="Arial"/>
        <family val="2"/>
        <charset val="204"/>
      </rPr>
      <t>)PEG-40</t>
    </r>
    <r>
      <rPr>
        <sz val="8"/>
        <color theme="1"/>
        <rFont val="ＭＳ Ｐゴシック"/>
        <family val="2"/>
        <charset val="128"/>
      </rPr>
      <t>水添ヒマシ油、マンニトール、結晶セルロース、酸化鉄、酢酸トコフェロール、酸化チタン、パルミチン酸レチノール、トリ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ヒドロキシプロピルメチルセルロース、ヒドロキシエチルセルロース、クスノキ樹皮油、ショウズク種子油、ビターオレンジ花油、マンダリンオレンジ果皮油、レモン果皮油、カルボマー、エチルヘキシルグリセリン、水酸化</t>
    </r>
    <r>
      <rPr>
        <sz val="8"/>
        <color theme="1"/>
        <rFont val="Arial"/>
        <family val="2"/>
        <charset val="204"/>
      </rPr>
      <t>K</t>
    </r>
    <phoneticPr fontId="11"/>
  </si>
  <si>
    <r>
      <rPr>
        <sz val="8"/>
        <color theme="1"/>
        <rFont val="Arial"/>
        <family val="2"/>
        <charset val="128"/>
      </rPr>
      <t xml:space="preserve">水、ＢＧ、グリセリン、アセチルテトラペプチド－３、パルミトイルペンタペプチド－４、オリゴペプチド－４１、ヘキサペプチド－２、ビオチノイルトリペプチド－１、パンテノール、ヒアルロン酸Ｎａ、ムコ多糖、アカツメクサ花エキス、トウキンセンカ花エキス、オタネニンジン根エキス、センブリエキス、コメヌカエキス、カルボマー、デキストラン、ポリソルベート２０、フェノキシエタノール、メチルパラベン
</t>
    </r>
  </si>
  <si>
    <r>
      <rPr>
        <sz val="12"/>
        <rFont val="Yu Mincho"/>
        <family val="1"/>
        <charset val="128"/>
      </rPr>
      <t>クイーンズプレミアムマスク　モーニングマスク</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</si>
  <si>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Morning Mask  will end of sale</t>
    </r>
    <phoneticPr fontId="11"/>
  </si>
  <si>
    <r>
      <rPr>
        <sz val="8"/>
        <color theme="1"/>
        <rFont val="游ゴシック"/>
        <family val="2"/>
        <charset val="128"/>
      </rPr>
      <t>水、</t>
    </r>
    <r>
      <rPr>
        <sz val="8"/>
        <color theme="1"/>
        <rFont val="Arial"/>
        <family val="2"/>
        <charset val="204"/>
      </rPr>
      <t>BG</t>
    </r>
    <r>
      <rPr>
        <sz val="8"/>
        <color theme="1"/>
        <rFont val="游ゴシック"/>
        <family val="2"/>
        <charset val="128"/>
      </rPr>
      <t>、ジグリセリン、グリセリン、トリプロピレングリコール、イソステアリン酸</t>
    </r>
    <r>
      <rPr>
        <sz val="8"/>
        <color theme="1"/>
        <rFont val="Arial"/>
        <family val="2"/>
        <charset val="204"/>
      </rPr>
      <t>PEG-20</t>
    </r>
    <r>
      <rPr>
        <sz val="8"/>
        <color theme="1"/>
        <rFont val="游ゴシック"/>
        <family val="2"/>
        <charset val="128"/>
      </rPr>
      <t>ソルビタン、</t>
    </r>
    <r>
      <rPr>
        <sz val="8"/>
        <color theme="1"/>
        <rFont val="Arial"/>
        <family val="2"/>
        <charset val="204"/>
      </rPr>
      <t>(PEG-240/</t>
    </r>
    <r>
      <rPr>
        <sz val="8"/>
        <color theme="1"/>
        <rFont val="游ゴシック"/>
        <family val="2"/>
        <charset val="128"/>
      </rPr>
      <t>デシルテトラデセス</t>
    </r>
    <r>
      <rPr>
        <sz val="8"/>
        <color theme="1"/>
        <rFont val="Arial"/>
        <family val="2"/>
        <charset val="204"/>
      </rPr>
      <t>-20/HDI)</t>
    </r>
    <r>
      <rPr>
        <sz val="8"/>
        <color theme="1"/>
        <rFont val="游ゴシック"/>
        <family val="2"/>
        <charset val="128"/>
      </rPr>
      <t>コポリマー、</t>
    </r>
    <r>
      <rPr>
        <sz val="8"/>
        <color theme="1"/>
        <rFont val="Arial"/>
        <family val="2"/>
        <charset val="204"/>
      </rPr>
      <t>a-</t>
    </r>
    <r>
      <rPr>
        <sz val="8"/>
        <color theme="1"/>
        <rFont val="游ゴシック"/>
        <family val="2"/>
        <charset val="128"/>
      </rPr>
      <t>グルカンオリゴサッカリド、加水分解ヒアルロン酸</t>
    </r>
    <r>
      <rPr>
        <sz val="8"/>
        <color theme="1"/>
        <rFont val="Arial"/>
        <family val="2"/>
        <charset val="204"/>
      </rPr>
      <t>Na</t>
    </r>
    <r>
      <rPr>
        <sz val="8"/>
        <color theme="1"/>
        <rFont val="游ゴシック"/>
        <family val="2"/>
        <charset val="128"/>
      </rPr>
      <t>、トリ</t>
    </r>
    <r>
      <rPr>
        <sz val="8"/>
        <color theme="1"/>
        <rFont val="Arial"/>
        <family val="2"/>
        <charset val="204"/>
      </rPr>
      <t>(</t>
    </r>
    <r>
      <rPr>
        <sz val="8"/>
        <color theme="1"/>
        <rFont val="游ゴシック"/>
        <family val="2"/>
        <charset val="128"/>
      </rPr>
      <t>カプリル酸</t>
    </r>
    <r>
      <rPr>
        <sz val="8"/>
        <color theme="1"/>
        <rFont val="Arial"/>
        <family val="2"/>
        <charset val="204"/>
      </rPr>
      <t>/</t>
    </r>
    <r>
      <rPr>
        <sz val="8"/>
        <color theme="1"/>
        <rFont val="游ゴシック"/>
        <family val="2"/>
        <charset val="128"/>
      </rPr>
      <t>カプリン酸</t>
    </r>
    <r>
      <rPr>
        <sz val="8"/>
        <color theme="1"/>
        <rFont val="Arial"/>
        <family val="2"/>
        <charset val="204"/>
      </rPr>
      <t>)</t>
    </r>
    <r>
      <rPr>
        <sz val="8"/>
        <color theme="1"/>
        <rFont val="游ゴシック"/>
        <family val="2"/>
        <charset val="128"/>
      </rPr>
      <t>グリセリル、シア脂、水添ホスファチジルコリン、フィトステロールズ、カプリル酸グリセリル、セラミド</t>
    </r>
    <r>
      <rPr>
        <sz val="8"/>
        <color theme="1"/>
        <rFont val="Arial"/>
        <family val="2"/>
        <charset val="204"/>
      </rPr>
      <t>NP</t>
    </r>
    <r>
      <rPr>
        <sz val="8"/>
        <color theme="1"/>
        <rFont val="游ゴシック"/>
        <family val="2"/>
        <charset val="128"/>
      </rPr>
      <t>、ヒアルロン酸ヒドロキシプロピルトリモニウム、ホウケイ酸</t>
    </r>
    <r>
      <rPr>
        <sz val="8"/>
        <color theme="1"/>
        <rFont val="Arial"/>
        <family val="2"/>
        <charset val="204"/>
      </rPr>
      <t>(Ca/Na)</t>
    </r>
    <r>
      <rPr>
        <sz val="8"/>
        <color theme="1"/>
        <rFont val="游ゴシック"/>
        <family val="2"/>
        <charset val="128"/>
      </rPr>
      <t>、酸化銀、アルテロモナス発酵エキス、オウゴン根エキス、ツバキ花エキス、リン酸アスコルビル</t>
    </r>
    <r>
      <rPr>
        <sz val="8"/>
        <color theme="1"/>
        <rFont val="Arial"/>
        <family val="2"/>
        <charset val="204"/>
      </rPr>
      <t>Mg</t>
    </r>
    <r>
      <rPr>
        <sz val="8"/>
        <color theme="1"/>
        <rFont val="游ゴシック"/>
        <family val="2"/>
        <charset val="128"/>
      </rPr>
      <t>、ポリクオタニウム</t>
    </r>
    <r>
      <rPr>
        <sz val="8"/>
        <color theme="1"/>
        <rFont val="Arial"/>
        <family val="2"/>
        <charset val="204"/>
      </rPr>
      <t>-51</t>
    </r>
    <r>
      <rPr>
        <sz val="8"/>
        <color theme="1"/>
        <rFont val="游ゴシック"/>
        <family val="2"/>
        <charset val="128"/>
      </rPr>
      <t>、ココイルアルギニンエチル</t>
    </r>
    <r>
      <rPr>
        <sz val="8"/>
        <color theme="1"/>
        <rFont val="Arial"/>
        <family val="2"/>
        <charset val="204"/>
      </rPr>
      <t>PCA</t>
    </r>
    <r>
      <rPr>
        <sz val="8"/>
        <color theme="1"/>
        <rFont val="游ゴシック"/>
        <family val="2"/>
        <charset val="128"/>
      </rPr>
      <t>、</t>
    </r>
    <r>
      <rPr>
        <sz val="8"/>
        <color theme="1"/>
        <rFont val="Arial"/>
        <family val="2"/>
        <charset val="204"/>
      </rPr>
      <t>(PCA</t>
    </r>
    <r>
      <rPr>
        <sz val="8"/>
        <color theme="1"/>
        <rFont val="游ゴシック"/>
        <family val="2"/>
        <charset val="128"/>
      </rPr>
      <t>イソステアリン酸</t>
    </r>
    <r>
      <rPr>
        <sz val="8"/>
        <color theme="1"/>
        <rFont val="Arial"/>
        <family val="2"/>
        <charset val="204"/>
      </rPr>
      <t>)PEG-40</t>
    </r>
    <r>
      <rPr>
        <sz val="8"/>
        <color theme="1"/>
        <rFont val="游ゴシック"/>
        <family val="2"/>
        <charset val="128"/>
      </rPr>
      <t>水添ヒマシ油、マンニトール、結晶セルロース、酸化鉄、酢酸トコフェロール、ヒドロキシプロピルメチルセルロース、ヒドロキシエチルセルロース、ベルガモット果実油、クスノキ樹皮油、メラレウカビリジフロラ葉油、マンダリンオレンジ果皮油、オレンジ油、セイヨウハッカ油、ビターオレンジ葉</t>
    </r>
    <r>
      <rPr>
        <sz val="8"/>
        <color theme="1"/>
        <rFont val="Arial"/>
        <family val="2"/>
        <charset val="204"/>
      </rPr>
      <t>/</t>
    </r>
    <r>
      <rPr>
        <sz val="8"/>
        <color theme="1"/>
        <rFont val="游ゴシック"/>
        <family val="2"/>
        <charset val="128"/>
      </rPr>
      <t>枝油、カルボマー、エチルヘキシルグリセリン、水酸化</t>
    </r>
    <r>
      <rPr>
        <sz val="8"/>
        <color theme="1"/>
        <rFont val="Arial"/>
        <family val="2"/>
        <charset val="204"/>
      </rPr>
      <t>K</t>
    </r>
    <phoneticPr fontId="11"/>
  </si>
  <si>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ラクトビオン酸</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</si>
  <si>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ラクトビオン酸</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</si>
  <si>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t>QUALITY 1st THE DERMA VC100</t>
    </r>
    <r>
      <rPr>
        <sz val="10"/>
        <rFont val="Arial"/>
        <family val="1"/>
        <charset val="128"/>
      </rPr>
      <t>　</t>
    </r>
    <r>
      <rPr>
        <sz val="10"/>
        <rFont val="Arial"/>
        <family val="2"/>
        <charset val="204"/>
      </rPr>
      <t>30</t>
    </r>
  </si>
  <si>
    <r>
      <t>QUALITY 1st THE DERMA VC100</t>
    </r>
    <r>
      <rPr>
        <sz val="10"/>
        <rFont val="Arial"/>
        <family val="1"/>
        <charset val="128"/>
      </rPr>
      <t>　</t>
    </r>
    <r>
      <rPr>
        <sz val="10"/>
        <rFont val="Arial"/>
        <family val="2"/>
        <charset val="204"/>
      </rPr>
      <t>7</t>
    </r>
  </si>
  <si>
    <r>
      <rPr>
        <sz val="8"/>
        <color theme="1"/>
        <rFont val="Arial"/>
        <family val="2"/>
        <charset val="128"/>
      </rPr>
      <t>水、</t>
    </r>
    <r>
      <rPr>
        <sz val="8"/>
        <color theme="1"/>
        <rFont val="Arial"/>
        <family val="2"/>
        <charset val="204"/>
      </rPr>
      <t>DPG</t>
    </r>
    <r>
      <rPr>
        <sz val="8"/>
        <color theme="1"/>
        <rFont val="Arial"/>
        <family val="2"/>
        <charset val="128"/>
      </rPr>
      <t>、グリセリン、ナイアシンアミド、アスコルビン酸、パルミチン酸アスコルビルリン酸</t>
    </r>
    <r>
      <rPr>
        <sz val="8"/>
        <color theme="1"/>
        <rFont val="Arial"/>
        <family val="2"/>
        <charset val="204"/>
      </rPr>
      <t>3Na</t>
    </r>
    <r>
      <rPr>
        <sz val="8"/>
        <color theme="1"/>
        <rFont val="Arial"/>
        <family val="2"/>
        <charset val="128"/>
      </rPr>
      <t>、リン酸アスコル</t>
    </r>
    <r>
      <rPr>
        <sz val="8"/>
        <color theme="1"/>
        <rFont val="Arial"/>
        <family val="2"/>
        <charset val="204"/>
      </rPr>
      <t xml:space="preserve"> </t>
    </r>
    <r>
      <rPr>
        <sz val="8"/>
        <color theme="1"/>
        <rFont val="Arial"/>
        <family val="2"/>
        <charset val="128"/>
      </rPr>
      <t>ビル</t>
    </r>
    <r>
      <rPr>
        <sz val="8"/>
        <color theme="1"/>
        <rFont val="Arial"/>
        <family val="2"/>
        <charset val="204"/>
      </rPr>
      <t>Mg</t>
    </r>
    <r>
      <rPr>
        <sz val="8"/>
        <color theme="1"/>
        <rFont val="Arial"/>
        <family val="2"/>
        <charset val="128"/>
      </rPr>
      <t>、テトラヘキシルデカン酸アスコルビル、グリチルリチン酸</t>
    </r>
    <r>
      <rPr>
        <sz val="8"/>
        <color theme="1"/>
        <rFont val="Arial"/>
        <family val="2"/>
        <charset val="204"/>
      </rPr>
      <t>2K</t>
    </r>
    <r>
      <rPr>
        <sz val="8"/>
        <color theme="1"/>
        <rFont val="Arial"/>
        <family val="2"/>
        <charset val="128"/>
      </rPr>
      <t>、</t>
    </r>
    <r>
      <rPr>
        <sz val="8"/>
        <color theme="1"/>
        <rFont val="Arial"/>
        <family val="2"/>
        <charset val="204"/>
      </rPr>
      <t>BG</t>
    </r>
    <r>
      <rPr>
        <sz val="8"/>
        <color theme="1"/>
        <rFont val="Arial"/>
        <family val="2"/>
        <charset val="128"/>
      </rPr>
      <t>、</t>
    </r>
    <r>
      <rPr>
        <sz val="8"/>
        <color theme="1"/>
        <rFont val="Arial"/>
        <family val="2"/>
        <charset val="204"/>
      </rPr>
      <t xml:space="preserve"> </t>
    </r>
    <r>
      <rPr>
        <sz val="8"/>
        <color theme="1"/>
        <rFont val="Arial"/>
        <family val="2"/>
        <charset val="128"/>
      </rPr>
      <t>トリプロピレングリコール、水添レシチン、ダイズ</t>
    </r>
    <r>
      <rPr>
        <sz val="8"/>
        <color theme="1"/>
        <rFont val="Arial"/>
        <family val="2"/>
        <charset val="204"/>
      </rPr>
      <t xml:space="preserve"> </t>
    </r>
    <r>
      <rPr>
        <sz val="8"/>
        <color theme="1"/>
        <rFont val="Arial"/>
        <family val="2"/>
        <charset val="128"/>
      </rPr>
      <t>ステロール、セラミド</t>
    </r>
    <r>
      <rPr>
        <sz val="8"/>
        <color theme="1"/>
        <rFont val="Arial"/>
        <family val="2"/>
        <charset val="204"/>
      </rPr>
      <t>NP</t>
    </r>
    <r>
      <rPr>
        <sz val="8"/>
        <color theme="1"/>
        <rFont val="Arial"/>
        <family val="2"/>
        <charset val="128"/>
      </rPr>
      <t>、キハダ樹皮エキス、ラベンダー油、レモン果皮油、ライム油、レモングラス油、エンピツビャクシン油、ローズマリー葉油、</t>
    </r>
    <r>
      <rPr>
        <sz val="8"/>
        <color theme="1"/>
        <rFont val="Arial"/>
        <family val="2"/>
        <charset val="204"/>
      </rPr>
      <t>PEG-60</t>
    </r>
    <r>
      <rPr>
        <sz val="8"/>
        <color theme="1"/>
        <rFont val="Arial"/>
        <family val="2"/>
        <charset val="128"/>
      </rPr>
      <t>水添ヒマシ油、キサンタンガム、エチルヘキシルグリセリン、水酸化</t>
    </r>
    <r>
      <rPr>
        <sz val="8"/>
        <color theme="1"/>
        <rFont val="Arial"/>
        <family val="2"/>
        <charset val="204"/>
      </rPr>
      <t>K</t>
    </r>
    <r>
      <rPr>
        <sz val="8"/>
        <color theme="1"/>
        <rFont val="Arial"/>
        <family val="2"/>
        <charset val="128"/>
      </rPr>
      <t>、クエン酸、クエン酸</t>
    </r>
    <r>
      <rPr>
        <sz val="8"/>
        <color theme="1"/>
        <rFont val="Arial"/>
        <family val="2"/>
        <charset val="204"/>
      </rPr>
      <t>Na</t>
    </r>
    <r>
      <rPr>
        <sz val="8"/>
        <color theme="1"/>
        <rFont val="Arial"/>
        <family val="2"/>
        <charset val="128"/>
      </rPr>
      <t>、</t>
    </r>
    <r>
      <rPr>
        <sz val="8"/>
        <color theme="1"/>
        <rFont val="Arial"/>
        <family val="2"/>
        <charset val="204"/>
      </rPr>
      <t xml:space="preserve"> </t>
    </r>
    <r>
      <rPr>
        <sz val="8"/>
        <color theme="1"/>
        <rFont val="Arial"/>
        <family val="2"/>
        <charset val="128"/>
      </rPr>
      <t>エチドロン酸</t>
    </r>
  </si>
  <si>
    <t>155×210×14</t>
    <phoneticPr fontId="11"/>
  </si>
  <si>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ヒト脂肪由来間葉系細胞エクソソーム</t>
    </r>
    <r>
      <rPr>
        <sz val="8"/>
        <color theme="1"/>
        <rFont val="Arial"/>
        <family val="2"/>
        <charset val="204"/>
      </rPr>
      <t>,</t>
    </r>
    <r>
      <rPr>
        <sz val="8"/>
        <color theme="1"/>
        <rFont val="Arial"/>
        <family val="2"/>
        <charset val="128"/>
      </rPr>
      <t>ヒト幹細胞順化培養液</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アスコルビルメチルカルボニルペンタペプチド－７２－トリ－ｔ－ブチルトリプトファナミド</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トリ（カプリル酸／カプリン酸）グリセリル</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ポリソルベート８０</t>
    </r>
    <r>
      <rPr>
        <sz val="8"/>
        <color theme="1"/>
        <rFont val="Arial"/>
        <family val="2"/>
        <charset val="204"/>
      </rPr>
      <t>,</t>
    </r>
    <r>
      <rPr>
        <sz val="8"/>
        <color theme="1"/>
        <rFont val="Arial"/>
        <family val="2"/>
        <charset val="128"/>
      </rPr>
      <t>カプリリルグリコール</t>
    </r>
    <r>
      <rPr>
        <sz val="8"/>
        <color theme="1"/>
        <rFont val="Arial"/>
        <family val="2"/>
        <charset val="204"/>
      </rPr>
      <t>,</t>
    </r>
    <r>
      <rPr>
        <sz val="8"/>
        <color theme="1"/>
        <rFont val="Arial"/>
        <family val="2"/>
        <charset val="128"/>
      </rPr>
      <t>酢酸トコフェロール</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</si>
  <si>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グルタチオン</t>
    </r>
    <r>
      <rPr>
        <sz val="8"/>
        <color theme="1"/>
        <rFont val="Arial"/>
        <family val="2"/>
        <charset val="204"/>
      </rPr>
      <t>,</t>
    </r>
    <r>
      <rPr>
        <sz val="8"/>
        <color theme="1"/>
        <rFont val="Arial"/>
        <family val="2"/>
        <charset val="128"/>
      </rPr>
      <t>アルブチン</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パルミチン酸アスコルビル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リノール酸</t>
    </r>
    <r>
      <rPr>
        <sz val="8"/>
        <color theme="1"/>
        <rFont val="Arial"/>
        <family val="2"/>
        <charset val="204"/>
      </rPr>
      <t>,</t>
    </r>
    <r>
      <rPr>
        <sz val="8"/>
        <color theme="1"/>
        <rFont val="Arial"/>
        <family val="2"/>
        <charset val="128"/>
      </rPr>
      <t>リノレン酸</t>
    </r>
    <r>
      <rPr>
        <sz val="8"/>
        <color theme="1"/>
        <rFont val="Arial"/>
        <family val="2"/>
        <charset val="204"/>
      </rPr>
      <t>,</t>
    </r>
    <r>
      <rPr>
        <sz val="8"/>
        <color theme="1"/>
        <rFont val="Arial"/>
        <family val="2"/>
        <charset val="128"/>
      </rPr>
      <t>レシチン</t>
    </r>
  </si>
  <si>
    <t>155×210×25</t>
    <phoneticPr fontId="11"/>
  </si>
  <si>
    <r>
      <rPr>
        <sz val="8"/>
        <color theme="1"/>
        <rFont val="Arial"/>
        <family val="2"/>
        <charset val="128"/>
      </rPr>
      <t>水、</t>
    </r>
    <r>
      <rPr>
        <sz val="8"/>
        <color theme="1"/>
        <rFont val="Arial"/>
        <family val="2"/>
        <charset val="204"/>
      </rPr>
      <t>DPG</t>
    </r>
    <r>
      <rPr>
        <sz val="8"/>
        <color theme="1"/>
        <rFont val="Arial"/>
        <family val="2"/>
        <charset val="128"/>
      </rPr>
      <t>、ナイアシンアミド、グリセリン、アスコルビン酸、パルミチン酸アスコルビルリン酸</t>
    </r>
    <r>
      <rPr>
        <sz val="8"/>
        <color theme="1"/>
        <rFont val="Arial"/>
        <family val="2"/>
        <charset val="204"/>
      </rPr>
      <t>3Na</t>
    </r>
    <r>
      <rPr>
        <sz val="8"/>
        <color theme="1"/>
        <rFont val="Arial"/>
        <family val="2"/>
        <charset val="128"/>
      </rPr>
      <t>、リン酸アスコルビル</t>
    </r>
    <r>
      <rPr>
        <sz val="8"/>
        <color theme="1"/>
        <rFont val="Arial"/>
        <family val="2"/>
        <charset val="204"/>
      </rPr>
      <t>Mg</t>
    </r>
    <r>
      <rPr>
        <sz val="8"/>
        <color theme="1"/>
        <rFont val="Arial"/>
        <family val="2"/>
        <charset val="128"/>
      </rPr>
      <t>、テトラヘキシルデカン酸アスコルビル、水添レチノール、セラミド</t>
    </r>
    <r>
      <rPr>
        <sz val="8"/>
        <color theme="1"/>
        <rFont val="Arial"/>
        <family val="2"/>
        <charset val="204"/>
      </rPr>
      <t>NP</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EOP</t>
    </r>
    <r>
      <rPr>
        <sz val="8"/>
        <color theme="1"/>
        <rFont val="Arial"/>
        <family val="2"/>
        <charset val="128"/>
      </rPr>
      <t>、フィトスフィンゴシン、グリチルリチン酸</t>
    </r>
    <r>
      <rPr>
        <sz val="8"/>
        <color theme="1"/>
        <rFont val="Arial"/>
        <family val="2"/>
        <charset val="204"/>
      </rPr>
      <t>2K</t>
    </r>
    <r>
      <rPr>
        <sz val="8"/>
        <color theme="1"/>
        <rFont val="Arial"/>
        <family val="2"/>
        <charset val="128"/>
      </rPr>
      <t>、</t>
    </r>
    <r>
      <rPr>
        <sz val="8"/>
        <color theme="1"/>
        <rFont val="Arial"/>
        <family val="2"/>
        <charset val="204"/>
      </rPr>
      <t>BG</t>
    </r>
    <r>
      <rPr>
        <sz val="8"/>
        <color theme="1"/>
        <rFont val="Arial"/>
        <family val="2"/>
        <charset val="128"/>
      </rPr>
      <t>、トリプロピレングリコール、水添レシチン、ダイズステロール、セラミド</t>
    </r>
    <r>
      <rPr>
        <sz val="8"/>
        <color theme="1"/>
        <rFont val="Arial"/>
        <family val="2"/>
        <charset val="204"/>
      </rPr>
      <t>NP</t>
    </r>
    <r>
      <rPr>
        <sz val="8"/>
        <color theme="1"/>
        <rFont val="Arial"/>
        <family val="2"/>
        <charset val="128"/>
      </rPr>
      <t>、キハダ樹皮エキス、</t>
    </r>
    <r>
      <rPr>
        <sz val="8"/>
        <color theme="1"/>
        <rFont val="Arial"/>
        <family val="2"/>
        <charset val="204"/>
      </rPr>
      <t>PEG-60</t>
    </r>
    <r>
      <rPr>
        <sz val="8"/>
        <color theme="1"/>
        <rFont val="Arial"/>
        <family val="2"/>
        <charset val="128"/>
      </rPr>
      <t>水添ヒマシ油、キサンタンガム、エチルヘキシルグリセリン、水酸化</t>
    </r>
    <r>
      <rPr>
        <sz val="8"/>
        <color theme="1"/>
        <rFont val="Arial"/>
        <family val="2"/>
        <charset val="204"/>
      </rPr>
      <t>K</t>
    </r>
    <r>
      <rPr>
        <sz val="8"/>
        <color theme="1"/>
        <rFont val="Arial"/>
        <family val="2"/>
        <charset val="128"/>
      </rPr>
      <t>、クエン酸、クエン酸</t>
    </r>
    <r>
      <rPr>
        <sz val="8"/>
        <color theme="1"/>
        <rFont val="Arial"/>
        <family val="2"/>
        <charset val="204"/>
      </rPr>
      <t>Na</t>
    </r>
    <r>
      <rPr>
        <sz val="8"/>
        <color theme="1"/>
        <rFont val="Arial"/>
        <family val="2"/>
        <charset val="128"/>
      </rPr>
      <t>、エチドロン酸、ラベンダー油、レモン果皮油、ライム油、レモングラス油、エンピツビャクシン油、ローズマリー葉油、トリ</t>
    </r>
    <r>
      <rPr>
        <sz val="8"/>
        <color theme="1"/>
        <rFont val="Arial"/>
        <family val="2"/>
        <charset val="204"/>
      </rPr>
      <t>(</t>
    </r>
    <r>
      <rPr>
        <sz val="8"/>
        <color theme="1"/>
        <rFont val="Arial"/>
        <family val="2"/>
        <charset val="128"/>
      </rPr>
      <t>カプリル酸</t>
    </r>
    <r>
      <rPr>
        <sz val="8"/>
        <color theme="1"/>
        <rFont val="Arial"/>
        <family val="2"/>
        <charset val="204"/>
      </rPr>
      <t>/</t>
    </r>
    <r>
      <rPr>
        <sz val="8"/>
        <color theme="1"/>
        <rFont val="Arial"/>
        <family val="2"/>
        <charset val="128"/>
      </rPr>
      <t>カプリン酸</t>
    </r>
    <r>
      <rPr>
        <sz val="8"/>
        <color theme="1"/>
        <rFont val="Arial"/>
        <family val="2"/>
        <charset val="204"/>
      </rPr>
      <t>)</t>
    </r>
    <r>
      <rPr>
        <sz val="8"/>
        <color theme="1"/>
        <rFont val="Arial"/>
        <family val="2"/>
        <charset val="128"/>
      </rPr>
      <t>グリセリル、コレステロール、ラウロイルラクチレート</t>
    </r>
    <r>
      <rPr>
        <sz val="8"/>
        <color theme="1"/>
        <rFont val="Arial"/>
        <family val="2"/>
        <charset val="204"/>
      </rPr>
      <t>Na</t>
    </r>
    <r>
      <rPr>
        <sz val="8"/>
        <color theme="1"/>
        <rFont val="Arial"/>
        <family val="2"/>
        <charset val="128"/>
      </rPr>
      <t>、カルボマー</t>
    </r>
  </si>
  <si>
    <t>130×135×15</t>
    <phoneticPr fontId="11"/>
  </si>
  <si>
    <r>
      <t xml:space="preserve">	</t>
    </r>
    <r>
      <rPr>
        <sz val="8"/>
        <color theme="1"/>
        <rFont val="Arial"/>
        <family val="2"/>
        <charset val="128"/>
      </rPr>
      <t>水、ＤＰＧ、グリセリン、テトラヘキシルデカン酸アスコルビル、パルミチン酸アスコルビルリン酸３Ｎａ、パルミチン酸アスコルビル、レチノール、水添レチノール、グルタチオン、加水分解ヒアルロン酸、ナイアシンアミド、グリチルリチン酸２Ｋ、水添レシチン、ダイズステロール、セラミドＮＰ、キハダ樹皮エキス、アルブチン、セレブロシド、ＢＧ、ラベンダー油、レモン果皮油、ライム油、レモングラス油、エンピツビャクシン油、ローズマリー葉油、リノール酸、リノレン酸、レシチン、グルコシルルチン、トリ（カプリル酸／カプリン酸）グリセリル、ペンチレングリコール、ＢＨＴ、トリプロピレングリコール、ＰＥＧ－６０水添ヒマシ油、キサンタンガム、エチルヘキシルグリセリン、クエン酸、クエン酸Ｎａ、水酸化Ｋ、エチドロン酸</t>
    </r>
  </si>
  <si>
    <t>120×185×8</t>
    <phoneticPr fontId="11"/>
  </si>
  <si>
    <t>48×193×48</t>
    <phoneticPr fontId="11"/>
  </si>
  <si>
    <r>
      <rPr>
        <sz val="8"/>
        <color theme="1"/>
        <rFont val="Arial"/>
        <family val="2"/>
        <charset val="128"/>
      </rPr>
      <t>水、ＤＰＧ、ナイアシンアミド、グリセリン、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</si>
  <si>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r>
      <rPr>
        <sz val="8"/>
        <color theme="1"/>
        <rFont val="Arial"/>
        <family val="2"/>
        <charset val="128"/>
      </rPr>
      <t>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</si>
  <si>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t>38×105×38</t>
    <phoneticPr fontId="11"/>
  </si>
  <si>
    <r>
      <rPr>
        <sz val="8"/>
        <color theme="1"/>
        <rFont val="Arial"/>
        <family val="2"/>
        <charset val="128"/>
      </rPr>
      <t>ガラクトミセス培養液、ナイアシンアミド、ＢＧ、ジグリセリン、アスコルビルグルコシド、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クエン酸、クエン酸Ｎａ、エチドロン酸、水、ピロ亜硫酸Ｎａ、ラベンダー油、レモン果皮油、ライム油、レモングラス油、エンピツビャクシン油、ローズマリー葉油</t>
    </r>
  </si>
  <si>
    <t>73×57×73</t>
    <phoneticPr fontId="11"/>
  </si>
  <si>
    <r>
      <rPr>
        <sz val="8"/>
        <color theme="1"/>
        <rFont val="Arial"/>
        <family val="2"/>
        <charset val="128"/>
      </rPr>
      <t>水、ＤＰＧ、グリセリン、ジメチコン、ペンチレングリコール、ポリアクリルアミド、ナイアシンアミド、パルミチン酸アスコルビルリン酸３Ｎａ、テトラヘキシルデカン酸アスコルビル、リン酸アスコルビル</t>
    </r>
    <r>
      <rPr>
        <sz val="8"/>
        <color theme="1"/>
        <rFont val="Arial"/>
        <family val="2"/>
        <charset val="204"/>
      </rPr>
      <t>Mg</t>
    </r>
    <r>
      <rPr>
        <sz val="8"/>
        <color theme="1"/>
        <rFont val="Arial"/>
        <family val="2"/>
        <charset val="128"/>
      </rPr>
      <t>、アスコルビン酸、ツボクサエキス、セレブロシド、グリチルリチン酸２Ｋ、セラミドＮＰ、ミリスチン酸オクチルドデシル、アルガニアスピノサ核油、加水分解ヒアルロン酸Ｎａ、ヒアルロン酸Ｎａ、スクワラン、水添レシチン、フィトステロールズ、ＢＧ、キハダ樹皮エキス、オウゴン根エキス、イタドリ根エキス、カンゾウ根エキス、チャ葉エキス、ローズマリー葉エキス、カミツレ花エキス、水添ポリイソブテン、ラウレス－７、キサンタンガム、ヒドロキシエチルセルロース、（スチレン／ＶＰ）コポリマー、エチルヘキシルグリセリン、クエン酸、クエン酸Ｎａ、ピロ亜硫酸Ｎａ、ラベンダー油、レモン果皮油、ライム油、レモングラス油、エンピツビャクシン油、ローズマリー葉油</t>
    </r>
  </si>
  <si>
    <r>
      <rPr>
        <sz val="8"/>
        <color theme="1"/>
        <rFont val="Arial"/>
        <family val="2"/>
        <charset val="128"/>
      </rPr>
      <t>ガラクトミセス培養液、ナイアシンアミド、ＢＧ、ジグリセリン、１，２－ヘキサンジオール、レチノール、パルミチン酸レチノール、トコフェロール、スクワラン、セラミドＮＰ、ベタイン、ツボクサエキス、オウゴン根エキス、イタドリ根エキス、カンゾウ根エキス、チャ葉エキス、ローズマリー葉エキス、カミツレ花エキス、トリプロピレングリコール、水添レシチン、フィトステロールズ、ＰＥＧ－６０水添ヒマシ油、エチルヘキシルグリセリン、カルボマー、ヒドロキシエチルセルロース、セテアリルアルコール、ポリソルベート２０、ポリソルベート６０、水酸化Ｎａ、クエン酸、クエン酸Ｎａ、エチドロン酸、水、ピーナッツ油、ラベンダー油、レモン果皮油、ライム油、レモングラス油、エンピツビャクシン</t>
    </r>
  </si>
  <si>
    <r>
      <rPr>
        <sz val="8"/>
        <color theme="1"/>
        <rFont val="Arial"/>
        <family val="2"/>
        <charset val="128"/>
      </rPr>
      <t>水、ＤＰＧ、グリセリン、ミリスチン酸オクチルドデシル、ジメチコン、ペンチレングリコール、ポリアクリルアミド、ナイアシンアミド、セレブロシド、セラミドＮＰ、スクワラン、レチノール、パルミチン酸レチノール、トコフェロール、グリチルリチン酸２Ｋ、アルガニアスピノサ核油、加水分解ヒアルロン酸Ｎａ、ヒアルロン酸Ｎａ、水添レシチン、フィトステロールズ、ＢＧ、ツボクサエキス、オウゴン根エキス、イタドリ根エキス、カンゾウ根エキス、チャ葉エキス、ローズマリー葉エキス、カミツレ花エキス、水添ポリイソブテン、ラウレス－７、セテアリルアルコール、ポリソルベート２０、ポリソルベート６０、キサンタンガム、ヒドロキシエチルセルロース、エチルヘキシルグリセリン、クエン酸、クエン酸Ｎａ、ピーナッツ油、ラベンダー油、レモン果皮油、ライム油、レモングラス油、エンピツビャクシン油、ローズマリー葉油</t>
    </r>
  </si>
  <si>
    <r>
      <rPr>
        <sz val="8"/>
        <color theme="1"/>
        <rFont val="Arial"/>
        <family val="2"/>
        <charset val="128"/>
      </rPr>
      <t>水、ＤＰＧ、ナイアシンアミド、グリセリン、アスコルビン酸、パルミチン酸アスコルビルリン酸３Ｎａ、リン酸アスコルビルＭｇ、３－Ｏ－エチルアスコルビン酸、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</si>
  <si>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r>
      <rPr>
        <sz val="8"/>
        <color theme="1"/>
        <rFont val="Arial"/>
        <family val="2"/>
        <charset val="128"/>
      </rPr>
      <t>ガラクトミセス培養液、ナイアシンアミド、ＢＧ、ジグリセリン、アスコルビルグルコシド、３－Ｏ－エチルアスコルビン酸、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
クエン酸、クエン酸Ｎａ、エチドロン酸、水、ピロ亜硫酸Ｎａ、ラベンダー油、レモン果皮油、ライム油、レモングラス油、エンピツビャクシン油、ローズマリー葉油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</si>
  <si>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ジグリセリン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アゼライン酸</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t>
    </r>
    <r>
      <rPr>
        <sz val="8"/>
        <color theme="1"/>
        <rFont val="Arial"/>
        <family val="2"/>
        <charset val="204"/>
      </rPr>
      <t>3,</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メントキシプロパンジオール</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ホウケイ酸（Ｃａ／Ｎａ）</t>
    </r>
    <r>
      <rPr>
        <sz val="8"/>
        <color theme="1"/>
        <rFont val="Arial"/>
        <family val="2"/>
        <charset val="204"/>
      </rPr>
      <t>,</t>
    </r>
    <r>
      <rPr>
        <sz val="8"/>
        <color theme="1"/>
        <rFont val="Arial"/>
        <family val="2"/>
        <charset val="128"/>
      </rPr>
      <t>酸化銀</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</si>
  <si>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ガラクトミセス培養液</t>
    </r>
    <r>
      <rPr>
        <sz val="8"/>
        <color theme="1"/>
        <rFont val="Arial"/>
        <family val="2"/>
        <charset val="204"/>
      </rPr>
      <t xml:space="preserve">, BG, </t>
    </r>
    <r>
      <rPr>
        <sz val="8"/>
        <color theme="1"/>
        <rFont val="Arial"/>
        <family val="2"/>
        <charset val="128"/>
      </rPr>
      <t>ナイア</t>
    </r>
    <r>
      <rPr>
        <sz val="8"/>
        <color theme="1"/>
        <rFont val="Arial"/>
        <family val="2"/>
        <charset val="204"/>
      </rPr>
      <t xml:space="preserve"> </t>
    </r>
    <r>
      <rPr>
        <sz val="8"/>
        <color theme="1"/>
        <rFont val="Arial"/>
        <family val="2"/>
        <charset val="128"/>
      </rPr>
      <t>シンアミド、ジグリセリン</t>
    </r>
    <r>
      <rPr>
        <sz val="8"/>
        <color theme="1"/>
        <rFont val="Arial"/>
        <family val="2"/>
        <charset val="204"/>
      </rPr>
      <t xml:space="preserve">, </t>
    </r>
    <r>
      <rPr>
        <sz val="8"/>
        <color theme="1"/>
        <rFont val="Arial"/>
        <family val="2"/>
        <charset val="128"/>
      </rPr>
      <t>アゼライン酸、グリチルリチン酸</t>
    </r>
    <r>
      <rPr>
        <sz val="8"/>
        <color theme="1"/>
        <rFont val="Arial"/>
        <family val="2"/>
        <charset val="204"/>
      </rPr>
      <t xml:space="preserve">2K, </t>
    </r>
    <r>
      <rPr>
        <sz val="8"/>
        <color theme="1"/>
        <rFont val="Arial"/>
        <family val="2"/>
        <charset val="128"/>
      </rPr>
      <t>ティーツリー葉油、セラミド</t>
    </r>
    <r>
      <rPr>
        <sz val="8"/>
        <color theme="1"/>
        <rFont val="Arial"/>
        <family val="2"/>
        <charset val="204"/>
      </rPr>
      <t>N P,</t>
    </r>
    <r>
      <rPr>
        <sz val="8"/>
        <color theme="1"/>
        <rFont val="Arial"/>
        <family val="2"/>
        <charset val="128"/>
      </rPr>
      <t>ツボクサエキス、オウゴン根エキス、イタドリ</t>
    </r>
    <r>
      <rPr>
        <sz val="8"/>
        <color theme="1"/>
        <rFont val="Arial"/>
        <family val="2"/>
        <charset val="204"/>
      </rPr>
      <t xml:space="preserve"> </t>
    </r>
    <r>
      <rPr>
        <sz val="8"/>
        <color theme="1"/>
        <rFont val="Arial"/>
        <family val="2"/>
        <charset val="128"/>
      </rPr>
      <t>根エキス、カンゾウ根エキス、チャ葉エキス、</t>
    </r>
    <r>
      <rPr>
        <sz val="8"/>
        <color theme="1"/>
        <rFont val="Arial"/>
        <family val="2"/>
        <charset val="204"/>
      </rPr>
      <t xml:space="preserve"> </t>
    </r>
    <r>
      <rPr>
        <sz val="8"/>
        <color theme="1"/>
        <rFont val="Arial"/>
        <family val="2"/>
        <charset val="128"/>
      </rPr>
      <t>ローズマリー葉エキス、カミツレ花エキス、トリ</t>
    </r>
    <r>
      <rPr>
        <sz val="8"/>
        <color theme="1"/>
        <rFont val="Arial"/>
        <family val="2"/>
        <charset val="204"/>
      </rPr>
      <t xml:space="preserve"> </t>
    </r>
    <r>
      <rPr>
        <sz val="8"/>
        <color theme="1"/>
        <rFont val="Arial"/>
        <family val="2"/>
        <charset val="128"/>
      </rPr>
      <t>プロピレングリコール、水添レシチン、フィトステロールズ</t>
    </r>
    <r>
      <rPr>
        <sz val="8"/>
        <color theme="1"/>
        <rFont val="Arial"/>
        <family val="2"/>
        <charset val="204"/>
      </rPr>
      <t>, PEG-60</t>
    </r>
    <r>
      <rPr>
        <sz val="8"/>
        <color theme="1"/>
        <rFont val="Arial"/>
        <family val="2"/>
        <charset val="128"/>
      </rPr>
      <t>水添ヒマシ油、エチル</t>
    </r>
    <r>
      <rPr>
        <sz val="8"/>
        <color theme="1"/>
        <rFont val="Arial"/>
        <family val="2"/>
        <charset val="204"/>
      </rPr>
      <t xml:space="preserve"> </t>
    </r>
    <r>
      <rPr>
        <sz val="8"/>
        <color theme="1"/>
        <rFont val="Arial"/>
        <family val="2"/>
        <charset val="128"/>
      </rPr>
      <t>ヘキシルグリセリン</t>
    </r>
    <r>
      <rPr>
        <sz val="8"/>
        <color theme="1"/>
        <rFont val="Arial"/>
        <family val="2"/>
        <charset val="204"/>
      </rPr>
      <t>,1,2-</t>
    </r>
    <r>
      <rPr>
        <sz val="8"/>
        <color theme="1"/>
        <rFont val="Arial"/>
        <family val="2"/>
        <charset val="128"/>
      </rPr>
      <t>ヘキサンジオー</t>
    </r>
    <r>
      <rPr>
        <sz val="8"/>
        <color theme="1"/>
        <rFont val="Arial"/>
        <family val="2"/>
        <charset val="204"/>
      </rPr>
      <t xml:space="preserve"> </t>
    </r>
    <r>
      <rPr>
        <sz val="8"/>
        <color theme="1"/>
        <rFont val="Arial"/>
        <family val="2"/>
        <charset val="128"/>
      </rPr>
      <t>ル</t>
    </r>
    <r>
      <rPr>
        <sz val="8"/>
        <color theme="1"/>
        <rFont val="Arial"/>
        <family val="2"/>
        <charset val="204"/>
      </rPr>
      <t>,</t>
    </r>
    <r>
      <rPr>
        <sz val="8"/>
        <color theme="1"/>
        <rFont val="Arial"/>
        <family val="2"/>
        <charset val="128"/>
      </rPr>
      <t>ホウケイ酸</t>
    </r>
    <r>
      <rPr>
        <sz val="8"/>
        <color theme="1"/>
        <rFont val="Arial"/>
        <family val="2"/>
        <charset val="204"/>
      </rPr>
      <t>(Ca/Na)</t>
    </r>
    <r>
      <rPr>
        <sz val="8"/>
        <color theme="1"/>
        <rFont val="Arial"/>
        <family val="2"/>
        <charset val="128"/>
      </rPr>
      <t>、酸化銀、クエン酸、</t>
    </r>
    <r>
      <rPr>
        <sz val="8"/>
        <color theme="1"/>
        <rFont val="Arial"/>
        <family val="2"/>
        <charset val="204"/>
      </rPr>
      <t xml:space="preserve"> </t>
    </r>
    <r>
      <rPr>
        <sz val="8"/>
        <color theme="1"/>
        <rFont val="Arial"/>
        <family val="2"/>
        <charset val="128"/>
      </rPr>
      <t>クエン酸</t>
    </r>
    <r>
      <rPr>
        <sz val="8"/>
        <color theme="1"/>
        <rFont val="Arial"/>
        <family val="2"/>
        <charset val="204"/>
      </rPr>
      <t>Na</t>
    </r>
    <r>
      <rPr>
        <sz val="8"/>
        <color theme="1"/>
        <rFont val="Arial"/>
        <family val="2"/>
        <charset val="128"/>
      </rPr>
      <t>、水、ラベンダー油、レモン果皮油、</t>
    </r>
    <r>
      <rPr>
        <sz val="8"/>
        <color theme="1"/>
        <rFont val="Arial"/>
        <family val="2"/>
        <charset val="204"/>
      </rPr>
      <t xml:space="preserve"> </t>
    </r>
    <r>
      <rPr>
        <sz val="8"/>
        <color theme="1"/>
        <rFont val="Arial"/>
        <family val="2"/>
        <charset val="128"/>
      </rPr>
      <t>ライム油、レモングラス油、エンピツビャクシン</t>
    </r>
    <r>
      <rPr>
        <sz val="8"/>
        <color theme="1"/>
        <rFont val="Arial"/>
        <family val="2"/>
        <charset val="204"/>
      </rPr>
      <t xml:space="preserve"> </t>
    </r>
    <r>
      <rPr>
        <sz val="8"/>
        <color theme="1"/>
        <rFont val="Arial"/>
        <family val="2"/>
        <charset val="128"/>
      </rPr>
      <t>油、ローズマリー葉油</t>
    </r>
  </si>
  <si>
    <r>
      <rPr>
        <sz val="8"/>
        <color theme="1"/>
        <rFont val="游ゴシック"/>
        <family val="1"/>
        <charset val="128"/>
      </rPr>
      <t>水、ジメチコン、グリセリン、セタノール、ソルビトール、ジステアロイルエチルジモニウムクロリド、ステアリルアルコール、香料、セテアリルアルコール、カミツレ花エキス、ラベンダー花エキス、ローズマリー葉エキス、チャ花エキス、ベニバナ花エキス、ヤグルマギク花エキス、サトザクラ花エキス、ツバキ花エキス、オレンジ油、月見草油、メドウフォーム油、カニナバラ果実エキス、加水分解シルク、イソアルキル（Ｃ１０－４０）アミドプロピルエチルジモニウムエトサルフェート（羊毛）、ベヘントリモニウムメトサルフェート、ラウロイルグルタミン酸ジ（フィトステリル／オクチルドデシル）、フラーレン、</t>
    </r>
    <r>
      <rPr>
        <sz val="8"/>
        <color theme="1"/>
        <rFont val="Arial"/>
        <family val="2"/>
        <charset val="204"/>
      </rPr>
      <t>γ</t>
    </r>
    <r>
      <rPr>
        <sz val="8"/>
        <color theme="1"/>
        <rFont val="游ゴシック"/>
        <family val="1"/>
        <charset val="128"/>
      </rPr>
      <t>－ドコサラクトン、グアーヒドロキシプロピルトリモニウムクロリド、オクチルドデカノール、ＢＧ、エチルヘキサン酸セチル、シクロヘキサン－１，４－ジカルボン酸ビスエトキシジグリコール、トリ（カプリル酸／カプリン酸）グリセリル、ジイソステアリン酸ポリグリセリル－２、ラウリン酸ポリグリセリル－１０、ラウリン酸ポリグリセリル－４、アスコルビン酸、リンゴ酸、メチルパラベン</t>
    </r>
    <phoneticPr fontId="11"/>
  </si>
  <si>
    <r>
      <rPr>
        <sz val="12"/>
        <color theme="1"/>
        <rFont val="Yu Mincho"/>
        <family val="1"/>
        <charset val="128"/>
      </rPr>
      <t>シャンソン　アロマリーフ　ヘアエッセンス</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</si>
  <si>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AROMA LEAF   HAIR ESSENCE </t>
    </r>
    <phoneticPr fontId="28"/>
  </si>
  <si>
    <r>
      <rPr>
        <sz val="8"/>
        <color theme="1"/>
        <rFont val="游ゴシック"/>
        <family val="1"/>
        <charset val="128"/>
      </rPr>
      <t>シクロペンタシロキサン、ジメチコン、トリ（カプリル酸／カプリン酸）グリセリル、ジメチコノール、香料、マカデミア種子油、ホホバ種子油、オリーブ果実油、ラベンダー油、ローズマリー葉油、ローマカミツレ花油、メドウフォーム油、カニナバラ果実油、コメ胚芽油、ヘーゼルナッツ種子油、シア脂油、アボカド油、アーモンド油、ツバキ種子油、ブドウ種子油、月見草油、オレンジ油、フラーレン、</t>
    </r>
    <r>
      <rPr>
        <sz val="8"/>
        <color theme="1"/>
        <rFont val="Arial"/>
        <family val="2"/>
        <charset val="204"/>
      </rPr>
      <t>γ</t>
    </r>
    <r>
      <rPr>
        <sz val="8"/>
        <color theme="1"/>
        <rFont val="游ゴシック"/>
        <family val="1"/>
        <charset val="128"/>
      </rPr>
      <t>－ドコサラクトン、スクワラン、ラウロイルグルタミン酸ジ（フィトステリル／オクチルドデシル）、（ジメチコン／ビニルジメチコン）クロスポリマー、エチルへキサン酸セチル、シクロヘキサン－１，４－ジカルボン酸ビスエトキシジグリコール、グリセリン、ＢＧ、水、ラウリン酸ポリグリセリル－１０、ラウリン酸ポリグリセリル－４、ジイソステアリン酸ポリグリセリル－２</t>
    </r>
    <phoneticPr fontId="11"/>
  </si>
  <si>
    <r>
      <rPr>
        <sz val="12"/>
        <color theme="1"/>
        <rFont val="Yu Mincho"/>
        <family val="1"/>
        <charset val="128"/>
      </rPr>
      <t>シャンソン　オーガトゥールヘアシャンプー</t>
    </r>
  </si>
  <si>
    <r>
      <rPr>
        <sz val="10"/>
        <rFont val="ＭＳ 明朝"/>
        <family val="1"/>
        <charset val="128"/>
      </rPr>
      <t>《</t>
    </r>
    <r>
      <rPr>
        <sz val="10"/>
        <rFont val="Arial"/>
        <family val="2"/>
        <charset val="204"/>
      </rPr>
      <t>CHANSON</t>
    </r>
    <r>
      <rPr>
        <sz val="10"/>
        <rFont val="ＭＳ 明朝"/>
        <family val="1"/>
        <charset val="128"/>
      </rPr>
      <t>》</t>
    </r>
    <r>
      <rPr>
        <sz val="10"/>
        <rFont val="Arial"/>
        <family val="2"/>
        <charset val="204"/>
      </rPr>
      <t>ORGATUR SHAMPOO</t>
    </r>
    <phoneticPr fontId="11"/>
  </si>
  <si>
    <r>
      <rPr>
        <sz val="8"/>
        <color theme="1"/>
        <rFont val="Arial"/>
        <family val="2"/>
      </rPr>
      <t>水、ココイルグルタミン酸２Ｎａ、コカミドＤＥＡ、ラウラミドプロピルベタイン、コカミドプロピルベタイン、ココイルグルタミン酸Ｎａ、ラウラミノプロピオン酸Ｎａ、ラベンダー水、カミツレ水、イランイラン花油、ニオイテンジクアオイ油、ユーカリ葉油、オレンジ油、ダマスクバラ花油、ローズマリー葉油、オニサルビア油、ティーツリー葉油、グリセリン、ポリクオタニウム－１０、ポリクオタニウム－３９、塩化Ｎａ、クエン酸、エチドロン酸４Ｎａ、ベンジルアルコール、デヒドロ酢酸Ｎａ、安息香酸Ｎａ、デヒドロ酢酸、香料</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</si>
  <si>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ORGATUR CONDITIONER</t>
    </r>
  </si>
  <si>
    <r>
      <rPr>
        <sz val="8"/>
        <color theme="1"/>
        <rFont val="游ゴシック"/>
        <family val="2"/>
        <charset val="128"/>
      </rPr>
      <t>水、グリセリン、セタノール、ヒドロキシエチルセルロース、イソステアリン酸イソステアリル、ステアリルアルコール、ベヘントリモニウムクロリド、ステアルトリモニウムクロリド、ラベンダー水、カミツレ水、イランイラン花油、ニオイテンジクアオイ油、ユーカリ葉油、オレンジ油、ダマスクバラ花油、ローズマリー葉油、オニサルビア油、ティーツリー葉油、セテアラミドエチルジエトニウムサクシノイル加水分解エンドウタンパク、イソプロパノール、トリ（カプリル酸／カプリン酸）グリセリル、ダイマージリノール酸ダイマージリノレイル、ポリクオタニウム－７、ジアルキル（Ｃ１２－１８）ジモニウムクロリド、水酸化Ｋ、ベンジルアルコール、デヒドロ酢酸、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</si>
  <si>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CHARCOAL SHAMPOO</t>
    </r>
    <phoneticPr fontId="28"/>
  </si>
  <si>
    <r>
      <rPr>
        <sz val="8"/>
        <color theme="1"/>
        <rFont val="游ゴシック"/>
        <family val="2"/>
        <charset val="128"/>
      </rPr>
      <t>水、オレフィン（Ｃ１４－１６）スルホン酸Ｎａ、コカミドＤＥＡ、コカミドプロピルベタイン、ソルビトール、ラウラミノプロピオン酸Ｎａ、ココイルグルタミン酸ＴＥＡ、ココイルサルコシンＮａ、グリセリン、塩化Ｎａ、ステアリン酸ポリグリセリル－１０、炭、海シルト、アロエベラ葉エキス、カミツレ花エキス、ハッカ油、メントール、ラベンダー油、安息香酸Ｎａ、ピロクトンオラミン、ポリクオタニウム－７、グアーヒドロキシプロピルトリモニウムクロリド、ステアリン酸亜鉛、ＥＤＴＡ－２Ｎａ、マイカ、酸化チタン、エチドロン酸４Ｎａ、ＢＧ、クエン酸、フェノキシエタノール、メチルパラベン</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</si>
  <si>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MOHATSURYO</t>
    </r>
  </si>
  <si>
    <r>
      <rPr>
        <sz val="8"/>
        <color theme="1"/>
        <rFont val="游ゴシック"/>
        <family val="2"/>
        <charset val="128"/>
      </rPr>
      <t>ＨＣｌピリドキシン＊、安息香酸＊、エチニルエストラジオール＊、</t>
    </r>
    <r>
      <rPr>
        <sz val="8"/>
        <color theme="1"/>
        <rFont val="Arial"/>
        <family val="2"/>
        <charset val="204"/>
      </rPr>
      <t>β</t>
    </r>
    <r>
      <rPr>
        <sz val="8"/>
        <color theme="1"/>
        <rFont val="游ゴシック"/>
        <family val="2"/>
        <charset val="128"/>
      </rPr>
      <t>－グリチルレチン酸＊、センブリエキス＊、タマサキツヅラフジアルカロイド＊、エタノール、水、ＢＧ、濃グリセリン、３－メチル－１</t>
    </r>
    <r>
      <rPr>
        <sz val="8"/>
        <color theme="1"/>
        <rFont val="Arial"/>
        <family val="2"/>
        <charset val="204"/>
      </rPr>
      <t>,</t>
    </r>
    <r>
      <rPr>
        <sz val="8"/>
        <color theme="1"/>
        <rFont val="游ゴシック"/>
        <family val="2"/>
        <charset val="128"/>
      </rPr>
      <t>３－ブタンジオール、ＰＥＧ４０００、ジオウエキス、メントール、香料、ヒドロキシプロピルキトサン液、セリン、クエン酸Ｎａ、酵母エキス－３、キナエキス、牡丹エキス、海藻エキス－１、ビワ葉エキス、アスパラガスエキス、ヒキオコシエキス－１、水酸化大豆リン脂質、冬虫夏草エキス、シナノキエキス</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</si>
  <si>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NANO MASSAGE W</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</si>
  <si>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LIFT MASSAGE</t>
    </r>
  </si>
  <si>
    <r>
      <rPr>
        <sz val="10"/>
        <color indexed="8"/>
        <rFont val="Arial Unicode MS"/>
        <family val="3"/>
        <charset val="128"/>
      </rPr>
      <t>《</t>
    </r>
    <r>
      <rPr>
        <sz val="10"/>
        <color indexed="8"/>
        <rFont val="Arial"/>
        <family val="2"/>
        <charset val="204"/>
      </rPr>
      <t>CHANSON</t>
    </r>
    <r>
      <rPr>
        <sz val="10"/>
        <color indexed="8"/>
        <rFont val="Arial Unicode MS"/>
        <family val="3"/>
        <charset val="128"/>
      </rPr>
      <t>》</t>
    </r>
    <r>
      <rPr>
        <sz val="10"/>
        <color indexed="8"/>
        <rFont val="Arial"/>
        <family val="2"/>
        <charset val="204"/>
      </rPr>
      <t>SERKIS CLEANSING OIL</t>
    </r>
  </si>
  <si>
    <r>
      <rPr>
        <sz val="8"/>
        <color theme="1"/>
        <rFont val="游ゴシック"/>
        <family val="2"/>
        <charset val="128"/>
      </rPr>
      <t>ミネラルオイル、イソヘキサデカン、イソノナン酸イソノニル、ラウリン酸ポリグリセリル－１０、オレイン酸ポリグリセリル－２、グリセリン、水、イソステアリン酸ソルビタン、シクロヘキサン</t>
    </r>
    <r>
      <rPr>
        <sz val="8"/>
        <color theme="1"/>
        <rFont val="Arial"/>
        <family val="2"/>
        <charset val="204"/>
      </rPr>
      <t>-1,4-</t>
    </r>
    <r>
      <rPr>
        <sz val="8"/>
        <color theme="1"/>
        <rFont val="游ゴシック"/>
        <family val="2"/>
        <charset val="128"/>
      </rPr>
      <t>ジカルボン酸ビスエトキシジグリコール、コハク酸ジエトキシエチル、加水分解コラーゲンエキス、イソステアロイル加水分解コラーゲン、ヒアルロン酸ヒドロキシプロピルトリモニウム、セラミドＮＰ、セラミドＮＧ、セラミドＡＰ、グリチルリチン酸２Ｋ、加水分解ローヤルゼリータンパク、オリーブ果実油、ホホバ種子油、マカデミア種子油、メドウフォーム油、スクワラン、ダイズ油、オウゴン根エキス、ゲンチアナエキス、カニナバラ果実油、ＢＧ、ジラウロイルグルタミン酸リシンＮａ、トコフェロール、トリエチルヘキサノイン、ビサボロール、イソステアリン酸、水添レシチン、フィトステロールズ、フェノキシエタノール、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</si>
  <si>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SERKIS MILD FOAM</t>
    </r>
    <phoneticPr fontId="28"/>
  </si>
  <si>
    <r>
      <rPr>
        <sz val="8"/>
        <color theme="1"/>
        <rFont val="游ゴシック"/>
        <family val="2"/>
        <charset val="128"/>
      </rPr>
      <t>水、グリセリン、ココイルグルタミン酸ＴＥＡ、ソルビトール、マルチトール、ＢＧ、ペンチレングリコール、ムクロジ果皮エキス、サボンソウ葉エキス、加水分解コラーゲンエキス、ココイル加水分解コラーゲンＫ、ヒアルロン酸ヒドロキシプロピルトリモニウム、セラミドＮＰ、セラミドＮＧ、セラミドＡＰ、グリチルリチン酸２Ｋ、アミノカプロン酸、加水分解ローヤルゼリータンパク、キラヤ樹皮エキス、イソマルト、ベタイン、グリセリルグルコシド、加水分解ホホバエステル、クインスシードエキス、ポリクオタニウム－３９、パルミチン酸スクロース、ジラウロイルグルタミン酸リシンＮａ、水添レシチン、フィトステロールズ、ＤＰＧ、エチドロン酸４Ｎａ、フェノキシエタノール、香料</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</si>
  <si>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SERKIS DEEP CLEANSING</t>
    </r>
  </si>
  <si>
    <r>
      <rPr>
        <sz val="8"/>
        <color theme="1"/>
        <rFont val="游ゴシック"/>
        <family val="2"/>
        <charset val="128"/>
      </rPr>
      <t>ミネラルオイル、水、ワセリン、ＢＧ、ベヘニルアルコール、ココイルグルタミン酸ＴＥＡ、イソヘキサデカン、トリエチルヘキサノイン、グリセリン、マイクロクリスタリンワックス、バチルアルコール、イソステアロイル加水分解コラーゲン、ヒアルロン酸ヒドロキシプロピルトリモニウム、セラミド</t>
    </r>
    <r>
      <rPr>
        <sz val="8"/>
        <color theme="1"/>
        <rFont val="Arial"/>
        <family val="2"/>
        <charset val="204"/>
      </rPr>
      <t>NP</t>
    </r>
    <r>
      <rPr>
        <sz val="8"/>
        <color theme="1"/>
        <rFont val="游ゴシック"/>
        <family val="2"/>
        <charset val="128"/>
      </rPr>
      <t>、ジラウロイルグルタミン酸リシンＮａ、メドウフォーム油、グリチルリチン酸２Ｋ、アスコフィルムノドスムエキス、コハク酸ジエトキシエチル、ソルビトール、イソステアリン酸、ココイルグリシンＫ、ステアロイルグルタミン酸Ｎａ、ステアリン酸ポリグリセリル－２、ステアリン酸ポリグリセリル－６、ミリスチン酸ポリグリセリル－１０、カプリロイルグリシン、香料</t>
    </r>
    <phoneticPr fontId="11"/>
  </si>
  <si>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SERKIS MOIST WASH</t>
    </r>
    <phoneticPr fontId="11"/>
  </si>
  <si>
    <r>
      <rPr>
        <sz val="8"/>
        <color theme="1"/>
        <rFont val="游ゴシック"/>
        <family val="2"/>
        <charset val="128"/>
      </rPr>
      <t>水、ＢＧ、ミリストイルグルタミン酸Ｎａ、コカミドＤＥＡ、ミリスチン酸、ＰＣＡ－Ｎａ、マルチトール、ラウリン酸ポリグリセリル－１０、グリセリン、ココイル加水分解コラーゲンＫ、ヒアルロン酸ヒドロキシプロピルトリモニウム、セラミドＮＰ、ジラウロイルグルタミン酸リシンＮａ、グリチルリチン酸２Ｋ、アミノカプロン酸、アスコフィルムノドスムエキス、ソルビトール、ビサボロール、ポリクオタニウム－３９、カプリロイルグリシン、香料</t>
    </r>
    <phoneticPr fontId="11"/>
  </si>
  <si>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ローション</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</si>
  <si>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LOTION</t>
    </r>
    <phoneticPr fontId="28"/>
  </si>
  <si>
    <r>
      <rPr>
        <sz val="8"/>
        <color theme="1"/>
        <rFont val="游ゴシック"/>
        <family val="1"/>
        <charset val="128"/>
      </rPr>
      <t>グリチルリチン酸２Ｋ＊、</t>
    </r>
    <r>
      <rPr>
        <sz val="8"/>
        <color theme="1"/>
        <rFont val="Arial"/>
        <family val="2"/>
        <charset val="204"/>
      </rPr>
      <t>ε-</t>
    </r>
    <r>
      <rPr>
        <sz val="8"/>
        <color theme="1"/>
        <rFont val="游ゴシック"/>
        <family val="1"/>
        <charset val="128"/>
      </rPr>
      <t>アミノカプロン酸＊、水、ジグリセリン、マルトース・ショ糖縮合物、セイヨウニワトコエキス、ゼニアオイエキス、ヒアルロン酸Ｎａ－２、油溶性甘草エキス（２）、グリセリン、ＢＧ、カルボキシビニルポリマー、水酸化Ｋ、ヒドロキシエタンジホスホン酸四ナトリウム液、グリセリンモノ２－エチルヘキシルエーテル、フェノキシエタノール</t>
    </r>
    <phoneticPr fontId="11"/>
  </si>
  <si>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ミルク</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</si>
  <si>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MILK</t>
    </r>
    <phoneticPr fontId="28"/>
  </si>
  <si>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クリーム</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</si>
  <si>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CREAM 30g</t>
    </r>
    <phoneticPr fontId="28"/>
  </si>
  <si>
    <r>
      <rPr>
        <sz val="12"/>
        <rFont val="Yu Mincho"/>
        <family val="1"/>
        <charset val="128"/>
      </rPr>
      <t>シャンソン　リフトブランマスク</t>
    </r>
  </si>
  <si>
    <r>
      <rPr>
        <sz val="10"/>
        <rFont val="Times New Roman"/>
        <family val="1"/>
      </rPr>
      <t>《</t>
    </r>
    <r>
      <rPr>
        <sz val="10"/>
        <rFont val="Arial"/>
        <family val="2"/>
        <charset val="204"/>
      </rPr>
      <t>CHANSON</t>
    </r>
    <r>
      <rPr>
        <sz val="10"/>
        <rFont val="Times New Roman"/>
        <family val="1"/>
      </rPr>
      <t>》</t>
    </r>
    <r>
      <rPr>
        <sz val="10"/>
        <rFont val="Arial"/>
        <family val="2"/>
        <charset val="204"/>
      </rPr>
      <t>LIFT BLANC MASK</t>
    </r>
  </si>
  <si>
    <r>
      <rPr>
        <sz val="8"/>
        <color theme="1"/>
        <rFont val="游ゴシック"/>
        <family val="2"/>
        <charset val="128"/>
      </rPr>
      <t>水、カオリン、ＢＧ、ベントナイト、ミリスチン酸オクチルドデシル、トリポリヒドロキシステアリン酸ジペンタエリスリチル、ジフェニルシロキシフェニルトリメチコン、シクロペンタシロキサン、ステアリン酸グリセリル（ＳＥ）、加水分解コラーゲン、ヒアルロン酸Ｎａ、マンダリンオレンジ果皮エキス、アマモエキス、加水分解コメヌカエキス、サッカロミセスセレビシアエエキス、ヤエヤマアオキ果汁、クダモノトケイソウ果実エキス、ノイバラ果実エキス、ベヘニルアルコール、グリセリン、オレイン酸ポリグリセリル－１０、ステアリン酸ポリグリセリル－２、ホホバ種子油、カルボマー、クエン酸、エタノール、エチドロン酸４Ｎａ、ダマスクバラ花油、フェノキシエタノール、メチルパラベン、ペンチレングリコール</t>
    </r>
    <phoneticPr fontId="11"/>
  </si>
  <si>
    <r>
      <rPr>
        <sz val="12"/>
        <rFont val="Yu Mincho"/>
        <family val="1"/>
        <charset val="128"/>
      </rPr>
      <t>シャンソン　</t>
    </r>
    <r>
      <rPr>
        <sz val="12"/>
        <rFont val="Arial"/>
        <family val="2"/>
        <charset val="204"/>
      </rPr>
      <t>B.</t>
    </r>
    <r>
      <rPr>
        <sz val="12"/>
        <rFont val="Yu Mincho"/>
        <family val="1"/>
        <charset val="128"/>
      </rPr>
      <t>ケアマスク</t>
    </r>
  </si>
  <si>
    <r>
      <rPr>
        <sz val="10"/>
        <rFont val="Times New Roman"/>
        <family val="1"/>
      </rPr>
      <t>《</t>
    </r>
    <r>
      <rPr>
        <sz val="10"/>
        <rFont val="Arial"/>
        <family val="2"/>
        <charset val="204"/>
      </rPr>
      <t>CHANSON</t>
    </r>
    <r>
      <rPr>
        <sz val="10"/>
        <rFont val="Times New Roman"/>
        <family val="1"/>
      </rPr>
      <t>》</t>
    </r>
    <r>
      <rPr>
        <sz val="10"/>
        <rFont val="Arial"/>
        <family val="2"/>
        <charset val="204"/>
      </rPr>
      <t>B. CARE MASK</t>
    </r>
  </si>
  <si>
    <r>
      <rPr>
        <sz val="10"/>
        <rFont val="Times New Roman"/>
        <family val="1"/>
      </rPr>
      <t>《</t>
    </r>
    <r>
      <rPr>
        <sz val="10"/>
        <rFont val="Arial"/>
        <family val="2"/>
        <charset val="204"/>
      </rPr>
      <t>CHANSON</t>
    </r>
    <r>
      <rPr>
        <sz val="10"/>
        <rFont val="Times New Roman"/>
        <family val="1"/>
      </rPr>
      <t>》</t>
    </r>
    <r>
      <rPr>
        <sz val="10"/>
        <rFont val="Arial"/>
        <family val="2"/>
        <charset val="204"/>
      </rPr>
      <t>PROTECTION BASE</t>
    </r>
  </si>
  <si>
    <r>
      <rPr>
        <sz val="8"/>
        <color theme="1"/>
        <rFont val="游ゴシック"/>
        <family val="2"/>
        <charset val="128"/>
      </rPr>
      <t>水、シクロペンタシロキサン、</t>
    </r>
    <r>
      <rPr>
        <sz val="8"/>
        <color theme="1"/>
        <rFont val="Arial"/>
        <family val="2"/>
        <charset val="204"/>
      </rPr>
      <t>BG</t>
    </r>
    <r>
      <rPr>
        <sz val="8"/>
        <color theme="1"/>
        <rFont val="游ゴシック"/>
        <family val="2"/>
        <charset val="128"/>
      </rPr>
      <t>、ベタイン、ジフェニルシロキシフェニルトリメチコン、ジグリセリン、ステアリン酸ポリグリセリル－</t>
    </r>
    <r>
      <rPr>
        <sz val="8"/>
        <color theme="1"/>
        <rFont val="Arial"/>
        <family val="2"/>
        <charset val="204"/>
      </rPr>
      <t>2</t>
    </r>
    <r>
      <rPr>
        <sz val="8"/>
        <color theme="1"/>
        <rFont val="游ゴシック"/>
        <family val="2"/>
        <charset val="128"/>
      </rPr>
      <t>、ミツロウ、イソステアリン酸イソブチル、シア脂、シラン根エキス、グルコシルルチン、乳酸桿菌／ハイビスカス花発酵液、デシルグルコシド、ペンチレングリコール、</t>
    </r>
    <r>
      <rPr>
        <sz val="8"/>
        <color theme="1"/>
        <rFont val="Arial"/>
        <family val="2"/>
        <charset val="204"/>
      </rPr>
      <t>PCA</t>
    </r>
    <r>
      <rPr>
        <sz val="8"/>
        <color theme="1"/>
        <rFont val="游ゴシック"/>
        <family val="2"/>
        <charset val="128"/>
      </rPr>
      <t>ジメチコン、トリフルオロアルキルジメチルトリメチルシロキシケイ酸、トリポリヒドロキシステアリン酸ジペンタエリスリチル、酢酸トコフェロール、トリ（カプリル酸／カプリン酸）グリセリル、オクチルドデカノール、カルボマー、ココイルグルタミン酸</t>
    </r>
    <r>
      <rPr>
        <sz val="8"/>
        <color theme="1"/>
        <rFont val="Arial"/>
        <family val="2"/>
        <charset val="204"/>
      </rPr>
      <t>TEA</t>
    </r>
    <r>
      <rPr>
        <sz val="8"/>
        <color theme="1"/>
        <rFont val="游ゴシック"/>
        <family val="2"/>
        <charset val="128"/>
      </rPr>
      <t>、ベヘニルアルコール、カルナウバロウ、ステアリン酸、水酸化Ｋ、エチドロン酸</t>
    </r>
    <r>
      <rPr>
        <sz val="8"/>
        <color theme="1"/>
        <rFont val="Arial"/>
        <family val="2"/>
        <charset val="204"/>
      </rPr>
      <t>4Na</t>
    </r>
    <r>
      <rPr>
        <sz val="8"/>
        <color theme="1"/>
        <rFont val="游ゴシック"/>
        <family val="2"/>
        <charset val="128"/>
      </rPr>
      <t>、ポリアクリル酸メチル、メチルパラベン、香料</t>
    </r>
    <phoneticPr fontId="11"/>
  </si>
  <si>
    <r>
      <rPr>
        <sz val="10"/>
        <rFont val="MS Mincho"/>
        <family val="3"/>
        <charset val="128"/>
      </rPr>
      <t>《</t>
    </r>
    <r>
      <rPr>
        <sz val="10"/>
        <rFont val="Arial"/>
        <family val="2"/>
        <charset val="204"/>
      </rPr>
      <t>CHANSON</t>
    </r>
    <r>
      <rPr>
        <sz val="10"/>
        <rFont val="MS Mincho"/>
        <family val="3"/>
        <charset val="128"/>
      </rPr>
      <t>》</t>
    </r>
    <r>
      <rPr>
        <sz val="10"/>
        <rFont val="Arial"/>
        <family val="2"/>
        <charset val="204"/>
      </rPr>
      <t>UV PROTECT CREAM (SPF40/PA+++)</t>
    </r>
    <phoneticPr fontId="11"/>
  </si>
  <si>
    <r>
      <rPr>
        <sz val="8"/>
        <color theme="1"/>
        <rFont val="游ゴシック"/>
        <family val="2"/>
        <charset val="128"/>
      </rPr>
      <t>水、酸化亜鉛、シクロペンタシロキサン、ジメチコン、</t>
    </r>
    <r>
      <rPr>
        <sz val="8"/>
        <color theme="1"/>
        <rFont val="Arial"/>
        <family val="2"/>
        <charset val="204"/>
      </rPr>
      <t>BG</t>
    </r>
    <r>
      <rPr>
        <sz val="8"/>
        <color theme="1"/>
        <rFont val="游ゴシック"/>
        <family val="2"/>
        <charset val="128"/>
      </rPr>
      <t>、ポリグリセリル－３ポリジメチルシロキシエチルジメチコン、酸化チタン、ジフェニルシロキシフェニルトリメチコン、（ハイドロゲンジメチコン／オクチルシルセスキオキサン）コポリマー、（ビニルジメチコン／メチコンシルセスキオキサン）クロスポリマー、（アクリル酸アルキル／ジメチコン）コポリマー、（ジメチコン／ビニルジメチコン）クロスポリマー、エクトイン、ヒアルロン酸</t>
    </r>
    <r>
      <rPr>
        <sz val="8"/>
        <color theme="1"/>
        <rFont val="Arial"/>
        <family val="2"/>
        <charset val="204"/>
      </rPr>
      <t>Na</t>
    </r>
    <r>
      <rPr>
        <sz val="8"/>
        <color theme="1"/>
        <rFont val="游ゴシック"/>
        <family val="2"/>
        <charset val="128"/>
      </rPr>
      <t>、セイヨウオトギリソウ花／葉／茎エキス、カミツレ花エキス、フユボダイジュ花エキス、トウキンセンカ花エキス、ヤグルマギク花エキス、ローマカミツレ花エキス、グリチルリチン酸</t>
    </r>
    <r>
      <rPr>
        <sz val="8"/>
        <color theme="1"/>
        <rFont val="Arial"/>
        <family val="2"/>
        <charset val="204"/>
      </rPr>
      <t>2K</t>
    </r>
    <r>
      <rPr>
        <sz val="8"/>
        <color theme="1"/>
        <rFont val="游ゴシック"/>
        <family val="2"/>
        <charset val="128"/>
      </rPr>
      <t>、（ジメチコン／ポリグリセリン－</t>
    </r>
    <r>
      <rPr>
        <sz val="8"/>
        <color theme="1"/>
        <rFont val="Arial"/>
        <family val="2"/>
        <charset val="204"/>
      </rPr>
      <t>3</t>
    </r>
    <r>
      <rPr>
        <sz val="8"/>
        <color theme="1"/>
        <rFont val="游ゴシック"/>
        <family val="2"/>
        <charset val="128"/>
      </rPr>
      <t>）クロスポリマー、塩化</t>
    </r>
    <r>
      <rPr>
        <sz val="8"/>
        <color theme="1"/>
        <rFont val="Arial"/>
        <family val="2"/>
        <charset val="204"/>
      </rPr>
      <t>Na</t>
    </r>
    <r>
      <rPr>
        <sz val="8"/>
        <color theme="1"/>
        <rFont val="游ゴシック"/>
        <family val="2"/>
        <charset val="128"/>
      </rPr>
      <t>、クエン酸</t>
    </r>
    <r>
      <rPr>
        <sz val="8"/>
        <color theme="1"/>
        <rFont val="Arial"/>
        <family val="2"/>
        <charset val="204"/>
      </rPr>
      <t>Na</t>
    </r>
    <r>
      <rPr>
        <sz val="8"/>
        <color theme="1"/>
        <rFont val="游ゴシック"/>
        <family val="2"/>
        <charset val="128"/>
      </rPr>
      <t>、クオタニウム－</t>
    </r>
    <r>
      <rPr>
        <sz val="8"/>
        <color theme="1"/>
        <rFont val="Arial"/>
        <family val="2"/>
        <charset val="204"/>
      </rPr>
      <t>18</t>
    </r>
    <r>
      <rPr>
        <sz val="8"/>
        <color theme="1"/>
        <rFont val="游ゴシック"/>
        <family val="2"/>
        <charset val="128"/>
      </rPr>
      <t>ベントナイト、</t>
    </r>
    <r>
      <rPr>
        <sz val="8"/>
        <color theme="1"/>
        <rFont val="Arial"/>
        <family val="2"/>
        <charset val="204"/>
      </rPr>
      <t>DPG</t>
    </r>
    <r>
      <rPr>
        <sz val="8"/>
        <color theme="1"/>
        <rFont val="游ゴシック"/>
        <family val="2"/>
        <charset val="128"/>
      </rPr>
      <t>、シリカ、水酸化</t>
    </r>
    <r>
      <rPr>
        <sz val="8"/>
        <color theme="1"/>
        <rFont val="Arial"/>
        <family val="2"/>
        <charset val="204"/>
      </rPr>
      <t>Al</t>
    </r>
    <r>
      <rPr>
        <sz val="8"/>
        <color theme="1"/>
        <rFont val="游ゴシック"/>
        <family val="2"/>
        <charset val="128"/>
      </rPr>
      <t>、フェノキシエタノール</t>
    </r>
    <phoneticPr fontId="11"/>
  </si>
  <si>
    <r>
      <rPr>
        <sz val="10"/>
        <rFont val="MS Mincho"/>
        <family val="3"/>
        <charset val="128"/>
      </rPr>
      <t>《</t>
    </r>
    <r>
      <rPr>
        <sz val="10"/>
        <rFont val="Arial"/>
        <family val="2"/>
        <charset val="204"/>
      </rPr>
      <t>CHANSON</t>
    </r>
    <r>
      <rPr>
        <sz val="10"/>
        <rFont val="MS Mincho"/>
        <family val="3"/>
        <charset val="128"/>
      </rPr>
      <t>》</t>
    </r>
    <r>
      <rPr>
        <sz val="10"/>
        <rFont val="Arial"/>
        <family val="2"/>
        <charset val="204"/>
      </rPr>
      <t>UV PROTECT MILKn (SPF50+/PA++++)</t>
    </r>
    <phoneticPr fontId="11"/>
  </si>
  <si>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HAND CARING</t>
    </r>
    <phoneticPr fontId="28"/>
  </si>
  <si>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SIGNS CLEAR</t>
    </r>
    <phoneticPr fontId="28"/>
  </si>
  <si>
    <r>
      <rPr>
        <sz val="8"/>
        <color theme="1"/>
        <rFont val="游ゴシック"/>
        <family val="1"/>
        <charset val="128"/>
      </rPr>
      <t>グリチルレチン酸ステアリル</t>
    </r>
    <r>
      <rPr>
        <sz val="8"/>
        <color theme="1"/>
        <rFont val="Arial"/>
        <family val="2"/>
        <charset val="204"/>
      </rPr>
      <t xml:space="preserve"> </t>
    </r>
    <r>
      <rPr>
        <sz val="8"/>
        <color theme="1"/>
        <rFont val="游ゴシック"/>
        <family val="1"/>
        <charset val="128"/>
      </rPr>
      <t>＊、酢酸トコフェロール</t>
    </r>
    <r>
      <rPr>
        <sz val="8"/>
        <color theme="1"/>
        <rFont val="Arial"/>
        <family val="2"/>
        <charset val="204"/>
      </rPr>
      <t xml:space="preserve"> </t>
    </r>
    <r>
      <rPr>
        <sz val="8"/>
        <color theme="1"/>
        <rFont val="游ゴシック"/>
        <family val="1"/>
        <charset val="128"/>
      </rPr>
      <t>＊、水、マルチトール液、スクワラン、</t>
    </r>
    <r>
      <rPr>
        <sz val="8"/>
        <color theme="1"/>
        <rFont val="Arial"/>
        <family val="2"/>
        <charset val="204"/>
      </rPr>
      <t>BG</t>
    </r>
    <r>
      <rPr>
        <sz val="8"/>
        <color theme="1"/>
        <rFont val="游ゴシック"/>
        <family val="1"/>
        <charset val="128"/>
      </rPr>
      <t>、トリベヘン酸グリセリル、ベヘニルアルコール、ステアリン酸、ジメチコン、親油型ステアリン酸グリセリル、濃グリセリン、グリセリル－Ｎ－（</t>
    </r>
    <r>
      <rPr>
        <sz val="8"/>
        <color theme="1"/>
        <rFont val="Arial"/>
        <family val="2"/>
        <charset val="204"/>
      </rPr>
      <t>2</t>
    </r>
    <r>
      <rPr>
        <sz val="8"/>
        <color theme="1"/>
        <rFont val="游ゴシック"/>
        <family val="1"/>
        <charset val="128"/>
      </rPr>
      <t>ーメタクリロイルオキシエチル）カルバメート・メタクリル酸ステアリル共重合体、</t>
    </r>
    <r>
      <rPr>
        <sz val="8"/>
        <color theme="1"/>
        <rFont val="Arial"/>
        <family val="2"/>
        <charset val="204"/>
      </rPr>
      <t>2</t>
    </r>
    <r>
      <rPr>
        <sz val="8"/>
        <color theme="1"/>
        <rFont val="游ゴシック"/>
        <family val="1"/>
        <charset val="128"/>
      </rPr>
      <t>－メタクリロイルオキシエチルホスホリルコリン・メタクリル酸ステアリル共重合体、ヘキサデシロキシＰＧヒドロキシエチルヘキサデカナミド、コーンエキス、キョウニンエキス、トウニンエキス、海藻エキス－</t>
    </r>
    <r>
      <rPr>
        <sz val="8"/>
        <color theme="1"/>
        <rFont val="Arial"/>
        <family val="2"/>
        <charset val="204"/>
      </rPr>
      <t>5</t>
    </r>
    <r>
      <rPr>
        <sz val="8"/>
        <color theme="1"/>
        <rFont val="游ゴシック"/>
        <family val="1"/>
        <charset val="128"/>
      </rPr>
      <t>、酵母エキス－</t>
    </r>
    <r>
      <rPr>
        <sz val="8"/>
        <color theme="1"/>
        <rFont val="Arial"/>
        <family val="2"/>
        <charset val="204"/>
      </rPr>
      <t>3</t>
    </r>
    <r>
      <rPr>
        <sz val="8"/>
        <color theme="1"/>
        <rFont val="游ゴシック"/>
        <family val="1"/>
        <charset val="128"/>
      </rPr>
      <t>、シーグラスエキス、Ｌ－エルゴチオネイン液、水溶性コラーゲン（</t>
    </r>
    <r>
      <rPr>
        <sz val="8"/>
        <color theme="1"/>
        <rFont val="Arial"/>
        <family val="2"/>
        <charset val="204"/>
      </rPr>
      <t>F</t>
    </r>
    <r>
      <rPr>
        <sz val="8"/>
        <color theme="1"/>
        <rFont val="游ゴシック"/>
        <family val="1"/>
        <charset val="128"/>
      </rPr>
      <t>）、アセチルグルコサミン、トリメチルグリシン、オリブ油、フィチン酸液、イソステアリン酸フィトステリル、グリセリン、パルミチン酸デキストリン、エタノール、無水エタノール、イソステアリン酸、ステアリン酸ポリグリセリル、水酸化</t>
    </r>
    <r>
      <rPr>
        <sz val="8"/>
        <color theme="1"/>
        <rFont val="Arial"/>
        <family val="2"/>
        <charset val="204"/>
      </rPr>
      <t>K</t>
    </r>
    <r>
      <rPr>
        <sz val="8"/>
        <color theme="1"/>
        <rFont val="游ゴシック"/>
        <family val="1"/>
        <charset val="128"/>
      </rPr>
      <t>、パラベン、フェノキシエタノール</t>
    </r>
    <phoneticPr fontId="11"/>
  </si>
  <si>
    <r>
      <rPr>
        <sz val="12"/>
        <rFont val="Yu Mincho"/>
        <family val="1"/>
        <charset val="128"/>
      </rPr>
      <t>シャンソン　プログラム</t>
    </r>
    <r>
      <rPr>
        <sz val="12"/>
        <rFont val="Arial"/>
        <family val="2"/>
        <charset val="204"/>
      </rPr>
      <t>28'04</t>
    </r>
  </si>
  <si>
    <r>
      <rPr>
        <sz val="10"/>
        <rFont val="Times New Roman"/>
        <family val="1"/>
      </rPr>
      <t>《</t>
    </r>
    <r>
      <rPr>
        <sz val="10"/>
        <rFont val="Arial"/>
        <family val="2"/>
        <charset val="204"/>
      </rPr>
      <t>CHANSON</t>
    </r>
    <r>
      <rPr>
        <sz val="10"/>
        <rFont val="Times New Roman"/>
        <family val="1"/>
      </rPr>
      <t>》</t>
    </r>
    <r>
      <rPr>
        <sz val="10"/>
        <rFont val="Arial"/>
        <family val="2"/>
        <charset val="204"/>
      </rPr>
      <t>PROGRAM 28</t>
    </r>
  </si>
  <si>
    <r>
      <rPr>
        <sz val="8"/>
        <color theme="1"/>
        <rFont val="游ゴシック"/>
        <family val="2"/>
        <charset val="128"/>
      </rPr>
      <t>水、</t>
    </r>
    <r>
      <rPr>
        <sz val="8"/>
        <color theme="1"/>
        <rFont val="Arial"/>
        <family val="2"/>
        <charset val="204"/>
      </rPr>
      <t>BG</t>
    </r>
    <r>
      <rPr>
        <sz val="8"/>
        <color theme="1"/>
        <rFont val="游ゴシック"/>
        <family val="2"/>
        <charset val="128"/>
      </rPr>
      <t>、エタノール、ビフィズス菌発酵エキス、ルイボスエキス、グルコシルルチン、酵母多糖体、アミノカプロン酸、グリチルリチン酸</t>
    </r>
    <r>
      <rPr>
        <sz val="8"/>
        <color theme="1"/>
        <rFont val="Arial"/>
        <family val="2"/>
        <charset val="204"/>
      </rPr>
      <t>2K</t>
    </r>
    <r>
      <rPr>
        <sz val="8"/>
        <color theme="1"/>
        <rFont val="游ゴシック"/>
        <family val="2"/>
        <charset val="128"/>
      </rPr>
      <t>、ナイアシンアミド、ヒドロキシプロリン、ピリドキシン</t>
    </r>
    <r>
      <rPr>
        <sz val="8"/>
        <color theme="1"/>
        <rFont val="Arial"/>
        <family val="2"/>
        <charset val="204"/>
      </rPr>
      <t>HCl</t>
    </r>
    <r>
      <rPr>
        <sz val="8"/>
        <color theme="1"/>
        <rFont val="游ゴシック"/>
        <family val="2"/>
        <charset val="128"/>
      </rPr>
      <t>、アラントイン、パンテノール、加水分解シロバナルーピンタンパク、加水分解酵母エキス、イリス根エキス、シイタケエキス、加水分解酵母、アロエベラ葉エキス、トレハロース、セリン、ヒアルロン酸</t>
    </r>
    <r>
      <rPr>
        <sz val="8"/>
        <color theme="1"/>
        <rFont val="Arial"/>
        <family val="2"/>
        <charset val="204"/>
      </rPr>
      <t>Na</t>
    </r>
    <r>
      <rPr>
        <sz val="8"/>
        <color theme="1"/>
        <rFont val="游ゴシック"/>
        <family val="2"/>
        <charset val="128"/>
      </rPr>
      <t>、ポリクオタニウム－</t>
    </r>
    <r>
      <rPr>
        <sz val="8"/>
        <color theme="1"/>
        <rFont val="Arial"/>
        <family val="2"/>
        <charset val="204"/>
      </rPr>
      <t>51</t>
    </r>
    <r>
      <rPr>
        <sz val="8"/>
        <color theme="1"/>
        <rFont val="游ゴシック"/>
        <family val="2"/>
        <charset val="128"/>
      </rPr>
      <t>、クエン酸</t>
    </r>
    <r>
      <rPr>
        <sz val="8"/>
        <color theme="1"/>
        <rFont val="Arial"/>
        <family val="2"/>
        <charset val="204"/>
      </rPr>
      <t>Na</t>
    </r>
    <r>
      <rPr>
        <sz val="8"/>
        <color theme="1"/>
        <rFont val="游ゴシック"/>
        <family val="2"/>
        <charset val="128"/>
      </rPr>
      <t>、メチルパラベン、香料</t>
    </r>
    <phoneticPr fontId="11"/>
  </si>
  <si>
    <r>
      <rPr>
        <sz val="8"/>
        <color theme="1"/>
        <rFont val="Yu Gothic"/>
        <family val="2"/>
        <charset val="128"/>
      </rPr>
      <t>グリチルリチン酸２Ｋ＊、Ｄ－パントテニルアルコール＊、ブタプラセンタエキス－１＊、水、ジグリセリン、濃グリセリン、エタノール、ＢＧ、グリコシルトレハロース・水添デンプン分解物混合溶液、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ゲンチアナエキス、ヘキサデシロキシＰＧヒドロキシエチルヘキサデカナミド、フィトステロール、コレステロール、ヒアルロン酸Ｎａ－２、クインスシードエキス、ポリメタクリロイルオキシエチルホスホリルコリン液、ソルビット、ヤシ油脂肪酸サルコシンナトリウム液、スクワラン、オリブ油、ラウロイルグルタミン酸ジ（フィトステリル・オクチルドデシル）、１，２－ペンタンジオール、キサンタンガム、カルボキシビニルポリマー、ステアリン酸ポリグリセリル、ショ糖脂肪酸エステル、水添大豆リン脂質、ヒドロキシエタンジホスホン酸四ナトリウム液、ソルビン酸Ｋ、クエン酸、水酸化Ｋ、フェノキシエタノール、パラベン、香料</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</si>
  <si>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CHANSONNIER CONCENTRATE NANO 30 ml</t>
    </r>
    <phoneticPr fontId="11"/>
  </si>
  <si>
    <r>
      <rPr>
        <sz val="10"/>
        <rFont val="Arial"/>
        <family val="2"/>
      </rPr>
      <t>《</t>
    </r>
    <r>
      <rPr>
        <sz val="10"/>
        <rFont val="Arial"/>
        <family val="2"/>
        <charset val="204"/>
      </rPr>
      <t>CHANSON</t>
    </r>
    <r>
      <rPr>
        <sz val="10"/>
        <rFont val="Arial"/>
        <family val="2"/>
      </rPr>
      <t>》</t>
    </r>
    <r>
      <rPr>
        <sz val="10"/>
        <rFont val="Arial"/>
        <family val="2"/>
        <charset val="204"/>
      </rPr>
      <t xml:space="preserve">CHANSONNIER MILK NANO </t>
    </r>
  </si>
  <si>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LOTION  NANO  СНЯТО С ПР-ВА</t>
    </r>
    <phoneticPr fontId="11"/>
  </si>
  <si>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CONCENTRATE NANO</t>
    </r>
    <r>
      <rPr>
        <sz val="10"/>
        <color rgb="FF000000"/>
        <rFont val="HGGothicE"/>
        <family val="2"/>
        <charset val="128"/>
      </rPr>
      <t>　</t>
    </r>
    <r>
      <rPr>
        <sz val="10"/>
        <color rgb="FF000000"/>
        <rFont val="Arial"/>
        <family val="2"/>
        <charset val="204"/>
      </rPr>
      <t>СНЯТО С ПР-ВА</t>
    </r>
    <phoneticPr fontId="11"/>
  </si>
  <si>
    <r>
      <rPr>
        <sz val="10"/>
        <color rgb="FF000000"/>
        <rFont val="MS Mincho"/>
        <family val="3"/>
        <charset val="128"/>
      </rPr>
      <t>《</t>
    </r>
    <r>
      <rPr>
        <sz val="10"/>
        <color indexed="8"/>
        <rFont val="Arial"/>
        <family val="2"/>
        <charset val="204"/>
      </rPr>
      <t>CHANSON</t>
    </r>
    <r>
      <rPr>
        <sz val="10"/>
        <color rgb="FF000000"/>
        <rFont val="MS Mincho"/>
        <family val="3"/>
        <charset val="128"/>
      </rPr>
      <t>》</t>
    </r>
    <r>
      <rPr>
        <sz val="10"/>
        <color indexed="8"/>
        <rFont val="Arial"/>
        <family val="2"/>
        <charset val="204"/>
      </rPr>
      <t>CHANSONNIER MILK</t>
    </r>
    <r>
      <rPr>
        <sz val="10"/>
        <color rgb="FF000000"/>
        <rFont val="Arial"/>
        <family val="2"/>
        <charset val="204"/>
      </rPr>
      <t xml:space="preserve"> NANO СНЯТО С ПР-ВА</t>
    </r>
    <phoneticPr fontId="11"/>
  </si>
  <si>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NOURISHING NANO</t>
    </r>
    <r>
      <rPr>
        <sz val="10"/>
        <color rgb="FF000000"/>
        <rFont val="HGGothicE"/>
        <family val="2"/>
        <charset val="128"/>
      </rPr>
      <t>　</t>
    </r>
    <r>
      <rPr>
        <sz val="10"/>
        <color rgb="FF000000"/>
        <rFont val="Arial"/>
        <family val="2"/>
        <charset val="204"/>
      </rPr>
      <t>СНЯТО С ПР-ВА</t>
    </r>
    <phoneticPr fontId="11"/>
  </si>
  <si>
    <r>
      <rPr>
        <sz val="12"/>
        <color theme="1"/>
        <rFont val="Yu Mincho"/>
        <family val="1"/>
        <charset val="128"/>
      </rPr>
      <t>シャンソン　ルミネージュ　ローション</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</si>
  <si>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LOTION</t>
    </r>
    <phoneticPr fontId="28"/>
  </si>
  <si>
    <r>
      <rPr>
        <sz val="12"/>
        <color theme="1"/>
        <rFont val="Yu Mincho"/>
        <family val="1"/>
        <charset val="128"/>
      </rPr>
      <t>シャンソン　ルミネージュ　ミルク</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</si>
  <si>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MILK</t>
    </r>
    <phoneticPr fontId="28"/>
  </si>
  <si>
    <r>
      <rPr>
        <sz val="12"/>
        <color theme="1"/>
        <rFont val="Yu Mincho"/>
        <family val="1"/>
        <charset val="128"/>
      </rPr>
      <t>シャンソン　ルミネージュ　ナリシング</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</si>
  <si>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NOURISHING</t>
    </r>
    <phoneticPr fontId="28"/>
  </si>
  <si>
    <r>
      <rPr>
        <sz val="12"/>
        <color theme="1"/>
        <rFont val="Yu Mincho"/>
        <family val="1"/>
        <charset val="128"/>
      </rPr>
      <t>シャンソン　</t>
    </r>
    <r>
      <rPr>
        <sz val="12"/>
        <color theme="1"/>
        <rFont val="Arial"/>
        <family val="2"/>
        <charset val="204"/>
      </rPr>
      <t xml:space="preserve">LES </t>
    </r>
    <r>
      <rPr>
        <sz val="12"/>
        <color theme="1"/>
        <rFont val="Yu Mincho"/>
        <family val="1"/>
        <charset val="128"/>
      </rPr>
      <t>ミルキィクレンジング</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</si>
  <si>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LES CLEANSING CREAM</t>
    </r>
  </si>
  <si>
    <r>
      <rPr>
        <sz val="8"/>
        <color theme="1"/>
        <rFont val="游ゴシック"/>
        <family val="1"/>
        <charset val="128"/>
      </rPr>
      <t>ミネラルオイル、水、ラウリン酸ポリグリセリル－１０、ＢＧ、オレイン酸ポリグリセリル－２、ホホバアルコール、ホホバ脂肪酸イソプロピル、ホホバエステル、尿素、グルコサミン</t>
    </r>
    <r>
      <rPr>
        <sz val="8"/>
        <color theme="1"/>
        <rFont val="Arial"/>
        <family val="2"/>
        <charset val="204"/>
      </rPr>
      <t>HC</t>
    </r>
    <r>
      <rPr>
        <sz val="8"/>
        <color theme="1"/>
        <rFont val="游ゴシック"/>
        <family val="1"/>
        <charset val="128"/>
      </rPr>
      <t>ｌ、アルゲエキス、酵母エキス、セージ葉エキス、ユーカリ葉エキス、ローズマリー葉エキス、（アクリレーツ／アクリル酸アルキル（Ｃ１０－３０））クロスポリマー、水酸化Ｋ、エチドロン酸４Ｎａ、フェノキシエタノール、メチルパラベン、香料</t>
    </r>
    <phoneticPr fontId="11"/>
  </si>
  <si>
    <r>
      <rPr>
        <sz val="12"/>
        <color theme="1"/>
        <rFont val="Yu Mincho"/>
        <family val="1"/>
        <charset val="128"/>
      </rPr>
      <t>シャンソン　</t>
    </r>
    <r>
      <rPr>
        <sz val="12"/>
        <color theme="1"/>
        <rFont val="Arial"/>
        <family val="2"/>
        <charset val="204"/>
      </rPr>
      <t xml:space="preserve">LES </t>
    </r>
    <r>
      <rPr>
        <sz val="12"/>
        <color theme="1"/>
        <rFont val="Yu Mincho"/>
        <family val="1"/>
        <charset val="128"/>
      </rPr>
      <t>フォームウォッシング</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</si>
  <si>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LES FOAM WASHING</t>
    </r>
    <phoneticPr fontId="28"/>
  </si>
  <si>
    <r>
      <rPr>
        <sz val="8"/>
        <color theme="1"/>
        <rFont val="游ゴシック"/>
        <family val="1"/>
        <charset val="128"/>
      </rPr>
      <t>水、ソルビトール、グリセリン、ココイルグリシンＫ、ココイルメチルタウリンＮａ、ジグリセリン、イソペンチルジオール、ＢＧ、ベタイン、加水分解ホホバエステル、尿素、グルコサミン</t>
    </r>
    <r>
      <rPr>
        <sz val="8"/>
        <color theme="1"/>
        <rFont val="Arial"/>
        <family val="2"/>
        <charset val="204"/>
      </rPr>
      <t>HC</t>
    </r>
    <r>
      <rPr>
        <sz val="8"/>
        <color theme="1"/>
        <rFont val="游ゴシック"/>
        <family val="1"/>
        <charset val="128"/>
      </rPr>
      <t>ｌ、アルゲエキス、酵母エキス、セージ葉エキス、ユーカリ葉エキス、ローズマリー葉エキス、ココイルグルタミン酸Ｋ、コカミドメチルＭＥＡ、ココイルグルタミン酸Ｎａ、セルロースガム、ラウラミドプロピルアミンオキシド、ペンチレングリコール、水酸化Ｋ、エチドロン酸４Ｎａ、フェノキシエタノール、メチルパラベン、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</si>
  <si>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LES MEDICATED CARE WASHING</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</si>
  <si>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MAXIDOR LOTION</t>
    </r>
  </si>
  <si>
    <r>
      <rPr>
        <sz val="8"/>
        <color theme="1"/>
        <rFont val="游ゴシック"/>
        <family val="1"/>
        <charset val="128"/>
      </rPr>
      <t>アラントイン＊、</t>
    </r>
    <r>
      <rPr>
        <sz val="8"/>
        <color theme="1"/>
        <rFont val="Arial"/>
        <family val="2"/>
        <charset val="204"/>
      </rPr>
      <t>ε-</t>
    </r>
    <r>
      <rPr>
        <sz val="8"/>
        <color theme="1"/>
        <rFont val="游ゴシック"/>
        <family val="1"/>
        <charset val="128"/>
      </rPr>
      <t>アミノカプロン酸＊、水、ＢＧ、濃グリセリン、エタノール、酵母エキス－１、酵母エキス－４、ゲンチアナエキス、人参エキス、イネ出穂前葉抽出加水分解物、加水分解黒豆エキス、オウゴンエキス、アロエエキス－２、チューベロースポリサッカライド液、納豆エキス、水溶性コラーゲン（</t>
    </r>
    <r>
      <rPr>
        <sz val="8"/>
        <color theme="1"/>
        <rFont val="Arial"/>
        <family val="2"/>
        <charset val="204"/>
      </rPr>
      <t>F</t>
    </r>
    <r>
      <rPr>
        <sz val="8"/>
        <color theme="1"/>
        <rFont val="游ゴシック"/>
        <family val="1"/>
        <charset val="128"/>
      </rPr>
      <t>）、ステアロイルフィトスフィンゴシン、ヒアルロン酸Ｎａ－２、クインスシードエキス、トリメチルグリシン、ソルビット、ソルビトール発酵多糖液、スクワラン、フィトステロール、水添大豆リン脂質、ステアリン酸ポリグリセリル、クエン酸、クエン酸Ｎａ、無水エタノール、フェノキシエタノール、パラベン、香料</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</si>
  <si>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MAXIDOR MILK</t>
    </r>
  </si>
  <si>
    <r>
      <rPr>
        <sz val="8"/>
        <color theme="1"/>
        <rFont val="游ゴシック"/>
        <family val="1"/>
        <charset val="128"/>
      </rPr>
      <t>酢酸トコフェロール＊、グリチルレチン酸ステアリル＊、水、スクワラン、ＢＧ、オクチルドデカノール、濃グリセリン、酵母エキス－１、酵母エキス－４、ゲンチアナエキス、人参エキス、イネ出穂前葉抽出加水分解物、加水分解黒豆エキス、オウゴンエキス、水溶性コラーゲン（</t>
    </r>
    <r>
      <rPr>
        <sz val="8"/>
        <color theme="1"/>
        <rFont val="Arial"/>
        <family val="2"/>
        <charset val="204"/>
      </rPr>
      <t>F</t>
    </r>
    <r>
      <rPr>
        <sz val="8"/>
        <color theme="1"/>
        <rFont val="游ゴシック"/>
        <family val="1"/>
        <charset val="128"/>
      </rPr>
      <t>）、レイシエキス、ヒアルロン酸Ｎａ－２、エルカ酸オクチルドデシル、ミツロウ、ステアリン酸、ベヘニルアルコール、イソステアリン酸フィトステリル、キサンタンガム、カルボキシビニルポリマー、ステアリン酸ポリグリセリル、グリセリン脂肪酸エステル、自己乳化型モノステアリン酸グリセリル、アシルグルタミン酸ＴＥＡ、水酸化Ｋ、クエン酸Ｎａ、フェノキシエタノール、パラベン、香料</t>
    </r>
    <phoneticPr fontId="11"/>
  </si>
  <si>
    <r>
      <rPr>
        <sz val="10"/>
        <rFont val="Times New Roman"/>
        <family val="1"/>
      </rPr>
      <t>《</t>
    </r>
    <r>
      <rPr>
        <sz val="10"/>
        <rFont val="Arial"/>
        <family val="2"/>
        <charset val="204"/>
      </rPr>
      <t>CHANSON</t>
    </r>
    <r>
      <rPr>
        <sz val="10"/>
        <rFont val="Times New Roman"/>
        <family val="1"/>
      </rPr>
      <t>》</t>
    </r>
    <r>
      <rPr>
        <sz val="10"/>
        <rFont val="Arial"/>
        <family val="2"/>
        <charset val="204"/>
      </rPr>
      <t>TOI FRAGRANCE BODY SOAP 2PCS SET</t>
    </r>
  </si>
  <si>
    <r>
      <rPr>
        <sz val="10"/>
        <rFont val="Times New Roman"/>
        <family val="1"/>
      </rPr>
      <t>《</t>
    </r>
    <r>
      <rPr>
        <sz val="10"/>
        <rFont val="Arial"/>
        <family val="2"/>
        <charset val="204"/>
      </rPr>
      <t>CHANSON</t>
    </r>
    <r>
      <rPr>
        <sz val="10"/>
        <rFont val="Times New Roman"/>
        <family val="1"/>
      </rPr>
      <t>》</t>
    </r>
    <r>
      <rPr>
        <sz val="10"/>
        <rFont val="Arial"/>
        <family val="2"/>
        <charset val="204"/>
      </rPr>
      <t>TOI FRAGRANCE BODY SOAP 3PCS SET</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</si>
  <si>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LIFTRISE LOTION </t>
    </r>
    <phoneticPr fontId="11"/>
  </si>
  <si>
    <r>
      <rPr>
        <sz val="12"/>
        <rFont val="Yu Mincho"/>
        <family val="1"/>
        <charset val="128"/>
      </rPr>
      <t>シャンソン　リフトライズ　エッセンス</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</si>
  <si>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 LIFTRISE ESSENCE </t>
    </r>
    <phoneticPr fontId="11"/>
  </si>
  <si>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 LIFTRISE  MILK 90ml</t>
    </r>
    <phoneticPr fontId="11"/>
  </si>
  <si>
    <r>
      <rPr>
        <sz val="12"/>
        <rFont val="Yu Mincho"/>
        <family val="1"/>
        <charset val="128"/>
      </rPr>
      <t>シャンソン　リフトライズ　ナリシング</t>
    </r>
  </si>
  <si>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LIFTRISE  NOURISHING M</t>
    </r>
    <phoneticPr fontId="11"/>
  </si>
  <si>
    <r>
      <rPr>
        <sz val="10"/>
        <rFont val="ＭＳ ゴシック"/>
        <family val="3"/>
        <charset val="128"/>
      </rPr>
      <t>《</t>
    </r>
    <r>
      <rPr>
        <sz val="10"/>
        <rFont val="Arial"/>
        <family val="2"/>
        <charset val="204"/>
      </rPr>
      <t>CHANSON</t>
    </r>
    <r>
      <rPr>
        <sz val="10"/>
        <rFont val="ＭＳ ゴシック"/>
        <family val="3"/>
        <charset val="128"/>
      </rPr>
      <t>》</t>
    </r>
    <r>
      <rPr>
        <sz val="10"/>
        <rFont val="Arial"/>
        <family val="2"/>
        <charset val="204"/>
      </rPr>
      <t>Victline 20g</t>
    </r>
    <phoneticPr fontId="11"/>
  </si>
  <si>
    <r>
      <rPr>
        <sz val="12"/>
        <rFont val="Yu Mincho"/>
        <family val="1"/>
        <charset val="128"/>
      </rPr>
      <t>シャンソン　薬用セラム</t>
    </r>
    <r>
      <rPr>
        <sz val="12"/>
        <rFont val="Arial"/>
        <family val="2"/>
        <charset val="204"/>
      </rPr>
      <t>LT(</t>
    </r>
    <r>
      <rPr>
        <sz val="12"/>
        <rFont val="Yu Mincho"/>
        <family val="1"/>
        <charset val="128"/>
      </rPr>
      <t>セラム　ルタン</t>
    </r>
    <r>
      <rPr>
        <sz val="12"/>
        <rFont val="Arial"/>
        <family val="2"/>
        <charset val="204"/>
      </rPr>
      <t>)</t>
    </r>
  </si>
  <si>
    <r>
      <rPr>
        <sz val="10"/>
        <rFont val="ＭＳ ゴシック"/>
        <family val="3"/>
        <charset val="128"/>
      </rPr>
      <t>《</t>
    </r>
    <r>
      <rPr>
        <sz val="10"/>
        <rFont val="Arial"/>
        <family val="2"/>
        <charset val="204"/>
      </rPr>
      <t>CHANSON</t>
    </r>
    <r>
      <rPr>
        <sz val="10"/>
        <rFont val="ＭＳ ゴシック"/>
        <family val="3"/>
        <charset val="128"/>
      </rPr>
      <t>》</t>
    </r>
    <r>
      <rPr>
        <sz val="10"/>
        <rFont val="Arial"/>
        <family val="2"/>
        <charset val="204"/>
      </rPr>
      <t>SERUM</t>
    </r>
    <r>
      <rPr>
        <sz val="10"/>
        <rFont val="游ゴシック"/>
        <family val="2"/>
        <charset val="128"/>
      </rPr>
      <t>　</t>
    </r>
    <r>
      <rPr>
        <sz val="10"/>
        <rFont val="Arial"/>
        <family val="2"/>
        <charset val="204"/>
      </rPr>
      <t>LETEMPS</t>
    </r>
    <r>
      <rPr>
        <b/>
        <sz val="10"/>
        <rFont val="Arial"/>
        <family val="2"/>
        <charset val="204"/>
      </rPr>
      <t xml:space="preserve"> </t>
    </r>
    <phoneticPr fontId="11"/>
  </si>
  <si>
    <r>
      <t>γ</t>
    </r>
    <r>
      <rPr>
        <sz val="8"/>
        <color theme="1"/>
        <rFont val="Arial"/>
        <family val="2"/>
      </rPr>
      <t>－オリザノール＊、酢酸トコフェロール＊、ブタプラセンタエキス－</t>
    </r>
    <r>
      <rPr>
        <sz val="8"/>
        <color theme="1"/>
        <rFont val="Arial"/>
        <family val="2"/>
        <charset val="204"/>
      </rPr>
      <t>1</t>
    </r>
    <r>
      <rPr>
        <sz val="8"/>
        <color theme="1"/>
        <rFont val="Arial"/>
        <family val="2"/>
      </rPr>
      <t>＊、水、ジグリセリン、</t>
    </r>
    <r>
      <rPr>
        <sz val="8"/>
        <color theme="1"/>
        <rFont val="Arial"/>
        <family val="2"/>
        <charset val="204"/>
      </rPr>
      <t>BG</t>
    </r>
    <r>
      <rPr>
        <sz val="8"/>
        <color theme="1"/>
        <rFont val="Arial"/>
        <family val="2"/>
      </rPr>
      <t>、ジメチコン、濃グリセリン、トリメチルグリシン、グリセリン、酵母エキス－</t>
    </r>
    <r>
      <rPr>
        <sz val="8"/>
        <color theme="1"/>
        <rFont val="Arial"/>
        <family val="2"/>
        <charset val="204"/>
      </rPr>
      <t>1</t>
    </r>
    <r>
      <rPr>
        <sz val="8"/>
        <color theme="1"/>
        <rFont val="Arial"/>
        <family val="2"/>
      </rPr>
      <t>、メドウフォーム油、スクワラン、リンゴ酸ジイソステアリル、酵母多糖体末、酵母エキス－</t>
    </r>
    <r>
      <rPr>
        <sz val="8"/>
        <color theme="1"/>
        <rFont val="Arial"/>
        <family val="2"/>
        <charset val="204"/>
      </rPr>
      <t>3</t>
    </r>
    <r>
      <rPr>
        <sz val="8"/>
        <color theme="1"/>
        <rFont val="Arial"/>
        <family val="2"/>
      </rPr>
      <t>、海藻エキス－</t>
    </r>
    <r>
      <rPr>
        <sz val="8"/>
        <color theme="1"/>
        <rFont val="Arial"/>
        <family val="2"/>
        <charset val="204"/>
      </rPr>
      <t>1</t>
    </r>
    <r>
      <rPr>
        <sz val="8"/>
        <color theme="1"/>
        <rFont val="Arial"/>
        <family val="2"/>
      </rPr>
      <t>、</t>
    </r>
    <r>
      <rPr>
        <sz val="8"/>
        <color theme="1"/>
        <rFont val="Arial"/>
        <family val="2"/>
        <charset val="204"/>
      </rPr>
      <t>2</t>
    </r>
    <r>
      <rPr>
        <sz val="8"/>
        <color theme="1"/>
        <rFont val="Arial"/>
        <family val="2"/>
      </rPr>
      <t>－メタクリロイルオキシエチルホスホリルコリン・メタクリル酸ステアリル共重合体、メタクリロイルオキシエチルホスホリルコリン・メタクリル酸ブチル共重合体液、ポリメタクリロイルオキシエチルホスホリルコリン液、黒砂糖エキス－</t>
    </r>
    <r>
      <rPr>
        <sz val="8"/>
        <color theme="1"/>
        <rFont val="Arial"/>
        <family val="2"/>
        <charset val="204"/>
      </rPr>
      <t>2</t>
    </r>
    <r>
      <rPr>
        <sz val="8"/>
        <color theme="1"/>
        <rFont val="Arial"/>
        <family val="2"/>
      </rPr>
      <t>、オキシプロリン、マヨラナエキス、大豆エキス、カンゾウ葉エキス、豆乳発酵液、コメ抽出物加水分解液、大豆たん白水解物－</t>
    </r>
    <r>
      <rPr>
        <sz val="8"/>
        <color theme="1"/>
        <rFont val="Arial"/>
        <family val="2"/>
        <charset val="204"/>
      </rPr>
      <t>2</t>
    </r>
    <r>
      <rPr>
        <sz val="8"/>
        <color theme="1"/>
        <rFont val="Arial"/>
        <family val="2"/>
      </rPr>
      <t>、ゼニアオイエキス、シーグラスエキス、延命草エキス－</t>
    </r>
    <r>
      <rPr>
        <sz val="8"/>
        <color theme="1"/>
        <rFont val="Arial"/>
        <family val="2"/>
        <charset val="204"/>
      </rPr>
      <t>1</t>
    </r>
    <r>
      <rPr>
        <sz val="8"/>
        <color theme="1"/>
        <rFont val="Arial"/>
        <family val="2"/>
      </rPr>
      <t>、マロニエエキス、オウゴンエキス、ゲットウ葉エキス、アマチャヅルエキス、タイソウエキス、カモミラエキス－</t>
    </r>
    <r>
      <rPr>
        <sz val="8"/>
        <color theme="1"/>
        <rFont val="Arial"/>
        <family val="2"/>
        <charset val="204"/>
      </rPr>
      <t>1</t>
    </r>
    <r>
      <rPr>
        <sz val="8"/>
        <color theme="1"/>
        <rFont val="Arial"/>
        <family val="2"/>
      </rPr>
      <t>、オクラエキス、ムコ多糖体、コラーゲン・トリペプチド</t>
    </r>
    <r>
      <rPr>
        <sz val="8"/>
        <color theme="1"/>
        <rFont val="Arial"/>
        <family val="2"/>
        <charset val="204"/>
      </rPr>
      <t xml:space="preserve"> F</t>
    </r>
    <r>
      <rPr>
        <sz val="8"/>
        <color theme="1"/>
        <rFont val="Arial"/>
        <family val="2"/>
      </rPr>
      <t>、ヒメフウロエキス、メマツヨイグサ抽出液、</t>
    </r>
    <r>
      <rPr>
        <sz val="8"/>
        <color theme="1"/>
        <rFont val="Arial"/>
        <family val="2"/>
        <charset val="204"/>
      </rPr>
      <t>L</t>
    </r>
    <r>
      <rPr>
        <sz val="8"/>
        <color theme="1"/>
        <rFont val="Arial"/>
        <family val="2"/>
      </rPr>
      <t>－エルゴチオネイン液、桑エキス、ローヤルゼリーエキス、人参エキス、キシリトール、クインスシードエキス、マルチトール液、ソルビトール発酵多糖液、ヒアルロン酸</t>
    </r>
    <r>
      <rPr>
        <sz val="8"/>
        <color theme="1"/>
        <rFont val="Arial"/>
        <family val="2"/>
        <charset val="204"/>
      </rPr>
      <t>Na</t>
    </r>
    <r>
      <rPr>
        <sz val="8"/>
        <color theme="1"/>
        <rFont val="Arial"/>
        <family val="2"/>
      </rPr>
      <t>－</t>
    </r>
    <r>
      <rPr>
        <sz val="8"/>
        <color theme="1"/>
        <rFont val="Arial"/>
        <family val="2"/>
        <charset val="204"/>
      </rPr>
      <t>2</t>
    </r>
    <r>
      <rPr>
        <sz val="8"/>
        <color theme="1"/>
        <rFont val="Arial"/>
        <family val="2"/>
      </rPr>
      <t>、ステアロイルフィトスフィンゴシン、ヘキサデシロキシＰＧヒドロキシエチルヘキサデカナミド、コレステロール、スフィンゴ糖脂質、トリ（カプリル・カプリン・ミリスチン・ステアリン酸）グリセリル、グリセリル－</t>
    </r>
    <r>
      <rPr>
        <sz val="8"/>
        <color theme="1"/>
        <rFont val="Arial"/>
        <family val="2"/>
        <charset val="204"/>
      </rPr>
      <t>N</t>
    </r>
    <r>
      <rPr>
        <sz val="8"/>
        <color theme="1"/>
        <rFont val="Arial"/>
        <family val="2"/>
      </rPr>
      <t>－（</t>
    </r>
    <r>
      <rPr>
        <sz val="8"/>
        <color theme="1"/>
        <rFont val="Arial"/>
        <family val="2"/>
        <charset val="204"/>
      </rPr>
      <t>2</t>
    </r>
    <r>
      <rPr>
        <sz val="8"/>
        <color theme="1"/>
        <rFont val="Arial"/>
        <family val="2"/>
      </rPr>
      <t>－メタクリロイルオキシエチル）カルバメート・メタクリル酸ステアリル共重合体、アルカリゲネス産生多糖体、自己乳化型モノステアリン酸グリセリル、ステアリン酸ポリグリセリル、水添大豆リン脂質、ショ糖脂肪酸エステル、クエン酸、エタノール、パラベン、フェノキシエタノール、香料</t>
    </r>
  </si>
  <si>
    <r>
      <rPr>
        <sz val="10"/>
        <color rgb="FF000000"/>
        <rFont val="ＭＳ ゴシック"/>
        <family val="3"/>
        <charset val="128"/>
      </rPr>
      <t>《</t>
    </r>
    <r>
      <rPr>
        <sz val="10"/>
        <color rgb="FF000000"/>
        <rFont val="Arial"/>
        <family val="2"/>
        <charset val="204"/>
      </rPr>
      <t>CHANSON</t>
    </r>
    <r>
      <rPr>
        <sz val="10"/>
        <color rgb="FF000000"/>
        <rFont val="ＭＳ ゴシック"/>
        <family val="3"/>
        <charset val="128"/>
      </rPr>
      <t>》</t>
    </r>
    <r>
      <rPr>
        <sz val="10"/>
        <color rgb="FF000000"/>
        <rFont val="Arial"/>
        <family val="2"/>
        <charset val="204"/>
      </rPr>
      <t>CREAM</t>
    </r>
    <r>
      <rPr>
        <sz val="10"/>
        <color rgb="FF000000"/>
        <rFont val="游ゴシック"/>
        <family val="2"/>
        <charset val="128"/>
      </rPr>
      <t>　</t>
    </r>
    <r>
      <rPr>
        <sz val="10"/>
        <color rgb="FF000000"/>
        <rFont val="Arial"/>
        <family val="2"/>
        <charset val="204"/>
      </rPr>
      <t xml:space="preserve">LETEMPS </t>
    </r>
    <phoneticPr fontId="11"/>
  </si>
  <si>
    <r>
      <t>γ</t>
    </r>
    <r>
      <rPr>
        <sz val="8"/>
        <color theme="1"/>
        <rFont val="Arial"/>
        <family val="2"/>
      </rPr>
      <t>－オリザノール＊、酢酸トコフェロール＊、ブタプラセンタエキス－</t>
    </r>
    <r>
      <rPr>
        <sz val="8"/>
        <color theme="1"/>
        <rFont val="Arial"/>
        <family val="2"/>
        <charset val="204"/>
      </rPr>
      <t>1</t>
    </r>
    <r>
      <rPr>
        <sz val="8"/>
        <color theme="1"/>
        <rFont val="Arial"/>
        <family val="2"/>
      </rPr>
      <t>＊、水、</t>
    </r>
    <r>
      <rPr>
        <sz val="8"/>
        <color theme="1"/>
        <rFont val="Arial"/>
        <family val="2"/>
        <charset val="204"/>
      </rPr>
      <t>BG</t>
    </r>
    <r>
      <rPr>
        <sz val="8"/>
        <color theme="1"/>
        <rFont val="Arial"/>
        <family val="2"/>
      </rPr>
      <t>、ジグリセリン、スクワラン、テトラエチルヘキサン酸ペンタエリトリット、濃グリセリン、メドウフォーム油、シクロペンタシロキサン、トリ（カプリル・カプリン・ミリスチン・ステアリン酸）グリセリル、ジメチコン、シア脂、水添ナタネ油アルコール、自己乳化型モノステアリン酸グリセリル、酵母エキス－</t>
    </r>
    <r>
      <rPr>
        <sz val="8"/>
        <color theme="1"/>
        <rFont val="Arial"/>
        <family val="2"/>
        <charset val="204"/>
      </rPr>
      <t>1</t>
    </r>
    <r>
      <rPr>
        <sz val="8"/>
        <color theme="1"/>
        <rFont val="Arial"/>
        <family val="2"/>
      </rPr>
      <t>、ステアリン酸ポリグリセリル、酵母多糖体末、</t>
    </r>
    <r>
      <rPr>
        <sz val="8"/>
        <color theme="1"/>
        <rFont val="Arial"/>
        <family val="2"/>
        <charset val="204"/>
      </rPr>
      <t xml:space="preserve"> </t>
    </r>
    <r>
      <rPr>
        <sz val="8"/>
        <color theme="1"/>
        <rFont val="Arial"/>
        <family val="2"/>
      </rPr>
      <t>酵母エキス－</t>
    </r>
    <r>
      <rPr>
        <sz val="8"/>
        <color theme="1"/>
        <rFont val="Arial"/>
        <family val="2"/>
        <charset val="204"/>
      </rPr>
      <t>3</t>
    </r>
    <r>
      <rPr>
        <sz val="8"/>
        <color theme="1"/>
        <rFont val="Arial"/>
        <family val="2"/>
      </rPr>
      <t>、海藻エキス－</t>
    </r>
    <r>
      <rPr>
        <sz val="8"/>
        <color theme="1"/>
        <rFont val="Arial"/>
        <family val="2"/>
        <charset val="204"/>
      </rPr>
      <t>1</t>
    </r>
    <r>
      <rPr>
        <sz val="8"/>
        <color theme="1"/>
        <rFont val="Arial"/>
        <family val="2"/>
      </rPr>
      <t>、</t>
    </r>
    <r>
      <rPr>
        <sz val="8"/>
        <color theme="1"/>
        <rFont val="Arial"/>
        <family val="2"/>
        <charset val="204"/>
      </rPr>
      <t>2</t>
    </r>
    <r>
      <rPr>
        <sz val="8"/>
        <color theme="1"/>
        <rFont val="Arial"/>
        <family val="2"/>
      </rPr>
      <t>－メタクリロイルオキシエチルホスホリルコリン・メタクリル酸ステアリル共重合体、メタクリロイルオキシエチルホスホリルコリン・メタクリル酸ブチル共重合体液、黒砂糖エキス－</t>
    </r>
    <r>
      <rPr>
        <sz val="8"/>
        <color theme="1"/>
        <rFont val="Arial"/>
        <family val="2"/>
        <charset val="204"/>
      </rPr>
      <t>2</t>
    </r>
    <r>
      <rPr>
        <sz val="8"/>
        <color theme="1"/>
        <rFont val="Arial"/>
        <family val="2"/>
      </rPr>
      <t>、オキシプロリン、マヨラナエキス、大豆エキス、カンゾウ葉エキス、豆乳発酵液、コメ抽出物加水分解液、大豆たん白水解物－</t>
    </r>
    <r>
      <rPr>
        <sz val="8"/>
        <color theme="1"/>
        <rFont val="Arial"/>
        <family val="2"/>
        <charset val="204"/>
      </rPr>
      <t>2</t>
    </r>
    <r>
      <rPr>
        <sz val="8"/>
        <color theme="1"/>
        <rFont val="Arial"/>
        <family val="2"/>
      </rPr>
      <t>、ゼニアオイエキス、シーグラスエキス、延命草エキス－</t>
    </r>
    <r>
      <rPr>
        <sz val="8"/>
        <color theme="1"/>
        <rFont val="Arial"/>
        <family val="2"/>
        <charset val="204"/>
      </rPr>
      <t>1</t>
    </r>
    <r>
      <rPr>
        <sz val="8"/>
        <color theme="1"/>
        <rFont val="Arial"/>
        <family val="2"/>
      </rPr>
      <t>、マロニエエキス、オウゴンエキス、ゲットウ葉エキス、アマチャヅルエキス、タイソウエキス、カモミラエキス－</t>
    </r>
    <r>
      <rPr>
        <sz val="8"/>
        <color theme="1"/>
        <rFont val="Arial"/>
        <family val="2"/>
        <charset val="204"/>
      </rPr>
      <t>1</t>
    </r>
    <r>
      <rPr>
        <sz val="8"/>
        <color theme="1"/>
        <rFont val="Arial"/>
        <family val="2"/>
      </rPr>
      <t>、オクラエキス、ムコ多糖体、コラーゲン・トリペプチド　</t>
    </r>
    <r>
      <rPr>
        <sz val="8"/>
        <color theme="1"/>
        <rFont val="Arial"/>
        <family val="2"/>
        <charset val="204"/>
      </rPr>
      <t>F</t>
    </r>
    <r>
      <rPr>
        <sz val="8"/>
        <color theme="1"/>
        <rFont val="Arial"/>
        <family val="2"/>
      </rPr>
      <t>、ヒメフウロエキス、メマツヨイグサ抽出液、</t>
    </r>
    <r>
      <rPr>
        <sz val="8"/>
        <color theme="1"/>
        <rFont val="Arial"/>
        <family val="2"/>
        <charset val="204"/>
      </rPr>
      <t>L</t>
    </r>
    <r>
      <rPr>
        <sz val="8"/>
        <color theme="1"/>
        <rFont val="Arial"/>
        <family val="2"/>
      </rPr>
      <t>－エルゴチオネイン液、グリセリン、ステアロイルフィトスフィンゴシン、ヘキサデシロキシ</t>
    </r>
    <r>
      <rPr>
        <sz val="8"/>
        <color theme="1"/>
        <rFont val="Arial"/>
        <family val="2"/>
        <charset val="204"/>
      </rPr>
      <t>PG</t>
    </r>
    <r>
      <rPr>
        <sz val="8"/>
        <color theme="1"/>
        <rFont val="Arial"/>
        <family val="2"/>
      </rPr>
      <t>ヒドロキシエチルヘキサデカナミド、コレステロール、水添大豆リン脂質、ショ糖脂肪酸エステル、キサンタンガム、エタノール、パラベン、フェノキシエタノール、香料</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</si>
  <si>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LOTION  NANO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</si>
  <si>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CONCENTRATE NANO 30 ml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</si>
  <si>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MILK NANO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</si>
  <si>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NOURISHING NANO (mini pouch sample)</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</si>
  <si>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ローション</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</si>
  <si>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1"/>
        <charset val="128"/>
      </rPr>
      <t>《</t>
    </r>
    <r>
      <rPr>
        <sz val="10"/>
        <color indexed="8"/>
        <rFont val="Arial"/>
        <family val="2"/>
        <charset val="204"/>
      </rPr>
      <t>CHANSON</t>
    </r>
    <r>
      <rPr>
        <sz val="10"/>
        <color indexed="8"/>
        <rFont val="Arial"/>
        <family val="1"/>
        <charset val="128"/>
      </rPr>
      <t>》</t>
    </r>
    <r>
      <rPr>
        <sz val="10"/>
        <color indexed="8"/>
        <rFont val="Arial"/>
        <family val="2"/>
        <charset val="204"/>
      </rPr>
      <t xml:space="preserve"> CHANSONNIER LOTION NANO (mini pouch sample)</t>
    </r>
  </si>
  <si>
    <r>
      <rPr>
        <sz val="12"/>
        <color theme="1"/>
        <rFont val="Yu Mincho"/>
        <family val="1"/>
        <charset val="128"/>
      </rPr>
      <t>シャンソン　シャンソニエ　コンセントレ</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</si>
  <si>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CHANSONNIER CONCENTRATE NANO (mini pouch sample) (N.C.V)</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</si>
  <si>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ミルク</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</si>
  <si>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CHANSONNIER MILK NANO (mini pouch sample) (N.C.V)</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</si>
  <si>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ナリシング</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</si>
  <si>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 xml:space="preserve"> CHANSONNIER NOURISHING NANO (mini pouch sample) (N.C.V)</t>
    </r>
  </si>
  <si>
    <r>
      <rPr>
        <sz val="12"/>
        <color theme="1"/>
        <rFont val="Yu Mincho"/>
        <family val="1"/>
        <charset val="128"/>
      </rPr>
      <t>シャンソン　ルミネージュ　ローション</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</si>
  <si>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LUMIN4AGE LOTION (mini pouch sample)</t>
    </r>
  </si>
  <si>
    <r>
      <rPr>
        <sz val="12"/>
        <color theme="1"/>
        <rFont val="Yu Mincho"/>
        <family val="1"/>
        <charset val="128"/>
      </rPr>
      <t>シャンソン　ルミネージュ　ミルク</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</si>
  <si>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LUMINAGE MILK(mini pouch sample) </t>
    </r>
  </si>
  <si>
    <r>
      <rPr>
        <sz val="12"/>
        <color theme="1"/>
        <rFont val="Yu Mincho"/>
        <family val="1"/>
        <charset val="128"/>
      </rPr>
      <t>シャンソン　ルミネージュ　ナリシング</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</si>
  <si>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LUMINAGE NOURISHING(mini pouch sample) </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</si>
  <si>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ローション</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</si>
  <si>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CARING LOTION (mini pouch sample)</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</si>
  <si>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ミルク</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</si>
  <si>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CARING MILK(mini pouch sample) </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</si>
  <si>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クリーム</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</si>
  <si>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CARING CREAM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</si>
  <si>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LOTION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</si>
  <si>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ESSENCE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</si>
  <si>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MILK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</si>
  <si>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NOURISHING M (mini pouch sample)</t>
    </r>
  </si>
  <si>
    <r>
      <rPr>
        <sz val="12"/>
        <color theme="1"/>
        <rFont val="Yu Mincho"/>
        <family val="1"/>
        <charset val="128"/>
      </rPr>
      <t>姫ラボ　ゲル</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</si>
  <si>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 xml:space="preserve"> Super Moisture Gel</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</si>
  <si>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Essence Lotion</t>
    </r>
  </si>
  <si>
    <r>
      <rPr>
        <sz val="8"/>
        <color theme="1"/>
        <rFont val="Arial"/>
        <family val="2"/>
      </rPr>
      <t>温泉水、グリセリン、水、ラフィノース、ＢＧ、ベタイン、フェノキシエタノール、ラウリン酸ポリグリセリル</t>
    </r>
    <r>
      <rPr>
        <sz val="8"/>
        <color theme="1"/>
        <rFont val="Arial"/>
        <family val="2"/>
        <charset val="204"/>
      </rPr>
      <t>-10</t>
    </r>
    <r>
      <rPr>
        <sz val="8"/>
        <color theme="1"/>
        <rFont val="Arial"/>
        <family val="2"/>
      </rPr>
      <t>、キタンサンガム、ヒアルロン酸Ｎ</t>
    </r>
    <r>
      <rPr>
        <sz val="8"/>
        <color theme="1"/>
        <rFont val="Arial"/>
        <family val="2"/>
        <charset val="204"/>
      </rPr>
      <t>a</t>
    </r>
    <r>
      <rPr>
        <sz val="8"/>
        <color theme="1"/>
        <rFont val="Arial"/>
        <family val="2"/>
      </rPr>
      <t>、エチドロン酸、クエン酸、クエン酸Ｎａ</t>
    </r>
  </si>
  <si>
    <r>
      <rPr>
        <sz val="12"/>
        <color theme="1"/>
        <rFont val="Yu Mincho"/>
        <family val="1"/>
        <charset val="128"/>
      </rPr>
      <t>姫ラボ　クリアゲル</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</si>
  <si>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Brilliant peeling gel</t>
    </r>
  </si>
  <si>
    <r>
      <rPr>
        <sz val="8"/>
        <color theme="1"/>
        <rFont val="Arial"/>
        <family val="2"/>
      </rPr>
      <t>水、ＢＧ、温泉水、（アクリレーツ</t>
    </r>
    <r>
      <rPr>
        <sz val="8"/>
        <color theme="1"/>
        <rFont val="Arial"/>
        <family val="2"/>
        <charset val="204"/>
      </rPr>
      <t>/</t>
    </r>
    <r>
      <rPr>
        <sz val="8"/>
        <color theme="1"/>
        <rFont val="Arial"/>
        <family val="2"/>
      </rPr>
      <t>アクリル酸アルキル（Ｃ</t>
    </r>
    <r>
      <rPr>
        <sz val="8"/>
        <color theme="1"/>
        <rFont val="Arial"/>
        <family val="2"/>
        <charset val="204"/>
      </rPr>
      <t>10-30</t>
    </r>
    <r>
      <rPr>
        <sz val="8"/>
        <color theme="1"/>
        <rFont val="Arial"/>
        <family val="2"/>
      </rPr>
      <t>））クロスポリマー、ステアルトリモニウムクロリド、フェノキシエタノール、カルボマー、エタノール、エチドロン酸、クエン酸、クエン酸Ｎａ</t>
    </r>
  </si>
  <si>
    <r>
      <rPr>
        <sz val="12"/>
        <color theme="1"/>
        <rFont val="Yu Mincho"/>
        <family val="1"/>
        <charset val="128"/>
      </rPr>
      <t>姫ラボ　ハンドクリーム</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</si>
  <si>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Hand cream</t>
    </r>
  </si>
  <si>
    <r>
      <rPr>
        <sz val="8"/>
        <color theme="1"/>
        <rFont val="Arial"/>
        <family val="2"/>
      </rPr>
      <t>水、温泉水、ベヘニルアルコール、ＢＧ、グリセリン、トリエチルヘキサノイン、ステアリン酸グリセリル、エチルヘキサン酸セチル、ステアリン酸、シクロペンタシエオキサン、</t>
    </r>
    <r>
      <rPr>
        <sz val="8"/>
        <color theme="1"/>
        <rFont val="Arial"/>
        <family val="2"/>
        <charset val="204"/>
      </rPr>
      <t>1,2</t>
    </r>
    <r>
      <rPr>
        <sz val="8"/>
        <color theme="1"/>
        <rFont val="Arial"/>
        <family val="2"/>
      </rPr>
      <t>－ヘキサンジオール、ベヘニス</t>
    </r>
    <r>
      <rPr>
        <sz val="8"/>
        <color theme="1"/>
        <rFont val="Arial"/>
        <family val="2"/>
        <charset val="204"/>
      </rPr>
      <t>-20</t>
    </r>
    <r>
      <rPr>
        <sz val="8"/>
        <color theme="1"/>
        <rFont val="Arial"/>
        <family val="2"/>
      </rPr>
      <t>、ジメチコン、（ビニルジメチコン</t>
    </r>
    <r>
      <rPr>
        <sz val="8"/>
        <color theme="1"/>
        <rFont val="Arial"/>
        <family val="2"/>
        <charset val="204"/>
      </rPr>
      <t>/</t>
    </r>
    <r>
      <rPr>
        <sz val="8"/>
        <color theme="1"/>
        <rFont val="Arial"/>
        <family val="2"/>
      </rPr>
      <t>メチコンシルセスキオキサン）クロスポリマー、フェノキシエタノール、ステアリン酸ＰＥＧ</t>
    </r>
    <r>
      <rPr>
        <sz val="8"/>
        <color theme="1"/>
        <rFont val="Arial"/>
        <family val="2"/>
        <charset val="204"/>
      </rPr>
      <t>-10</t>
    </r>
    <r>
      <rPr>
        <sz val="8"/>
        <color theme="1"/>
        <rFont val="Arial"/>
        <family val="2"/>
      </rPr>
      <t>、ステアロイルグルタミン酸Ｎａ、カルボマー、ステアリン酸グリセリル（ＳＥ）、水酸化Ｎａ</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</si>
  <si>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Spa water</t>
    </r>
    <r>
      <rPr>
        <sz val="10"/>
        <color indexed="8"/>
        <rFont val="Arial"/>
        <family val="2"/>
      </rPr>
      <t>　</t>
    </r>
    <r>
      <rPr>
        <sz val="10"/>
        <color indexed="8"/>
        <rFont val="Arial"/>
        <family val="2"/>
        <charset val="204"/>
      </rPr>
      <t>80g</t>
    </r>
  </si>
  <si>
    <r>
      <rPr>
        <sz val="8"/>
        <color theme="1"/>
        <rFont val="Arial"/>
        <family val="2"/>
      </rPr>
      <t>温泉水・窒素</t>
    </r>
    <r>
      <rPr>
        <sz val="8"/>
        <color theme="1"/>
        <rFont val="Arial"/>
        <family val="2"/>
        <charset val="204"/>
      </rPr>
      <t xml:space="preserve"> </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</si>
  <si>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Spa water  200g</t>
    </r>
  </si>
  <si>
    <r>
      <rPr>
        <sz val="10"/>
        <rFont val="Arial"/>
        <family val="2"/>
      </rPr>
      <t>《</t>
    </r>
    <r>
      <rPr>
        <sz val="10"/>
        <rFont val="Arial"/>
        <family val="2"/>
        <charset val="204"/>
      </rPr>
      <t>Hime Labo</t>
    </r>
    <r>
      <rPr>
        <sz val="10"/>
        <rFont val="Arial"/>
        <family val="2"/>
      </rPr>
      <t>》</t>
    </r>
    <r>
      <rPr>
        <sz val="10"/>
        <rFont val="Arial"/>
        <family val="2"/>
        <charset val="204"/>
      </rPr>
      <t>Body lotion</t>
    </r>
  </si>
  <si>
    <r>
      <rPr>
        <sz val="8"/>
        <color theme="1"/>
        <rFont val="Arial Unicode MS"/>
        <family val="3"/>
        <charset val="128"/>
      </rPr>
      <t>温泉水</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t>
    </r>
    <r>
      <rPr>
        <sz val="8"/>
        <color theme="1"/>
        <rFont val="Arial"/>
        <family val="2"/>
        <charset val="204"/>
      </rPr>
      <t xml:space="preserve">BG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・トレハロース</t>
    </r>
    <r>
      <rPr>
        <sz val="8"/>
        <color theme="1"/>
        <rFont val="Arial"/>
        <family val="2"/>
        <charset val="204"/>
      </rPr>
      <t xml:space="preserve"> </t>
    </r>
    <r>
      <rPr>
        <sz val="8"/>
        <color theme="1"/>
        <rFont val="Arial Unicode MS"/>
        <family val="3"/>
        <charset val="128"/>
      </rPr>
      <t>・ラウリン酸ポリグリセリル</t>
    </r>
    <r>
      <rPr>
        <sz val="8"/>
        <color theme="1"/>
        <rFont val="Arial"/>
        <family val="2"/>
        <charset val="204"/>
      </rPr>
      <t xml:space="preserve">–10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・カルポマー</t>
    </r>
    <r>
      <rPr>
        <sz val="8"/>
        <color theme="1"/>
        <rFont val="Arial"/>
        <family val="2"/>
        <charset val="204"/>
      </rPr>
      <t xml:space="preserve"> </t>
    </r>
    <r>
      <rPr>
        <sz val="8"/>
        <color theme="1"/>
        <rFont val="Arial Unicode MS"/>
        <family val="3"/>
        <charset val="128"/>
      </rPr>
      <t>・水酸化</t>
    </r>
    <r>
      <rPr>
        <sz val="8"/>
        <color theme="1"/>
        <rFont val="Arial"/>
        <family val="2"/>
        <charset val="204"/>
      </rPr>
      <t xml:space="preserve">K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・ナタネ油</t>
    </r>
    <r>
      <rPr>
        <sz val="8"/>
        <color theme="1"/>
        <rFont val="Arial"/>
        <family val="2"/>
        <charset val="204"/>
      </rPr>
      <t xml:space="preserve"> </t>
    </r>
    <r>
      <rPr>
        <sz val="8"/>
        <color theme="1"/>
        <rFont val="Arial Unicode MS"/>
        <family val="3"/>
        <charset val="128"/>
      </rPr>
      <t>・グリチルリチン酸</t>
    </r>
    <r>
      <rPr>
        <sz val="8"/>
        <color theme="1"/>
        <rFont val="Arial"/>
        <family val="2"/>
        <charset val="204"/>
      </rPr>
      <t xml:space="preserve">2K </t>
    </r>
    <r>
      <rPr>
        <sz val="8"/>
        <color theme="1"/>
        <rFont val="Arial Unicode MS"/>
        <family val="3"/>
        <charset val="128"/>
      </rPr>
      <t>・水酸化</t>
    </r>
    <r>
      <rPr>
        <sz val="8"/>
        <color theme="1"/>
        <rFont val="Arial"/>
        <family val="2"/>
        <charset val="204"/>
      </rPr>
      <t xml:space="preserve">Na </t>
    </r>
    <r>
      <rPr>
        <sz val="8"/>
        <color theme="1"/>
        <rFont val="Arial Unicode MS"/>
        <family val="3"/>
        <charset val="128"/>
      </rPr>
      <t>・グリシン</t>
    </r>
  </si>
  <si>
    <r>
      <rPr>
        <sz val="10"/>
        <rFont val="Arial"/>
        <family val="2"/>
      </rPr>
      <t>《</t>
    </r>
    <r>
      <rPr>
        <sz val="10"/>
        <rFont val="Arial"/>
        <family val="2"/>
        <charset val="204"/>
      </rPr>
      <t>Hime Labo</t>
    </r>
    <r>
      <rPr>
        <sz val="10"/>
        <rFont val="Arial"/>
        <family val="2"/>
      </rPr>
      <t>》</t>
    </r>
    <r>
      <rPr>
        <sz val="10"/>
        <rFont val="Arial"/>
        <family val="2"/>
        <charset val="204"/>
      </rPr>
      <t>Hime bag (soap10g, gel1.5g)</t>
    </r>
  </si>
  <si>
    <r>
      <t>face</t>
    </r>
    <r>
      <rPr>
        <sz val="10"/>
        <color rgb="FF000000"/>
        <rFont val="Arial"/>
        <family val="2"/>
        <charset val="204"/>
      </rPr>
      <t xml:space="preserve"> soap,</t>
    </r>
    <r>
      <rPr>
        <sz val="10"/>
        <color indexed="8"/>
        <rFont val="Arial"/>
        <family val="2"/>
        <charset val="204"/>
      </rPr>
      <t xml:space="preserve"> cream</t>
    </r>
    <phoneticPr fontId="11"/>
  </si>
  <si>
    <r>
      <rPr>
        <sz val="8"/>
        <color theme="1"/>
        <rFont val="Arial"/>
        <family val="2"/>
      </rPr>
      <t>カリ含有石ケン素地</t>
    </r>
    <r>
      <rPr>
        <sz val="8"/>
        <color theme="1"/>
        <rFont val="Arial"/>
        <family val="2"/>
        <charset val="204"/>
      </rPr>
      <t>,</t>
    </r>
    <r>
      <rPr>
        <sz val="8"/>
        <color theme="1"/>
        <rFont val="Arial"/>
        <family val="2"/>
      </rPr>
      <t>オリーブ油</t>
    </r>
    <r>
      <rPr>
        <sz val="8"/>
        <color theme="1"/>
        <rFont val="Arial"/>
        <family val="2"/>
        <charset val="204"/>
      </rPr>
      <t>,</t>
    </r>
    <r>
      <rPr>
        <sz val="8"/>
        <color theme="1"/>
        <rFont val="Arial"/>
        <family val="2"/>
      </rPr>
      <t>ハチミツ、グリセリン、温泉水、酸化チタン、水、エチドロン酸４Ｎａ、水酸化ＡＩ、グンジョウ、酸化鉄
温泉水、グリセリン、ＢＧ、スクワラン、水、ラフィノース、ベタイン、トレハロース、</t>
    </r>
    <r>
      <rPr>
        <sz val="8"/>
        <color theme="1"/>
        <rFont val="Arial"/>
        <family val="2"/>
        <charset val="204"/>
      </rPr>
      <t>1,2</t>
    </r>
    <r>
      <rPr>
        <sz val="8"/>
        <color theme="1"/>
        <rFont val="Arial"/>
        <family val="2"/>
      </rPr>
      <t>－ヘキサジンオール、カルボマー、水酸化Ｋ、（Ｃ</t>
    </r>
    <r>
      <rPr>
        <sz val="8"/>
        <color theme="1"/>
        <rFont val="Arial"/>
        <family val="2"/>
        <charset val="204"/>
      </rPr>
      <t>12-16</t>
    </r>
    <r>
      <rPr>
        <sz val="8"/>
        <color theme="1"/>
        <rFont val="Arial"/>
        <family val="2"/>
      </rPr>
      <t>）アルコール、フェノキシアルコール、水添付レシチン、パルミチン酸、トコフェロール、グリチルリチン酸</t>
    </r>
    <r>
      <rPr>
        <sz val="8"/>
        <color theme="1"/>
        <rFont val="Arial"/>
        <family val="2"/>
        <charset val="204"/>
      </rPr>
      <t>2</t>
    </r>
    <r>
      <rPr>
        <sz val="8"/>
        <color theme="1"/>
        <rFont val="Arial"/>
        <family val="2"/>
      </rPr>
      <t>Ｋ、クエン酸</t>
    </r>
  </si>
  <si>
    <r>
      <rPr>
        <sz val="12"/>
        <color theme="1"/>
        <rFont val="Yu Mincho"/>
        <family val="1"/>
        <charset val="128"/>
      </rPr>
      <t>姫ラボ　石鹸</t>
    </r>
  </si>
  <si>
    <r>
      <rPr>
        <sz val="10"/>
        <rFont val="Arial"/>
        <family val="2"/>
      </rPr>
      <t>《</t>
    </r>
    <r>
      <rPr>
        <sz val="10"/>
        <rFont val="Arial"/>
        <family val="2"/>
        <charset val="204"/>
      </rPr>
      <t>Hime Labo</t>
    </r>
    <r>
      <rPr>
        <sz val="10"/>
        <rFont val="Arial"/>
        <family val="2"/>
      </rPr>
      <t>》</t>
    </r>
    <r>
      <rPr>
        <sz val="10"/>
        <rFont val="Arial"/>
        <family val="2"/>
        <charset val="204"/>
      </rPr>
      <t>Washing mini soap</t>
    </r>
  </si>
  <si>
    <r>
      <rPr>
        <sz val="8"/>
        <color theme="1"/>
        <rFont val="Arial Unicode MS"/>
        <family val="3"/>
        <charset val="128"/>
      </rPr>
      <t>カリ含有石ケン素地</t>
    </r>
    <r>
      <rPr>
        <sz val="8"/>
        <color theme="1"/>
        <rFont val="Arial"/>
        <family val="2"/>
        <charset val="204"/>
      </rPr>
      <t>,</t>
    </r>
    <r>
      <rPr>
        <sz val="8"/>
        <color theme="1"/>
        <rFont val="Arial Unicode MS"/>
        <family val="3"/>
        <charset val="128"/>
      </rPr>
      <t>オリーブ油</t>
    </r>
    <r>
      <rPr>
        <sz val="8"/>
        <color theme="1"/>
        <rFont val="Arial"/>
        <family val="2"/>
        <charset val="204"/>
      </rPr>
      <t>,</t>
    </r>
    <r>
      <rPr>
        <sz val="8"/>
        <color theme="1"/>
        <rFont val="Arial Unicode MS"/>
        <family val="3"/>
        <charset val="128"/>
      </rPr>
      <t>ハチミツ、グリセリン、温泉水、酸化チタン、水、エチドロン酸４Ｎａ、水酸化ＡＩ、グンジョウ、酸化鉄</t>
    </r>
  </si>
  <si>
    <r>
      <rPr>
        <sz val="12"/>
        <color theme="1"/>
        <rFont val="Yu Mincho"/>
        <family val="1"/>
        <charset val="128"/>
      </rPr>
      <t>姫ラボ</t>
    </r>
    <r>
      <rPr>
        <sz val="12"/>
        <color theme="1"/>
        <rFont val="Arial"/>
        <family val="2"/>
        <charset val="204"/>
      </rPr>
      <t xml:space="preserve"> </t>
    </r>
    <r>
      <rPr>
        <sz val="12"/>
        <color theme="1"/>
        <rFont val="Yu Mincho"/>
        <family val="1"/>
        <charset val="128"/>
      </rPr>
      <t>ゲル</t>
    </r>
  </si>
  <si>
    <r>
      <rPr>
        <sz val="10"/>
        <rFont val="Arial"/>
        <family val="2"/>
      </rPr>
      <t>《</t>
    </r>
    <r>
      <rPr>
        <sz val="10"/>
        <rFont val="Arial"/>
        <family val="2"/>
        <charset val="204"/>
      </rPr>
      <t>Hime Labo</t>
    </r>
    <r>
      <rPr>
        <sz val="10"/>
        <rFont val="Arial"/>
        <family val="2"/>
      </rPr>
      <t>》</t>
    </r>
    <r>
      <rPr>
        <sz val="10"/>
        <rFont val="Arial"/>
        <family val="2"/>
        <charset val="204"/>
      </rPr>
      <t xml:space="preserve"> Super Moisture Gel (pouch for sample) (N.C.V) </t>
    </r>
  </si>
  <si>
    <r>
      <rPr>
        <sz val="8"/>
        <color theme="1"/>
        <rFont val="Arial Unicode MS"/>
        <family val="3"/>
        <charset val="128"/>
      </rPr>
      <t>温泉水、グリセリン、ＢＧ、スクワラン、水、ラフィノース、ベタイン、トレハロース、</t>
    </r>
    <r>
      <rPr>
        <sz val="8"/>
        <color theme="1"/>
        <rFont val="Arial"/>
        <family val="2"/>
        <charset val="204"/>
      </rPr>
      <t>1,2</t>
    </r>
    <r>
      <rPr>
        <sz val="8"/>
        <color theme="1"/>
        <rFont val="Arial Unicode MS"/>
        <family val="3"/>
        <charset val="128"/>
      </rPr>
      <t>－ヘキサジンオール、カルボマー、水酸化Ｋ、（Ｃ</t>
    </r>
    <r>
      <rPr>
        <sz val="8"/>
        <color theme="1"/>
        <rFont val="Arial"/>
        <family val="2"/>
        <charset val="204"/>
      </rPr>
      <t>12-16</t>
    </r>
    <r>
      <rPr>
        <sz val="8"/>
        <color theme="1"/>
        <rFont val="Arial Unicode MS"/>
        <family val="3"/>
        <charset val="128"/>
      </rPr>
      <t>）アルコール、フェノキシアルコール、水添付レシチン、パルミチン酸、トコフェロール、グリチルリチン酸</t>
    </r>
    <r>
      <rPr>
        <sz val="8"/>
        <color theme="1"/>
        <rFont val="Arial"/>
        <family val="2"/>
        <charset val="204"/>
      </rPr>
      <t>2</t>
    </r>
    <r>
      <rPr>
        <sz val="8"/>
        <color theme="1"/>
        <rFont val="Arial Unicode MS"/>
        <family val="3"/>
        <charset val="128"/>
      </rPr>
      <t>Ｋ、クエン酸</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</si>
  <si>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blue</t>
    </r>
    <r>
      <rPr>
        <sz val="10"/>
        <rFont val="Arial"/>
        <family val="2"/>
      </rPr>
      <t>）</t>
    </r>
  </si>
  <si>
    <r>
      <t>TEA</t>
    </r>
    <r>
      <rPr>
        <sz val="8"/>
        <color theme="1"/>
        <rFont val="ＭＳ 明朝"/>
        <family val="1"/>
        <charset val="128"/>
      </rPr>
      <t>、ステアリン酸、水酸化</t>
    </r>
    <r>
      <rPr>
        <sz val="8"/>
        <color theme="1"/>
        <rFont val="Arial"/>
        <family val="2"/>
        <charset val="204"/>
      </rPr>
      <t>Na</t>
    </r>
    <r>
      <rPr>
        <sz val="8"/>
        <color theme="1"/>
        <rFont val="ＭＳ 明朝"/>
        <family val="1"/>
        <charset val="128"/>
      </rPr>
      <t>、ラウリン酸、水、ミリスチン酸、ココアンホジ酢酸</t>
    </r>
    <r>
      <rPr>
        <sz val="8"/>
        <color theme="1"/>
        <rFont val="Arial"/>
        <family val="2"/>
        <charset val="204"/>
      </rPr>
      <t>2Na</t>
    </r>
    <r>
      <rPr>
        <sz val="8"/>
        <color theme="1"/>
        <rFont val="ＭＳ 明朝"/>
        <family val="1"/>
        <charset val="128"/>
      </rPr>
      <t>、グリコール酸、グリセリン、エチドロン酸</t>
    </r>
    <r>
      <rPr>
        <sz val="8"/>
        <color theme="1"/>
        <rFont val="Arial"/>
        <family val="2"/>
        <charset val="204"/>
      </rPr>
      <t>4Na</t>
    </r>
    <r>
      <rPr>
        <sz val="8"/>
        <color theme="1"/>
        <rFont val="ＭＳ 明朝"/>
        <family val="1"/>
        <charset val="128"/>
      </rPr>
      <t>、青</t>
    </r>
    <r>
      <rPr>
        <sz val="8"/>
        <color theme="1"/>
        <rFont val="Arial"/>
        <family val="2"/>
        <charset val="204"/>
      </rPr>
      <t>404</t>
    </r>
    <phoneticPr fontId="11"/>
  </si>
  <si>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</si>
  <si>
    <r>
      <rPr>
        <sz val="12"/>
        <color theme="1"/>
        <rFont val="Yu Mincho"/>
        <family val="1"/>
        <charset val="128"/>
      </rPr>
      <t>サンソリット　スキンピールバー</t>
    </r>
    <r>
      <rPr>
        <sz val="12"/>
        <color theme="1"/>
        <rFont val="Arial"/>
        <family val="2"/>
        <charset val="204"/>
      </rPr>
      <t xml:space="preserve"> AHA</t>
    </r>
    <r>
      <rPr>
        <sz val="12"/>
        <color theme="1"/>
        <rFont val="Yu Mincho"/>
        <family val="1"/>
        <charset val="128"/>
      </rPr>
      <t>マイルド</t>
    </r>
  </si>
  <si>
    <r>
      <rPr>
        <sz val="12"/>
        <color theme="1"/>
        <rFont val="Yu Mincho"/>
        <family val="1"/>
        <charset val="128"/>
      </rPr>
      <t>サンソリット　スキンピールバー</t>
    </r>
    <r>
      <rPr>
        <sz val="12"/>
        <color theme="1"/>
        <rFont val="Arial"/>
        <family val="2"/>
        <charset val="204"/>
      </rPr>
      <t xml:space="preserve"> </t>
    </r>
    <r>
      <rPr>
        <sz val="12"/>
        <color theme="1"/>
        <rFont val="Yu Mincho"/>
        <family val="1"/>
        <charset val="128"/>
      </rPr>
      <t>ハイドロキノール</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</si>
  <si>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black</t>
    </r>
    <r>
      <rPr>
        <sz val="10"/>
        <rFont val="Arial"/>
        <family val="2"/>
      </rPr>
      <t>）</t>
    </r>
  </si>
  <si>
    <r>
      <rPr>
        <sz val="12"/>
        <color theme="1"/>
        <rFont val="Yu Mincho"/>
        <family val="1"/>
        <charset val="128"/>
      </rPr>
      <t>サンソリット　ホワイトリフトマスク</t>
    </r>
  </si>
  <si>
    <r>
      <rPr>
        <sz val="12"/>
        <color theme="1"/>
        <rFont val="Yu Mincho"/>
        <family val="1"/>
        <charset val="128"/>
      </rPr>
      <t>サンソリット　</t>
    </r>
    <r>
      <rPr>
        <sz val="12"/>
        <color theme="1"/>
        <rFont val="Arial"/>
        <family val="2"/>
        <charset val="204"/>
      </rPr>
      <t>U</t>
    </r>
    <r>
      <rPr>
        <sz val="12"/>
        <color theme="1"/>
        <rFont val="Yu Mincho"/>
        <family val="1"/>
        <charset val="128"/>
      </rPr>
      <t>・</t>
    </r>
    <r>
      <rPr>
        <sz val="12"/>
        <color theme="1"/>
        <rFont val="Arial"/>
        <family val="2"/>
        <charset val="204"/>
      </rPr>
      <t>Vlock</t>
    </r>
    <r>
      <rPr>
        <sz val="12"/>
        <color theme="1"/>
        <rFont val="Yu Mincho"/>
        <family val="1"/>
        <charset val="128"/>
      </rPr>
      <t>ベースクリーム</t>
    </r>
  </si>
  <si>
    <r>
      <rPr>
        <sz val="12"/>
        <rFont val="Yu Mincho"/>
        <family val="1"/>
        <charset val="128"/>
      </rPr>
      <t>サンソリット　スキンピールバー</t>
    </r>
    <r>
      <rPr>
        <sz val="12"/>
        <rFont val="Arial"/>
        <family val="2"/>
        <charset val="204"/>
      </rPr>
      <t xml:space="preserve"> AHA</t>
    </r>
  </si>
  <si>
    <r>
      <rPr>
        <sz val="12"/>
        <rFont val="Yu Mincho"/>
        <family val="1"/>
        <charset val="128"/>
      </rPr>
      <t>サンソリット　スキンピールバー</t>
    </r>
    <r>
      <rPr>
        <sz val="12"/>
        <rFont val="Arial"/>
        <family val="2"/>
        <charset val="204"/>
      </rPr>
      <t xml:space="preserve"> </t>
    </r>
    <r>
      <rPr>
        <sz val="12"/>
        <rFont val="Yu Mincho"/>
        <family val="1"/>
        <charset val="128"/>
      </rPr>
      <t>ティートゥリー</t>
    </r>
  </si>
  <si>
    <r>
      <rPr>
        <sz val="12"/>
        <rFont val="Yu Mincho"/>
        <family val="1"/>
        <charset val="128"/>
      </rPr>
      <t>サンソリット　スキンピールバー</t>
    </r>
    <r>
      <rPr>
        <sz val="12"/>
        <rFont val="Arial"/>
        <family val="2"/>
        <charset val="204"/>
      </rPr>
      <t xml:space="preserve"> </t>
    </r>
    <r>
      <rPr>
        <sz val="12"/>
        <rFont val="Yu Mincho"/>
        <family val="1"/>
        <charset val="128"/>
      </rPr>
      <t>ハイドロキノール</t>
    </r>
  </si>
  <si>
    <r>
      <rPr>
        <sz val="12"/>
        <rFont val="Yu Mincho"/>
        <family val="1"/>
        <charset val="128"/>
      </rPr>
      <t>泡立てネット</t>
    </r>
  </si>
  <si>
    <r>
      <rPr>
        <sz val="10"/>
        <rFont val="Arial"/>
        <family val="1"/>
        <charset val="128"/>
      </rPr>
      <t>《</t>
    </r>
    <r>
      <rPr>
        <sz val="10"/>
        <rFont val="Arial"/>
        <family val="2"/>
        <charset val="204"/>
      </rPr>
      <t>Sunsorit</t>
    </r>
    <r>
      <rPr>
        <sz val="10"/>
        <rFont val="Arial"/>
        <family val="1"/>
        <charset val="128"/>
      </rPr>
      <t>》</t>
    </r>
    <r>
      <rPr>
        <sz val="10"/>
        <rFont val="Arial"/>
        <family val="2"/>
        <charset val="204"/>
      </rPr>
      <t xml:space="preserve"> Face wash net</t>
    </r>
  </si>
  <si>
    <r>
      <rPr>
        <sz val="8"/>
        <color theme="1"/>
        <rFont val="游ゴシック"/>
        <family val="2"/>
        <charset val="128"/>
      </rPr>
      <t>本体：ポリエチレン</t>
    </r>
    <r>
      <rPr>
        <sz val="8"/>
        <color theme="1"/>
        <rFont val="Arial"/>
        <family val="2"/>
        <charset val="204"/>
      </rPr>
      <t xml:space="preserve">
</t>
    </r>
    <r>
      <rPr>
        <sz val="8"/>
        <color theme="1"/>
        <rFont val="游ゴシック"/>
        <family val="2"/>
        <charset val="128"/>
      </rPr>
      <t>ビーズ：スチロール</t>
    </r>
    <r>
      <rPr>
        <sz val="8"/>
        <color theme="1"/>
        <rFont val="Arial"/>
        <family val="2"/>
        <charset val="204"/>
      </rPr>
      <t xml:space="preserve">
</t>
    </r>
    <r>
      <rPr>
        <sz val="8"/>
        <color theme="1"/>
        <rFont val="游ゴシック"/>
        <family val="2"/>
        <charset val="128"/>
      </rPr>
      <t>ヒモ：ナイロン</t>
    </r>
    <phoneticPr fontId="11"/>
  </si>
  <si>
    <r>
      <rPr>
        <sz val="10"/>
        <rFont val="Arial"/>
        <family val="2"/>
      </rPr>
      <t>《</t>
    </r>
    <r>
      <rPr>
        <sz val="10"/>
        <rFont val="Arial"/>
        <family val="2"/>
        <charset val="204"/>
      </rPr>
      <t>Kyo Tomo</t>
    </r>
    <r>
      <rPr>
        <sz val="10"/>
        <rFont val="Arial"/>
        <family val="2"/>
      </rPr>
      <t>》</t>
    </r>
    <r>
      <rPr>
        <sz val="10"/>
        <rFont val="Arial"/>
        <family val="2"/>
        <charset val="204"/>
      </rPr>
      <t xml:space="preserve"> WATER CUP</t>
    </r>
  </si>
  <si>
    <r>
      <rPr>
        <sz val="8"/>
        <color theme="1"/>
        <rFont val="Arial"/>
        <family val="2"/>
      </rPr>
      <t>キャップ</t>
    </r>
    <r>
      <rPr>
        <sz val="8"/>
        <color theme="1"/>
        <rFont val="Arial"/>
        <family val="2"/>
        <charset val="204"/>
      </rPr>
      <t>/</t>
    </r>
    <r>
      <rPr>
        <sz val="8"/>
        <color theme="1"/>
        <rFont val="Arial"/>
        <family val="2"/>
      </rPr>
      <t>本体ベース：</t>
    </r>
    <r>
      <rPr>
        <sz val="8"/>
        <color theme="1"/>
        <rFont val="Arial"/>
        <family val="2"/>
        <charset val="204"/>
      </rPr>
      <t>ABS</t>
    </r>
    <r>
      <rPr>
        <sz val="8"/>
        <color theme="1"/>
        <rFont val="Arial"/>
        <family val="2"/>
      </rPr>
      <t>樹脂、パッキン：シリコン、ボトル：</t>
    </r>
    <r>
      <rPr>
        <sz val="8"/>
        <color theme="1"/>
        <rFont val="Arial"/>
        <family val="2"/>
        <charset val="204"/>
      </rPr>
      <t>PC</t>
    </r>
    <r>
      <rPr>
        <sz val="8"/>
        <color theme="1"/>
        <rFont val="Arial"/>
        <family val="2"/>
      </rPr>
      <t>、生成パネル：チタンプラチナコーティング</t>
    </r>
    <rPh sb="5" eb="7">
      <t>ホンタイ</t>
    </rPh>
    <rPh sb="14" eb="16">
      <t>ジュシ</t>
    </rPh>
    <rPh sb="34" eb="36">
      <t>セイセイ</t>
    </rPh>
    <phoneticPr fontId="9"/>
  </si>
  <si>
    <r>
      <rPr>
        <sz val="10"/>
        <rFont val="Arial"/>
        <family val="2"/>
      </rPr>
      <t>《</t>
    </r>
    <r>
      <rPr>
        <sz val="10"/>
        <rFont val="Arial"/>
        <family val="2"/>
        <charset val="204"/>
      </rPr>
      <t>Kyo Tomo</t>
    </r>
    <r>
      <rPr>
        <sz val="10"/>
        <rFont val="Arial"/>
        <family val="2"/>
      </rPr>
      <t>》</t>
    </r>
    <r>
      <rPr>
        <sz val="10"/>
        <rFont val="Arial"/>
        <family val="2"/>
        <charset val="204"/>
      </rPr>
      <t xml:space="preserve"> HYDROGEN CAPSUL</t>
    </r>
  </si>
  <si>
    <r>
      <rPr>
        <sz val="10"/>
        <rFont val="Arial"/>
        <family val="2"/>
      </rPr>
      <t>《</t>
    </r>
    <r>
      <rPr>
        <sz val="10"/>
        <rFont val="Arial"/>
        <family val="2"/>
        <charset val="204"/>
      </rPr>
      <t>Kyo Tomo</t>
    </r>
    <r>
      <rPr>
        <sz val="10"/>
        <rFont val="Arial"/>
        <family val="2"/>
      </rPr>
      <t>》</t>
    </r>
    <r>
      <rPr>
        <sz val="10"/>
        <rFont val="Arial"/>
        <family val="2"/>
        <charset val="204"/>
      </rPr>
      <t>FIJI BEAUTU MIST 75ml</t>
    </r>
  </si>
  <si>
    <r>
      <rPr>
        <sz val="8"/>
        <color theme="1"/>
        <rFont val="Arial"/>
        <family val="2"/>
      </rPr>
      <t>水、</t>
    </r>
    <r>
      <rPr>
        <sz val="8"/>
        <color theme="1"/>
        <rFont val="Arial"/>
        <family val="2"/>
        <charset val="204"/>
      </rPr>
      <t>BG</t>
    </r>
    <r>
      <rPr>
        <sz val="8"/>
        <color theme="1"/>
        <rFont val="Arial"/>
        <family val="2"/>
      </rPr>
      <t>、ダマスクバラ花水、加水分解コラーゲン、ダイズ種子エキス、ホホバ種子油</t>
    </r>
    <r>
      <rPr>
        <sz val="8"/>
        <color theme="1"/>
        <rFont val="Arial"/>
        <family val="2"/>
        <charset val="204"/>
      </rPr>
      <t xml:space="preserve"> </t>
    </r>
  </si>
  <si>
    <r>
      <rPr>
        <sz val="10"/>
        <rFont val="Arial"/>
        <family val="2"/>
      </rPr>
      <t>《</t>
    </r>
    <r>
      <rPr>
        <sz val="10"/>
        <rFont val="Arial"/>
        <family val="2"/>
        <charset val="204"/>
      </rPr>
      <t>Kyo Tomo</t>
    </r>
    <r>
      <rPr>
        <sz val="10"/>
        <rFont val="Arial"/>
        <family val="2"/>
      </rPr>
      <t>》</t>
    </r>
    <r>
      <rPr>
        <sz val="10"/>
        <rFont val="Arial"/>
        <family val="2"/>
        <charset val="204"/>
      </rPr>
      <t>FIJI BEAUTU MIST 150ml</t>
    </r>
  </si>
  <si>
    <r>
      <rPr>
        <sz val="10"/>
        <rFont val="Arial"/>
        <family val="2"/>
      </rPr>
      <t>《</t>
    </r>
    <r>
      <rPr>
        <sz val="10"/>
        <rFont val="Arial"/>
        <family val="2"/>
        <charset val="204"/>
      </rPr>
      <t>Kyo Tomo</t>
    </r>
    <r>
      <rPr>
        <sz val="10"/>
        <rFont val="Arial"/>
        <family val="2"/>
      </rPr>
      <t>》</t>
    </r>
    <r>
      <rPr>
        <sz val="10"/>
        <rFont val="Arial"/>
        <family val="2"/>
        <charset val="204"/>
      </rPr>
      <t>FIJI BEAUTU MIST 300ml</t>
    </r>
  </si>
  <si>
    <r>
      <rPr>
        <sz val="10"/>
        <rFont val="Arial"/>
        <family val="2"/>
      </rPr>
      <t>《</t>
    </r>
    <r>
      <rPr>
        <sz val="10"/>
        <rFont val="Arial"/>
        <family val="2"/>
        <charset val="204"/>
      </rPr>
      <t>Kyo Tomo</t>
    </r>
    <r>
      <rPr>
        <sz val="10"/>
        <rFont val="Arial"/>
        <family val="2"/>
      </rPr>
      <t>》</t>
    </r>
    <r>
      <rPr>
        <sz val="10"/>
        <rFont val="Arial"/>
        <family val="2"/>
        <charset val="204"/>
      </rPr>
      <t>FACE PACK (VANILLA)</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</si>
  <si>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、ヨーグルト末、カニナバラ果実油、スクワラン、オリーブ果実油、ツバキ種子油、アボカド油、コメ胚芽油、ブドウ種子油</t>
    </r>
  </si>
  <si>
    <r>
      <rPr>
        <sz val="10"/>
        <rFont val="Arial"/>
        <family val="2"/>
      </rPr>
      <t>《</t>
    </r>
    <r>
      <rPr>
        <sz val="10"/>
        <rFont val="Arial"/>
        <family val="2"/>
        <charset val="204"/>
      </rPr>
      <t>Kyo Tomo</t>
    </r>
    <r>
      <rPr>
        <sz val="10"/>
        <rFont val="Arial"/>
        <family val="2"/>
      </rPr>
      <t>》</t>
    </r>
    <r>
      <rPr>
        <sz val="10"/>
        <rFont val="Arial"/>
        <family val="2"/>
        <charset val="204"/>
      </rPr>
      <t>FACE PACK (YUZU)</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</si>
  <si>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、ヨーグルト末、アルガニアスピノサ核油、スクワラン、オリーブ果実油、ツバキ種子油、アボカド油、コメ胚芽油、ブドウ種子油</t>
    </r>
    <r>
      <rPr>
        <sz val="8"/>
        <color theme="1"/>
        <rFont val="Arial"/>
        <family val="2"/>
        <charset val="204"/>
      </rPr>
      <t xml:space="preserve"> 
</t>
    </r>
  </si>
  <si>
    <r>
      <rPr>
        <sz val="10"/>
        <rFont val="Arial"/>
        <family val="2"/>
      </rPr>
      <t>《</t>
    </r>
    <r>
      <rPr>
        <sz val="10"/>
        <rFont val="Arial"/>
        <family val="2"/>
        <charset val="204"/>
      </rPr>
      <t>Kyo Tomo</t>
    </r>
    <r>
      <rPr>
        <sz val="10"/>
        <rFont val="Arial"/>
        <family val="2"/>
      </rPr>
      <t>》</t>
    </r>
    <r>
      <rPr>
        <sz val="10"/>
        <rFont val="Arial"/>
        <family val="2"/>
        <charset val="204"/>
      </rPr>
      <t>FACE PACK (RASBERRY)</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</si>
  <si>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、ヨーグルト末、ホホバ種子油、スクワラン、オリーブ果実油、ツバキ種子油、アボカド油、コメ胚芽油、ブドウ種子油</t>
    </r>
    <r>
      <rPr>
        <sz val="8"/>
        <color theme="1"/>
        <rFont val="Arial"/>
        <family val="2"/>
        <charset val="204"/>
      </rPr>
      <t xml:space="preserve"> 
</t>
    </r>
  </si>
  <si>
    <r>
      <rPr>
        <sz val="10"/>
        <rFont val="MS Gothic"/>
        <family val="3"/>
        <charset val="128"/>
      </rPr>
      <t>《</t>
    </r>
    <r>
      <rPr>
        <sz val="10"/>
        <rFont val="Arial"/>
        <family val="2"/>
        <charset val="204"/>
      </rPr>
      <t>Kyo Tomo PRO</t>
    </r>
    <r>
      <rPr>
        <sz val="10"/>
        <rFont val="BIZ UDMincho Medium"/>
        <family val="3"/>
        <charset val="128"/>
      </rPr>
      <t>》</t>
    </r>
    <r>
      <rPr>
        <sz val="10"/>
        <rFont val="Arial"/>
        <family val="2"/>
        <charset val="204"/>
      </rPr>
      <t>FACE PACK 6 PACK SET</t>
    </r>
    <phoneticPr fontId="11"/>
  </si>
  <si>
    <r>
      <rPr>
        <sz val="8"/>
        <color theme="1"/>
        <rFont val="Arial"/>
        <family val="2"/>
      </rPr>
      <t>【ゆず】ケイソウ土、タルク、炭酸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、ヨーグルト末、アルガニアスピノサ核油、スクワラン、オリーブ果実油、ツバキ種子油、アボカド油、コメ胚芽油、ブドウ種子油</t>
    </r>
    <r>
      <rPr>
        <sz val="8"/>
        <color theme="1"/>
        <rFont val="Arial"/>
        <family val="2"/>
        <charset val="204"/>
      </rPr>
      <t xml:space="preserve"> 
</t>
    </r>
    <r>
      <rPr>
        <sz val="8"/>
        <color theme="1"/>
        <rFont val="Arial"/>
        <family val="2"/>
      </rPr>
      <t>【ラズベリー】ケイソウ土、タルク、炭酸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、ヨーグルト末、ホホバ種子油、スクワラン、オリーブ果実油、ツバキ種子油、アボカド油、コメ胚芽油、ブドウ種子油</t>
    </r>
    <r>
      <rPr>
        <sz val="8"/>
        <color theme="1"/>
        <rFont val="Arial"/>
        <family val="2"/>
        <charset val="204"/>
      </rPr>
      <t xml:space="preserve"> 
</t>
    </r>
    <r>
      <rPr>
        <sz val="8"/>
        <color theme="1"/>
        <rFont val="Arial"/>
        <family val="2"/>
      </rPr>
      <t>【バニラ】ケイソウ土、タルク、炭酸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、ヨーグルト末、カニナバラ果実油、スクワラン、オリーブ果実油、ツバキ種子油、アボカド油、コメ胚芽油、ブドウ種子油</t>
    </r>
  </si>
  <si>
    <r>
      <rPr>
        <sz val="10"/>
        <rFont val="Arial"/>
        <family val="3"/>
        <charset val="128"/>
      </rPr>
      <t>《</t>
    </r>
    <r>
      <rPr>
        <sz val="10"/>
        <rFont val="Arial"/>
        <family val="2"/>
        <charset val="204"/>
      </rPr>
      <t>Elega Doll</t>
    </r>
    <r>
      <rPr>
        <sz val="10"/>
        <rFont val="Arial"/>
        <family val="3"/>
        <charset val="128"/>
      </rPr>
      <t>》</t>
    </r>
    <r>
      <rPr>
        <sz val="10"/>
        <rFont val="Arial"/>
        <family val="2"/>
        <charset val="204"/>
      </rPr>
      <t>PHYTOCELL SODA PACK</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</si>
  <si>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PEG-150</t>
    </r>
    <r>
      <rPr>
        <sz val="8"/>
        <color theme="1"/>
        <rFont val="游ゴシック"/>
        <family val="2"/>
        <charset val="128"/>
      </rPr>
      <t>、ペンチレングリコール、香料、フェノキシエタノール</t>
    </r>
    <phoneticPr fontId="11"/>
  </si>
  <si>
    <r>
      <rPr>
        <sz val="10"/>
        <rFont val="Arial"/>
        <family val="2"/>
      </rPr>
      <t>《</t>
    </r>
    <r>
      <rPr>
        <sz val="10"/>
        <rFont val="Arial"/>
        <family val="2"/>
        <charset val="204"/>
      </rPr>
      <t>Elega Doll</t>
    </r>
    <r>
      <rPr>
        <sz val="10"/>
        <rFont val="Arial"/>
        <family val="2"/>
      </rPr>
      <t>》</t>
    </r>
    <r>
      <rPr>
        <sz val="10"/>
        <rFont val="Arial"/>
        <family val="2"/>
        <charset val="204"/>
      </rPr>
      <t>PHYTOCELL SODA PACK</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</si>
  <si>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PEG-151</t>
    </r>
    <r>
      <rPr>
        <sz val="8"/>
        <color theme="1"/>
        <rFont val="Arial"/>
        <family val="2"/>
      </rPr>
      <t>、ペンチレングリコール、香料、フェノキシエタノール</t>
    </r>
    <r>
      <rPr>
        <sz val="8"/>
        <color theme="1"/>
        <rFont val="游ゴシック"/>
        <family val="2"/>
        <charset val="128"/>
      </rPr>
      <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</si>
  <si>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PEG-152</t>
    </r>
    <r>
      <rPr>
        <sz val="8"/>
        <color theme="1"/>
        <rFont val="Arial"/>
        <family val="2"/>
      </rPr>
      <t>、ペンチレングリコール、香料、フェノキシエタノール</t>
    </r>
    <r>
      <rPr>
        <sz val="8"/>
        <color theme="1"/>
        <rFont val="游ゴシック"/>
        <family val="2"/>
        <charset val="128"/>
      </rPr>
      <t/>
    </r>
  </si>
  <si>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　</t>
    </r>
    <r>
      <rPr>
        <sz val="12"/>
        <color theme="1"/>
        <rFont val="Arial"/>
        <family val="2"/>
        <charset val="204"/>
      </rPr>
      <t>3</t>
    </r>
    <r>
      <rPr>
        <sz val="12"/>
        <color theme="1"/>
        <rFont val="Yu Mincho"/>
        <family val="1"/>
        <charset val="128"/>
      </rPr>
      <t>枚入り</t>
    </r>
  </si>
  <si>
    <r>
      <rPr>
        <sz val="10"/>
        <color indexed="8"/>
        <rFont val="Arial"/>
        <family val="2"/>
      </rPr>
      <t>《</t>
    </r>
    <r>
      <rPr>
        <sz val="10"/>
        <color indexed="8"/>
        <rFont val="Arial"/>
        <family val="2"/>
        <charset val="204"/>
      </rPr>
      <t>Elega Doll</t>
    </r>
    <r>
      <rPr>
        <sz val="10"/>
        <color indexed="8"/>
        <rFont val="Arial"/>
        <family val="2"/>
      </rPr>
      <t>》</t>
    </r>
    <r>
      <rPr>
        <sz val="10"/>
        <color indexed="8"/>
        <rFont val="Arial"/>
        <family val="2"/>
        <charset val="204"/>
      </rPr>
      <t>Fresh 98 freeze-dried gel mask 3 pieces</t>
    </r>
  </si>
  <si>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　</t>
    </r>
    <r>
      <rPr>
        <sz val="12"/>
        <color theme="1"/>
        <rFont val="Arial"/>
        <family val="2"/>
        <charset val="204"/>
      </rPr>
      <t>5</t>
    </r>
    <r>
      <rPr>
        <sz val="12"/>
        <color theme="1"/>
        <rFont val="Yu Mincho"/>
        <family val="1"/>
        <charset val="128"/>
      </rPr>
      <t>枚入り</t>
    </r>
  </si>
  <si>
    <r>
      <rPr>
        <sz val="8"/>
        <color theme="1"/>
        <rFont val="游ゴシック"/>
        <family val="2"/>
        <charset val="128"/>
      </rPr>
      <t>水、ヒドロキシエチルウレア、グリセリン、加水分解コラーゲン、トレハロース、</t>
    </r>
    <r>
      <rPr>
        <sz val="8"/>
        <color theme="1"/>
        <rFont val="Arial"/>
        <family val="2"/>
        <charset val="204"/>
      </rPr>
      <t>β-</t>
    </r>
    <r>
      <rPr>
        <sz val="8"/>
        <color theme="1"/>
        <rFont val="游ゴシック"/>
        <family val="2"/>
        <charset val="128"/>
      </rPr>
      <t>グルカン、
フラーレン、キリンケツエキス、ヒアルロン酸ナトリウム、スクワラン、ツボクサエキス、
グリチルリチン酸２</t>
    </r>
    <r>
      <rPr>
        <sz val="8"/>
        <color theme="1"/>
        <rFont val="Arial"/>
        <family val="2"/>
        <charset val="204"/>
      </rPr>
      <t>K</t>
    </r>
    <r>
      <rPr>
        <sz val="8"/>
        <color theme="1"/>
        <rFont val="游ゴシック"/>
        <family val="2"/>
        <charset val="128"/>
      </rPr>
      <t>、水溶性コラーゲン、アラントイン、ビサボロール、ヒドロキシエチルセルロース、キサンタンガム</t>
    </r>
    <phoneticPr fontId="11"/>
  </si>
  <si>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Fresh 98 mask 9 pieces</t>
    </r>
  </si>
  <si>
    <r>
      <rPr>
        <sz val="8"/>
        <color theme="1"/>
        <rFont val="游ゴシック"/>
        <family val="2"/>
        <charset val="128"/>
      </rPr>
      <t>水、エリスリトール、ナイアシナミド、ベータグルカン、加水分解コラーゲン、フラーレン、ツボクサエキス、ヒアルロン酸</t>
    </r>
    <r>
      <rPr>
        <sz val="8"/>
        <color theme="1"/>
        <rFont val="Arial"/>
        <family val="2"/>
        <charset val="204"/>
      </rPr>
      <t>Na</t>
    </r>
    <r>
      <rPr>
        <sz val="8"/>
        <color theme="1"/>
        <rFont val="游ゴシック"/>
        <family val="2"/>
        <charset val="128"/>
      </rPr>
      <t>、キトサン、カルノシン、</t>
    </r>
    <r>
      <rPr>
        <sz val="8"/>
        <color theme="1"/>
        <rFont val="Arial"/>
        <family val="2"/>
        <charset val="204"/>
      </rPr>
      <t>3-o</t>
    </r>
    <r>
      <rPr>
        <sz val="8"/>
        <color theme="1"/>
        <rFont val="游ゴシック"/>
        <family val="2"/>
        <charset val="128"/>
      </rPr>
      <t>エチルアスコルビン酸、アロエベラ葉エキス、アロエベラ葉エキス、メマツヨイグサ根エキス、アブロニアビロサ葉エキス、アオノリュウゼツラン茎エキ
ス、コチニールサボテン花エキス、フクエリアスプレンデンス茎エキス、ラレアトリデンタタエキス、加水分解アルゲエキス、プロピレングリコール、ジ
酢酸ジペプチドジアミノブチロイルベンジルアミド、アセチルヘキサペプチド</t>
    </r>
    <r>
      <rPr>
        <sz val="8"/>
        <color theme="1"/>
        <rFont val="Arial"/>
        <family val="2"/>
        <charset val="204"/>
      </rPr>
      <t>-8</t>
    </r>
    <r>
      <rPr>
        <sz val="8"/>
        <color theme="1"/>
        <rFont val="游ゴシック"/>
        <family val="2"/>
        <charset val="128"/>
      </rPr>
      <t>、アセチルオクタペプチド</t>
    </r>
    <r>
      <rPr>
        <sz val="8"/>
        <color theme="1"/>
        <rFont val="Arial"/>
        <family val="2"/>
        <charset val="204"/>
      </rPr>
      <t>-3</t>
    </r>
    <r>
      <rPr>
        <sz val="8"/>
        <color theme="1"/>
        <rFont val="游ゴシック"/>
        <family val="2"/>
        <charset val="128"/>
      </rPr>
      <t>、</t>
    </r>
    <r>
      <rPr>
        <sz val="8"/>
        <color theme="1"/>
        <rFont val="Arial"/>
        <family val="2"/>
        <charset val="204"/>
      </rPr>
      <t>1,2-</t>
    </r>
    <r>
      <rPr>
        <sz val="8"/>
        <color theme="1"/>
        <rFont val="游ゴシック"/>
        <family val="2"/>
        <charset val="128"/>
      </rPr>
      <t>ヘキサンジオール、エチルヘキシルグ
リセリン、キサンタンガム、セイヨウトチノキ種子エキス、グリセリン、エーデルワイスエキス、スクレロチウムガム、エリンギウムマリチムムカルス培
養液、ポリアクリル酸ナトリウム</t>
    </r>
    <phoneticPr fontId="11"/>
  </si>
  <si>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t>
    </r>
    <r>
      <rPr>
        <sz val="12"/>
        <color theme="1"/>
        <rFont val="Arial"/>
        <family val="2"/>
        <charset val="204"/>
      </rPr>
      <t>10</t>
    </r>
    <r>
      <rPr>
        <sz val="12"/>
        <color theme="1"/>
        <rFont val="Yu Mincho"/>
        <family val="1"/>
        <charset val="128"/>
      </rPr>
      <t>枚入り</t>
    </r>
  </si>
  <si>
    <r>
      <rPr>
        <sz val="10"/>
        <color rgb="FF000000"/>
        <rFont val="Arial"/>
        <family val="2"/>
      </rPr>
      <t>《</t>
    </r>
    <r>
      <rPr>
        <sz val="10"/>
        <color rgb="FF000000"/>
        <rFont val="Arial"/>
        <family val="2"/>
        <charset val="204"/>
      </rPr>
      <t>Elega Doll PRO</t>
    </r>
    <r>
      <rPr>
        <sz val="10"/>
        <color rgb="FF000000"/>
        <rFont val="Arial"/>
        <family val="2"/>
      </rPr>
      <t>》</t>
    </r>
    <r>
      <rPr>
        <sz val="10"/>
        <color rgb="FF000000"/>
        <rFont val="Arial"/>
        <family val="2"/>
        <charset val="204"/>
      </rPr>
      <t xml:space="preserve">Fresh 98 Freeze Dry Gel Mask 10 sheets </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</si>
  <si>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PURE NMN Powder 10000</t>
    </r>
  </si>
  <si>
    <r>
      <rPr>
        <sz val="8"/>
        <color theme="1"/>
        <rFont val="游ゴシック"/>
        <family val="2"/>
        <charset val="128"/>
      </rPr>
      <t>ニコチンアミドモノヌクレオチド</t>
    </r>
    <phoneticPr fontId="11"/>
  </si>
  <si>
    <r>
      <t xml:space="preserve">ELEGADOLL </t>
    </r>
    <r>
      <rPr>
        <sz val="12"/>
        <color theme="1"/>
        <rFont val="Yu Mincho"/>
        <family val="1"/>
        <charset val="128"/>
      </rPr>
      <t>《</t>
    </r>
    <r>
      <rPr>
        <sz val="12"/>
        <color theme="1"/>
        <rFont val="Arial"/>
        <family val="2"/>
        <charset val="204"/>
      </rPr>
      <t>NMN</t>
    </r>
    <r>
      <rPr>
        <sz val="12"/>
        <color theme="1"/>
        <rFont val="Yu Mincho"/>
        <family val="1"/>
        <charset val="128"/>
      </rPr>
      <t>》フレッシュファイバー</t>
    </r>
  </si>
  <si>
    <r>
      <t xml:space="preserve">ELEGADOLL </t>
    </r>
    <r>
      <rPr>
        <sz val="12"/>
        <color theme="1"/>
        <rFont val="Yu Mincho"/>
        <family val="1"/>
        <charset val="128"/>
      </rPr>
      <t>《</t>
    </r>
    <r>
      <rPr>
        <sz val="12"/>
        <color theme="1"/>
        <rFont val="Arial"/>
        <family val="2"/>
        <charset val="204"/>
      </rPr>
      <t>NMN</t>
    </r>
    <r>
      <rPr>
        <sz val="12"/>
        <color theme="1"/>
        <rFont val="Yu Mincho"/>
        <family val="1"/>
        <charset val="128"/>
      </rPr>
      <t>》ブースター</t>
    </r>
  </si>
  <si>
    <r>
      <rPr>
        <sz val="8"/>
        <color theme="1"/>
        <rFont val="游ゴシック"/>
        <family val="2"/>
        <charset val="128"/>
      </rPr>
      <t>水
ナイアシンアミド
グリセリン
ミネラル塩
アスコルビルリン酸</t>
    </r>
    <r>
      <rPr>
        <sz val="8"/>
        <color theme="1"/>
        <rFont val="Arial"/>
        <family val="2"/>
        <charset val="204"/>
      </rPr>
      <t xml:space="preserve"> Na
</t>
    </r>
    <r>
      <rPr>
        <sz val="8"/>
        <color theme="1"/>
        <rFont val="游ゴシック"/>
        <family val="2"/>
        <charset val="128"/>
      </rPr>
      <t>オウゴン根エキス</t>
    </r>
    <phoneticPr fontId="11"/>
  </si>
  <si>
    <r>
      <t xml:space="preserve">ELEGADOLL </t>
    </r>
    <r>
      <rPr>
        <sz val="12"/>
        <color theme="1"/>
        <rFont val="Yu Mincho"/>
        <family val="1"/>
        <charset val="128"/>
      </rPr>
      <t>パーフェクション　エンリッチ　オールインワンジェル　クリーム</t>
    </r>
  </si>
  <si>
    <r>
      <rPr>
        <sz val="10"/>
        <color indexed="8"/>
        <rFont val="Arial"/>
        <family val="2"/>
      </rPr>
      <t>《</t>
    </r>
    <r>
      <rPr>
        <sz val="10"/>
        <color indexed="8"/>
        <rFont val="Arial"/>
        <family val="2"/>
        <charset val="204"/>
      </rPr>
      <t>Elega Doll</t>
    </r>
    <r>
      <rPr>
        <sz val="10"/>
        <color indexed="8"/>
        <rFont val="Arial"/>
        <family val="2"/>
      </rPr>
      <t>》</t>
    </r>
    <r>
      <rPr>
        <sz val="10"/>
        <color indexed="8"/>
        <rFont val="Arial"/>
        <family val="2"/>
        <charset val="204"/>
      </rPr>
      <t>Perfection Enrich ALL IN ONE GEL CREAM</t>
    </r>
  </si>
  <si>
    <r>
      <rPr>
        <sz val="10"/>
        <color indexed="8"/>
        <rFont val="Arial Unicode MS"/>
        <family val="3"/>
        <charset val="128"/>
      </rPr>
      <t>《</t>
    </r>
    <r>
      <rPr>
        <sz val="10"/>
        <color indexed="8"/>
        <rFont val="Arial"/>
        <family val="2"/>
        <charset val="204"/>
      </rPr>
      <t>MAYURI</t>
    </r>
    <r>
      <rPr>
        <sz val="10"/>
        <color indexed="8"/>
        <rFont val="Arial Unicode MS"/>
        <family val="3"/>
        <charset val="128"/>
      </rPr>
      <t>》</t>
    </r>
    <r>
      <rPr>
        <sz val="10"/>
        <color indexed="8"/>
        <rFont val="Arial"/>
        <family val="2"/>
        <charset val="204"/>
      </rPr>
      <t>SQUALENE</t>
    </r>
  </si>
  <si>
    <r>
      <rPr>
        <sz val="8"/>
        <color theme="1"/>
        <rFont val="Arial Unicode MS"/>
        <family val="3"/>
        <charset val="128"/>
      </rPr>
      <t>スクワレン、ゼラチン、グリセリン、ビタミン</t>
    </r>
    <r>
      <rPr>
        <sz val="8"/>
        <color theme="1"/>
        <rFont val="Arial"/>
        <family val="2"/>
        <charset val="204"/>
      </rPr>
      <t>E</t>
    </r>
  </si>
  <si>
    <r>
      <rPr>
        <sz val="12"/>
        <color theme="1"/>
        <rFont val="Yu Mincho"/>
        <family val="1"/>
        <charset val="128"/>
      </rPr>
      <t>琉球シルエット</t>
    </r>
    <r>
      <rPr>
        <sz val="12"/>
        <color theme="1"/>
        <rFont val="Arial"/>
        <family val="2"/>
        <charset val="204"/>
      </rPr>
      <t xml:space="preserve"> </t>
    </r>
    <r>
      <rPr>
        <sz val="12"/>
        <color theme="1"/>
        <rFont val="Yu Mincho"/>
        <family val="1"/>
        <charset val="128"/>
      </rPr>
      <t>ソルトソープ</t>
    </r>
    <r>
      <rPr>
        <sz val="12"/>
        <color theme="1"/>
        <rFont val="Arial"/>
        <family val="2"/>
        <charset val="204"/>
      </rPr>
      <t xml:space="preserve"> 200g</t>
    </r>
  </si>
  <si>
    <r>
      <rPr>
        <sz val="10"/>
        <color indexed="8"/>
        <rFont val="Arial"/>
        <family val="2"/>
      </rPr>
      <t>《</t>
    </r>
    <r>
      <rPr>
        <sz val="10"/>
        <color indexed="8"/>
        <rFont val="Arial"/>
        <family val="2"/>
        <charset val="204"/>
      </rPr>
      <t>Atmore</t>
    </r>
    <r>
      <rPr>
        <sz val="10"/>
        <color indexed="8"/>
        <rFont val="Arial"/>
        <family val="2"/>
      </rPr>
      <t>》</t>
    </r>
    <r>
      <rPr>
        <sz val="10"/>
        <color indexed="8"/>
        <rFont val="Arial"/>
        <family val="2"/>
        <charset val="204"/>
      </rPr>
      <t>RYUKYU SOAP 200g</t>
    </r>
  </si>
  <si>
    <r>
      <t xml:space="preserve">Крем массажный для лица и тела Рюкю Силуэт 37,1 </t>
    </r>
    <r>
      <rPr>
        <sz val="8"/>
        <color indexed="8"/>
        <rFont val="Arial"/>
        <family val="2"/>
      </rPr>
      <t>℃</t>
    </r>
  </si>
  <si>
    <r>
      <t>SUMI:</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香料</t>
    </r>
    <r>
      <rPr>
        <sz val="8"/>
        <color theme="1"/>
        <rFont val="Arial"/>
        <family val="2"/>
        <charset val="204"/>
      </rPr>
      <t xml:space="preserve">
YUZU:</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 xml:space="preserve">香料
</t>
    </r>
    <r>
      <rPr>
        <sz val="8"/>
        <color theme="1"/>
        <rFont val="Arial"/>
        <family val="2"/>
        <charset val="204"/>
      </rPr>
      <t>IGUSA:</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香料</t>
    </r>
    <phoneticPr fontId="11"/>
  </si>
  <si>
    <r>
      <rPr>
        <sz val="10"/>
        <color indexed="8"/>
        <rFont val="Arial"/>
        <family val="2"/>
      </rPr>
      <t>《</t>
    </r>
    <r>
      <rPr>
        <sz val="10"/>
        <color indexed="8"/>
        <rFont val="Arial"/>
        <family val="2"/>
        <charset val="204"/>
      </rPr>
      <t>Olupono</t>
    </r>
    <r>
      <rPr>
        <sz val="10"/>
        <color indexed="8"/>
        <rFont val="Arial"/>
        <family val="2"/>
      </rPr>
      <t>》</t>
    </r>
    <r>
      <rPr>
        <sz val="10"/>
        <color indexed="8"/>
        <rFont val="Arial"/>
        <family val="2"/>
        <charset val="204"/>
      </rPr>
      <t xml:space="preserve"> OLUPONO</t>
    </r>
    <r>
      <rPr>
        <sz val="10"/>
        <color indexed="8"/>
        <rFont val="Arial"/>
        <family val="2"/>
      </rPr>
      <t>　</t>
    </r>
    <r>
      <rPr>
        <sz val="10"/>
        <color indexed="8"/>
        <rFont val="Arial"/>
        <family val="2"/>
        <charset val="204"/>
      </rPr>
      <t>PLUS ZEN COLLECTION (HAND SOAP YUDZU)</t>
    </r>
  </si>
  <si>
    <r>
      <rPr>
        <sz val="10"/>
        <color indexed="8"/>
        <rFont val="Arial"/>
        <family val="2"/>
      </rPr>
      <t>《</t>
    </r>
    <r>
      <rPr>
        <sz val="10"/>
        <color indexed="8"/>
        <rFont val="Arial"/>
        <family val="2"/>
        <charset val="204"/>
      </rPr>
      <t>Olupono</t>
    </r>
    <r>
      <rPr>
        <sz val="10"/>
        <color indexed="8"/>
        <rFont val="Arial"/>
        <family val="2"/>
      </rPr>
      <t>》</t>
    </r>
    <r>
      <rPr>
        <sz val="10"/>
        <color indexed="8"/>
        <rFont val="Arial"/>
        <family val="2"/>
        <charset val="204"/>
      </rPr>
      <t xml:space="preserve"> OLUPONO</t>
    </r>
    <r>
      <rPr>
        <sz val="10"/>
        <color indexed="8"/>
        <rFont val="Arial"/>
        <family val="2"/>
      </rPr>
      <t>　</t>
    </r>
    <r>
      <rPr>
        <sz val="10"/>
        <color indexed="8"/>
        <rFont val="Arial"/>
        <family val="2"/>
        <charset val="204"/>
      </rPr>
      <t>PLUS ZEN COLLECTION (HAND SOAP IKUSA)</t>
    </r>
  </si>
  <si>
    <r>
      <rPr>
        <sz val="8"/>
        <color theme="1"/>
        <rFont val="游ゴシック"/>
        <family val="2"/>
        <charset val="128"/>
      </rPr>
      <t>水、セタノール、ジセチルジモニウムクロリド、ステアリン酸</t>
    </r>
    <r>
      <rPr>
        <sz val="8"/>
        <color theme="1"/>
        <rFont val="Arial"/>
        <family val="2"/>
        <charset val="204"/>
      </rPr>
      <t>PEG-10</t>
    </r>
    <r>
      <rPr>
        <sz val="8"/>
        <color theme="1"/>
        <rFont val="游ゴシック"/>
        <family val="2"/>
        <charset val="128"/>
      </rPr>
      <t>、シクロメチコン、</t>
    </r>
    <r>
      <rPr>
        <sz val="8"/>
        <color theme="1"/>
        <rFont val="Arial"/>
        <family val="2"/>
        <charset val="204"/>
      </rPr>
      <t>PG</t>
    </r>
    <r>
      <rPr>
        <sz val="8"/>
        <color theme="1"/>
        <rFont val="游ゴシック"/>
        <family val="2"/>
        <charset val="128"/>
      </rPr>
      <t>、グルタミン酸</t>
    </r>
    <r>
      <rPr>
        <sz val="8"/>
        <color theme="1"/>
        <rFont val="Arial"/>
        <family val="2"/>
        <charset val="204"/>
      </rPr>
      <t>Na</t>
    </r>
    <r>
      <rPr>
        <sz val="8"/>
        <color theme="1"/>
        <rFont val="游ゴシック"/>
        <family val="2"/>
        <charset val="128"/>
      </rPr>
      <t>、パンテノール、クエン酸、オキシベンゾン</t>
    </r>
    <r>
      <rPr>
        <sz val="8"/>
        <color theme="1"/>
        <rFont val="Arial"/>
        <family val="2"/>
        <charset val="204"/>
      </rPr>
      <t>-4</t>
    </r>
    <r>
      <rPr>
        <sz val="8"/>
        <color theme="1"/>
        <rFont val="游ゴシック"/>
        <family val="2"/>
        <charset val="128"/>
      </rPr>
      <t>、ステアラミドエチルジエチルアミン、香料、エタノール、塩化</t>
    </r>
    <r>
      <rPr>
        <sz val="8"/>
        <color theme="1"/>
        <rFont val="Arial"/>
        <family val="2"/>
        <charset val="204"/>
      </rPr>
      <t>K</t>
    </r>
    <r>
      <rPr>
        <sz val="8"/>
        <color theme="1"/>
        <rFont val="游ゴシック"/>
        <family val="2"/>
        <charset val="128"/>
      </rPr>
      <t>、フェノキシエタノール、メチルパラベン、プロピルパラベン</t>
    </r>
    <phoneticPr fontId="11"/>
  </si>
  <si>
    <r>
      <rPr>
        <sz val="8"/>
        <color theme="1"/>
        <rFont val="游ゴシック"/>
        <family val="2"/>
        <charset val="128"/>
      </rPr>
      <t>水、ステアリルアルコール、セタノール、グリセリン、ベヘントリモニウムクロリド、パルミチン酸セチル、ベントナイト、ステアルトリモニウムクロリド、エタノール、グルタミン酸</t>
    </r>
    <r>
      <rPr>
        <sz val="8"/>
        <color theme="1"/>
        <rFont val="Arial"/>
        <family val="2"/>
        <charset val="204"/>
      </rPr>
      <t>Na</t>
    </r>
    <r>
      <rPr>
        <sz val="8"/>
        <color theme="1"/>
        <rFont val="游ゴシック"/>
        <family val="2"/>
        <charset val="128"/>
      </rPr>
      <t>、</t>
    </r>
    <r>
      <rPr>
        <sz val="8"/>
        <color theme="1"/>
        <rFont val="Arial"/>
        <family val="2"/>
        <charset val="204"/>
      </rPr>
      <t>PCA-Na</t>
    </r>
    <r>
      <rPr>
        <sz val="8"/>
        <color theme="1"/>
        <rFont val="游ゴシック"/>
        <family val="2"/>
        <charset val="128"/>
      </rPr>
      <t>、尿素、</t>
    </r>
    <r>
      <rPr>
        <sz val="8"/>
        <color theme="1"/>
        <rFont val="Arial"/>
        <family val="2"/>
        <charset val="204"/>
      </rPr>
      <t>BG</t>
    </r>
    <r>
      <rPr>
        <sz val="8"/>
        <color theme="1"/>
        <rFont val="游ゴシック"/>
        <family val="2"/>
        <charset val="128"/>
      </rPr>
      <t>、ローズマリーエキス、オノニスエキス、カミツレエキス、スギナエキス、セイヨウノコギリソウエキス、セージエキス、セロリエキス、タイムエキス、フキタンポポエキス、メリッサエキス、アルテアエキス、褐藻エキス、クエン酸、ヤシ油、銅クロロフィリン</t>
    </r>
    <r>
      <rPr>
        <sz val="8"/>
        <color theme="1"/>
        <rFont val="Arial"/>
        <family val="2"/>
        <charset val="204"/>
      </rPr>
      <t>Na</t>
    </r>
    <r>
      <rPr>
        <sz val="8"/>
        <color theme="1"/>
        <rFont val="游ゴシック"/>
        <family val="2"/>
        <charset val="128"/>
      </rPr>
      <t>、オキシベンゾン</t>
    </r>
    <r>
      <rPr>
        <sz val="8"/>
        <color theme="1"/>
        <rFont val="Arial"/>
        <family val="2"/>
        <charset val="204"/>
      </rPr>
      <t>-4</t>
    </r>
    <r>
      <rPr>
        <sz val="8"/>
        <color theme="1"/>
        <rFont val="游ゴシック"/>
        <family val="2"/>
        <charset val="128"/>
      </rPr>
      <t>、ジオレス</t>
    </r>
    <r>
      <rPr>
        <sz val="8"/>
        <color theme="1"/>
        <rFont val="Arial"/>
        <family val="2"/>
        <charset val="204"/>
      </rPr>
      <t>-8</t>
    </r>
    <r>
      <rPr>
        <sz val="8"/>
        <color theme="1"/>
        <rFont val="游ゴシック"/>
        <family val="2"/>
        <charset val="128"/>
      </rPr>
      <t>リン酸</t>
    </r>
    <r>
      <rPr>
        <sz val="8"/>
        <color theme="1"/>
        <rFont val="Arial"/>
        <family val="2"/>
        <charset val="204"/>
      </rPr>
      <t>Na</t>
    </r>
    <r>
      <rPr>
        <sz val="8"/>
        <color theme="1"/>
        <rFont val="游ゴシック"/>
        <family val="2"/>
        <charset val="128"/>
      </rPr>
      <t>、ステアリン酸、ステアリン酸グリセリル、ステアリン酸ソルビタン、オレス</t>
    </r>
    <r>
      <rPr>
        <sz val="8"/>
        <color theme="1"/>
        <rFont val="Arial"/>
        <family val="2"/>
        <charset val="204"/>
      </rPr>
      <t>-10</t>
    </r>
    <r>
      <rPr>
        <sz val="8"/>
        <color theme="1"/>
        <rFont val="游ゴシック"/>
        <family val="2"/>
        <charset val="128"/>
      </rPr>
      <t>、（ヒドロキシステアリン酸／ステアリン酸／ロジン酸）ジぺンタエリスリチル、アジピン酸ジイソブチル、パルチミン酸イソプロピル、イソプロパノール、ジメチコン、ポリクオタニウム</t>
    </r>
    <r>
      <rPr>
        <sz val="8"/>
        <color theme="1"/>
        <rFont val="Arial"/>
        <family val="2"/>
        <charset val="204"/>
      </rPr>
      <t>-10</t>
    </r>
    <r>
      <rPr>
        <sz val="8"/>
        <color theme="1"/>
        <rFont val="游ゴシック"/>
        <family val="2"/>
        <charset val="128"/>
      </rPr>
      <t>、ラウレス</t>
    </r>
    <r>
      <rPr>
        <sz val="8"/>
        <color theme="1"/>
        <rFont val="Arial"/>
        <family val="2"/>
        <charset val="204"/>
      </rPr>
      <t>-2</t>
    </r>
    <r>
      <rPr>
        <sz val="8"/>
        <color theme="1"/>
        <rFont val="游ゴシック"/>
        <family val="2"/>
        <charset val="128"/>
      </rPr>
      <t>、ラウレス</t>
    </r>
    <r>
      <rPr>
        <sz val="8"/>
        <color theme="1"/>
        <rFont val="Arial"/>
        <family val="2"/>
        <charset val="204"/>
      </rPr>
      <t>-20</t>
    </r>
    <r>
      <rPr>
        <sz val="8"/>
        <color theme="1"/>
        <rFont val="游ゴシック"/>
        <family val="2"/>
        <charset val="128"/>
      </rPr>
      <t>、香料、変性アルコール、酸化鉄、</t>
    </r>
    <r>
      <rPr>
        <sz val="8"/>
        <color theme="1"/>
        <rFont val="Arial"/>
        <family val="2"/>
        <charset val="204"/>
      </rPr>
      <t>EDTA-2Na</t>
    </r>
    <r>
      <rPr>
        <sz val="8"/>
        <color theme="1"/>
        <rFont val="游ゴシック"/>
        <family val="2"/>
        <charset val="128"/>
      </rPr>
      <t>、フェノキシエタノール、メチルパラベン、ブチルパラベン</t>
    </r>
    <phoneticPr fontId="11"/>
  </si>
  <si>
    <r>
      <rPr>
        <sz val="10"/>
        <color theme="1"/>
        <rFont val="Arial"/>
        <family val="2"/>
      </rPr>
      <t>《</t>
    </r>
    <r>
      <rPr>
        <sz val="10"/>
        <color theme="1"/>
        <rFont val="Arial"/>
        <family val="2"/>
        <charset val="204"/>
      </rPr>
      <t>Dime Health Care PRO</t>
    </r>
    <r>
      <rPr>
        <sz val="10"/>
        <color theme="1"/>
        <rFont val="Arial"/>
        <family val="2"/>
      </rPr>
      <t>》</t>
    </r>
    <r>
      <rPr>
        <sz val="10"/>
        <color theme="1"/>
        <rFont val="Arial"/>
        <family val="2"/>
        <charset val="204"/>
      </rPr>
      <t>PRO AMINO Seaweed CONDITIONER</t>
    </r>
  </si>
  <si>
    <r>
      <rPr>
        <sz val="8"/>
        <color theme="1"/>
        <rFont val="游ゴシック"/>
        <family val="2"/>
        <charset val="128"/>
      </rPr>
      <t>水、セタノール、エタノール、ステアルトリモニウムクロリド、シクロメチコン、グルタミン酸</t>
    </r>
    <r>
      <rPr>
        <sz val="8"/>
        <color theme="1"/>
        <rFont val="Arial"/>
        <family val="2"/>
        <charset val="204"/>
      </rPr>
      <t>Na</t>
    </r>
    <r>
      <rPr>
        <sz val="8"/>
        <color theme="1"/>
        <rFont val="游ゴシック"/>
        <family val="2"/>
        <charset val="128"/>
      </rPr>
      <t>、クエン酸、褐藻エキス、パンテノール、</t>
    </r>
    <r>
      <rPr>
        <sz val="8"/>
        <color theme="1"/>
        <rFont val="Arial"/>
        <family val="2"/>
        <charset val="204"/>
      </rPr>
      <t>BG</t>
    </r>
    <r>
      <rPr>
        <sz val="8"/>
        <color theme="1"/>
        <rFont val="游ゴシック"/>
        <family val="2"/>
        <charset val="128"/>
      </rPr>
      <t>、</t>
    </r>
    <r>
      <rPr>
        <sz val="8"/>
        <color theme="1"/>
        <rFont val="Arial"/>
        <family val="2"/>
        <charset val="204"/>
      </rPr>
      <t>PG</t>
    </r>
    <r>
      <rPr>
        <sz val="8"/>
        <color theme="1"/>
        <rFont val="游ゴシック"/>
        <family val="2"/>
        <charset val="128"/>
      </rPr>
      <t>、オキシベンゾン</t>
    </r>
    <r>
      <rPr>
        <sz val="8"/>
        <color theme="1"/>
        <rFont val="Arial"/>
        <family val="2"/>
        <charset val="204"/>
      </rPr>
      <t>-4</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、ステアリルアルコール、ステアラミドエチルジチルアミン、ジセチルジモニウムクロリド、アラキデス</t>
    </r>
    <r>
      <rPr>
        <sz val="8"/>
        <color theme="1"/>
        <rFont val="Arial"/>
        <family val="2"/>
        <charset val="204"/>
      </rPr>
      <t>-20</t>
    </r>
    <r>
      <rPr>
        <sz val="8"/>
        <color theme="1"/>
        <rFont val="游ゴシック"/>
        <family val="2"/>
        <charset val="128"/>
      </rPr>
      <t>、塩化</t>
    </r>
    <r>
      <rPr>
        <sz val="8"/>
        <color theme="1"/>
        <rFont val="Arial"/>
        <family val="2"/>
        <charset val="204"/>
      </rPr>
      <t>K</t>
    </r>
    <r>
      <rPr>
        <sz val="8"/>
        <color theme="1"/>
        <rFont val="游ゴシック"/>
        <family val="2"/>
        <charset val="128"/>
      </rPr>
      <t>、香料、フェノキシエタノール、メチルパラベン、プロピルパラベン</t>
    </r>
    <phoneticPr fontId="11"/>
  </si>
  <si>
    <r>
      <rPr>
        <sz val="8"/>
        <color theme="1"/>
        <rFont val="游ゴシック"/>
        <family val="2"/>
        <charset val="128"/>
      </rPr>
      <t>水、セタノール、グリセリン、シクロメチコン、ステアルトリモニウムクロリド、エタノール、ベヘントリモニウムクロリド、グルタミン酸</t>
    </r>
    <r>
      <rPr>
        <sz val="8"/>
        <color theme="1"/>
        <rFont val="Arial"/>
        <family val="2"/>
        <charset val="204"/>
      </rPr>
      <t>Na</t>
    </r>
    <r>
      <rPr>
        <sz val="8"/>
        <color theme="1"/>
        <rFont val="游ゴシック"/>
        <family val="2"/>
        <charset val="128"/>
      </rPr>
      <t>、クエン酸、加水分解ケラチン、褐藻エキス、</t>
    </r>
    <r>
      <rPr>
        <sz val="8"/>
        <color theme="1"/>
        <rFont val="Arial"/>
        <family val="2"/>
        <charset val="204"/>
      </rPr>
      <t>BG</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、変性アルコール、コカミドプロピルベタイン、ジメチコン、香料、メチルパラベン、プロピルパラベン</t>
    </r>
    <phoneticPr fontId="11"/>
  </si>
  <si>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SOAP</t>
    </r>
  </si>
  <si>
    <r>
      <rPr>
        <sz val="8"/>
        <color theme="1"/>
        <rFont val="ＭＳ Ｐゴシック"/>
        <family val="2"/>
        <charset val="128"/>
      </rPr>
      <t>水、グリセリン、ココイルグリシン</t>
    </r>
    <r>
      <rPr>
        <sz val="8"/>
        <color theme="1"/>
        <rFont val="Arial"/>
        <family val="2"/>
        <charset val="204"/>
      </rPr>
      <t>K</t>
    </r>
    <r>
      <rPr>
        <sz val="8"/>
        <color theme="1"/>
        <rFont val="ＭＳ Ｐゴシック"/>
        <family val="2"/>
        <charset val="128"/>
      </rPr>
      <t>、タマリンドガム、ペンチレングリコール、エミュー油、水溶性プロテオグリカン、ヒアルロン酸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、エチドロン酸</t>
    </r>
    <r>
      <rPr>
        <sz val="8"/>
        <color theme="1"/>
        <rFont val="Arial"/>
        <family val="2"/>
        <charset val="204"/>
      </rPr>
      <t>4Na</t>
    </r>
    <r>
      <rPr>
        <sz val="8"/>
        <color theme="1"/>
        <rFont val="ＭＳ Ｐゴシック"/>
        <family val="2"/>
        <charset val="128"/>
      </rPr>
      <t>、ラウリン酸ポリグリセリルー</t>
    </r>
    <r>
      <rPr>
        <sz val="8"/>
        <color theme="1"/>
        <rFont val="Arial"/>
        <family val="2"/>
        <charset val="204"/>
      </rPr>
      <t>10</t>
    </r>
    <r>
      <rPr>
        <sz val="8"/>
        <color theme="1"/>
        <rFont val="ＭＳ Ｐゴシック"/>
        <family val="2"/>
        <charset val="128"/>
      </rPr>
      <t>、グルコース</t>
    </r>
    <phoneticPr fontId="11"/>
  </si>
  <si>
    <r>
      <rPr>
        <sz val="8"/>
        <color theme="1"/>
        <rFont val="ＭＳ Ｐゴシック"/>
        <family val="2"/>
        <charset val="128"/>
      </rPr>
      <t>水、グリセリン、ココイルグリシン</t>
    </r>
    <r>
      <rPr>
        <sz val="8"/>
        <color theme="1"/>
        <rFont val="Arial"/>
        <family val="2"/>
        <charset val="204"/>
      </rPr>
      <t>K</t>
    </r>
    <r>
      <rPr>
        <sz val="8"/>
        <color theme="1"/>
        <rFont val="ＭＳ Ｐゴシック"/>
        <family val="2"/>
        <charset val="128"/>
      </rPr>
      <t>、タマリンドガム、ペンチレングリコール、エミュー油、水溶性プロテオグリカン、ヒアルロン酸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、エチドロン酸</t>
    </r>
    <r>
      <rPr>
        <sz val="8"/>
        <color theme="1"/>
        <rFont val="Arial"/>
        <family val="2"/>
        <charset val="204"/>
      </rPr>
      <t>4Na</t>
    </r>
    <r>
      <rPr>
        <sz val="8"/>
        <color theme="1"/>
        <rFont val="ＭＳ Ｐゴシック"/>
        <family val="2"/>
        <charset val="128"/>
      </rPr>
      <t>、ラウリン酸ポリグリセリルー</t>
    </r>
    <r>
      <rPr>
        <sz val="8"/>
        <color theme="1"/>
        <rFont val="Arial"/>
        <family val="2"/>
        <charset val="204"/>
      </rPr>
      <t>11</t>
    </r>
    <r>
      <rPr>
        <sz val="8"/>
        <color theme="1"/>
        <rFont val="Arial"/>
        <family val="2"/>
      </rPr>
      <t>、グルコース</t>
    </r>
    <r>
      <rPr>
        <sz val="8"/>
        <color theme="1"/>
        <rFont val="ＭＳ Ｐゴシック"/>
        <family val="2"/>
        <charset val="128"/>
      </rPr>
      <t/>
    </r>
  </si>
  <si>
    <r>
      <rPr>
        <sz val="10"/>
        <color theme="1"/>
        <rFont val="MS Gothic"/>
        <family val="3"/>
        <charset val="128"/>
      </rPr>
      <t>《</t>
    </r>
    <r>
      <rPr>
        <sz val="10"/>
        <color theme="1"/>
        <rFont val="Arial"/>
        <family val="2"/>
        <charset val="204"/>
      </rPr>
      <t>Emu No Shizuku</t>
    </r>
    <r>
      <rPr>
        <sz val="10"/>
        <color theme="1"/>
        <rFont val="MS Gothic"/>
        <family val="3"/>
        <charset val="128"/>
      </rPr>
      <t>》</t>
    </r>
    <r>
      <rPr>
        <sz val="10"/>
        <color theme="1"/>
        <rFont val="Arial"/>
        <family val="2"/>
        <charset val="204"/>
      </rPr>
      <t xml:space="preserve"> Emu Oil body and skin care 100% natural.</t>
    </r>
    <phoneticPr fontId="11"/>
  </si>
  <si>
    <r>
      <rPr>
        <sz val="8"/>
        <color theme="1"/>
        <rFont val="Arial Unicode MS"/>
        <family val="3"/>
        <charset val="128"/>
      </rPr>
      <t>エミュー油</t>
    </r>
    <r>
      <rPr>
        <sz val="8"/>
        <color theme="1"/>
        <rFont val="Arial"/>
        <family val="2"/>
        <charset val="204"/>
      </rPr>
      <t>100%</t>
    </r>
    <phoneticPr fontId="11"/>
  </si>
  <si>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OIL100%</t>
    </r>
    <r>
      <rPr>
        <sz val="10"/>
        <color theme="1"/>
        <rFont val="Arial"/>
        <family val="2"/>
      </rPr>
      <t>　</t>
    </r>
    <r>
      <rPr>
        <sz val="10"/>
        <color theme="1"/>
        <rFont val="Arial"/>
        <family val="2"/>
        <charset val="204"/>
      </rPr>
      <t>BODY&amp;SKIN CARE OIL 15ml</t>
    </r>
  </si>
  <si>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OIL100%</t>
    </r>
    <r>
      <rPr>
        <sz val="10"/>
        <color theme="1"/>
        <rFont val="Arial"/>
        <family val="2"/>
      </rPr>
      <t>　</t>
    </r>
    <r>
      <rPr>
        <sz val="10"/>
        <color theme="1"/>
        <rFont val="Arial"/>
        <family val="2"/>
        <charset val="204"/>
      </rPr>
      <t>BODY&amp;SKIN CARE OIL 72ml</t>
    </r>
  </si>
  <si>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ALL IN ONE GEL</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</si>
  <si>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</si>
  <si>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</si>
  <si>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</si>
  <si>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</si>
  <si>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RR-P5</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</si>
  <si>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RR-P6</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</si>
  <si>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RR-P7</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</si>
  <si>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</si>
  <si>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</si>
  <si>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</si>
  <si>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</si>
  <si>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</si>
  <si>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</si>
  <si>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</si>
  <si>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</si>
  <si>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RR-S5</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</si>
  <si>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RR-S6</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</si>
  <si>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RR-S7</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</si>
  <si>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SHADOW LINER BRUSH  RR-SL1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</si>
  <si>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LINER BRUSH  RR-SL2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</si>
  <si>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LINER BRUSH  RR-SL3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</si>
  <si>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SHADOW LINER BRUSH  RR-SL4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</si>
  <si>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BROW BRUSH  RR-B1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</si>
  <si>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BRUSH &amp; COAM  RR-B2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</si>
  <si>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SCREW RR-B3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</si>
  <si>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EYE BROW RR-B4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</si>
  <si>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LIP BRUSH RR-L1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</si>
  <si>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</si>
  <si>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</si>
  <si>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</si>
  <si>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</si>
  <si>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CONCEALER BRUSH RR-CO1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</si>
  <si>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HILIGHT BRUSH RR-H1</t>
    </r>
  </si>
  <si>
    <r>
      <rPr>
        <sz val="10"/>
        <rFont val="Arial"/>
        <family val="2"/>
      </rPr>
      <t>《</t>
    </r>
    <r>
      <rPr>
        <sz val="10"/>
        <rFont val="Arial"/>
        <family val="2"/>
        <charset val="204"/>
      </rPr>
      <t>Chikuhodo</t>
    </r>
    <r>
      <rPr>
        <sz val="10"/>
        <rFont val="Arial"/>
        <family val="2"/>
      </rPr>
      <t>》</t>
    </r>
    <r>
      <rPr>
        <sz val="10"/>
        <rFont val="Arial"/>
        <family val="2"/>
        <charset val="204"/>
      </rPr>
      <t>HILIGHT BRUSH RR-H2</t>
    </r>
  </si>
  <si>
    <r>
      <rPr>
        <sz val="8"/>
        <color theme="1"/>
        <rFont val="游ゴシック"/>
        <family val="2"/>
        <charset val="128"/>
      </rPr>
      <t>毛材質：山羊
口金：真鍮
軸：木材</t>
    </r>
    <rPh sb="0" eb="1">
      <t>ケ</t>
    </rPh>
    <rPh sb="1" eb="3">
      <t>ザイシツ</t>
    </rPh>
    <rPh sb="4" eb="6">
      <t>ヤマヒツジ</t>
    </rPh>
    <rPh sb="15" eb="17">
      <t>モクザイ</t>
    </rPh>
    <phoneticPr fontId="11"/>
  </si>
  <si>
    <r>
      <rPr>
        <sz val="8"/>
        <color theme="1"/>
        <rFont val="游ゴシック"/>
        <family val="2"/>
        <charset val="128"/>
      </rPr>
      <t>原毛：山羊（学術名：</t>
    </r>
    <r>
      <rPr>
        <sz val="8"/>
        <color theme="1"/>
        <rFont val="Arial"/>
        <family val="2"/>
        <charset val="204"/>
      </rPr>
      <t>capra hircus</t>
    </r>
    <r>
      <rPr>
        <sz val="8"/>
        <color theme="1"/>
        <rFont val="游ゴシック"/>
        <family val="2"/>
        <charset val="128"/>
      </rPr>
      <t>）
金具：アルミ
尾栓：樹脂</t>
    </r>
    <phoneticPr fontId="11"/>
  </si>
  <si>
    <r>
      <rPr>
        <sz val="8"/>
        <color theme="1"/>
        <rFont val="MS Gothic"/>
        <family val="3"/>
        <charset val="128"/>
      </rPr>
      <t>水、ラウラミドプロピルベタイン、グリセリン、ココイルグリシンＫ、（ラウリル</t>
    </r>
    <r>
      <rPr>
        <sz val="8"/>
        <color theme="1"/>
        <rFont val="Arial"/>
        <family val="2"/>
        <charset val="204"/>
      </rPr>
      <t>/</t>
    </r>
    <r>
      <rPr>
        <sz val="8"/>
        <color theme="1"/>
        <rFont val="HGGothicE"/>
        <family val="3"/>
        <charset val="128"/>
      </rPr>
      <t>ミリスチル）グリコールヒドロキシプロピルエーテル、塩化Ｎａ、カプリル酸グリセリル、ミリスチン酸、アスペルギルス</t>
    </r>
    <r>
      <rPr>
        <sz val="8"/>
        <color theme="1"/>
        <rFont val="Arial"/>
        <family val="2"/>
        <charset val="204"/>
      </rPr>
      <t>/</t>
    </r>
    <r>
      <rPr>
        <sz val="8"/>
        <color theme="1"/>
        <rFont val="HGGothicE"/>
        <family val="3"/>
        <charset val="128"/>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</si>
  <si>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AG MOISTURE CLEANSER 300ml</t>
    </r>
    <phoneticPr fontId="11"/>
  </si>
  <si>
    <r>
      <rPr>
        <sz val="8"/>
        <color theme="1"/>
        <rFont val="Arial Unicode MS"/>
        <family val="3"/>
        <charset val="128"/>
      </rPr>
      <t>水、マカデミア種子油、ホホバ種子油、カオリン、セテアリルアルコール、ペンチレング
リコール、水添レシチン、オニサルビ油、オレンジ油、ライム油、ラベンダー油、アスペ
ルギルス</t>
    </r>
    <r>
      <rPr>
        <sz val="8"/>
        <color theme="1"/>
        <rFont val="Arial"/>
        <family val="2"/>
        <charset val="204"/>
      </rPr>
      <t xml:space="preserve">/ </t>
    </r>
    <r>
      <rPr>
        <sz val="8"/>
        <color theme="1"/>
        <rFont val="Arial Unicode MS"/>
        <family val="3"/>
        <charset val="128"/>
      </rPr>
      <t>コメ発酵液、エチルヘキシルグリセリン、ＢＧ、グリセリン、カプリル酸グリセ
リル、キサンタンガム、セイヨウネズ果実油、ヒノキチオール、水溶性プロテオグリカン、
ペンタペプチド</t>
    </r>
    <r>
      <rPr>
        <sz val="8"/>
        <color theme="1"/>
        <rFont val="Arial"/>
        <family val="2"/>
        <charset val="204"/>
      </rPr>
      <t>-</t>
    </r>
    <r>
      <rPr>
        <sz val="8"/>
        <color theme="1"/>
        <rFont val="Arial Unicode MS"/>
        <family val="3"/>
        <charset val="128"/>
      </rPr>
      <t>５９、シア脂</t>
    </r>
    <r>
      <rPr>
        <sz val="8"/>
        <color theme="1"/>
        <rFont val="Arial"/>
        <family val="2"/>
        <charset val="204"/>
      </rPr>
      <t xml:space="preserve"> </t>
    </r>
    <r>
      <rPr>
        <sz val="8"/>
        <color theme="1"/>
        <rFont val="Arial Unicode MS"/>
        <family val="3"/>
        <charset val="128"/>
      </rPr>
      <t>、フェネチルアルコール、マルトデキストリン、レシチン、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t>
    </r>
    <r>
      <rPr>
        <sz val="8"/>
        <color theme="1"/>
        <rFont val="Arial"/>
        <family val="2"/>
        <charset val="204"/>
      </rPr>
      <t>(</t>
    </r>
    <r>
      <rPr>
        <sz val="8"/>
        <color theme="1"/>
        <rFont val="Arial Unicode MS"/>
        <family val="3"/>
        <charset val="128"/>
      </rPr>
      <t>カプリル酸</t>
    </r>
    <r>
      <rPr>
        <sz val="8"/>
        <color theme="1"/>
        <rFont val="Arial"/>
        <family val="2"/>
        <charset val="204"/>
      </rPr>
      <t>/</t>
    </r>
    <r>
      <rPr>
        <sz val="8"/>
        <color theme="1"/>
        <rFont val="Arial Unicode MS"/>
        <family val="3"/>
        <charset val="128"/>
      </rPr>
      <t>カプリン酸</t>
    </r>
    <r>
      <rPr>
        <sz val="8"/>
        <color theme="1"/>
        <rFont val="Arial"/>
        <family val="2"/>
        <charset val="204"/>
      </rPr>
      <t xml:space="preserve">)
</t>
    </r>
    <r>
      <rPr>
        <sz val="8"/>
        <color theme="1"/>
        <rFont val="Arial Unicode MS"/>
        <family val="3"/>
        <charset val="128"/>
      </rPr>
      <t>グリセリル、酢酸トコフェロール、セイヨウニンジンボク果実エキス</t>
    </r>
  </si>
  <si>
    <r>
      <rPr>
        <sz val="8"/>
        <color theme="1"/>
        <rFont val="HGGothicE"/>
        <family val="2"/>
        <charset val="128"/>
      </rPr>
      <t>水、プロパンジオール、ヤシ油脂肪酸</t>
    </r>
    <r>
      <rPr>
        <sz val="8"/>
        <color theme="1"/>
        <rFont val="Arial"/>
        <family val="2"/>
        <charset val="204"/>
      </rPr>
      <t>PEG-7</t>
    </r>
    <r>
      <rPr>
        <sz val="8"/>
        <color theme="1"/>
        <rFont val="HGGothicE"/>
        <family val="2"/>
        <charset val="128"/>
      </rPr>
      <t>グリセリル、ジ</t>
    </r>
    <r>
      <rPr>
        <sz val="8"/>
        <color theme="1"/>
        <rFont val="Arial"/>
        <family val="2"/>
        <charset val="204"/>
      </rPr>
      <t>(</t>
    </r>
    <r>
      <rPr>
        <sz val="8"/>
        <color theme="1"/>
        <rFont val="HGGothicE"/>
        <family val="2"/>
        <charset val="128"/>
      </rPr>
      <t>カプリル酸</t>
    </r>
    <r>
      <rPr>
        <sz val="8"/>
        <color theme="1"/>
        <rFont val="Arial"/>
        <family val="2"/>
        <charset val="204"/>
      </rPr>
      <t>/</t>
    </r>
    <r>
      <rPr>
        <sz val="8"/>
        <color theme="1"/>
        <rFont val="HGGothicE"/>
        <family val="2"/>
        <charset val="128"/>
      </rPr>
      <t>カプリン酸</t>
    </r>
    <r>
      <rPr>
        <sz val="8"/>
        <color theme="1"/>
        <rFont val="Arial"/>
        <family val="2"/>
        <charset val="204"/>
      </rPr>
      <t>)</t>
    </r>
    <r>
      <rPr>
        <sz val="8"/>
        <color theme="1"/>
        <rFont val="HGGothicE"/>
        <family val="2"/>
        <charset val="128"/>
      </rPr>
      <t>プロパンジオール、</t>
    </r>
    <r>
      <rPr>
        <sz val="8"/>
        <color theme="1"/>
        <rFont val="Arial"/>
        <family val="2"/>
        <charset val="204"/>
      </rPr>
      <t xml:space="preserve"> (</t>
    </r>
    <r>
      <rPr>
        <sz val="8"/>
        <color theme="1"/>
        <rFont val="HGGothicE"/>
        <family val="2"/>
        <charset val="128"/>
      </rPr>
      <t>アクリレーツ</t>
    </r>
    <r>
      <rPr>
        <sz val="8"/>
        <color theme="1"/>
        <rFont val="Arial"/>
        <family val="2"/>
        <charset val="204"/>
      </rPr>
      <t>/</t>
    </r>
    <r>
      <rPr>
        <sz val="8"/>
        <color theme="1"/>
        <rFont val="HGGothicE"/>
        <family val="2"/>
        <charset val="128"/>
      </rPr>
      <t>アクリル酸アルキル</t>
    </r>
    <r>
      <rPr>
        <sz val="8"/>
        <color theme="1"/>
        <rFont val="Arial"/>
        <family val="2"/>
        <charset val="204"/>
      </rPr>
      <t>(C10-30))</t>
    </r>
    <r>
      <rPr>
        <sz val="8"/>
        <color theme="1"/>
        <rFont val="HGGothicE"/>
        <family val="2"/>
        <charset val="128"/>
      </rPr>
      <t>クロスポリマー、フェノキシエタノール、リモネン、水酸化</t>
    </r>
    <r>
      <rPr>
        <sz val="8"/>
        <color theme="1"/>
        <rFont val="Arial"/>
        <family val="2"/>
        <charset val="204"/>
      </rPr>
      <t xml:space="preserve"> Na</t>
    </r>
    <r>
      <rPr>
        <sz val="8"/>
        <color theme="1"/>
        <rFont val="HGGothicE"/>
        <family val="2"/>
        <charset val="128"/>
      </rPr>
      <t>、ホホバ種子油、オリーブ果実油、ニュウコウジュ油、シトラール、リナロール、セイヨウネズ果実油、</t>
    </r>
    <r>
      <rPr>
        <sz val="8"/>
        <color theme="1"/>
        <rFont val="Arial"/>
        <family val="2"/>
        <charset val="204"/>
      </rPr>
      <t xml:space="preserve"> </t>
    </r>
    <r>
      <rPr>
        <sz val="8"/>
        <color theme="1"/>
        <rFont val="HGGothicE"/>
        <family val="2"/>
        <charset val="128"/>
      </rPr>
      <t>レモン果皮油、ジラウロイルグルタミン酸リシン</t>
    </r>
    <r>
      <rPr>
        <sz val="8"/>
        <color theme="1"/>
        <rFont val="Arial"/>
        <family val="2"/>
        <charset val="204"/>
      </rPr>
      <t>Na</t>
    </r>
    <r>
      <rPr>
        <sz val="8"/>
        <color theme="1"/>
        <rFont val="HGGothicE"/>
        <family val="2"/>
        <charset val="128"/>
      </rPr>
      <t>、グアイアズレンスルホン酸</t>
    </r>
    <r>
      <rPr>
        <sz val="8"/>
        <color theme="1"/>
        <rFont val="Arial"/>
        <family val="2"/>
        <charset val="204"/>
      </rPr>
      <t>Na</t>
    </r>
    <r>
      <rPr>
        <sz val="8"/>
        <color theme="1"/>
        <rFont val="HGGothicE"/>
        <family val="2"/>
        <charset val="128"/>
      </rPr>
      <t>、ナイアシンアミド、</t>
    </r>
    <r>
      <rPr>
        <sz val="8"/>
        <color theme="1"/>
        <rFont val="Arial"/>
        <family val="2"/>
        <charset val="204"/>
      </rPr>
      <t xml:space="preserve"> </t>
    </r>
    <r>
      <rPr>
        <sz val="8"/>
        <color theme="1"/>
        <rFont val="HGGothicE"/>
        <family val="2"/>
        <charset val="128"/>
      </rPr>
      <t>腐植土抽出物</t>
    </r>
    <phoneticPr fontId="11"/>
  </si>
  <si>
    <t>LAPIDEM RITUAL Dewy Jelly Scrub 80ml</t>
    <phoneticPr fontId="11"/>
  </si>
  <si>
    <t>Lapidem PRO RITUAL Dewy Jelly Scrub. 80ml</t>
    <phoneticPr fontId="11"/>
  </si>
  <si>
    <r>
      <rPr>
        <sz val="8"/>
        <color theme="1"/>
        <rFont val="Arial"/>
        <family val="2"/>
        <charset val="128"/>
      </rPr>
      <t>乳酸桿菌／加水分解ハトムギ胚／胚乳発酵液、グリセリン、水、グルコマンナン、ペンチレングリコール、コカミド</t>
    </r>
    <r>
      <rPr>
        <sz val="8"/>
        <color theme="1"/>
        <rFont val="Arial"/>
        <family val="2"/>
        <charset val="204"/>
      </rPr>
      <t xml:space="preserve"> DEA</t>
    </r>
    <r>
      <rPr>
        <sz val="8"/>
        <color theme="1"/>
        <rFont val="Arial"/>
        <family val="2"/>
        <charset val="128"/>
      </rPr>
      <t>、</t>
    </r>
    <r>
      <rPr>
        <sz val="8"/>
        <color theme="1"/>
        <rFont val="Arial"/>
        <family val="2"/>
        <charset val="204"/>
      </rPr>
      <t>BG</t>
    </r>
    <r>
      <rPr>
        <sz val="8"/>
        <color theme="1"/>
        <rFont val="Arial"/>
        <family val="2"/>
        <charset val="128"/>
      </rPr>
      <t>、ココイルグルタミン酸</t>
    </r>
    <r>
      <rPr>
        <sz val="8"/>
        <color theme="1"/>
        <rFont val="Arial"/>
        <family val="2"/>
        <charset val="204"/>
      </rPr>
      <t>K</t>
    </r>
    <r>
      <rPr>
        <sz val="8"/>
        <color theme="1"/>
        <rFont val="Arial"/>
        <family val="2"/>
        <charset val="128"/>
      </rPr>
      <t>、ベントナイト、ナイアシンアミド、ココイルグルタミン酸</t>
    </r>
    <r>
      <rPr>
        <sz val="8"/>
        <color theme="1"/>
        <rFont val="Arial"/>
        <family val="2"/>
        <charset val="204"/>
      </rPr>
      <t xml:space="preserve"> Na</t>
    </r>
    <r>
      <rPr>
        <sz val="8"/>
        <color theme="1"/>
        <rFont val="Arial"/>
        <family val="2"/>
        <charset val="128"/>
      </rPr>
      <t>、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t>
    </r>
    <r>
      <rPr>
        <sz val="8"/>
        <color theme="1"/>
        <rFont val="Arial"/>
        <family val="2"/>
        <charset val="204"/>
      </rPr>
      <t>/</t>
    </r>
    <r>
      <rPr>
        <sz val="8"/>
        <color theme="1"/>
        <rFont val="Arial"/>
        <family val="2"/>
        <charset val="128"/>
      </rPr>
      <t>茎エキス、ドクダミエキス、セラミド</t>
    </r>
    <r>
      <rPr>
        <sz val="8"/>
        <color theme="1"/>
        <rFont val="Arial"/>
        <family val="2"/>
        <charset val="204"/>
      </rPr>
      <t xml:space="preserve"> 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、エチルヘキシルグリセリン、ヒドロキシエチルセルロース、キサンタンガム、フェノキシエタノール</t>
    </r>
  </si>
  <si>
    <r>
      <t>LAPIDEM RITUAL OKIYOME SERUM</t>
    </r>
    <r>
      <rPr>
        <sz val="10"/>
        <color rgb="FF000000"/>
        <rFont val="Arial"/>
        <family val="2"/>
        <charset val="204"/>
      </rPr>
      <t xml:space="preserve"> 60ml</t>
    </r>
    <phoneticPr fontId="11"/>
  </si>
  <si>
    <r>
      <t xml:space="preserve">Lapidem  PRO RITUAL OKIYOME SERUM. </t>
    </r>
    <r>
      <rPr>
        <sz val="10"/>
        <color rgb="FF000000"/>
        <rFont val="Arial"/>
        <family val="2"/>
        <charset val="204"/>
      </rPr>
      <t>60ml</t>
    </r>
    <phoneticPr fontId="11"/>
  </si>
  <si>
    <r>
      <rPr>
        <sz val="8"/>
        <color theme="1"/>
        <rFont val="Arial"/>
        <family val="2"/>
        <charset val="128"/>
      </rPr>
      <t>乳酸桿菌／加水分解ハトムギ胚／胚乳発酵液、プロパンジオール、水、</t>
    </r>
    <r>
      <rPr>
        <sz val="8"/>
        <color theme="1"/>
        <rFont val="Arial"/>
        <family val="2"/>
        <charset val="204"/>
      </rPr>
      <t>BG</t>
    </r>
    <r>
      <rPr>
        <sz val="8"/>
        <color theme="1"/>
        <rFont val="Arial"/>
        <family val="2"/>
        <charset val="128"/>
      </rPr>
      <t>、ナイアシンアミド、サリチル酸、システイン、フェルラ酸、乳酸、水酸化</t>
    </r>
    <r>
      <rPr>
        <sz val="8"/>
        <color theme="1"/>
        <rFont val="Arial"/>
        <family val="2"/>
        <charset val="204"/>
      </rPr>
      <t>Na</t>
    </r>
    <r>
      <rPr>
        <sz val="8"/>
        <color theme="1"/>
        <rFont val="Arial"/>
        <family val="2"/>
        <charset val="128"/>
      </rPr>
      <t>、リモネン、加水分解ホホバエステル、ニュウコウジュ油、スギ芽エキス、ジラウロイルグルタミン酸リシン</t>
    </r>
    <r>
      <rPr>
        <sz val="8"/>
        <color theme="1"/>
        <rFont val="Arial"/>
        <family val="2"/>
        <charset val="204"/>
      </rPr>
      <t>Na</t>
    </r>
    <r>
      <rPr>
        <sz val="8"/>
        <color theme="1"/>
        <rFont val="Arial"/>
        <family val="2"/>
        <charset val="128"/>
      </rPr>
      <t>、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、（アクリレーツ／アクリル酸アルキル（</t>
    </r>
    <r>
      <rPr>
        <sz val="8"/>
        <color theme="1"/>
        <rFont val="Arial"/>
        <family val="2"/>
        <charset val="204"/>
      </rPr>
      <t>C10-30</t>
    </r>
    <r>
      <rPr>
        <sz val="8"/>
        <color theme="1"/>
        <rFont val="Arial"/>
        <family val="2"/>
        <charset val="128"/>
      </rPr>
      <t>））クロスポリマー、フェノキシエタノール</t>
    </r>
  </si>
  <si>
    <r>
      <t>LAPIDEM RITUAL SILKY SERUM</t>
    </r>
    <r>
      <rPr>
        <sz val="10"/>
        <color rgb="FF000000"/>
        <rFont val="Arial"/>
        <family val="2"/>
        <charset val="204"/>
      </rPr>
      <t xml:space="preserve"> 30ml</t>
    </r>
    <phoneticPr fontId="11"/>
  </si>
  <si>
    <r>
      <t xml:space="preserve">Lapidem PRO RITUAL SILKY SERUM. </t>
    </r>
    <r>
      <rPr>
        <sz val="10"/>
        <color rgb="FF000000"/>
        <rFont val="Arial"/>
        <family val="2"/>
        <charset val="204"/>
      </rPr>
      <t>30ml</t>
    </r>
    <phoneticPr fontId="11"/>
  </si>
  <si>
    <r>
      <rPr>
        <sz val="8"/>
        <color theme="1"/>
        <rFont val="Arial"/>
        <family val="2"/>
        <charset val="128"/>
      </rPr>
      <t>乳酸桿菌／加水分解ハトムギ胚／胚乳発酵液、プロパンジオール、ビスグリセリルアスコルビン酸、水、グリセリン、ナイアシンアミド、水酸化</t>
    </r>
    <r>
      <rPr>
        <sz val="8"/>
        <color theme="1"/>
        <rFont val="Arial"/>
        <family val="2"/>
        <charset val="204"/>
      </rPr>
      <t>Na</t>
    </r>
    <r>
      <rPr>
        <sz val="8"/>
        <color theme="1"/>
        <rFont val="Arial"/>
        <family val="2"/>
        <charset val="128"/>
      </rPr>
      <t>、リモネン、加水分解ホホバエステル、ジラウロイルグルタミン酸リシン</t>
    </r>
    <r>
      <rPr>
        <sz val="8"/>
        <color theme="1"/>
        <rFont val="Arial"/>
        <family val="2"/>
        <charset val="204"/>
      </rPr>
      <t>Na</t>
    </r>
    <r>
      <rPr>
        <sz val="8"/>
        <color theme="1"/>
        <rFont val="Arial"/>
        <family val="2"/>
        <charset val="128"/>
      </rPr>
      <t>、ニュウコウジュ油、シトラール、リナロール、セイヨウネズ果実油、レモン果皮油、シロキクラゲ多糖体、</t>
    </r>
    <r>
      <rPr>
        <sz val="8"/>
        <color theme="1"/>
        <rFont val="Arial"/>
        <family val="2"/>
        <charset val="204"/>
      </rPr>
      <t>BG</t>
    </r>
    <r>
      <rPr>
        <sz val="8"/>
        <color theme="1"/>
        <rFont val="Arial"/>
        <family val="2"/>
        <charset val="128"/>
      </rPr>
      <t>、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、マカデミアナッツ脂肪酸エチル、（アクリレーツ／アクリル酸アルキル</t>
    </r>
    <r>
      <rPr>
        <sz val="8"/>
        <color theme="1"/>
        <rFont val="Arial"/>
        <family val="2"/>
        <charset val="204"/>
      </rPr>
      <t xml:space="preserve"> </t>
    </r>
    <r>
      <rPr>
        <sz val="8"/>
        <color theme="1"/>
        <rFont val="Arial"/>
        <family val="2"/>
        <charset val="128"/>
      </rPr>
      <t>（</t>
    </r>
    <r>
      <rPr>
        <sz val="8"/>
        <color theme="1"/>
        <rFont val="Arial"/>
        <family val="2"/>
        <charset val="204"/>
      </rPr>
      <t>C10-30</t>
    </r>
    <r>
      <rPr>
        <sz val="8"/>
        <color theme="1"/>
        <rFont val="Arial"/>
        <family val="2"/>
        <charset val="128"/>
      </rPr>
      <t>））クロスポリマー、フェノキシエタノール</t>
    </r>
  </si>
  <si>
    <r>
      <t>LAPIDEM RITUAL NOURISHING ESSENCE</t>
    </r>
    <r>
      <rPr>
        <sz val="10"/>
        <color rgb="FF000000"/>
        <rFont val="Arial"/>
        <family val="2"/>
        <charset val="204"/>
      </rPr>
      <t xml:space="preserve"> 100ml</t>
    </r>
    <phoneticPr fontId="11"/>
  </si>
  <si>
    <r>
      <t>Lapidem</t>
    </r>
    <r>
      <rPr>
        <sz val="10"/>
        <color rgb="FF000000"/>
        <rFont val="Arial"/>
        <family val="2"/>
        <charset val="204"/>
      </rPr>
      <t xml:space="preserve"> PRO</t>
    </r>
    <r>
      <rPr>
        <sz val="10"/>
        <color indexed="8"/>
        <rFont val="Arial"/>
        <family val="2"/>
        <charset val="204"/>
      </rPr>
      <t xml:space="preserve"> RITUAL NOURISHING ESSENCE. </t>
    </r>
    <r>
      <rPr>
        <sz val="10"/>
        <color rgb="FF000000"/>
        <rFont val="Arial"/>
        <family val="2"/>
        <charset val="204"/>
      </rPr>
      <t>100ml</t>
    </r>
    <phoneticPr fontId="11"/>
  </si>
  <si>
    <r>
      <rPr>
        <sz val="8"/>
        <color theme="1"/>
        <rFont val="Arial"/>
        <family val="2"/>
        <charset val="128"/>
      </rPr>
      <t>乳酸桿菌／加水分解ハトムギ胚／胚乳発酵液、</t>
    </r>
    <r>
      <rPr>
        <sz val="8"/>
        <color theme="1"/>
        <rFont val="Arial"/>
        <family val="2"/>
        <charset val="204"/>
      </rPr>
      <t>BG</t>
    </r>
    <r>
      <rPr>
        <sz val="8"/>
        <color theme="1"/>
        <rFont val="Arial"/>
        <family val="2"/>
        <charset val="128"/>
      </rPr>
      <t>、グリセリン、</t>
    </r>
    <r>
      <rPr>
        <sz val="8"/>
        <color theme="1"/>
        <rFont val="Arial"/>
        <family val="2"/>
        <charset val="204"/>
      </rPr>
      <t>PPG</t>
    </r>
    <r>
      <rPr>
        <sz val="8"/>
        <color theme="1"/>
        <rFont val="Arial"/>
        <family val="2"/>
        <charset val="128"/>
      </rPr>
      <t>ー</t>
    </r>
    <r>
      <rPr>
        <sz val="8"/>
        <color theme="1"/>
        <rFont val="Arial"/>
        <family val="2"/>
        <charset val="204"/>
      </rPr>
      <t>6</t>
    </r>
    <r>
      <rPr>
        <sz val="8"/>
        <color theme="1"/>
        <rFont val="Arial"/>
        <family val="2"/>
        <charset val="128"/>
      </rPr>
      <t>デシルテトラデセスー</t>
    </r>
    <r>
      <rPr>
        <sz val="8"/>
        <color theme="1"/>
        <rFont val="Arial"/>
        <family val="2"/>
        <charset val="204"/>
      </rPr>
      <t>30</t>
    </r>
    <r>
      <rPr>
        <sz val="8"/>
        <color theme="1"/>
        <rFont val="Arial"/>
        <family val="2"/>
        <charset val="128"/>
      </rPr>
      <t>、ベンチレングリコール、フェルラ酸、ナイアシンアミド、ジグリセリン、クエン酸</t>
    </r>
    <r>
      <rPr>
        <sz val="8"/>
        <color theme="1"/>
        <rFont val="Arial"/>
        <family val="2"/>
        <charset val="204"/>
      </rPr>
      <t>Na</t>
    </r>
    <r>
      <rPr>
        <sz val="8"/>
        <color theme="1"/>
        <rFont val="Arial"/>
        <family val="2"/>
        <charset val="128"/>
      </rPr>
      <t>、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、フェノキシエタノール</t>
    </r>
  </si>
  <si>
    <r>
      <t>LAPIDEM RITUAL SMOOTH MATTE TOUCH CREAM</t>
    </r>
    <r>
      <rPr>
        <sz val="10"/>
        <color rgb="FF000000"/>
        <rFont val="Arial"/>
        <family val="2"/>
        <charset val="204"/>
      </rPr>
      <t xml:space="preserve"> 50ml</t>
    </r>
    <phoneticPr fontId="11"/>
  </si>
  <si>
    <r>
      <t xml:space="preserve">Lapidem PRO RITUAL SMOOTH MATTE TOUCH CREAM. </t>
    </r>
    <r>
      <rPr>
        <sz val="10"/>
        <color rgb="FF000000"/>
        <rFont val="Arial"/>
        <family val="2"/>
        <charset val="204"/>
      </rPr>
      <t>50ml</t>
    </r>
    <phoneticPr fontId="11"/>
  </si>
  <si>
    <r>
      <rPr>
        <sz val="12"/>
        <color theme="1"/>
        <rFont val="Yu Mincho"/>
        <family val="1"/>
        <charset val="128"/>
      </rPr>
      <t>モイスチャーライジング</t>
    </r>
    <r>
      <rPr>
        <sz val="12"/>
        <color theme="1"/>
        <rFont val="Arial"/>
        <family val="2"/>
        <charset val="204"/>
      </rPr>
      <t>G</t>
    </r>
    <r>
      <rPr>
        <sz val="12"/>
        <color theme="1"/>
        <rFont val="Yu Mincho"/>
        <family val="1"/>
        <charset val="128"/>
      </rPr>
      <t>ミスト</t>
    </r>
  </si>
  <si>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RITUAL Moisturizing G Mist 120ml</t>
    </r>
    <phoneticPr fontId="11"/>
  </si>
  <si>
    <r>
      <t>TN</t>
    </r>
    <r>
      <rPr>
        <sz val="12"/>
        <color theme="1"/>
        <rFont val="Yu Mincho"/>
        <family val="1"/>
        <charset val="128"/>
      </rPr>
      <t>ターゲットセラム</t>
    </r>
  </si>
  <si>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RITUAL TNTarget Serum 25ml</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</si>
  <si>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 xml:space="preserve">））クロスポリマー
</t>
    </r>
    <r>
      <rPr>
        <sz val="8"/>
        <color theme="1"/>
        <rFont val="Arial"/>
        <family val="2"/>
        <charset val="204"/>
      </rPr>
      <t xml:space="preserve">BG
</t>
    </r>
    <r>
      <rPr>
        <sz val="8"/>
        <color theme="1"/>
        <rFont val="Arial"/>
        <family val="2"/>
      </rPr>
      <t>水
ラベンダー油
キサンタンガム
ラウロイルグルタミン酸
水酸化ナトリウム
ジラウロイルグルタミン酸リシン</t>
    </r>
    <r>
      <rPr>
        <sz val="8"/>
        <color theme="1"/>
        <rFont val="Arial"/>
        <family val="2"/>
        <charset val="204"/>
      </rPr>
      <t xml:space="preserve">Na
</t>
    </r>
    <r>
      <rPr>
        <sz val="8"/>
        <color theme="1"/>
        <rFont val="Arial"/>
        <family val="2"/>
      </rPr>
      <t>ジャスミン油
ビターオレンジ花油
レチノール
リモネン
フェノキシエタノール
エチルヘキシルグリセリン</t>
    </r>
  </si>
  <si>
    <r>
      <rPr>
        <sz val="12"/>
        <color theme="1"/>
        <rFont val="Yu Mincho"/>
        <family val="1"/>
        <charset val="128"/>
      </rPr>
      <t>スリーピングブルームマスク</t>
    </r>
  </si>
  <si>
    <r>
      <rPr>
        <sz val="10"/>
        <color rgb="FF000000"/>
        <rFont val="MS Gothic"/>
        <family val="3"/>
        <charset val="128"/>
      </rPr>
      <t>《</t>
    </r>
    <r>
      <rPr>
        <sz val="10"/>
        <color rgb="FF000000"/>
        <rFont val="Arial"/>
        <family val="2"/>
        <charset val="204"/>
      </rPr>
      <t>Lapidem</t>
    </r>
    <r>
      <rPr>
        <sz val="10"/>
        <color rgb="FF000000"/>
        <rFont val="MS Gothic"/>
        <family val="3"/>
        <charset val="128"/>
      </rPr>
      <t>》</t>
    </r>
    <r>
      <rPr>
        <sz val="10"/>
        <color rgb="FF000000"/>
        <rFont val="Arial"/>
        <family val="2"/>
        <charset val="204"/>
      </rPr>
      <t>RITUAL Sleeping Bloom Mask 100g</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</si>
  <si>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 xml:space="preserve">胚乳発酵液
グリセリン
マカダミアナッツ脂肪酸エチル
水
ペンチレングリコール
腐植土抽出物
ナイアシンアミド
</t>
    </r>
    <r>
      <rPr>
        <sz val="8"/>
        <color theme="1"/>
        <rFont val="Arial"/>
        <family val="2"/>
        <charset val="204"/>
      </rPr>
      <t xml:space="preserve">BG
</t>
    </r>
    <r>
      <rPr>
        <sz val="8"/>
        <color theme="1"/>
        <rFont val="Arial"/>
        <family val="2"/>
      </rPr>
      <t>ツバキ種子油
コメヌカエキス
コメ胚芽エキス
アズキ種子エキス
褐藻エキス
チャ葉エキス
ベタイン
加水分解ホホバエステル
ジャスミン油
ビターオレンジ花油
ジラウロイルグルタミン酸リシン</t>
    </r>
    <r>
      <rPr>
        <sz val="8"/>
        <color theme="1"/>
        <rFont val="Arial"/>
        <family val="2"/>
        <charset val="204"/>
      </rPr>
      <t xml:space="preserve">Na
</t>
    </r>
    <r>
      <rPr>
        <sz val="8"/>
        <color theme="1"/>
        <rFont val="Arial"/>
        <family val="2"/>
      </rPr>
      <t>トコフェリルリン酸</t>
    </r>
    <r>
      <rPr>
        <sz val="8"/>
        <color theme="1"/>
        <rFont val="Arial"/>
        <family val="2"/>
        <charset val="204"/>
      </rPr>
      <t xml:space="preserve">Na
</t>
    </r>
    <r>
      <rPr>
        <sz val="8"/>
        <color theme="1"/>
        <rFont val="Arial"/>
        <family val="2"/>
      </rPr>
      <t>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））クロスポリマー
ラベンダー油
エタノール
カプリル酸グリセリル
テアニン
水酸化ナトリウム
トコフェロール
酢酸トコフェロール
リンゴ酸
フェノキシエタノール</t>
    </r>
  </si>
  <si>
    <r>
      <t xml:space="preserve">LAPIDEM </t>
    </r>
    <r>
      <rPr>
        <sz val="12"/>
        <color theme="1"/>
        <rFont val="Yu Mincho"/>
        <family val="1"/>
        <charset val="128"/>
      </rPr>
      <t>バス＆マッサージオイル</t>
    </r>
    <r>
      <rPr>
        <sz val="12"/>
        <color theme="1"/>
        <rFont val="Arial"/>
        <family val="2"/>
        <charset val="204"/>
      </rPr>
      <t xml:space="preserve">01 </t>
    </r>
    <r>
      <rPr>
        <sz val="12"/>
        <color theme="1"/>
        <rFont val="Yu Mincho"/>
        <family val="1"/>
        <charset val="128"/>
      </rPr>
      <t>リリース</t>
    </r>
  </si>
  <si>
    <r>
      <rPr>
        <sz val="8"/>
        <color theme="1"/>
        <rFont val="Arial"/>
        <family val="2"/>
      </rPr>
      <t>ゴマ油、アルガニアスピノサ核油、オリーブ果実油、シア脂、ホホバ種子油、ベルガモット果実油、ユズ果皮油、コメヌカ油、アーモンド油、トコフェロール、月見草油、ツバキ油、マカデミア種子油、ライム油</t>
    </r>
  </si>
  <si>
    <r>
      <t xml:space="preserve">LAPIDEM </t>
    </r>
    <r>
      <rPr>
        <sz val="12"/>
        <color theme="1"/>
        <rFont val="Yu Mincho"/>
        <family val="1"/>
        <charset val="128"/>
      </rPr>
      <t>バス＆マッサージオイル</t>
    </r>
    <r>
      <rPr>
        <sz val="12"/>
        <color theme="1"/>
        <rFont val="Arial"/>
        <family val="2"/>
        <charset val="204"/>
      </rPr>
      <t xml:space="preserve">02 </t>
    </r>
    <r>
      <rPr>
        <sz val="12"/>
        <color theme="1"/>
        <rFont val="Yu Mincho"/>
        <family val="1"/>
        <charset val="128"/>
      </rPr>
      <t>カーム</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</si>
  <si>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OIL02 (CALM) 120ml  </t>
    </r>
    <phoneticPr fontId="11"/>
  </si>
  <si>
    <r>
      <rPr>
        <sz val="8"/>
        <color theme="1"/>
        <rFont val="Arial"/>
        <family val="2"/>
      </rPr>
      <t>ゴマ油、ラベンダー油、アルガニアスピノサ核油、オリーブ果実油、ホホバ種子油、コメヌカ油、シア脂、アーモンド油、イランイラン花油、トコフェロール、月見草油、ツバキ油、マカデミア種子油、ビターオレンジ花油</t>
    </r>
  </si>
  <si>
    <r>
      <t xml:space="preserve">LAPIDEM </t>
    </r>
    <r>
      <rPr>
        <sz val="12"/>
        <color theme="1"/>
        <rFont val="Yu Mincho"/>
        <family val="1"/>
        <charset val="128"/>
      </rPr>
      <t>バス＆マッサージオイル</t>
    </r>
    <r>
      <rPr>
        <sz val="12"/>
        <color theme="1"/>
        <rFont val="Arial"/>
        <family val="2"/>
        <charset val="204"/>
      </rPr>
      <t xml:space="preserve">03 </t>
    </r>
    <r>
      <rPr>
        <sz val="12"/>
        <color theme="1"/>
        <rFont val="Yu Mincho"/>
        <family val="1"/>
        <charset val="128"/>
      </rPr>
      <t>バランス</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</si>
  <si>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OIL03 (BALANCE) 120ml  </t>
    </r>
    <phoneticPr fontId="11"/>
  </si>
  <si>
    <t>Five Elements Bath and massage Oil  Balance</t>
    <phoneticPr fontId="11"/>
  </si>
  <si>
    <r>
      <rPr>
        <sz val="8"/>
        <color theme="1"/>
        <rFont val="Arial"/>
        <family val="2"/>
      </rPr>
      <t>ゴマ油、レモン果皮油、アルガニアスピノサ核油、オリーブ果実油、ホホバ種子油、ニュウコウジュ油、コメヌカ油、シア脂、アーモンド油、トコフェロール、月見草油、ツバキ油、セイヨウハッカ油、マカデミア種子油</t>
    </r>
  </si>
  <si>
    <r>
      <t xml:space="preserve">LAPIDEM </t>
    </r>
    <r>
      <rPr>
        <sz val="12"/>
        <color theme="1"/>
        <rFont val="Yu Mincho"/>
        <family val="1"/>
        <charset val="128"/>
      </rPr>
      <t>バス＆マッサージオイル</t>
    </r>
    <r>
      <rPr>
        <sz val="12"/>
        <color theme="1"/>
        <rFont val="Arial"/>
        <family val="2"/>
        <charset val="204"/>
      </rPr>
      <t xml:space="preserve">04 </t>
    </r>
    <r>
      <rPr>
        <sz val="12"/>
        <color theme="1"/>
        <rFont val="Yu Mincho"/>
        <family val="1"/>
        <charset val="128"/>
      </rPr>
      <t>ブレス</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</si>
  <si>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BATH &amp; MASSAGE OIL04 (BREATHE) 120ml</t>
    </r>
    <phoneticPr fontId="11"/>
  </si>
  <si>
    <r>
      <t xml:space="preserve">LAPIDEM </t>
    </r>
    <r>
      <rPr>
        <sz val="12"/>
        <color theme="1"/>
        <rFont val="Yu Mincho"/>
        <family val="1"/>
        <charset val="128"/>
      </rPr>
      <t>バス＆マッサージオイル</t>
    </r>
    <r>
      <rPr>
        <sz val="12"/>
        <color theme="1"/>
        <rFont val="Arial"/>
        <family val="2"/>
        <charset val="204"/>
      </rPr>
      <t xml:space="preserve">05 </t>
    </r>
    <r>
      <rPr>
        <sz val="12"/>
        <color theme="1"/>
        <rFont val="Yu Mincho"/>
        <family val="1"/>
        <charset val="128"/>
      </rPr>
      <t>チャージ</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</si>
  <si>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OIL05 (CHARGE) 120ml </t>
    </r>
    <phoneticPr fontId="11"/>
  </si>
  <si>
    <r>
      <rPr>
        <sz val="8"/>
        <color theme="1"/>
        <rFont val="Arial"/>
        <family val="2"/>
      </rPr>
      <t>ゴマ油、ニオイテンジクアオイ油、タチジャコウソウ油、アルガニアスピノサ核油、オリーブ果実油、ホホバ種子油、コメヌカ油、シア脂、アーモンド油、セイヨウネズ果実油、トコフェロール、月見草油、ツバキ油、マカデミア種子油</t>
    </r>
  </si>
  <si>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 xml:space="preserve">S&amp;A SHAMPOO </t>
    </r>
    <r>
      <rPr>
        <sz val="10"/>
        <color rgb="FFFF0000"/>
        <rFont val="Arial"/>
        <family val="2"/>
        <charset val="204"/>
      </rPr>
      <t xml:space="preserve">s </t>
    </r>
    <r>
      <rPr>
        <sz val="10"/>
        <color rgb="FF000000"/>
        <rFont val="Arial"/>
        <family val="2"/>
        <charset val="204"/>
      </rPr>
      <t>(refill) 1000mL</t>
    </r>
    <phoneticPr fontId="11"/>
  </si>
  <si>
    <r>
      <rPr>
        <sz val="8"/>
        <color theme="1"/>
        <rFont val="Arial"/>
        <family val="2"/>
      </rPr>
      <t>水、ココイルグルタミン酸</t>
    </r>
    <r>
      <rPr>
        <sz val="8"/>
        <color theme="1"/>
        <rFont val="Arial"/>
        <family val="2"/>
        <charset val="204"/>
      </rPr>
      <t>TEA</t>
    </r>
    <r>
      <rPr>
        <sz val="8"/>
        <color theme="1"/>
        <rFont val="Arial"/>
        <family val="2"/>
      </rPr>
      <t>、グリセリン、コカミド</t>
    </r>
    <r>
      <rPr>
        <sz val="8"/>
        <color theme="1"/>
        <rFont val="Arial"/>
        <family val="2"/>
        <charset val="204"/>
      </rPr>
      <t>DEA</t>
    </r>
    <r>
      <rPr>
        <sz val="8"/>
        <color theme="1"/>
        <rFont val="Arial"/>
        <family val="2"/>
      </rPr>
      <t>、ポリクオタニウムー</t>
    </r>
    <r>
      <rPr>
        <sz val="8"/>
        <color theme="1"/>
        <rFont val="Arial"/>
        <family val="2"/>
        <charset val="204"/>
      </rPr>
      <t>10</t>
    </r>
    <r>
      <rPr>
        <sz val="8"/>
        <color theme="1"/>
        <rFont val="Arial"/>
        <family val="2"/>
      </rPr>
      <t>、ショウキョウエキス、ホウセンカエキス、ザクロ果実エキス、アルニカ花エキス、馬油、ヌマカイメン骨片エキス、オウゴン根エキス、加水分解シルク、加水分解コラーゲン、加水分解ヒアルロン酸、グリチルリチン酸</t>
    </r>
    <r>
      <rPr>
        <sz val="8"/>
        <color theme="1"/>
        <rFont val="Arial"/>
        <family val="2"/>
        <charset val="204"/>
      </rPr>
      <t>2K</t>
    </r>
    <r>
      <rPr>
        <sz val="8"/>
        <color theme="1"/>
        <rFont val="Arial"/>
        <family val="2"/>
      </rPr>
      <t>、センブリエキス、メントール、加水分解ケラチン（羊毛）、ハマメリス葉エキス、セイヨウキズタ葉／茎エキス、セイヨウトチノキ種子エキス、セイヨウオトギリソウ花／葉／茎エキス、ブドウ葉エキス、オリゴペプチド－</t>
    </r>
    <r>
      <rPr>
        <sz val="8"/>
        <color theme="1"/>
        <rFont val="Arial"/>
        <family val="2"/>
        <charset val="204"/>
      </rPr>
      <t>24</t>
    </r>
    <r>
      <rPr>
        <sz val="8"/>
        <color theme="1"/>
        <rFont val="Arial"/>
        <family val="2"/>
      </rPr>
      <t>、</t>
    </r>
    <r>
      <rPr>
        <sz val="8"/>
        <color theme="1"/>
        <rFont val="Arial"/>
        <family val="2"/>
        <charset val="204"/>
      </rPr>
      <t>BG</t>
    </r>
    <r>
      <rPr>
        <sz val="8"/>
        <color theme="1"/>
        <rFont val="Arial"/>
        <family val="2"/>
      </rPr>
      <t>、ペンチレングリコール、</t>
    </r>
    <r>
      <rPr>
        <sz val="8"/>
        <color theme="1"/>
        <rFont val="Arial"/>
        <family val="2"/>
        <charset val="204"/>
      </rPr>
      <t>EDTA</t>
    </r>
    <r>
      <rPr>
        <sz val="8"/>
        <color theme="1"/>
        <rFont val="Arial"/>
        <family val="2"/>
      </rPr>
      <t>ー</t>
    </r>
    <r>
      <rPr>
        <sz val="8"/>
        <color theme="1"/>
        <rFont val="Arial"/>
        <family val="2"/>
        <charset val="204"/>
      </rPr>
      <t>2Na</t>
    </r>
    <r>
      <rPr>
        <sz val="8"/>
        <color theme="1"/>
        <rFont val="Arial"/>
        <family val="2"/>
      </rPr>
      <t>、塩化</t>
    </r>
    <r>
      <rPr>
        <sz val="8"/>
        <color theme="1"/>
        <rFont val="Arial"/>
        <family val="2"/>
        <charset val="204"/>
      </rPr>
      <t>Na</t>
    </r>
    <r>
      <rPr>
        <sz val="8"/>
        <color theme="1"/>
        <rFont val="Arial"/>
        <family val="2"/>
      </rPr>
      <t>、安息香酸</t>
    </r>
    <r>
      <rPr>
        <sz val="8"/>
        <color theme="1"/>
        <rFont val="Arial"/>
        <family val="2"/>
        <charset val="204"/>
      </rPr>
      <t>Na</t>
    </r>
    <r>
      <rPr>
        <sz val="8"/>
        <color theme="1"/>
        <rFont val="Arial"/>
        <family val="2"/>
      </rPr>
      <t>、香料、トコフェロール、エタノール、フェノキシエタノール</t>
    </r>
  </si>
  <si>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 xml:space="preserve">S&amp;A TREATMENT </t>
    </r>
    <r>
      <rPr>
        <sz val="10"/>
        <color rgb="FFFF0000"/>
        <rFont val="Arial"/>
        <family val="2"/>
        <charset val="204"/>
      </rPr>
      <t xml:space="preserve">s </t>
    </r>
    <r>
      <rPr>
        <sz val="10"/>
        <color rgb="FF000000"/>
        <rFont val="Arial"/>
        <family val="2"/>
        <charset val="204"/>
      </rPr>
      <t>refill 1000mL</t>
    </r>
    <phoneticPr fontId="11"/>
  </si>
  <si>
    <r>
      <rPr>
        <sz val="8"/>
        <color theme="1"/>
        <rFont val="Arial"/>
        <family val="2"/>
      </rPr>
      <t>水、ミリスチルアルコール、ベヘニルアルコール、
ステアラミドプロピルジメチルアミン、グリセリン、エチルヘキシルグリセリン、
ホウセンカエキス、センブリエキス、グリチルリチン酸</t>
    </r>
    <r>
      <rPr>
        <sz val="8"/>
        <color theme="1"/>
        <rFont val="Arial"/>
        <family val="2"/>
        <charset val="204"/>
      </rPr>
      <t>2K</t>
    </r>
    <r>
      <rPr>
        <sz val="8"/>
        <color theme="1"/>
        <rFont val="Arial"/>
        <family val="2"/>
      </rPr>
      <t>、ホホバ種子油、
バオバブ種子油、アルガニアスピノサ核油、ザクロ果実エキス、
オウゴン根エキス、ショウキョウエキス、セイヨウトチノキ種子エキス、
加水分解ヒアルロン酸、馬油、スクワラン、オリーブ果実油、ハマメリス葉エキス、
ヌマカイメン骨片エキス、オリゴペプチド－</t>
    </r>
    <r>
      <rPr>
        <sz val="8"/>
        <color theme="1"/>
        <rFont val="Arial"/>
        <family val="2"/>
        <charset val="204"/>
      </rPr>
      <t>24</t>
    </r>
    <r>
      <rPr>
        <sz val="8"/>
        <color theme="1"/>
        <rFont val="Arial"/>
        <family val="2"/>
      </rPr>
      <t>、セイヨウキズタ葉／茎エキス、
ブドウ葉エキス、アルニカ花エキス、セイヨウオトギリソウ花／葉／茎エキス、
加水分解シルク、ジパルミチン酸アスコルビル、カニナバラ果実油、
ヒドロキシプロピルトリモニウム加水分解ケラチン（羊毛）、マカデミア種子油、
メントール、クエン酸、加水分解コラーゲン、ワサビノキ種子油、シア脂、
カプリル酸グリセリル、トコフェノール、ヘキシルデカノール、</t>
    </r>
    <r>
      <rPr>
        <sz val="8"/>
        <color theme="1"/>
        <rFont val="Arial"/>
        <family val="2"/>
        <charset val="204"/>
      </rPr>
      <t>BG</t>
    </r>
    <r>
      <rPr>
        <sz val="8"/>
        <color theme="1"/>
        <rFont val="Arial"/>
        <family val="2"/>
      </rPr>
      <t>、乳酸、
ペンチレングリコール、ラウラミノプロピオン酸</t>
    </r>
    <r>
      <rPr>
        <sz val="8"/>
        <color theme="1"/>
        <rFont val="Arial"/>
        <family val="2"/>
        <charset val="204"/>
      </rPr>
      <t>Na</t>
    </r>
    <r>
      <rPr>
        <sz val="8"/>
        <color theme="1"/>
        <rFont val="Arial"/>
        <family val="2"/>
      </rPr>
      <t>、香料、エタノール</t>
    </r>
  </si>
  <si>
    <r>
      <rPr>
        <sz val="10"/>
        <rFont val="Arial"/>
        <family val="2"/>
      </rPr>
      <t>《</t>
    </r>
    <r>
      <rPr>
        <sz val="10"/>
        <rFont val="Arial"/>
        <family val="2"/>
        <charset val="204"/>
      </rPr>
      <t>Lapidem</t>
    </r>
    <r>
      <rPr>
        <sz val="10"/>
        <rFont val="Arial"/>
        <family val="2"/>
      </rPr>
      <t>》</t>
    </r>
    <r>
      <rPr>
        <sz val="10"/>
        <rFont val="Arial"/>
        <family val="2"/>
        <charset val="204"/>
      </rPr>
      <t>NUTRITION MOIST SHAMPOO 300 ml</t>
    </r>
  </si>
  <si>
    <r>
      <rPr>
        <sz val="8"/>
        <color theme="1"/>
        <rFont val="MS Gothic"/>
        <family val="3"/>
        <charset val="128"/>
      </rPr>
      <t>水、ミリスチルアルコール、ベヘニルアルコール、ステアラミドプロピルジメチルアミン、アルガニアスピノサ核油、ホホバ種子油、ワサビノキ種子油、マカデミア種子油、オリーブ果実油、カニナバラ果実油、スクワラン、シア脂、加水分解ヒアルロン酸、加水分解コラーゲン、オクチルドデカノール、ツバキ種子油、バオバブ種子油、ヒドロキシプロピルトリモニウム加水分解ケラチン（羊毛）、加水分解シルク、フムスエキス、オウゴン根エキス、センブリエキス、アルニカ花エキス、セイヨウオトギリソウ花／葉／茎エキス、セイヨウキズタ葉／茎エキス、セイヨウトチノキ種子エキス、ハマメリス葉エキス、ナイアシンアミド、ブドウ葉エキス、ラウラミノプロピオン酸Ｎａ、ザクロ種子エキス、ホウセンカエキス、エタノール、銅クロロフィリンＮａ、エチルヘキシルグリセリン、カプリル酸グリセリル、乳酸、メントール、ＢＧ、グリチルリチン酸２Ｋ、クエン酸、トコフェロール、ペンチレングリコール、香料</t>
    </r>
    <phoneticPr fontId="11"/>
  </si>
  <si>
    <r>
      <rPr>
        <sz val="10"/>
        <rFont val="Yu Gothic"/>
        <family val="2"/>
        <charset val="128"/>
      </rPr>
      <t>《</t>
    </r>
    <r>
      <rPr>
        <sz val="10"/>
        <rFont val="Arial"/>
        <family val="2"/>
        <charset val="204"/>
      </rPr>
      <t>Lapidem</t>
    </r>
    <r>
      <rPr>
        <sz val="10"/>
        <rFont val="Yu Gothic"/>
        <family val="2"/>
        <charset val="128"/>
      </rPr>
      <t>》</t>
    </r>
    <r>
      <rPr>
        <sz val="10"/>
        <rFont val="Arial"/>
        <family val="2"/>
        <charset val="204"/>
      </rPr>
      <t xml:space="preserve">NUTRITION MOIST BODY CREAM 300 ml </t>
    </r>
    <phoneticPr fontId="11"/>
  </si>
  <si>
    <r>
      <rPr>
        <sz val="8"/>
        <color theme="1"/>
        <rFont val="HGGothicE"/>
        <family val="2"/>
        <charset val="128"/>
      </rPr>
      <t>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t>
    </r>
    <r>
      <rPr>
        <sz val="8"/>
        <color theme="1"/>
        <rFont val="Arial"/>
        <family val="2"/>
        <charset val="204"/>
      </rPr>
      <t>(C12-20)</t>
    </r>
    <r>
      <rPr>
        <sz val="8"/>
        <color theme="1"/>
        <rFont val="HGGothicE"/>
        <family val="2"/>
        <charset val="128"/>
      </rPr>
      <t>グルコシド、</t>
    </r>
    <r>
      <rPr>
        <sz val="8"/>
        <color theme="1"/>
        <rFont val="Arial"/>
        <family val="2"/>
        <charset val="204"/>
      </rPr>
      <t>(</t>
    </r>
    <r>
      <rPr>
        <sz val="8"/>
        <color theme="1"/>
        <rFont val="HGGothicE"/>
        <family val="2"/>
        <charset val="128"/>
      </rPr>
      <t>アクリレーツ</t>
    </r>
    <r>
      <rPr>
        <sz val="8"/>
        <color theme="1"/>
        <rFont val="Arial"/>
        <family val="2"/>
        <charset val="204"/>
      </rPr>
      <t>/</t>
    </r>
    <r>
      <rPr>
        <sz val="8"/>
        <color theme="1"/>
        <rFont val="HGGothicE"/>
        <family val="2"/>
        <charset val="128"/>
      </rPr>
      <t>アクリル酸アルキル</t>
    </r>
    <r>
      <rPr>
        <sz val="8"/>
        <color theme="1"/>
        <rFont val="Arial"/>
        <family val="2"/>
        <charset val="204"/>
      </rPr>
      <t>(C10-30))</t>
    </r>
    <r>
      <rPr>
        <sz val="8"/>
        <color theme="1"/>
        <rFont val="HGGothicE"/>
        <family val="2"/>
        <charset val="128"/>
      </rPr>
      <t>クロスポリマー、ＢＧ、トコフェロール、キサンタンガム、水酸化</t>
    </r>
    <r>
      <rPr>
        <sz val="8"/>
        <color theme="1"/>
        <rFont val="Arial"/>
        <family val="2"/>
        <charset val="204"/>
      </rPr>
      <t>Na</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</si>
  <si>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PU FACE </t>
    </r>
    <r>
      <rPr>
        <sz val="10"/>
        <rFont val="MS Gothic"/>
        <family val="3"/>
        <charset val="128"/>
      </rPr>
      <t>＆</t>
    </r>
    <r>
      <rPr>
        <sz val="10"/>
        <rFont val="Arial"/>
        <family val="2"/>
        <charset val="204"/>
      </rPr>
      <t>BODY WASH (refill) 1000 ml</t>
    </r>
    <phoneticPr fontId="11"/>
  </si>
  <si>
    <r>
      <rPr>
        <sz val="8"/>
        <color theme="1"/>
        <rFont val="HGGothicE"/>
        <family val="2"/>
        <charset val="128"/>
      </rPr>
      <t>水、ラウラミドプロピルベタイン、グリセリン、ココイルグリシンＫ、（ラウリル</t>
    </r>
    <r>
      <rPr>
        <sz val="8"/>
        <color theme="1"/>
        <rFont val="Arial"/>
        <family val="2"/>
        <charset val="204"/>
      </rPr>
      <t>/</t>
    </r>
    <r>
      <rPr>
        <sz val="8"/>
        <color theme="1"/>
        <rFont val="HGGothicE"/>
        <family val="2"/>
        <charset val="128"/>
      </rPr>
      <t>ミリスチル）グリコールヒドロキシプロピルエーテル、塩化Ｎａ、カプリル酸グリセリル、ミリスチン酸、アスペルギルス</t>
    </r>
    <r>
      <rPr>
        <sz val="8"/>
        <color theme="1"/>
        <rFont val="Arial"/>
        <family val="2"/>
        <charset val="204"/>
      </rPr>
      <t>/</t>
    </r>
    <r>
      <rPr>
        <sz val="8"/>
        <color theme="1"/>
        <rFont val="HGGothicE"/>
        <family val="2"/>
        <charset val="128"/>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phoneticPr fontId="11"/>
  </si>
  <si>
    <r>
      <rPr>
        <sz val="10"/>
        <rFont val="Arial"/>
        <family val="3"/>
        <charset val="128"/>
      </rPr>
      <t>《</t>
    </r>
    <r>
      <rPr>
        <sz val="10"/>
        <rFont val="Arial"/>
        <family val="2"/>
        <charset val="204"/>
      </rPr>
      <t>Lapidem PRO</t>
    </r>
    <r>
      <rPr>
        <sz val="10"/>
        <rFont val="Arial"/>
        <family val="3"/>
        <charset val="128"/>
      </rPr>
      <t>》</t>
    </r>
    <r>
      <rPr>
        <sz val="10"/>
        <rFont val="Arial"/>
        <family val="2"/>
        <charset val="204"/>
      </rPr>
      <t>NUTRITION MOIST SHAMPOO 1000 ml</t>
    </r>
  </si>
  <si>
    <r>
      <rPr>
        <sz val="8"/>
        <color theme="1"/>
        <rFont val="Arial"/>
        <family val="2"/>
      </rPr>
      <t>水</t>
    </r>
    <r>
      <rPr>
        <sz val="8"/>
        <color theme="1"/>
        <rFont val="Arial"/>
        <family val="2"/>
        <charset val="204"/>
      </rPr>
      <t xml:space="preserve">, </t>
    </r>
    <r>
      <rPr>
        <sz val="8"/>
        <color theme="1"/>
        <rFont val="Arial"/>
        <family val="2"/>
      </rPr>
      <t>ココイルグルタミン酸</t>
    </r>
    <r>
      <rPr>
        <sz val="8"/>
        <color theme="1"/>
        <rFont val="Arial"/>
        <family val="2"/>
        <charset val="204"/>
      </rPr>
      <t xml:space="preserve">TEA, </t>
    </r>
    <r>
      <rPr>
        <sz val="8"/>
        <color theme="1"/>
        <rFont val="Arial"/>
        <family val="2"/>
      </rPr>
      <t>グリセリン</t>
    </r>
    <r>
      <rPr>
        <sz val="8"/>
        <color theme="1"/>
        <rFont val="Arial"/>
        <family val="2"/>
        <charset val="204"/>
      </rPr>
      <t xml:space="preserve">, </t>
    </r>
    <r>
      <rPr>
        <sz val="8"/>
        <color theme="1"/>
        <rFont val="Arial"/>
        <family val="2"/>
      </rPr>
      <t>コカミド</t>
    </r>
    <r>
      <rPr>
        <sz val="8"/>
        <color theme="1"/>
        <rFont val="Arial"/>
        <family val="2"/>
        <charset val="204"/>
      </rPr>
      <t xml:space="preserve">DEA, </t>
    </r>
    <r>
      <rPr>
        <sz val="8"/>
        <color theme="1"/>
        <rFont val="Arial"/>
        <family val="2"/>
      </rPr>
      <t>ポリクオタニウム</t>
    </r>
    <r>
      <rPr>
        <sz val="8"/>
        <color theme="1"/>
        <rFont val="Arial"/>
        <family val="2"/>
        <charset val="204"/>
      </rPr>
      <t xml:space="preserve">-10, </t>
    </r>
    <r>
      <rPr>
        <sz val="8"/>
        <color theme="1"/>
        <rFont val="Arial"/>
        <family val="2"/>
      </rPr>
      <t>加水分解ケラチン（羊毛）</t>
    </r>
    <r>
      <rPr>
        <sz val="8"/>
        <color theme="1"/>
        <rFont val="Arial"/>
        <family val="2"/>
        <charset val="204"/>
      </rPr>
      <t xml:space="preserve">, </t>
    </r>
    <r>
      <rPr>
        <sz val="8"/>
        <color theme="1"/>
        <rFont val="Arial"/>
        <family val="2"/>
      </rPr>
      <t>加水分解コラーゲン</t>
    </r>
    <r>
      <rPr>
        <sz val="8"/>
        <color theme="1"/>
        <rFont val="Arial"/>
        <family val="2"/>
        <charset val="204"/>
      </rPr>
      <t xml:space="preserve">, </t>
    </r>
    <r>
      <rPr>
        <sz val="8"/>
        <color theme="1"/>
        <rFont val="Arial"/>
        <family val="2"/>
      </rPr>
      <t>加水分解シルク</t>
    </r>
    <r>
      <rPr>
        <sz val="8"/>
        <color theme="1"/>
        <rFont val="Arial"/>
        <family val="2"/>
        <charset val="204"/>
      </rPr>
      <t xml:space="preserve">, </t>
    </r>
    <r>
      <rPr>
        <sz val="8"/>
        <color theme="1"/>
        <rFont val="Arial"/>
        <family val="2"/>
      </rPr>
      <t>加水分解ヒアルロン酸</t>
    </r>
    <r>
      <rPr>
        <sz val="8"/>
        <color theme="1"/>
        <rFont val="Arial"/>
        <family val="2"/>
        <charset val="204"/>
      </rPr>
      <t xml:space="preserve">, </t>
    </r>
    <r>
      <rPr>
        <sz val="8"/>
        <color theme="1"/>
        <rFont val="Arial"/>
        <family val="2"/>
      </rPr>
      <t>フムスエキス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セイヨウキズタ葉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ハマメリス葉エキス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オウゴン根エキス</t>
    </r>
    <r>
      <rPr>
        <sz val="8"/>
        <color theme="1"/>
        <rFont val="Arial"/>
        <family val="2"/>
        <charset val="204"/>
      </rPr>
      <t xml:space="preserve">, </t>
    </r>
    <r>
      <rPr>
        <sz val="8"/>
        <color theme="1"/>
        <rFont val="Arial"/>
        <family val="2"/>
      </rPr>
      <t>センブリエキス</t>
    </r>
    <r>
      <rPr>
        <sz val="8"/>
        <color theme="1"/>
        <rFont val="Arial"/>
        <family val="2"/>
        <charset val="204"/>
      </rPr>
      <t xml:space="preserve">, </t>
    </r>
    <r>
      <rPr>
        <sz val="8"/>
        <color theme="1"/>
        <rFont val="Arial"/>
        <family val="2"/>
      </rPr>
      <t>ザクロ種子エキス</t>
    </r>
    <r>
      <rPr>
        <sz val="8"/>
        <color theme="1"/>
        <rFont val="Arial"/>
        <family val="2"/>
        <charset val="204"/>
      </rPr>
      <t xml:space="preserve">, </t>
    </r>
    <r>
      <rPr>
        <sz val="8"/>
        <color theme="1"/>
        <rFont val="Arial"/>
        <family val="2"/>
      </rPr>
      <t>ホウキンセンカエキス</t>
    </r>
    <r>
      <rPr>
        <sz val="8"/>
        <color theme="1"/>
        <rFont val="Arial"/>
        <family val="2"/>
        <charset val="204"/>
      </rPr>
      <t xml:space="preserve">, </t>
    </r>
    <r>
      <rPr>
        <sz val="8"/>
        <color theme="1"/>
        <rFont val="Arial"/>
        <family val="2"/>
      </rPr>
      <t>ナイアシンアミド</t>
    </r>
    <r>
      <rPr>
        <sz val="8"/>
        <color theme="1"/>
        <rFont val="Arial"/>
        <family val="2"/>
        <charset val="204"/>
      </rPr>
      <t xml:space="preserve">, </t>
    </r>
    <r>
      <rPr>
        <sz val="8"/>
        <color theme="1"/>
        <rFont val="Arial"/>
        <family val="2"/>
      </rPr>
      <t>塩化</t>
    </r>
    <r>
      <rPr>
        <sz val="8"/>
        <color theme="1"/>
        <rFont val="Arial"/>
        <family val="2"/>
        <charset val="204"/>
      </rPr>
      <t xml:space="preserve">Na, </t>
    </r>
    <r>
      <rPr>
        <sz val="8"/>
        <color theme="1"/>
        <rFont val="Arial"/>
        <family val="2"/>
      </rPr>
      <t>ペンチレングリコール</t>
    </r>
    <r>
      <rPr>
        <sz val="8"/>
        <color theme="1"/>
        <rFont val="Arial"/>
        <family val="2"/>
        <charset val="204"/>
      </rPr>
      <t xml:space="preserve">, </t>
    </r>
    <r>
      <rPr>
        <sz val="8"/>
        <color theme="1"/>
        <rFont val="Arial"/>
        <family val="2"/>
      </rPr>
      <t>銅クロロフィリン</t>
    </r>
    <r>
      <rPr>
        <sz val="8"/>
        <color theme="1"/>
        <rFont val="Arial"/>
        <family val="2"/>
        <charset val="204"/>
      </rPr>
      <t xml:space="preserve">Na, </t>
    </r>
    <r>
      <rPr>
        <sz val="8"/>
        <color theme="1"/>
        <rFont val="Arial"/>
        <family val="2"/>
      </rPr>
      <t>グリチルリチン酸</t>
    </r>
    <r>
      <rPr>
        <sz val="8"/>
        <color theme="1"/>
        <rFont val="Arial"/>
        <family val="2"/>
        <charset val="204"/>
      </rPr>
      <t xml:space="preserve">2K, EDTA-2Na, </t>
    </r>
    <r>
      <rPr>
        <sz val="8"/>
        <color theme="1"/>
        <rFont val="Arial"/>
        <family val="2"/>
      </rPr>
      <t>メントール</t>
    </r>
    <r>
      <rPr>
        <sz val="8"/>
        <color theme="1"/>
        <rFont val="Arial"/>
        <family val="2"/>
        <charset val="204"/>
      </rPr>
      <t xml:space="preserve">, </t>
    </r>
    <r>
      <rPr>
        <sz val="8"/>
        <color theme="1"/>
        <rFont val="Arial"/>
        <family val="2"/>
      </rPr>
      <t>安息香酸</t>
    </r>
    <r>
      <rPr>
        <sz val="8"/>
        <color theme="1"/>
        <rFont val="Arial"/>
        <family val="2"/>
        <charset val="204"/>
      </rPr>
      <t xml:space="preserve">Na, BG,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t>
    </r>
  </si>
  <si>
    <r>
      <rPr>
        <sz val="8"/>
        <color theme="1"/>
        <rFont val="Arial"/>
        <family val="2"/>
      </rPr>
      <t>水</t>
    </r>
    <r>
      <rPr>
        <sz val="8"/>
        <color theme="1"/>
        <rFont val="Arial"/>
        <family val="2"/>
        <charset val="204"/>
      </rPr>
      <t xml:space="preserve">, </t>
    </r>
    <r>
      <rPr>
        <sz val="8"/>
        <color theme="1"/>
        <rFont val="Arial"/>
        <family val="2"/>
      </rPr>
      <t>ミリスチルアルコール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ステアラミドプロピルジメチルアミン</t>
    </r>
    <r>
      <rPr>
        <sz val="8"/>
        <color theme="1"/>
        <rFont val="Arial"/>
        <family val="2"/>
        <charset val="204"/>
      </rPr>
      <t xml:space="preserve">, </t>
    </r>
    <r>
      <rPr>
        <sz val="8"/>
        <color theme="1"/>
        <rFont val="Arial"/>
        <family val="2"/>
      </rPr>
      <t>アルガニアスピノサ核油</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ワサビノキ種子油</t>
    </r>
    <r>
      <rPr>
        <sz val="8"/>
        <color theme="1"/>
        <rFont val="Arial"/>
        <family val="2"/>
        <charset val="204"/>
      </rPr>
      <t xml:space="preserve">, </t>
    </r>
    <r>
      <rPr>
        <sz val="8"/>
        <color theme="1"/>
        <rFont val="Arial"/>
        <family val="2"/>
      </rPr>
      <t>マカデミア種子油</t>
    </r>
    <r>
      <rPr>
        <sz val="8"/>
        <color theme="1"/>
        <rFont val="Arial"/>
        <family val="2"/>
        <charset val="204"/>
      </rPr>
      <t xml:space="preserve">, </t>
    </r>
    <r>
      <rPr>
        <sz val="8"/>
        <color theme="1"/>
        <rFont val="Arial"/>
        <family val="2"/>
      </rPr>
      <t>オリーブ果実油</t>
    </r>
    <r>
      <rPr>
        <sz val="8"/>
        <color theme="1"/>
        <rFont val="Arial"/>
        <family val="2"/>
        <charset val="204"/>
      </rPr>
      <t xml:space="preserve">, </t>
    </r>
    <r>
      <rPr>
        <sz val="8"/>
        <color theme="1"/>
        <rFont val="Arial"/>
        <family val="2"/>
      </rPr>
      <t>カニナバラ果実油</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シア脂</t>
    </r>
    <r>
      <rPr>
        <sz val="8"/>
        <color theme="1"/>
        <rFont val="Arial"/>
        <family val="2"/>
        <charset val="204"/>
      </rPr>
      <t xml:space="preserve">, </t>
    </r>
    <r>
      <rPr>
        <sz val="8"/>
        <color theme="1"/>
        <rFont val="Arial"/>
        <family val="2"/>
      </rPr>
      <t>加水分解ヒアルロン酸</t>
    </r>
    <r>
      <rPr>
        <sz val="8"/>
        <color theme="1"/>
        <rFont val="Arial"/>
        <family val="2"/>
        <charset val="204"/>
      </rPr>
      <t xml:space="preserve">, </t>
    </r>
    <r>
      <rPr>
        <sz val="8"/>
        <color theme="1"/>
        <rFont val="Arial"/>
        <family val="2"/>
      </rPr>
      <t>加水分解コラーゲン</t>
    </r>
    <r>
      <rPr>
        <sz val="8"/>
        <color theme="1"/>
        <rFont val="Arial"/>
        <family val="2"/>
        <charset val="204"/>
      </rPr>
      <t xml:space="preserve">, </t>
    </r>
    <r>
      <rPr>
        <sz val="8"/>
        <color theme="1"/>
        <rFont val="Arial"/>
        <family val="2"/>
      </rPr>
      <t>オクチルドデカノール</t>
    </r>
    <r>
      <rPr>
        <sz val="8"/>
        <color theme="1"/>
        <rFont val="Arial"/>
        <family val="2"/>
        <charset val="204"/>
      </rPr>
      <t xml:space="preserve">, </t>
    </r>
    <r>
      <rPr>
        <sz val="8"/>
        <color theme="1"/>
        <rFont val="Arial"/>
        <family val="2"/>
      </rPr>
      <t>ツバキ種子油</t>
    </r>
    <r>
      <rPr>
        <sz val="8"/>
        <color theme="1"/>
        <rFont val="Arial"/>
        <family val="2"/>
        <charset val="204"/>
      </rPr>
      <t xml:space="preserve">, </t>
    </r>
    <r>
      <rPr>
        <sz val="8"/>
        <color theme="1"/>
        <rFont val="Arial"/>
        <family val="2"/>
      </rPr>
      <t>バオバブ種子油</t>
    </r>
    <r>
      <rPr>
        <sz val="8"/>
        <color theme="1"/>
        <rFont val="Arial"/>
        <family val="2"/>
        <charset val="204"/>
      </rPr>
      <t xml:space="preserve">, </t>
    </r>
    <r>
      <rPr>
        <sz val="8"/>
        <color theme="1"/>
        <rFont val="Arial"/>
        <family val="2"/>
      </rPr>
      <t>加水分解ケラチン（羊毛）</t>
    </r>
    <r>
      <rPr>
        <sz val="8"/>
        <color theme="1"/>
        <rFont val="Arial"/>
        <family val="2"/>
        <charset val="204"/>
      </rPr>
      <t xml:space="preserve">, </t>
    </r>
    <r>
      <rPr>
        <sz val="8"/>
        <color theme="1"/>
        <rFont val="Arial"/>
        <family val="2"/>
      </rPr>
      <t>加水分解シルク</t>
    </r>
    <r>
      <rPr>
        <sz val="8"/>
        <color theme="1"/>
        <rFont val="Arial"/>
        <family val="2"/>
        <charset val="204"/>
      </rPr>
      <t xml:space="preserve">, </t>
    </r>
    <r>
      <rPr>
        <sz val="8"/>
        <color theme="1"/>
        <rFont val="Arial"/>
        <family val="2"/>
      </rPr>
      <t>フムスエキス</t>
    </r>
    <r>
      <rPr>
        <sz val="8"/>
        <color theme="1"/>
        <rFont val="Arial"/>
        <family val="2"/>
        <charset val="204"/>
      </rPr>
      <t xml:space="preserve">, </t>
    </r>
    <r>
      <rPr>
        <sz val="8"/>
        <color theme="1"/>
        <rFont val="Arial"/>
        <family val="2"/>
      </rPr>
      <t>オウゴン根エキス</t>
    </r>
    <r>
      <rPr>
        <sz val="8"/>
        <color theme="1"/>
        <rFont val="Arial"/>
        <family val="2"/>
        <charset val="204"/>
      </rPr>
      <t xml:space="preserve">, </t>
    </r>
    <r>
      <rPr>
        <sz val="8"/>
        <color theme="1"/>
        <rFont val="Arial"/>
        <family val="2"/>
      </rPr>
      <t>センブリエキス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セイヨウキズタ葉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ハマメリス葉エキス</t>
    </r>
    <r>
      <rPr>
        <sz val="8"/>
        <color theme="1"/>
        <rFont val="Arial"/>
        <family val="2"/>
        <charset val="204"/>
      </rPr>
      <t xml:space="preserve">, </t>
    </r>
    <r>
      <rPr>
        <sz val="8"/>
        <color theme="1"/>
        <rFont val="Arial"/>
        <family val="2"/>
      </rPr>
      <t>ナイアシンアミド</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ラウラミノプロピオン酸</t>
    </r>
    <r>
      <rPr>
        <sz val="8"/>
        <color theme="1"/>
        <rFont val="Arial"/>
        <family val="2"/>
        <charset val="204"/>
      </rPr>
      <t xml:space="preserve">Na, </t>
    </r>
    <r>
      <rPr>
        <sz val="8"/>
        <color theme="1"/>
        <rFont val="Arial"/>
        <family val="2"/>
      </rPr>
      <t>ザクロ種子エキス</t>
    </r>
    <r>
      <rPr>
        <sz val="8"/>
        <color theme="1"/>
        <rFont val="Arial"/>
        <family val="2"/>
        <charset val="204"/>
      </rPr>
      <t xml:space="preserve">, </t>
    </r>
    <r>
      <rPr>
        <sz val="8"/>
        <color theme="1"/>
        <rFont val="Arial"/>
        <family val="2"/>
      </rPr>
      <t>ホウセンセンカエキス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銅クロロフィリン</t>
    </r>
    <r>
      <rPr>
        <sz val="8"/>
        <color theme="1"/>
        <rFont val="Arial"/>
        <family val="2"/>
        <charset val="204"/>
      </rPr>
      <t xml:space="preserve">Na, </t>
    </r>
    <r>
      <rPr>
        <sz val="8"/>
        <color theme="1"/>
        <rFont val="Arial"/>
        <family val="2"/>
      </rPr>
      <t>エチルヘキシルグリセリン</t>
    </r>
    <r>
      <rPr>
        <sz val="8"/>
        <color theme="1"/>
        <rFont val="Arial"/>
        <family val="2"/>
        <charset val="204"/>
      </rPr>
      <t xml:space="preserve">, </t>
    </r>
    <r>
      <rPr>
        <sz val="8"/>
        <color theme="1"/>
        <rFont val="Arial"/>
        <family val="2"/>
      </rPr>
      <t>カプリル酸グリセリル</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メントール</t>
    </r>
    <r>
      <rPr>
        <sz val="8"/>
        <color theme="1"/>
        <rFont val="Arial"/>
        <family val="2"/>
        <charset val="204"/>
      </rPr>
      <t xml:space="preserve">, BG, </t>
    </r>
    <r>
      <rPr>
        <sz val="8"/>
        <color theme="1"/>
        <rFont val="Arial"/>
        <family val="2"/>
      </rPr>
      <t>グリチルリチン酸</t>
    </r>
    <r>
      <rPr>
        <sz val="8"/>
        <color theme="1"/>
        <rFont val="Arial"/>
        <family val="2"/>
        <charset val="204"/>
      </rPr>
      <t xml:space="preserve">2K, </t>
    </r>
    <r>
      <rPr>
        <sz val="8"/>
        <color theme="1"/>
        <rFont val="Arial"/>
        <family val="2"/>
      </rPr>
      <t>クエン酸</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香料</t>
    </r>
    <r>
      <rPr>
        <sz val="8"/>
        <color theme="1"/>
        <rFont val="Arial"/>
        <family val="2"/>
        <charset val="204"/>
      </rPr>
      <t>.</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</si>
  <si>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NUTRITION MOIST BODY CREAM (refill) 1000ml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</si>
  <si>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AG MOISTURE CLEANSER 500ml</t>
    </r>
    <phoneticPr fontId="11"/>
  </si>
  <si>
    <r>
      <rPr>
        <sz val="8"/>
        <color theme="1"/>
        <rFont val="Arial"/>
        <family val="2"/>
      </rPr>
      <t>水、マカデミア種子油、ホホバ種子油、カオリン、セテアリルアルコール、ペンチレング
リコール、水添レシチン、オニサルビ油、オレンジ油、ライム油、ラベンダー油、アスペ
ルギルス</t>
    </r>
    <r>
      <rPr>
        <sz val="8"/>
        <color theme="1"/>
        <rFont val="Arial"/>
        <family val="2"/>
        <charset val="204"/>
      </rPr>
      <t xml:space="preserve">/ </t>
    </r>
    <r>
      <rPr>
        <sz val="8"/>
        <color theme="1"/>
        <rFont val="Arial"/>
        <family val="2"/>
      </rPr>
      <t>コメ発酵液、エチルヘキシルグリセリン、ＢＧ、グリセリン、カプリル酸グリセ
リル、キサンタンガム、セイヨウネズ果実油、ヒノキチオール、水溶性プロテオグリカン、
ペンタペプチド</t>
    </r>
    <r>
      <rPr>
        <sz val="8"/>
        <color theme="1"/>
        <rFont val="Arial"/>
        <family val="2"/>
        <charset val="204"/>
      </rPr>
      <t>-</t>
    </r>
    <r>
      <rPr>
        <sz val="8"/>
        <color theme="1"/>
        <rFont val="Arial"/>
        <family val="2"/>
      </rPr>
      <t>５９、シア脂</t>
    </r>
    <r>
      <rPr>
        <sz val="8"/>
        <color theme="1"/>
        <rFont val="Arial"/>
        <family val="2"/>
        <charset val="204"/>
      </rPr>
      <t xml:space="preserve"> </t>
    </r>
    <r>
      <rPr>
        <sz val="8"/>
        <color theme="1"/>
        <rFont val="Arial"/>
        <family val="2"/>
      </rPr>
      <t>、フェネチルアルコール、マルトデキストリン、レシチン、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t>
    </r>
    <r>
      <rPr>
        <sz val="8"/>
        <color theme="1"/>
        <rFont val="Arial"/>
        <family val="2"/>
        <charset val="204"/>
      </rPr>
      <t>(</t>
    </r>
    <r>
      <rPr>
        <sz val="8"/>
        <color theme="1"/>
        <rFont val="Arial"/>
        <family val="2"/>
      </rPr>
      <t>カプリル酸</t>
    </r>
    <r>
      <rPr>
        <sz val="8"/>
        <color theme="1"/>
        <rFont val="Arial"/>
        <family val="2"/>
        <charset val="204"/>
      </rPr>
      <t>/</t>
    </r>
    <r>
      <rPr>
        <sz val="8"/>
        <color theme="1"/>
        <rFont val="Arial"/>
        <family val="2"/>
      </rPr>
      <t>カプリン酸</t>
    </r>
    <r>
      <rPr>
        <sz val="8"/>
        <color theme="1"/>
        <rFont val="Arial"/>
        <family val="2"/>
        <charset val="204"/>
      </rPr>
      <t xml:space="preserve">)
</t>
    </r>
    <r>
      <rPr>
        <sz val="8"/>
        <color theme="1"/>
        <rFont val="Arial"/>
        <family val="2"/>
      </rPr>
      <t>グリセリル、酢酸トコフェロール、セイヨウニンジンボク果実エキス</t>
    </r>
  </si>
  <si>
    <r>
      <rPr>
        <sz val="10"/>
        <rFont val="Arial"/>
        <family val="1"/>
        <charset val="128"/>
      </rPr>
      <t>《</t>
    </r>
    <r>
      <rPr>
        <sz val="10"/>
        <rFont val="Arial"/>
        <family val="2"/>
        <charset val="204"/>
      </rPr>
      <t>Lapidem PRO</t>
    </r>
    <r>
      <rPr>
        <sz val="10"/>
        <rFont val="Arial"/>
        <family val="1"/>
        <charset val="128"/>
      </rPr>
      <t>》</t>
    </r>
    <r>
      <rPr>
        <sz val="10"/>
        <rFont val="Arial"/>
        <family val="2"/>
        <charset val="204"/>
      </rPr>
      <t>PURE FACE &amp; BODY WASH GARON 4000ml</t>
    </r>
  </si>
  <si>
    <r>
      <rPr>
        <sz val="8"/>
        <color theme="1"/>
        <rFont val="Arial"/>
        <family val="2"/>
      </rPr>
      <t>水、ラウラミドプロピルベタイン、グリセリン、ココイルグリシンＫ、（ラウリル</t>
    </r>
    <r>
      <rPr>
        <sz val="8"/>
        <color theme="1"/>
        <rFont val="Arial"/>
        <family val="2"/>
        <charset val="204"/>
      </rPr>
      <t xml:space="preserve">/ </t>
    </r>
    <r>
      <rPr>
        <sz val="8"/>
        <color theme="1"/>
        <rFont val="Arial"/>
        <family val="2"/>
      </rPr>
      <t>ミリス
チル）グリコールヒドロキシプロピルエーテル、塩化Ｎａ、カプリル酸グリセリル、ミリ
スチン酸、アスペルギルス</t>
    </r>
    <r>
      <rPr>
        <sz val="8"/>
        <color theme="1"/>
        <rFont val="Arial"/>
        <family val="2"/>
        <charset val="204"/>
      </rPr>
      <t xml:space="preserve">/ </t>
    </r>
    <r>
      <rPr>
        <sz val="8"/>
        <color theme="1"/>
        <rFont val="Arial"/>
        <family val="2"/>
      </rPr>
      <t>コメ発酵液、水酸化Ｋ、エチルヘキシルグリセリン、ジラウ
ロイルグルタミン酸リシンＮａ、オオウメガサソウ葉エキス、セイヨウネズ果実油、マン
ダリンオレンジ果皮油、エタノール、ペンテト酸５Ｎａ、ＢＧ、グリコシルトレハロース、
加水分解水添デンプン、コメヌカエキス、チャ葉エキス、ドクダミエキス、カンゾウ根エキス、
アルゲエキス、ユズ果実エキス、ヌマカイメン骨片エキス、香料</t>
    </r>
  </si>
  <si>
    <r>
      <rPr>
        <sz val="10"/>
        <rFont val="Arial"/>
        <family val="2"/>
      </rPr>
      <t>《</t>
    </r>
    <r>
      <rPr>
        <sz val="10"/>
        <rFont val="Arial"/>
        <family val="2"/>
        <charset val="204"/>
      </rPr>
      <t>Lapidem PRO</t>
    </r>
    <r>
      <rPr>
        <sz val="10"/>
        <rFont val="Arial"/>
        <family val="2"/>
      </rPr>
      <t>》</t>
    </r>
    <r>
      <rPr>
        <sz val="10"/>
        <rFont val="Arial"/>
        <family val="2"/>
        <charset val="204"/>
      </rPr>
      <t>S&amp;A SHAMPOO GARON 4000mL</t>
    </r>
  </si>
  <si>
    <r>
      <rPr>
        <sz val="10"/>
        <rFont val="Arial"/>
        <family val="1"/>
        <charset val="128"/>
      </rPr>
      <t>《</t>
    </r>
    <r>
      <rPr>
        <sz val="10"/>
        <rFont val="Arial"/>
        <family val="2"/>
        <charset val="204"/>
      </rPr>
      <t>Lapidem PRO</t>
    </r>
    <r>
      <rPr>
        <sz val="10"/>
        <rFont val="Arial"/>
        <family val="1"/>
        <charset val="128"/>
      </rPr>
      <t>》</t>
    </r>
    <r>
      <rPr>
        <sz val="10"/>
        <rFont val="Arial"/>
        <family val="2"/>
        <charset val="204"/>
      </rPr>
      <t>S&amp;A TREATMENT GARON4000mL</t>
    </r>
  </si>
  <si>
    <r>
      <rPr>
        <sz val="10"/>
        <rFont val="Arial"/>
        <family val="2"/>
      </rPr>
      <t>《</t>
    </r>
    <r>
      <rPr>
        <sz val="10"/>
        <rFont val="Arial"/>
        <family val="2"/>
        <charset val="204"/>
      </rPr>
      <t>Lapidem PRO</t>
    </r>
    <r>
      <rPr>
        <sz val="10"/>
        <rFont val="Arial"/>
        <family val="2"/>
      </rPr>
      <t>》</t>
    </r>
    <r>
      <rPr>
        <sz val="10"/>
        <rFont val="Arial"/>
        <family val="2"/>
        <charset val="204"/>
      </rPr>
      <t>D&amp;R TREATMENT GARON4000mL</t>
    </r>
  </si>
  <si>
    <r>
      <rPr>
        <sz val="8"/>
        <color theme="1"/>
        <rFont val="Arial"/>
        <family val="2"/>
      </rPr>
      <t>水、ミリスチルアルコール、ベヘニルアルコール、ステアラミドプロピルジメチルアミン、グリセリン、エチルヘキシルグリセリン、シア脂、アルガニアスピノサ核油、オリーブ果実油、ヒドロキシプロピルトリモニウム加水分解ケラチン（羊毛）、カニナバラ果実油、加水分解シルク、ザクロ果実エキス、ペンチレングリコール、加水分解ヒアルロン酸、ホウセンカエキス、スクワラン、ホホバ種子油、馬油、ツバキ種子油、マカデミア種子油、ヌマカイメン骨片エキス、セイヨウキズタ葉／茎エキス、セイヨウオトギリソウ花／葉／茎エキス、セイヨウトチノキ種子エキス、オリゴペプチドー</t>
    </r>
    <r>
      <rPr>
        <sz val="8"/>
        <color theme="1"/>
        <rFont val="Arial"/>
        <family val="2"/>
        <charset val="204"/>
      </rPr>
      <t>24</t>
    </r>
    <r>
      <rPr>
        <sz val="8"/>
        <color theme="1"/>
        <rFont val="Arial"/>
        <family val="2"/>
      </rPr>
      <t>、ハマメリス葉エキス、アルニカ花エキス、ブドウ葉エキス、センブリエキス、加水分解コラーゲン、グリチルリチン酸</t>
    </r>
    <r>
      <rPr>
        <sz val="8"/>
        <color theme="1"/>
        <rFont val="Arial"/>
        <family val="2"/>
        <charset val="204"/>
      </rPr>
      <t>2K</t>
    </r>
    <r>
      <rPr>
        <sz val="8"/>
        <color theme="1"/>
        <rFont val="Arial"/>
        <family val="2"/>
      </rPr>
      <t>、オウゴン根エキス、ワサビノキ種子油、バオバブ種子油、ジパルミチン酸アスコルビル、</t>
    </r>
    <r>
      <rPr>
        <sz val="8"/>
        <color theme="1"/>
        <rFont val="Arial"/>
        <family val="2"/>
        <charset val="204"/>
      </rPr>
      <t>BG</t>
    </r>
    <r>
      <rPr>
        <sz val="8"/>
        <color theme="1"/>
        <rFont val="Arial"/>
        <family val="2"/>
      </rPr>
      <t>、ショウキョウエキス、乳酸、ヘキシルデカノール、、トコフェロール、クエン酸、カプリル酸グリセリル、ラウラミノプロピオン酸</t>
    </r>
    <r>
      <rPr>
        <sz val="8"/>
        <color theme="1"/>
        <rFont val="Arial"/>
        <family val="2"/>
        <charset val="204"/>
      </rPr>
      <t>Na</t>
    </r>
    <r>
      <rPr>
        <sz val="8"/>
        <color theme="1"/>
        <rFont val="Arial"/>
        <family val="2"/>
      </rPr>
      <t>、香料、エタノール</t>
    </r>
  </si>
  <si>
    <r>
      <rPr>
        <sz val="10"/>
        <color rgb="FF000000"/>
        <rFont val="Arial"/>
        <family val="1"/>
        <charset val="128"/>
      </rPr>
      <t>《</t>
    </r>
    <r>
      <rPr>
        <sz val="10"/>
        <color rgb="FF000000"/>
        <rFont val="Arial"/>
        <family val="2"/>
        <charset val="204"/>
      </rPr>
      <t>Lapidem PRO</t>
    </r>
    <r>
      <rPr>
        <sz val="10"/>
        <color rgb="FF000000"/>
        <rFont val="Arial"/>
        <family val="1"/>
        <charset val="128"/>
      </rPr>
      <t>》</t>
    </r>
    <r>
      <rPr>
        <sz val="10"/>
        <color rgb="FF000000"/>
        <rFont val="Arial"/>
        <family val="2"/>
        <charset val="204"/>
      </rPr>
      <t>MASSAGE STONE</t>
    </r>
  </si>
  <si>
    <r>
      <rPr>
        <sz val="8"/>
        <color theme="1"/>
        <rFont val="ＭＳ Ｐゴシック"/>
        <family val="2"/>
        <charset val="128"/>
      </rPr>
      <t>石</t>
    </r>
    <rPh sb="0" eb="1">
      <t>イシ</t>
    </rPh>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</si>
  <si>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Revival Sheet (25sheets in box)</t>
    </r>
    <phoneticPr fontId="11"/>
  </si>
  <si>
    <r>
      <rPr>
        <sz val="8"/>
        <rFont val="HGGothicE"/>
        <family val="2"/>
        <charset val="128"/>
      </rPr>
      <t>水、プロパンジオール、ヤシ油脂肪酸</t>
    </r>
    <r>
      <rPr>
        <sz val="8"/>
        <rFont val="Arial"/>
        <family val="2"/>
        <charset val="204"/>
      </rPr>
      <t>PEG-7</t>
    </r>
    <r>
      <rPr>
        <sz val="8"/>
        <rFont val="HGGothicE"/>
        <family val="2"/>
        <charset val="128"/>
      </rPr>
      <t>グリセリル、ジ</t>
    </r>
    <r>
      <rPr>
        <sz val="8"/>
        <rFont val="Arial"/>
        <family val="2"/>
        <charset val="204"/>
      </rPr>
      <t>(</t>
    </r>
    <r>
      <rPr>
        <sz val="8"/>
        <rFont val="HGGothicE"/>
        <family val="2"/>
        <charset val="128"/>
      </rPr>
      <t>カプリル酸</t>
    </r>
    <r>
      <rPr>
        <sz val="8"/>
        <rFont val="Arial"/>
        <family val="2"/>
        <charset val="204"/>
      </rPr>
      <t>/</t>
    </r>
    <r>
      <rPr>
        <sz val="8"/>
        <rFont val="HGGothicE"/>
        <family val="2"/>
        <charset val="128"/>
      </rPr>
      <t>カプリン酸</t>
    </r>
    <r>
      <rPr>
        <sz val="8"/>
        <rFont val="Arial"/>
        <family val="2"/>
        <charset val="204"/>
      </rPr>
      <t>)</t>
    </r>
    <r>
      <rPr>
        <sz val="8"/>
        <rFont val="HGGothicE"/>
        <family val="2"/>
        <charset val="128"/>
      </rPr>
      <t>プロパンジオール、</t>
    </r>
    <r>
      <rPr>
        <sz val="8"/>
        <rFont val="Arial"/>
        <family val="2"/>
        <charset val="204"/>
      </rPr>
      <t xml:space="preserve"> (</t>
    </r>
    <r>
      <rPr>
        <sz val="8"/>
        <rFont val="HGGothicE"/>
        <family val="2"/>
        <charset val="128"/>
      </rPr>
      <t>アクリレーツ</t>
    </r>
    <r>
      <rPr>
        <sz val="8"/>
        <rFont val="Arial"/>
        <family val="2"/>
        <charset val="204"/>
      </rPr>
      <t>/</t>
    </r>
    <r>
      <rPr>
        <sz val="8"/>
        <rFont val="HGGothicE"/>
        <family val="2"/>
        <charset val="128"/>
      </rPr>
      <t>アクリル酸アルキル</t>
    </r>
    <r>
      <rPr>
        <sz val="8"/>
        <rFont val="Arial"/>
        <family val="2"/>
        <charset val="204"/>
      </rPr>
      <t>(C10-30))</t>
    </r>
    <r>
      <rPr>
        <sz val="8"/>
        <rFont val="HGGothicE"/>
        <family val="2"/>
        <charset val="128"/>
      </rPr>
      <t>クロスポリマー、フェノキシエタノール、リモネン、水酸化</t>
    </r>
    <r>
      <rPr>
        <sz val="8"/>
        <rFont val="Arial"/>
        <family val="2"/>
        <charset val="204"/>
      </rPr>
      <t xml:space="preserve"> Na</t>
    </r>
    <r>
      <rPr>
        <sz val="8"/>
        <rFont val="HGGothicE"/>
        <family val="2"/>
        <charset val="128"/>
      </rPr>
      <t>、ホホバ種子油、オリーブ果実油、ニュウコウジュ油、シトラール、リナロール、セイヨウネズ果実油、</t>
    </r>
    <r>
      <rPr>
        <sz val="8"/>
        <rFont val="Arial"/>
        <family val="2"/>
        <charset val="204"/>
      </rPr>
      <t xml:space="preserve"> </t>
    </r>
    <r>
      <rPr>
        <sz val="8"/>
        <rFont val="HGGothicE"/>
        <family val="2"/>
        <charset val="128"/>
      </rPr>
      <t>レモン果皮油、ジラウロイルグルタミン酸リシン</t>
    </r>
    <r>
      <rPr>
        <sz val="8"/>
        <rFont val="Arial"/>
        <family val="2"/>
        <charset val="204"/>
      </rPr>
      <t>Na</t>
    </r>
    <r>
      <rPr>
        <sz val="8"/>
        <rFont val="HGGothicE"/>
        <family val="2"/>
        <charset val="128"/>
      </rPr>
      <t>、グアイアズレンスルホン酸</t>
    </r>
    <r>
      <rPr>
        <sz val="8"/>
        <rFont val="Arial"/>
        <family val="2"/>
        <charset val="204"/>
      </rPr>
      <t>Na</t>
    </r>
    <r>
      <rPr>
        <sz val="8"/>
        <rFont val="HGGothicE"/>
        <family val="2"/>
        <charset val="128"/>
      </rPr>
      <t>、ナイアシンアミド、</t>
    </r>
    <r>
      <rPr>
        <sz val="8"/>
        <rFont val="Arial"/>
        <family val="2"/>
        <charset val="204"/>
      </rPr>
      <t xml:space="preserve"> </t>
    </r>
    <r>
      <rPr>
        <sz val="8"/>
        <rFont val="HGGothicE"/>
        <family val="2"/>
        <charset val="128"/>
      </rPr>
      <t>腐植土抽出物</t>
    </r>
    <phoneticPr fontId="11"/>
  </si>
  <si>
    <r>
      <rPr>
        <sz val="10"/>
        <rFont val="HGGothicE"/>
        <family val="3"/>
        <charset val="128"/>
      </rPr>
      <t>《</t>
    </r>
    <r>
      <rPr>
        <sz val="10"/>
        <rFont val="Arial"/>
        <family val="2"/>
        <charset val="204"/>
      </rPr>
      <t>Lapidem PRO</t>
    </r>
    <r>
      <rPr>
        <sz val="10"/>
        <rFont val="HGGothicE"/>
        <family val="3"/>
        <charset val="128"/>
      </rPr>
      <t>》</t>
    </r>
    <r>
      <rPr>
        <sz val="10"/>
        <rFont val="Arial"/>
        <family val="2"/>
        <charset val="204"/>
      </rPr>
      <t xml:space="preserve"> RITUAL Dewy Jelly Scrub 200ml</t>
    </r>
    <phoneticPr fontId="11"/>
  </si>
  <si>
    <t>Lapidem PRO RITUAL Dewy Jelly Scrub.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</si>
  <si>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OKIYOME SERUM 200ml</t>
    </r>
    <phoneticPr fontId="11"/>
  </si>
  <si>
    <t>Lapidem PRO RITUAL OKIYOME SERUM.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</si>
  <si>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SILKY SERUM 100ml</t>
    </r>
    <phoneticPr fontId="11"/>
  </si>
  <si>
    <t xml:space="preserve">Lapidem PRO RITUAL SILKY SERUM. 100ml </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</si>
  <si>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NOURISHING ESSENCE 200ml</t>
    </r>
    <phoneticPr fontId="11"/>
  </si>
  <si>
    <t>Lapidem PRO RITUAL NOURISHING ESSENCE.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</si>
  <si>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SMOOTH MATTE TOUCH CREAM 100ml</t>
    </r>
    <phoneticPr fontId="11"/>
  </si>
  <si>
    <t>Lapidem PRO RITUAL SMOOTH MATTE TOUCH CREAM. 100ml</t>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</si>
  <si>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Moisturizing G Mist 300ml</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</si>
  <si>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 xml:space="preserve">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t>
    </r>
    <r>
      <rPr>
        <sz val="8"/>
        <rFont val="Arial"/>
        <family val="2"/>
        <charset val="204"/>
      </rPr>
      <t xml:space="preserve">BG
</t>
    </r>
    <r>
      <rPr>
        <sz val="8"/>
        <rFont val="Arial"/>
        <family val="2"/>
      </rPr>
      <t>トコフェロール
酢酸トコフェロール
リモネン
ラベンダー油
ジメチルスルホン
テアニン
オニサルビア油
マヨラナ油
ニオイテンジクアオイ油
リンゴ酸
クエン酸ナトリウム
フェノキシエタノール</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</si>
  <si>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TN Target Serum 100ml</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</si>
  <si>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 xml:space="preserve">））クロスポリマー
</t>
    </r>
    <r>
      <rPr>
        <sz val="8"/>
        <rFont val="Arial"/>
        <family val="2"/>
        <charset val="204"/>
      </rPr>
      <t xml:space="preserve">BG
</t>
    </r>
    <r>
      <rPr>
        <sz val="8"/>
        <rFont val="Arial"/>
        <family val="2"/>
      </rPr>
      <t>水
ラベンダー油
キサンタンガム
ラウロイルグルタミン酸
水酸化ナトリウム
ジラウロイルグルタミン酸リシン</t>
    </r>
    <r>
      <rPr>
        <sz val="8"/>
        <rFont val="Arial"/>
        <family val="2"/>
        <charset val="204"/>
      </rPr>
      <t xml:space="preserve">Na
</t>
    </r>
    <r>
      <rPr>
        <sz val="8"/>
        <rFont val="Arial"/>
        <family val="2"/>
      </rPr>
      <t>ジャスミン油
ビターオレンジ花油
レチノール
リモネン
フェノキシエタノール
エチルヘキシルグリセリン</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</si>
  <si>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Sleeping Bloom Mask 250g</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</si>
  <si>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 xml:space="preserve">胚乳発酵液
グリセリン
マカダミアナッツ脂肪酸エチル
水
ペンチレングリコール
腐植土抽出物
ナイアシンアミド
</t>
    </r>
    <r>
      <rPr>
        <sz val="8"/>
        <rFont val="Arial"/>
        <family val="2"/>
        <charset val="204"/>
      </rPr>
      <t xml:space="preserve">BG
</t>
    </r>
    <r>
      <rPr>
        <sz val="8"/>
        <rFont val="Arial"/>
        <family val="2"/>
      </rPr>
      <t>ツバキ種子油
コメヌカエキス
コメ胚芽エキス
アズキ種子エキス
褐藻エキス
チャ葉エキス
ベタイン
加水分解ホホバエステル
ジャスミン油
ビターオレンジ花油
ジラウロイルグルタミン酸リシン</t>
    </r>
    <r>
      <rPr>
        <sz val="8"/>
        <rFont val="Arial"/>
        <family val="2"/>
        <charset val="204"/>
      </rPr>
      <t xml:space="preserve">Na
</t>
    </r>
    <r>
      <rPr>
        <sz val="8"/>
        <rFont val="Arial"/>
        <family val="2"/>
      </rPr>
      <t>トコフェリルリン酸</t>
    </r>
    <r>
      <rPr>
        <sz val="8"/>
        <rFont val="Arial"/>
        <family val="2"/>
        <charset val="204"/>
      </rPr>
      <t xml:space="preserve">Na
</t>
    </r>
    <r>
      <rPr>
        <sz val="8"/>
        <rFont val="Arial"/>
        <family val="2"/>
      </rPr>
      <t>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））クロスポリマー
ラベンダー油
エタノール
カプリル酸グリセリル
テアニン
水酸化ナトリウム
トコフェロール
酢酸トコフェロール
リンゴ酸
フェノキシエタノール</t>
    </r>
  </si>
  <si>
    <t xml:space="preserve">Japanese tenugui red </t>
    <phoneticPr fontId="11"/>
  </si>
  <si>
    <r>
      <t>Japanese tenugui blue (12</t>
    </r>
    <r>
      <rPr>
        <sz val="10"/>
        <rFont val="Yu Gothic"/>
        <family val="2"/>
        <charset val="128"/>
      </rPr>
      <t>月リニューアル予定）</t>
    </r>
    <rPh sb="25" eb="26">
      <t>ガツ</t>
    </rPh>
    <rPh sb="32" eb="34">
      <t>ヨテイ</t>
    </rPh>
    <phoneticPr fontId="11"/>
  </si>
  <si>
    <r>
      <rPr>
        <sz val="12"/>
        <rFont val="Yu Mincho"/>
        <family val="1"/>
        <charset val="128"/>
      </rPr>
      <t>マリープラチーヌ　ホイップフェイシャルソープ</t>
    </r>
  </si>
  <si>
    <r>
      <rPr>
        <sz val="10"/>
        <rFont val="ＭＳ Ｐ明朝"/>
        <family val="1"/>
        <charset val="128"/>
      </rPr>
      <t>《</t>
    </r>
    <r>
      <rPr>
        <sz val="10"/>
        <rFont val="Arial"/>
        <family val="2"/>
        <charset val="204"/>
      </rPr>
      <t>MARY PLATINUE</t>
    </r>
    <r>
      <rPr>
        <sz val="10"/>
        <rFont val="ＭＳ Ｐ明朝"/>
        <family val="1"/>
        <charset val="128"/>
      </rPr>
      <t>》　</t>
    </r>
    <r>
      <rPr>
        <sz val="10"/>
        <rFont val="Arial"/>
        <family val="2"/>
        <charset val="204"/>
      </rPr>
      <t>Face soap</t>
    </r>
    <phoneticPr fontId="11"/>
  </si>
  <si>
    <t>Mary Platinue</t>
    <phoneticPr fontId="11"/>
  </si>
  <si>
    <r>
      <rPr>
        <sz val="10"/>
        <rFont val="Arial"/>
        <family val="2"/>
      </rPr>
      <t>《</t>
    </r>
    <r>
      <rPr>
        <sz val="10"/>
        <rFont val="Arial"/>
        <family val="2"/>
        <charset val="204"/>
      </rPr>
      <t>SKIN INNOVATION</t>
    </r>
    <r>
      <rPr>
        <sz val="10"/>
        <rFont val="Arial"/>
        <family val="2"/>
      </rPr>
      <t>》</t>
    </r>
    <r>
      <rPr>
        <sz val="10"/>
        <rFont val="Arial"/>
        <family val="2"/>
        <charset val="204"/>
      </rPr>
      <t>SODA GEL PACK 80g*2</t>
    </r>
  </si>
  <si>
    <r>
      <rPr>
        <sz val="12"/>
        <rFont val="Yu Mincho"/>
        <family val="1"/>
        <charset val="128"/>
      </rPr>
      <t>ロージードロップ　ローズパーフェクトストレッチシート</t>
    </r>
  </si>
  <si>
    <r>
      <rPr>
        <sz val="12"/>
        <rFont val="Yu Mincho"/>
        <family val="1"/>
        <charset val="128"/>
      </rPr>
      <t>ロージードロップ　ローズ　ブースフル　ローション</t>
    </r>
  </si>
  <si>
    <r>
      <rPr>
        <sz val="10"/>
        <rFont val="Arial"/>
        <family val="2"/>
      </rPr>
      <t>《</t>
    </r>
    <r>
      <rPr>
        <sz val="10"/>
        <rFont val="Arial"/>
        <family val="2"/>
        <charset val="204"/>
      </rPr>
      <t>ROSY DROP</t>
    </r>
    <r>
      <rPr>
        <sz val="10"/>
        <rFont val="Arial"/>
        <family val="2"/>
      </rPr>
      <t>》</t>
    </r>
    <r>
      <rPr>
        <sz val="10"/>
        <rFont val="Arial"/>
        <family val="2"/>
        <charset val="204"/>
      </rPr>
      <t xml:space="preserve"> BOOSTER LOTION 100ml</t>
    </r>
  </si>
  <si>
    <r>
      <rPr>
        <sz val="8"/>
        <rFont val="游ゴシック"/>
        <family val="1"/>
        <charset val="128"/>
      </rPr>
      <t>水</t>
    </r>
    <r>
      <rPr>
        <sz val="8"/>
        <rFont val="Arial"/>
        <family val="2"/>
        <charset val="204"/>
      </rPr>
      <t xml:space="preserve">
</t>
    </r>
    <r>
      <rPr>
        <sz val="8"/>
        <rFont val="游ゴシック"/>
        <family val="1"/>
        <charset val="128"/>
      </rPr>
      <t>ダマスクバラ花水</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メチルグルセス－２０</t>
    </r>
    <r>
      <rPr>
        <sz val="8"/>
        <rFont val="Arial"/>
        <family val="2"/>
        <charset val="204"/>
      </rPr>
      <t xml:space="preserve">
</t>
    </r>
    <r>
      <rPr>
        <sz val="8"/>
        <rFont val="游ゴシック"/>
        <family val="1"/>
        <charset val="128"/>
      </rPr>
      <t>ソルビトール</t>
    </r>
    <r>
      <rPr>
        <sz val="8"/>
        <rFont val="Arial"/>
        <family val="2"/>
        <charset val="204"/>
      </rPr>
      <t xml:space="preserve">
</t>
    </r>
    <r>
      <rPr>
        <sz val="8"/>
        <rFont val="游ゴシック"/>
        <family val="1"/>
        <charset val="128"/>
      </rPr>
      <t>ダマスクバラカルス培養エキス</t>
    </r>
    <r>
      <rPr>
        <sz val="8"/>
        <rFont val="Arial"/>
        <family val="2"/>
        <charset val="204"/>
      </rPr>
      <t xml:space="preserve">
</t>
    </r>
    <r>
      <rPr>
        <sz val="8"/>
        <rFont val="游ゴシック"/>
        <family val="1"/>
        <charset val="128"/>
      </rPr>
      <t>ダマスクバラ花エキス</t>
    </r>
    <r>
      <rPr>
        <sz val="8"/>
        <rFont val="Arial"/>
        <family val="2"/>
        <charset val="204"/>
      </rPr>
      <t xml:space="preserve">
</t>
    </r>
    <r>
      <rPr>
        <sz val="8"/>
        <rFont val="游ゴシック"/>
        <family val="1"/>
        <charset val="128"/>
      </rPr>
      <t>ＰＣＡ－Ｎａ</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セラミド２</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フラーレン</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水添レシチン</t>
    </r>
    <r>
      <rPr>
        <sz val="8"/>
        <rFont val="Arial"/>
        <family val="2"/>
        <charset val="204"/>
      </rPr>
      <t xml:space="preserve">
</t>
    </r>
    <r>
      <rPr>
        <sz val="8"/>
        <rFont val="游ゴシック"/>
        <family val="1"/>
        <charset val="128"/>
      </rPr>
      <t>テトラヘキシルデカン酸アスコルビル</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パンテノール</t>
    </r>
    <r>
      <rPr>
        <sz val="8"/>
        <rFont val="Arial"/>
        <family val="2"/>
        <charset val="204"/>
      </rPr>
      <t xml:space="preserve">
</t>
    </r>
    <r>
      <rPr>
        <sz val="8"/>
        <rFont val="游ゴシック"/>
        <family val="1"/>
        <charset val="128"/>
      </rPr>
      <t>パルミチン酸レチノール</t>
    </r>
    <r>
      <rPr>
        <sz val="8"/>
        <rFont val="Arial"/>
        <family val="2"/>
        <charset val="204"/>
      </rPr>
      <t xml:space="preserve">
</t>
    </r>
    <r>
      <rPr>
        <sz val="8"/>
        <rFont val="游ゴシック"/>
        <family val="1"/>
        <charset val="128"/>
      </rPr>
      <t>ピーナッツ油</t>
    </r>
    <r>
      <rPr>
        <sz val="8"/>
        <rFont val="Arial"/>
        <family val="2"/>
        <charset val="204"/>
      </rPr>
      <t xml:space="preserve">
</t>
    </r>
    <r>
      <rPr>
        <sz val="8"/>
        <rFont val="游ゴシック"/>
        <family val="1"/>
        <charset val="128"/>
      </rPr>
      <t>加水分解コラーゲン</t>
    </r>
    <r>
      <rPr>
        <sz val="8"/>
        <rFont val="Arial"/>
        <family val="2"/>
        <charset val="204"/>
      </rPr>
      <t xml:space="preserve">
</t>
    </r>
    <r>
      <rPr>
        <sz val="8"/>
        <rFont val="游ゴシック"/>
        <family val="1"/>
        <charset val="128"/>
      </rPr>
      <t>水溶性コラーゲン</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キサンタンガム</t>
    </r>
    <r>
      <rPr>
        <sz val="8"/>
        <rFont val="Arial"/>
        <family val="2"/>
        <charset val="204"/>
      </rPr>
      <t xml:space="preserve">
</t>
    </r>
    <r>
      <rPr>
        <sz val="8"/>
        <rFont val="游ゴシック"/>
        <family val="1"/>
        <charset val="128"/>
      </rPr>
      <t>ＤＰＧ</t>
    </r>
    <r>
      <rPr>
        <sz val="8"/>
        <rFont val="Arial"/>
        <family val="2"/>
        <charset val="204"/>
      </rPr>
      <t xml:space="preserve">
</t>
    </r>
    <r>
      <rPr>
        <sz val="8"/>
        <rFont val="游ゴシック"/>
        <family val="1"/>
        <charset val="128"/>
      </rPr>
      <t>ＰＰＧ－４セテス－２０</t>
    </r>
    <r>
      <rPr>
        <sz val="8"/>
        <rFont val="Arial"/>
        <family val="2"/>
        <charset val="204"/>
      </rPr>
      <t xml:space="preserve">
</t>
    </r>
    <r>
      <rPr>
        <sz val="8"/>
        <rFont val="游ゴシック"/>
        <family val="1"/>
        <charset val="128"/>
      </rPr>
      <t>ＥＤＴＡ－２Ｎａ</t>
    </r>
    <r>
      <rPr>
        <sz val="8"/>
        <rFont val="Arial"/>
        <family val="2"/>
        <charset val="204"/>
      </rPr>
      <t xml:space="preserve">
</t>
    </r>
    <r>
      <rPr>
        <sz val="8"/>
        <rFont val="游ゴシック"/>
        <family val="1"/>
        <charset val="128"/>
      </rPr>
      <t>クエン酸</t>
    </r>
    <r>
      <rPr>
        <sz val="8"/>
        <rFont val="Arial"/>
        <family val="2"/>
        <charset val="204"/>
      </rPr>
      <t xml:space="preserve">
</t>
    </r>
    <r>
      <rPr>
        <sz val="8"/>
        <rFont val="游ゴシック"/>
        <family val="1"/>
        <charset val="128"/>
      </rPr>
      <t>クエン酸Ｎａ</t>
    </r>
    <r>
      <rPr>
        <sz val="8"/>
        <rFont val="Arial"/>
        <family val="2"/>
        <charset val="204"/>
      </rPr>
      <t xml:space="preserve">
</t>
    </r>
    <r>
      <rPr>
        <sz val="8"/>
        <rFont val="游ゴシック"/>
        <family val="1"/>
        <charset val="128"/>
      </rPr>
      <t>フェノキシエタノール</t>
    </r>
    <phoneticPr fontId="11"/>
  </si>
  <si>
    <r>
      <rPr>
        <sz val="12"/>
        <rFont val="Yu Mincho"/>
        <family val="1"/>
        <charset val="128"/>
      </rPr>
      <t>ロージードロップ　美容液</t>
    </r>
  </si>
  <si>
    <r>
      <rPr>
        <sz val="10"/>
        <rFont val="Arial"/>
        <family val="2"/>
      </rPr>
      <t>《</t>
    </r>
    <r>
      <rPr>
        <sz val="10"/>
        <rFont val="Arial"/>
        <family val="2"/>
        <charset val="204"/>
      </rPr>
      <t>ROSY DROP</t>
    </r>
    <r>
      <rPr>
        <sz val="10"/>
        <rFont val="Arial"/>
        <family val="2"/>
      </rPr>
      <t>》</t>
    </r>
    <r>
      <rPr>
        <sz val="10"/>
        <rFont val="Arial"/>
        <family val="2"/>
        <charset val="204"/>
      </rPr>
      <t xml:space="preserve"> WRINKLE SERUM 20ml</t>
    </r>
  </si>
  <si>
    <r>
      <rPr>
        <sz val="12"/>
        <rFont val="Yu Mincho"/>
        <family val="1"/>
        <charset val="128"/>
      </rPr>
      <t>ロージードロップ　クリーム</t>
    </r>
  </si>
  <si>
    <r>
      <rPr>
        <sz val="10"/>
        <rFont val="Arial"/>
        <family val="2"/>
      </rPr>
      <t>《</t>
    </r>
    <r>
      <rPr>
        <sz val="10"/>
        <rFont val="Arial"/>
        <family val="2"/>
        <charset val="204"/>
      </rPr>
      <t>ROSY DROP</t>
    </r>
    <r>
      <rPr>
        <sz val="10"/>
        <rFont val="Arial"/>
        <family val="2"/>
      </rPr>
      <t>》</t>
    </r>
    <r>
      <rPr>
        <sz val="10"/>
        <rFont val="Arial"/>
        <family val="2"/>
        <charset val="204"/>
      </rPr>
      <t xml:space="preserve"> FURROW CREAM 32g</t>
    </r>
  </si>
  <si>
    <r>
      <rPr>
        <sz val="12"/>
        <color theme="1"/>
        <rFont val="Yu Mincho"/>
        <family val="1"/>
        <charset val="128"/>
      </rPr>
      <t>ロージードロップ　ローズパーフェクトストレッチシート</t>
    </r>
  </si>
  <si>
    <r>
      <rPr>
        <sz val="12"/>
        <color theme="1"/>
        <rFont val="Yu Mincho"/>
        <family val="1"/>
        <charset val="128"/>
      </rPr>
      <t>エステラボ　ポイントクレンジング</t>
    </r>
  </si>
  <si>
    <r>
      <t>ESTLABO</t>
    </r>
    <r>
      <rPr>
        <sz val="10"/>
        <color theme="1"/>
        <rFont val="ＭＳ 明朝"/>
        <family val="1"/>
        <charset val="128"/>
      </rPr>
      <t>　</t>
    </r>
    <r>
      <rPr>
        <sz val="10"/>
        <color theme="1"/>
        <rFont val="Arial"/>
        <family val="2"/>
        <charset val="204"/>
      </rPr>
      <t>POINT CLEANSING</t>
    </r>
  </si>
  <si>
    <r>
      <rPr>
        <sz val="8"/>
        <rFont val="游ゴシック"/>
        <family val="1"/>
        <charset val="128"/>
      </rPr>
      <t>水</t>
    </r>
    <r>
      <rPr>
        <sz val="8"/>
        <rFont val="Arial"/>
        <family val="2"/>
        <charset val="204"/>
      </rPr>
      <t xml:space="preserve">
</t>
    </r>
    <r>
      <rPr>
        <sz val="8"/>
        <rFont val="游ゴシック"/>
        <family val="1"/>
        <charset val="128"/>
      </rPr>
      <t>コカミドプロピルベタイン</t>
    </r>
    <r>
      <rPr>
        <sz val="8"/>
        <rFont val="Arial"/>
        <family val="2"/>
        <charset val="204"/>
      </rPr>
      <t xml:space="preserve">
BG
</t>
    </r>
    <r>
      <rPr>
        <sz val="8"/>
        <rFont val="游ゴシック"/>
        <family val="1"/>
        <charset val="128"/>
      </rPr>
      <t>ココイルグルタミン酸</t>
    </r>
    <r>
      <rPr>
        <sz val="8"/>
        <rFont val="Arial"/>
        <family val="2"/>
        <charset val="204"/>
      </rPr>
      <t xml:space="preserve">TEA
</t>
    </r>
    <r>
      <rPr>
        <sz val="8"/>
        <rFont val="游ゴシック"/>
        <family val="1"/>
        <charset val="128"/>
      </rPr>
      <t>ラウロイルアスパラギン酸</t>
    </r>
    <r>
      <rPr>
        <sz val="8"/>
        <rFont val="Arial"/>
        <family val="2"/>
        <charset val="204"/>
      </rPr>
      <t xml:space="preserve">Na
</t>
    </r>
    <r>
      <rPr>
        <sz val="8"/>
        <rFont val="游ゴシック"/>
        <family val="1"/>
        <charset val="128"/>
      </rPr>
      <t>グリセリン</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ラウラミド</t>
    </r>
    <r>
      <rPr>
        <sz val="8"/>
        <rFont val="Arial"/>
        <family val="2"/>
        <charset val="204"/>
      </rPr>
      <t xml:space="preserve">DEA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ラベンダー油</t>
    </r>
    <r>
      <rPr>
        <sz val="8"/>
        <rFont val="Arial"/>
        <family val="2"/>
        <charset val="204"/>
      </rPr>
      <t xml:space="preserve">
</t>
    </r>
    <r>
      <rPr>
        <sz val="8"/>
        <rFont val="游ゴシック"/>
        <family val="1"/>
        <charset val="128"/>
      </rPr>
      <t>セテアレス</t>
    </r>
    <r>
      <rPr>
        <sz val="8"/>
        <rFont val="Arial"/>
        <family val="2"/>
        <charset val="204"/>
      </rPr>
      <t>-60</t>
    </r>
    <r>
      <rPr>
        <sz val="8"/>
        <rFont val="游ゴシック"/>
        <family val="1"/>
        <charset val="128"/>
      </rPr>
      <t>ミリスチルグリコール</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カプリリルグリコール</t>
    </r>
    <phoneticPr fontId="11"/>
  </si>
  <si>
    <r>
      <rPr>
        <sz val="8"/>
        <rFont val="ＭＳ Ｐゴシック"/>
        <family val="2"/>
        <charset val="128"/>
      </rPr>
      <t>トリエチルヘキサノイン、ミネラルオイル、テトラオレイン酸ソルベス</t>
    </r>
    <r>
      <rPr>
        <sz val="8"/>
        <rFont val="Arial"/>
        <family val="2"/>
        <charset val="204"/>
      </rPr>
      <t>-30</t>
    </r>
    <r>
      <rPr>
        <sz val="8"/>
        <rFont val="ＭＳ Ｐゴシック"/>
        <family val="2"/>
        <charset val="128"/>
      </rPr>
      <t>、ヘチマエキス、ヒバマタエキス、クレマティスエキス、セイヨウナツユキソウ花エキス、スギナエキス、セイヨウキズタエキス、テトラヘキシルデカン酸アスコルビル、トコフェロール</t>
    </r>
    <phoneticPr fontId="11"/>
  </si>
  <si>
    <r>
      <rPr>
        <sz val="12"/>
        <color theme="1"/>
        <rFont val="Yu Mincho"/>
        <family val="1"/>
        <charset val="128"/>
      </rPr>
      <t>エステラボ　ソフトピールジェル　スクラブ</t>
    </r>
  </si>
  <si>
    <r>
      <rPr>
        <sz val="8"/>
        <rFont val="游ゴシック"/>
        <family val="1"/>
        <charset val="128"/>
      </rPr>
      <t>水</t>
    </r>
    <r>
      <rPr>
        <sz val="8"/>
        <rFont val="Arial"/>
        <family val="2"/>
        <charset val="204"/>
      </rPr>
      <t xml:space="preserve">
BG
</t>
    </r>
    <r>
      <rPr>
        <sz val="8"/>
        <rFont val="游ゴシック"/>
        <family val="1"/>
        <charset val="128"/>
      </rPr>
      <t>グリセリン</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グルコマンナン</t>
    </r>
    <r>
      <rPr>
        <sz val="8"/>
        <rFont val="Arial"/>
        <family val="2"/>
        <charset val="204"/>
      </rPr>
      <t xml:space="preserve">
</t>
    </r>
    <r>
      <rPr>
        <sz val="8"/>
        <rFont val="游ゴシック"/>
        <family val="1"/>
        <charset val="128"/>
      </rPr>
      <t>トウモロコシ穂軸</t>
    </r>
    <r>
      <rPr>
        <sz val="8"/>
        <rFont val="Arial"/>
        <family val="2"/>
        <charset val="204"/>
      </rPr>
      <t xml:space="preserve">
</t>
    </r>
    <r>
      <rPr>
        <sz val="8"/>
        <rFont val="游ゴシック"/>
        <family val="1"/>
        <charset val="128"/>
      </rPr>
      <t>グリコール酸</t>
    </r>
    <r>
      <rPr>
        <sz val="8"/>
        <rFont val="Arial"/>
        <family val="2"/>
        <charset val="204"/>
      </rPr>
      <t xml:space="preserve">
</t>
    </r>
    <r>
      <rPr>
        <sz val="8"/>
        <rFont val="游ゴシック"/>
        <family val="1"/>
        <charset val="128"/>
      </rPr>
      <t>ゼニアオイ花エキス</t>
    </r>
    <r>
      <rPr>
        <sz val="8"/>
        <rFont val="Arial"/>
        <family val="2"/>
        <charset val="204"/>
      </rPr>
      <t xml:space="preserve">
</t>
    </r>
    <r>
      <rPr>
        <sz val="8"/>
        <rFont val="游ゴシック"/>
        <family val="1"/>
        <charset val="128"/>
      </rPr>
      <t>ナツメ果実エキス</t>
    </r>
    <r>
      <rPr>
        <sz val="8"/>
        <rFont val="Arial"/>
        <family val="2"/>
        <charset val="204"/>
      </rPr>
      <t xml:space="preserve">
</t>
    </r>
    <r>
      <rPr>
        <sz val="8"/>
        <rFont val="游ゴシック"/>
        <family val="1"/>
        <charset val="128"/>
      </rPr>
      <t>オウゴン根エキス</t>
    </r>
    <r>
      <rPr>
        <sz val="8"/>
        <rFont val="Arial"/>
        <family val="2"/>
        <charset val="204"/>
      </rPr>
      <t xml:space="preserve">
</t>
    </r>
    <r>
      <rPr>
        <sz val="8"/>
        <rFont val="游ゴシック"/>
        <family val="1"/>
        <charset val="128"/>
      </rPr>
      <t>アロエベラ葉エキス</t>
    </r>
    <r>
      <rPr>
        <sz val="8"/>
        <rFont val="Arial"/>
        <family val="2"/>
        <charset val="204"/>
      </rPr>
      <t xml:space="preserve">
</t>
    </r>
    <r>
      <rPr>
        <sz val="8"/>
        <rFont val="游ゴシック"/>
        <family val="1"/>
        <charset val="128"/>
      </rPr>
      <t>アルニカ花エキス</t>
    </r>
    <r>
      <rPr>
        <sz val="8"/>
        <rFont val="Arial"/>
        <family val="2"/>
        <charset val="204"/>
      </rPr>
      <t xml:space="preserve">
</t>
    </r>
    <r>
      <rPr>
        <sz val="8"/>
        <rFont val="游ゴシック"/>
        <family val="1"/>
        <charset val="128"/>
      </rPr>
      <t>キュウリ果実エキス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セイヨウニワトコ花エキス</t>
    </r>
    <r>
      <rPr>
        <sz val="8"/>
        <rFont val="Arial"/>
        <family val="2"/>
        <charset val="204"/>
      </rPr>
      <t xml:space="preserve">
</t>
    </r>
    <r>
      <rPr>
        <sz val="8"/>
        <rFont val="游ゴシック"/>
        <family val="1"/>
        <charset val="128"/>
      </rPr>
      <t>パリエタリアエキス</t>
    </r>
    <r>
      <rPr>
        <sz val="8"/>
        <rFont val="Arial"/>
        <family val="2"/>
        <charset val="204"/>
      </rPr>
      <t xml:space="preserve">
</t>
    </r>
    <r>
      <rPr>
        <sz val="8"/>
        <rFont val="游ゴシック"/>
        <family val="1"/>
        <charset val="128"/>
      </rPr>
      <t>ハトムギ種子エキス</t>
    </r>
    <r>
      <rPr>
        <sz val="8"/>
        <rFont val="Arial"/>
        <family val="2"/>
        <charset val="204"/>
      </rPr>
      <t xml:space="preserve">
</t>
    </r>
    <r>
      <rPr>
        <sz val="8"/>
        <rFont val="游ゴシック"/>
        <family val="1"/>
        <charset val="128"/>
      </rPr>
      <t>キハダ樹皮エキス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水酸化</t>
    </r>
    <r>
      <rPr>
        <sz val="8"/>
        <rFont val="Arial"/>
        <family val="2"/>
        <charset val="204"/>
      </rPr>
      <t>K
1,2-</t>
    </r>
    <r>
      <rPr>
        <sz val="8"/>
        <rFont val="游ゴシック"/>
        <family val="1"/>
        <charset val="128"/>
      </rPr>
      <t>ヘキサンジオール</t>
    </r>
    <r>
      <rPr>
        <sz val="8"/>
        <rFont val="Arial"/>
        <family val="2"/>
        <charset val="204"/>
      </rPr>
      <t xml:space="preserve">
</t>
    </r>
    <r>
      <rPr>
        <sz val="8"/>
        <rFont val="游ゴシック"/>
        <family val="1"/>
        <charset val="128"/>
      </rPr>
      <t>カルボマー</t>
    </r>
    <r>
      <rPr>
        <sz val="8"/>
        <rFont val="Arial"/>
        <family val="2"/>
        <charset val="204"/>
      </rPr>
      <t xml:space="preserve">
</t>
    </r>
    <r>
      <rPr>
        <sz val="8"/>
        <rFont val="游ゴシック"/>
        <family val="1"/>
        <charset val="128"/>
      </rPr>
      <t>カプリリルグリコール</t>
    </r>
    <phoneticPr fontId="11"/>
  </si>
  <si>
    <r>
      <rPr>
        <sz val="12"/>
        <color theme="1"/>
        <rFont val="Yu Mincho"/>
        <family val="1"/>
        <charset val="128"/>
      </rPr>
      <t>エステラボ　クリーンオフパック</t>
    </r>
  </si>
  <si>
    <r>
      <rPr>
        <sz val="8"/>
        <rFont val="游ゴシック"/>
        <family val="1"/>
        <charset val="128"/>
      </rPr>
      <t>タルク</t>
    </r>
    <r>
      <rPr>
        <sz val="8"/>
        <rFont val="Arial"/>
        <family val="2"/>
        <charset val="204"/>
      </rPr>
      <t xml:space="preserve">
</t>
    </r>
    <r>
      <rPr>
        <sz val="8"/>
        <rFont val="游ゴシック"/>
        <family val="1"/>
        <charset val="128"/>
      </rPr>
      <t>コーンスターチ</t>
    </r>
    <r>
      <rPr>
        <sz val="8"/>
        <rFont val="Arial"/>
        <family val="2"/>
        <charset val="204"/>
      </rPr>
      <t xml:space="preserve">
</t>
    </r>
    <r>
      <rPr>
        <sz val="8"/>
        <rFont val="游ゴシック"/>
        <family val="1"/>
        <charset val="128"/>
      </rPr>
      <t>アルブミン</t>
    </r>
    <r>
      <rPr>
        <sz val="8"/>
        <rFont val="Arial"/>
        <family val="2"/>
        <charset val="204"/>
      </rPr>
      <t xml:space="preserve">
</t>
    </r>
    <r>
      <rPr>
        <sz val="8"/>
        <rFont val="游ゴシック"/>
        <family val="1"/>
        <charset val="128"/>
      </rPr>
      <t>バレイショデンプン</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パパイン</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酸化チタン</t>
    </r>
    <phoneticPr fontId="11"/>
  </si>
  <si>
    <r>
      <rPr>
        <sz val="12"/>
        <color theme="1"/>
        <rFont val="Yu Mincho"/>
        <family val="1"/>
        <charset val="128"/>
      </rPr>
      <t>エステラボ　クレンジングジェル</t>
    </r>
  </si>
  <si>
    <r>
      <t>ESTLABO</t>
    </r>
    <r>
      <rPr>
        <sz val="10"/>
        <color theme="1"/>
        <rFont val="ＭＳ 明朝"/>
        <family val="1"/>
        <charset val="128"/>
      </rPr>
      <t>　</t>
    </r>
    <r>
      <rPr>
        <sz val="10"/>
        <color theme="1"/>
        <rFont val="Arial"/>
        <family val="2"/>
        <charset val="204"/>
      </rPr>
      <t>CLEANSING  GEL</t>
    </r>
    <phoneticPr fontId="11"/>
  </si>
  <si>
    <r>
      <rPr>
        <sz val="12"/>
        <rFont val="Yu Mincho"/>
        <family val="1"/>
        <charset val="128"/>
      </rPr>
      <t>エステラボ　クレンジングエマルジョン</t>
    </r>
  </si>
  <si>
    <r>
      <t>ESTLABO</t>
    </r>
    <r>
      <rPr>
        <sz val="10"/>
        <rFont val="ＭＳ 明朝"/>
        <family val="1"/>
        <charset val="128"/>
      </rPr>
      <t>　</t>
    </r>
    <r>
      <rPr>
        <sz val="10"/>
        <rFont val="Arial"/>
        <family val="2"/>
        <charset val="204"/>
      </rPr>
      <t>CLEANSING  EMULSION</t>
    </r>
    <phoneticPr fontId="11"/>
  </si>
  <si>
    <r>
      <rPr>
        <sz val="8"/>
        <rFont val="游ゴシック"/>
        <family val="1"/>
        <charset val="128"/>
      </rPr>
      <t>水</t>
    </r>
    <r>
      <rPr>
        <sz val="8"/>
        <rFont val="Arial"/>
        <family val="2"/>
        <charset val="204"/>
      </rPr>
      <t xml:space="preserve">
</t>
    </r>
    <r>
      <rPr>
        <sz val="8"/>
        <rFont val="游ゴシック"/>
        <family val="1"/>
        <charset val="128"/>
      </rPr>
      <t>ミネラルオイル</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トリ（カプリル酸</t>
    </r>
    <r>
      <rPr>
        <sz val="8"/>
        <rFont val="Arial"/>
        <family val="2"/>
        <charset val="204"/>
      </rPr>
      <t>/</t>
    </r>
    <r>
      <rPr>
        <sz val="8"/>
        <rFont val="游ゴシック"/>
        <family val="1"/>
        <charset val="128"/>
      </rPr>
      <t>カプリン酸）グリセリル</t>
    </r>
    <r>
      <rPr>
        <sz val="8"/>
        <rFont val="Arial"/>
        <family val="2"/>
        <charset val="204"/>
      </rPr>
      <t xml:space="preserve">
</t>
    </r>
    <r>
      <rPr>
        <sz val="8"/>
        <rFont val="游ゴシック"/>
        <family val="1"/>
        <charset val="128"/>
      </rPr>
      <t>ホホバ種子油</t>
    </r>
    <r>
      <rPr>
        <sz val="8"/>
        <rFont val="Arial"/>
        <family val="2"/>
        <charset val="204"/>
      </rPr>
      <t xml:space="preserve">
</t>
    </r>
    <r>
      <rPr>
        <sz val="8"/>
        <rFont val="游ゴシック"/>
        <family val="1"/>
        <charset val="128"/>
      </rPr>
      <t>ステアリン酸グリセリル（</t>
    </r>
    <r>
      <rPr>
        <sz val="8"/>
        <rFont val="Arial"/>
        <family val="2"/>
        <charset val="204"/>
      </rPr>
      <t>SE</t>
    </r>
    <r>
      <rPr>
        <sz val="8"/>
        <rFont val="游ゴシック"/>
        <family val="1"/>
        <charset val="128"/>
      </rPr>
      <t>）</t>
    </r>
    <r>
      <rPr>
        <sz val="8"/>
        <rFont val="Arial"/>
        <family val="2"/>
        <charset val="204"/>
      </rPr>
      <t xml:space="preserve">
</t>
    </r>
    <r>
      <rPr>
        <sz val="8"/>
        <rFont val="游ゴシック"/>
        <family val="1"/>
        <charset val="128"/>
      </rPr>
      <t>水添ヤシ油</t>
    </r>
    <r>
      <rPr>
        <sz val="8"/>
        <rFont val="Arial"/>
        <family val="2"/>
        <charset val="204"/>
      </rPr>
      <t xml:space="preserve">
</t>
    </r>
    <r>
      <rPr>
        <sz val="8"/>
        <rFont val="游ゴシック"/>
        <family val="1"/>
        <charset val="128"/>
      </rPr>
      <t>ステアリン酸</t>
    </r>
    <r>
      <rPr>
        <sz val="8"/>
        <rFont val="Arial"/>
        <family val="2"/>
        <charset val="204"/>
      </rPr>
      <t xml:space="preserve">
</t>
    </r>
    <r>
      <rPr>
        <sz val="8"/>
        <rFont val="游ゴシック"/>
        <family val="1"/>
        <charset val="128"/>
      </rPr>
      <t>ポリソルベート</t>
    </r>
    <r>
      <rPr>
        <sz val="8"/>
        <rFont val="Arial"/>
        <family val="2"/>
        <charset val="204"/>
      </rPr>
      <t xml:space="preserve">60
</t>
    </r>
    <r>
      <rPr>
        <sz val="8"/>
        <rFont val="游ゴシック"/>
        <family val="1"/>
        <charset val="128"/>
      </rPr>
      <t>セテス</t>
    </r>
    <r>
      <rPr>
        <sz val="8"/>
        <rFont val="Arial"/>
        <family val="2"/>
        <charset val="204"/>
      </rPr>
      <t xml:space="preserve">-6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トコフェロール</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トゲキリンサイ</t>
    </r>
    <r>
      <rPr>
        <sz val="8"/>
        <rFont val="Arial"/>
        <family val="2"/>
        <charset val="204"/>
      </rPr>
      <t>/</t>
    </r>
    <r>
      <rPr>
        <sz val="8"/>
        <rFont val="游ゴシック"/>
        <family val="1"/>
        <charset val="128"/>
      </rPr>
      <t>ミツイシコンブ</t>
    </r>
    <r>
      <rPr>
        <sz val="8"/>
        <rFont val="Arial"/>
        <family val="2"/>
        <charset val="204"/>
      </rPr>
      <t>/</t>
    </r>
    <r>
      <rPr>
        <sz val="8"/>
        <rFont val="游ゴシック"/>
        <family val="1"/>
        <charset val="128"/>
      </rPr>
      <t>ウスバアオノリエキス</t>
    </r>
    <r>
      <rPr>
        <sz val="8"/>
        <rFont val="Arial"/>
        <family val="2"/>
        <charset val="204"/>
      </rPr>
      <t xml:space="preserve">
</t>
    </r>
    <r>
      <rPr>
        <sz val="8"/>
        <rFont val="游ゴシック"/>
        <family val="1"/>
        <charset val="128"/>
      </rPr>
      <t>ラベンダー油</t>
    </r>
    <r>
      <rPr>
        <sz val="8"/>
        <rFont val="Arial"/>
        <family val="2"/>
        <charset val="204"/>
      </rPr>
      <t xml:space="preserve">
</t>
    </r>
    <r>
      <rPr>
        <sz val="8"/>
        <rFont val="游ゴシック"/>
        <family val="1"/>
        <charset val="128"/>
      </rPr>
      <t>ダイズ油</t>
    </r>
    <r>
      <rPr>
        <sz val="8"/>
        <rFont val="Arial"/>
        <family val="2"/>
        <charset val="204"/>
      </rPr>
      <t xml:space="preserve">
</t>
    </r>
    <r>
      <rPr>
        <sz val="8"/>
        <rFont val="游ゴシック"/>
        <family val="1"/>
        <charset val="128"/>
      </rPr>
      <t>水酸化</t>
    </r>
    <r>
      <rPr>
        <sz val="8"/>
        <rFont val="Arial"/>
        <family val="2"/>
        <charset val="204"/>
      </rPr>
      <t xml:space="preserve">K
</t>
    </r>
    <r>
      <rPr>
        <sz val="8"/>
        <rFont val="游ゴシック"/>
        <family val="1"/>
        <charset val="128"/>
      </rPr>
      <t>テトラオレイン酸ソルベス</t>
    </r>
    <r>
      <rPr>
        <sz val="8"/>
        <rFont val="Arial"/>
        <family val="2"/>
        <charset val="204"/>
      </rPr>
      <t xml:space="preserve">-30
</t>
    </r>
    <r>
      <rPr>
        <sz val="8"/>
        <rFont val="游ゴシック"/>
        <family val="1"/>
        <charset val="128"/>
      </rPr>
      <t>ラウロイルグルタミン酸</t>
    </r>
    <r>
      <rPr>
        <sz val="8"/>
        <rFont val="Arial"/>
        <family val="2"/>
        <charset val="204"/>
      </rPr>
      <t xml:space="preserve">Na
</t>
    </r>
    <r>
      <rPr>
        <sz val="8"/>
        <rFont val="游ゴシック"/>
        <family val="1"/>
        <charset val="128"/>
      </rPr>
      <t>ジメチコン</t>
    </r>
    <r>
      <rPr>
        <sz val="8"/>
        <rFont val="Arial"/>
        <family val="2"/>
        <charset val="204"/>
      </rPr>
      <t xml:space="preserve">
1,2-</t>
    </r>
    <r>
      <rPr>
        <sz val="8"/>
        <rFont val="游ゴシック"/>
        <family val="1"/>
        <charset val="128"/>
      </rPr>
      <t>ヘキサンジオール</t>
    </r>
    <r>
      <rPr>
        <sz val="8"/>
        <rFont val="Arial"/>
        <family val="2"/>
        <charset val="204"/>
      </rPr>
      <t xml:space="preserve">
BG</t>
    </r>
    <phoneticPr fontId="11"/>
  </si>
  <si>
    <r>
      <rPr>
        <sz val="12"/>
        <rFont val="Yu Mincho"/>
        <family val="1"/>
        <charset val="128"/>
      </rPr>
      <t>エステラボ　クレンジングフォーム</t>
    </r>
  </si>
  <si>
    <r>
      <t>ESTLABO</t>
    </r>
    <r>
      <rPr>
        <sz val="10"/>
        <rFont val="ＭＳ 明朝"/>
        <family val="1"/>
        <charset val="128"/>
      </rPr>
      <t>　</t>
    </r>
    <r>
      <rPr>
        <sz val="10"/>
        <rFont val="Arial"/>
        <family val="2"/>
        <charset val="204"/>
      </rPr>
      <t>CLEANSING  FOAM</t>
    </r>
    <phoneticPr fontId="11"/>
  </si>
  <si>
    <r>
      <rPr>
        <sz val="8"/>
        <rFont val="Times New Roman"/>
        <family val="1"/>
        <charset val="128"/>
      </rPr>
      <t xml:space="preserve">グリセリン
水
ミリスチン酸
</t>
    </r>
    <r>
      <rPr>
        <sz val="8"/>
        <rFont val="Arial"/>
        <family val="2"/>
        <charset val="204"/>
      </rPr>
      <t xml:space="preserve">BG
</t>
    </r>
    <r>
      <rPr>
        <sz val="8"/>
        <rFont val="Times New Roman"/>
        <family val="1"/>
        <charset val="128"/>
      </rPr>
      <t>水酸化</t>
    </r>
    <r>
      <rPr>
        <sz val="8"/>
        <rFont val="Arial"/>
        <family val="2"/>
        <charset val="204"/>
      </rPr>
      <t xml:space="preserve">K
</t>
    </r>
    <r>
      <rPr>
        <sz val="8"/>
        <rFont val="Times New Roman"/>
        <family val="1"/>
        <charset val="128"/>
      </rPr>
      <t>ジステアリン酸</t>
    </r>
    <r>
      <rPr>
        <sz val="8"/>
        <rFont val="Arial"/>
        <family val="2"/>
        <charset val="204"/>
      </rPr>
      <t xml:space="preserve">PEG-150
</t>
    </r>
    <r>
      <rPr>
        <sz val="8"/>
        <rFont val="Times New Roman"/>
        <family val="1"/>
        <charset val="128"/>
      </rPr>
      <t>パルミチン酸
ステアリン酸
ラウリン酸
ステアリン酸グリセリル（</t>
    </r>
    <r>
      <rPr>
        <sz val="8"/>
        <rFont val="Arial"/>
        <family val="2"/>
        <charset val="204"/>
      </rPr>
      <t>SE</t>
    </r>
    <r>
      <rPr>
        <sz val="8"/>
        <rFont val="Times New Roman"/>
        <family val="1"/>
        <charset val="128"/>
      </rPr>
      <t>）
ココイルグルタミン酸</t>
    </r>
    <r>
      <rPr>
        <sz val="8"/>
        <rFont val="Arial"/>
        <family val="2"/>
        <charset val="204"/>
      </rPr>
      <t xml:space="preserve">TEA
</t>
    </r>
    <r>
      <rPr>
        <sz val="8"/>
        <rFont val="Times New Roman"/>
        <family val="1"/>
        <charset val="128"/>
      </rPr>
      <t>ココイルサルコシン</t>
    </r>
    <r>
      <rPr>
        <sz val="8"/>
        <rFont val="Arial"/>
        <family val="2"/>
        <charset val="204"/>
      </rPr>
      <t xml:space="preserve">Na
</t>
    </r>
    <r>
      <rPr>
        <sz val="8"/>
        <rFont val="Times New Roman"/>
        <family val="1"/>
        <charset val="128"/>
      </rPr>
      <t>ラウラミド</t>
    </r>
    <r>
      <rPr>
        <sz val="8"/>
        <rFont val="Arial"/>
        <family val="2"/>
        <charset val="204"/>
      </rPr>
      <t xml:space="preserve">DEA
</t>
    </r>
    <r>
      <rPr>
        <sz val="8"/>
        <rFont val="Times New Roman"/>
        <family val="1"/>
        <charset val="128"/>
      </rPr>
      <t>グリチルレチン酸ステアリル
プラセンタエキス
ヒアルロン酸</t>
    </r>
    <r>
      <rPr>
        <sz val="8"/>
        <rFont val="Arial"/>
        <family val="2"/>
        <charset val="204"/>
      </rPr>
      <t xml:space="preserve">Na
</t>
    </r>
    <r>
      <rPr>
        <sz val="8"/>
        <rFont val="Times New Roman"/>
        <family val="1"/>
        <charset val="128"/>
      </rPr>
      <t>水溶性コラーゲン
リン酸アスコルビル</t>
    </r>
    <r>
      <rPr>
        <sz val="8"/>
        <rFont val="Arial"/>
        <family val="2"/>
        <charset val="204"/>
      </rPr>
      <t xml:space="preserve">Mg
</t>
    </r>
    <r>
      <rPr>
        <sz val="8"/>
        <rFont val="Times New Roman"/>
        <family val="1"/>
        <charset val="128"/>
      </rPr>
      <t>ヒバマタエキス
クレマティス葉エキス
スギナエキス
セイヨウキズタ葉</t>
    </r>
    <r>
      <rPr>
        <sz val="8"/>
        <rFont val="Arial"/>
        <family val="2"/>
        <charset val="204"/>
      </rPr>
      <t>/</t>
    </r>
    <r>
      <rPr>
        <sz val="8"/>
        <rFont val="Times New Roman"/>
        <family val="1"/>
        <charset val="128"/>
      </rPr>
      <t>茎エキス
セイヨウナツユキソウ花エキス
ラベンダー花水
エチドロン酸
カプリリルグリコール</t>
    </r>
  </si>
  <si>
    <r>
      <rPr>
        <sz val="12"/>
        <rFont val="Yu Mincho"/>
        <family val="1"/>
        <charset val="128"/>
      </rPr>
      <t>エステラボ　フレッシュナーローション</t>
    </r>
  </si>
  <si>
    <r>
      <rPr>
        <sz val="8"/>
        <rFont val="游ゴシック"/>
        <family val="1"/>
        <charset val="128"/>
      </rPr>
      <t>水</t>
    </r>
    <r>
      <rPr>
        <sz val="8"/>
        <rFont val="Arial"/>
        <family val="2"/>
        <charset val="204"/>
      </rPr>
      <t xml:space="preserve">
</t>
    </r>
    <r>
      <rPr>
        <sz val="8"/>
        <rFont val="游ゴシック"/>
        <family val="1"/>
        <charset val="128"/>
      </rPr>
      <t>エタノール</t>
    </r>
    <r>
      <rPr>
        <sz val="8"/>
        <rFont val="Arial"/>
        <family val="2"/>
        <charset val="204"/>
      </rPr>
      <t xml:space="preserve">
BG
</t>
    </r>
    <r>
      <rPr>
        <sz val="8"/>
        <rFont val="游ゴシック"/>
        <family val="1"/>
        <charset val="128"/>
      </rPr>
      <t>グリセリン</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トゲキリンサイ</t>
    </r>
    <r>
      <rPr>
        <sz val="8"/>
        <rFont val="Arial"/>
        <family val="2"/>
        <charset val="204"/>
      </rPr>
      <t>/</t>
    </r>
    <r>
      <rPr>
        <sz val="8"/>
        <rFont val="游ゴシック"/>
        <family val="1"/>
        <charset val="128"/>
      </rPr>
      <t>ミツイシコンブ</t>
    </r>
    <r>
      <rPr>
        <sz val="8"/>
        <rFont val="Arial"/>
        <family val="2"/>
        <charset val="204"/>
      </rPr>
      <t>/</t>
    </r>
    <r>
      <rPr>
        <sz val="8"/>
        <rFont val="游ゴシック"/>
        <family val="1"/>
        <charset val="128"/>
      </rPr>
      <t>ウスバアオノリエキス</t>
    </r>
    <r>
      <rPr>
        <sz val="8"/>
        <rFont val="Arial"/>
        <family val="2"/>
        <charset val="204"/>
      </rPr>
      <t xml:space="preserve">
</t>
    </r>
    <r>
      <rPr>
        <sz val="8"/>
        <rFont val="游ゴシック"/>
        <family val="1"/>
        <charset val="128"/>
      </rPr>
      <t>ムクロジエキス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カプリリルグリコール</t>
    </r>
    <r>
      <rPr>
        <sz val="8"/>
        <rFont val="Arial"/>
        <family val="2"/>
        <charset val="204"/>
      </rPr>
      <t xml:space="preserve">
</t>
    </r>
    <phoneticPr fontId="11"/>
  </si>
  <si>
    <r>
      <rPr>
        <sz val="12"/>
        <rFont val="Yu Mincho"/>
        <family val="1"/>
        <charset val="128"/>
      </rPr>
      <t>エステラボ　メルティングローション</t>
    </r>
  </si>
  <si>
    <r>
      <rPr>
        <sz val="8"/>
        <rFont val="ＭＳ Ｐゴシック"/>
        <family val="2"/>
        <charset val="128"/>
      </rPr>
      <t>水、アルギニン、グリセリン、</t>
    </r>
    <r>
      <rPr>
        <sz val="8"/>
        <rFont val="Arial"/>
        <family val="2"/>
        <charset val="204"/>
      </rPr>
      <t>DPG</t>
    </r>
    <r>
      <rPr>
        <sz val="8"/>
        <rFont val="ＭＳ Ｐゴシック"/>
        <family val="2"/>
        <charset val="128"/>
      </rPr>
      <t>、ラベンダー水、リン酸アスコルビル</t>
    </r>
    <r>
      <rPr>
        <sz val="8"/>
        <rFont val="Arial"/>
        <family val="2"/>
        <charset val="204"/>
      </rPr>
      <t>Mg</t>
    </r>
    <r>
      <rPr>
        <sz val="8"/>
        <rFont val="ＭＳ Ｐゴシック"/>
        <family val="2"/>
        <charset val="128"/>
      </rPr>
      <t>、スギナエキス、セイヨウアカマツ球果エキス、ホップエキス、レモンエキス、ローズマリーエキス、ココイルサルコシン</t>
    </r>
    <r>
      <rPr>
        <sz val="8"/>
        <rFont val="Arial"/>
        <family val="2"/>
        <charset val="204"/>
      </rPr>
      <t>Na</t>
    </r>
    <r>
      <rPr>
        <sz val="8"/>
        <rFont val="ＭＳ Ｐゴシック"/>
        <family val="2"/>
        <charset val="128"/>
      </rPr>
      <t>、水酸化</t>
    </r>
    <r>
      <rPr>
        <sz val="8"/>
        <rFont val="Arial"/>
        <family val="2"/>
        <charset val="204"/>
      </rPr>
      <t>K</t>
    </r>
    <r>
      <rPr>
        <sz val="8"/>
        <rFont val="ＭＳ Ｐゴシック"/>
        <family val="2"/>
        <charset val="128"/>
      </rPr>
      <t>、</t>
    </r>
    <r>
      <rPr>
        <sz val="8"/>
        <rFont val="Arial"/>
        <family val="2"/>
        <charset val="204"/>
      </rPr>
      <t>BG</t>
    </r>
    <r>
      <rPr>
        <sz val="8"/>
        <rFont val="ＭＳ Ｐゴシック"/>
        <family val="2"/>
        <charset val="128"/>
      </rPr>
      <t>、ヒドロキシエチルセルロース、カプリリルグリコール</t>
    </r>
    <phoneticPr fontId="11"/>
  </si>
  <si>
    <r>
      <rPr>
        <sz val="12"/>
        <rFont val="Yu Mincho"/>
        <family val="1"/>
        <charset val="128"/>
      </rPr>
      <t>エステラボ　マッサージリキッド</t>
    </r>
  </si>
  <si>
    <r>
      <rPr>
        <sz val="12"/>
        <rFont val="Yu Mincho"/>
        <family val="1"/>
        <charset val="128"/>
      </rPr>
      <t>エステラボ　ナチュラルオイル</t>
    </r>
    <r>
      <rPr>
        <sz val="12"/>
        <rFont val="Arial"/>
        <family val="2"/>
        <charset val="204"/>
      </rPr>
      <t>SA</t>
    </r>
  </si>
  <si>
    <t>ESTLABO   NATURAL OIL SWEET  ALMOND 500ml</t>
    <phoneticPr fontId="11"/>
  </si>
  <si>
    <r>
      <rPr>
        <sz val="8"/>
        <rFont val="ＭＳ Ｐゴシック"/>
        <family val="2"/>
        <charset val="128"/>
      </rPr>
      <t>アーモオンド油</t>
    </r>
    <r>
      <rPr>
        <sz val="8"/>
        <rFont val="Arial"/>
        <family val="2"/>
        <charset val="204"/>
      </rPr>
      <t>100%</t>
    </r>
    <phoneticPr fontId="11"/>
  </si>
  <si>
    <r>
      <rPr>
        <sz val="12"/>
        <rFont val="Yu Mincho"/>
        <family val="1"/>
        <charset val="128"/>
      </rPr>
      <t>エステラボ　オリジナル　ミックス　オイル</t>
    </r>
  </si>
  <si>
    <t>ESTLABO   ORIGINAL  MIX  OIL 300ml</t>
    <phoneticPr fontId="11"/>
  </si>
  <si>
    <r>
      <rPr>
        <sz val="8"/>
        <rFont val="ＭＳ Ｐゴシック"/>
        <family val="2"/>
        <charset val="128"/>
      </rPr>
      <t>ミネラルオイル、スクワラン、ホホバ種子油、トコフェロール、テトラヘキシルデカン酸アスコルビル、ラベンダー油、ダイズ油</t>
    </r>
    <phoneticPr fontId="11"/>
  </si>
  <si>
    <r>
      <rPr>
        <sz val="12"/>
        <rFont val="Yu Mincho"/>
        <family val="1"/>
        <charset val="128"/>
      </rPr>
      <t>エステラボ　ナチュラルオイル</t>
    </r>
    <r>
      <rPr>
        <sz val="12"/>
        <rFont val="Arial"/>
        <family val="2"/>
        <charset val="204"/>
      </rPr>
      <t xml:space="preserve"> </t>
    </r>
    <r>
      <rPr>
        <sz val="12"/>
        <rFont val="Yu Mincho"/>
        <family val="1"/>
        <charset val="128"/>
      </rPr>
      <t>シュガー</t>
    </r>
    <r>
      <rPr>
        <sz val="12"/>
        <rFont val="Arial"/>
        <family val="2"/>
        <charset val="204"/>
      </rPr>
      <t>SQ</t>
    </r>
  </si>
  <si>
    <r>
      <rPr>
        <sz val="12"/>
        <rFont val="Yu Mincho"/>
        <family val="1"/>
        <charset val="128"/>
      </rPr>
      <t>エステラボ　マッサージジェル</t>
    </r>
    <r>
      <rPr>
        <sz val="12"/>
        <rFont val="Arial"/>
        <family val="2"/>
        <charset val="204"/>
      </rPr>
      <t>WH</t>
    </r>
  </si>
  <si>
    <r>
      <rPr>
        <sz val="8"/>
        <rFont val="Times New Roman"/>
        <family val="1"/>
        <charset val="128"/>
      </rPr>
      <t xml:space="preserve">グリセリン
水
ハチミツ
</t>
    </r>
    <r>
      <rPr>
        <sz val="8"/>
        <rFont val="Arial"/>
        <family val="2"/>
        <charset val="204"/>
      </rPr>
      <t xml:space="preserve">BG
</t>
    </r>
    <r>
      <rPr>
        <sz val="8"/>
        <rFont val="Times New Roman"/>
        <family val="1"/>
        <charset val="128"/>
      </rPr>
      <t xml:space="preserve">ラベンダー花水
プラセンタエキス
水溶性プロテオグリカン
ハマナス果実エキス
セレブロシド
</t>
    </r>
    <r>
      <rPr>
        <sz val="8"/>
        <rFont val="Arial"/>
        <family val="2"/>
        <charset val="204"/>
      </rPr>
      <t>α-</t>
    </r>
    <r>
      <rPr>
        <sz val="8"/>
        <rFont val="Times New Roman"/>
        <family val="1"/>
        <charset val="128"/>
      </rPr>
      <t>アルブチン
リン酸アスコルビル</t>
    </r>
    <r>
      <rPr>
        <sz val="8"/>
        <rFont val="Arial"/>
        <family val="2"/>
        <charset val="204"/>
      </rPr>
      <t xml:space="preserve">Mg
</t>
    </r>
    <r>
      <rPr>
        <sz val="8"/>
        <rFont val="Times New Roman"/>
        <family val="1"/>
        <charset val="128"/>
      </rPr>
      <t>アーチチョーク葉エキス
メマツヨイグサ種子エキス
プルーン分解物
マグワ根皮エキス
トウキ根エキス
カンゾウ根エキス
シア脂
水添ポリイソブテン
ラウレス</t>
    </r>
    <r>
      <rPr>
        <sz val="8"/>
        <rFont val="Arial"/>
        <family val="2"/>
        <charset val="204"/>
      </rPr>
      <t>-7
1,2-</t>
    </r>
    <r>
      <rPr>
        <sz val="8"/>
        <rFont val="Times New Roman"/>
        <family val="1"/>
        <charset val="128"/>
      </rPr>
      <t>ヘキサンジオール
キサンタンガム
ポリアクリルアミド
カプリリルグリコール</t>
    </r>
  </si>
  <si>
    <r>
      <rPr>
        <sz val="12"/>
        <rFont val="Yu Mincho"/>
        <family val="1"/>
        <charset val="128"/>
      </rPr>
      <t>エステラボ　マッサージジェル</t>
    </r>
    <r>
      <rPr>
        <sz val="12"/>
        <rFont val="Arial"/>
        <family val="2"/>
        <charset val="204"/>
      </rPr>
      <t>AG</t>
    </r>
  </si>
  <si>
    <r>
      <rPr>
        <sz val="8"/>
        <rFont val="ＭＳ Ｐゴシック"/>
        <family val="2"/>
        <charset val="128"/>
      </rPr>
      <t>アルニカエキス、キュウリエキス、パリエタリアエキス、セイヨウキズタエキス、セイヨウニワトコエキス</t>
    </r>
    <phoneticPr fontId="11"/>
  </si>
  <si>
    <r>
      <rPr>
        <sz val="8"/>
        <rFont val="ＭＳ Ｐゴシック"/>
        <family val="2"/>
        <charset val="128"/>
      </rPr>
      <t>水、グリセリン、ラベンダー花水、ビスグリセリルアスコルビン酸、グリチルリチン酸</t>
    </r>
    <r>
      <rPr>
        <sz val="8"/>
        <rFont val="Arial"/>
        <family val="2"/>
        <charset val="204"/>
      </rPr>
      <t>2K</t>
    </r>
    <r>
      <rPr>
        <sz val="8"/>
        <rFont val="ＭＳ Ｐゴシック"/>
        <family val="2"/>
        <charset val="128"/>
      </rPr>
      <t>、レモン果実エキス、スギナエキス、ホップ花エキス</t>
    </r>
    <r>
      <rPr>
        <sz val="8"/>
        <rFont val="Arial"/>
        <family val="2"/>
        <charset val="204"/>
      </rPr>
      <t xml:space="preserve"> </t>
    </r>
    <r>
      <rPr>
        <sz val="8"/>
        <rFont val="ＭＳ Ｐゴシック"/>
        <family val="2"/>
        <charset val="128"/>
      </rPr>
      <t>、セイヨウアカマツ球果エキス、ローズマリー葉エキス、水酸化</t>
    </r>
    <r>
      <rPr>
        <sz val="8"/>
        <rFont val="Arial"/>
        <family val="2"/>
        <charset val="204"/>
      </rPr>
      <t>K</t>
    </r>
    <r>
      <rPr>
        <sz val="8"/>
        <rFont val="ＭＳ Ｐゴシック"/>
        <family val="2"/>
        <charset val="128"/>
      </rPr>
      <t>、</t>
    </r>
    <r>
      <rPr>
        <sz val="8"/>
        <rFont val="Arial"/>
        <family val="2"/>
        <charset val="204"/>
      </rPr>
      <t xml:space="preserve">BG </t>
    </r>
    <r>
      <rPr>
        <sz val="8"/>
        <rFont val="ＭＳ Ｐゴシック"/>
        <family val="2"/>
        <charset val="128"/>
      </rPr>
      <t>、カルボマー、カプリリルグリコール</t>
    </r>
    <phoneticPr fontId="11"/>
  </si>
  <si>
    <r>
      <t>ESTLABO   RF  CREAM</t>
    </r>
    <r>
      <rPr>
        <sz val="10"/>
        <color theme="1"/>
        <rFont val="HGGothicE"/>
        <family val="2"/>
        <charset val="128"/>
      </rPr>
      <t>　</t>
    </r>
    <r>
      <rPr>
        <sz val="10"/>
        <color theme="1"/>
        <rFont val="Arial"/>
        <family val="2"/>
        <charset val="204"/>
      </rPr>
      <t>СНЯТО С ПР-ВА</t>
    </r>
    <phoneticPr fontId="11"/>
  </si>
  <si>
    <r>
      <rPr>
        <sz val="8"/>
        <color theme="1"/>
        <rFont val="ＭＳ Ｐゴシック"/>
        <family val="2"/>
        <charset val="128"/>
      </rPr>
      <t>ミネラルオイル、水、エチルへキサン酸セチル、グリセリン、ジメチコン、ステアリン酸グリセリル</t>
    </r>
    <r>
      <rPr>
        <sz val="8"/>
        <color theme="1"/>
        <rFont val="Arial"/>
        <family val="2"/>
        <charset val="204"/>
      </rPr>
      <t>(SE)</t>
    </r>
    <r>
      <rPr>
        <sz val="8"/>
        <color theme="1"/>
        <rFont val="ＭＳ Ｐゴシック"/>
        <family val="2"/>
        <charset val="128"/>
      </rPr>
      <t>、セテス</t>
    </r>
    <r>
      <rPr>
        <sz val="8"/>
        <color theme="1"/>
        <rFont val="Arial"/>
        <family val="2"/>
        <charset val="204"/>
      </rPr>
      <t>-6</t>
    </r>
    <r>
      <rPr>
        <sz val="8"/>
        <color theme="1"/>
        <rFont val="ＭＳ Ｐゴシック"/>
        <family val="2"/>
        <charset val="128"/>
      </rPr>
      <t>、ポリソルベート</t>
    </r>
    <r>
      <rPr>
        <sz val="8"/>
        <color theme="1"/>
        <rFont val="Arial"/>
        <family val="2"/>
        <charset val="204"/>
      </rPr>
      <t>60</t>
    </r>
    <r>
      <rPr>
        <sz val="8"/>
        <color theme="1"/>
        <rFont val="ＭＳ Ｐゴシック"/>
        <family val="2"/>
        <charset val="128"/>
      </rPr>
      <t>、ルリジサ種子油、クダモノトケイソウ果実エキス、リン酸アスコルビル</t>
    </r>
    <r>
      <rPr>
        <sz val="8"/>
        <color theme="1"/>
        <rFont val="Arial"/>
        <family val="2"/>
        <charset val="204"/>
      </rPr>
      <t>Mg</t>
    </r>
    <r>
      <rPr>
        <sz val="8"/>
        <color theme="1"/>
        <rFont val="ＭＳ Ｐゴシック"/>
        <family val="2"/>
        <charset val="128"/>
      </rPr>
      <t>、ブッチャーブルーム根エキス、ラウリン酸ソルビタン、ラウロイルプロリン、カフェイン、ヒバマタエキス、クレマティスエキス、スギナエキス、セイヨウキズタエキス、セイヨウナツユキ花エキス、ハトムギ種子エキス、ラベンダー油、水酸化</t>
    </r>
    <r>
      <rPr>
        <sz val="8"/>
        <color theme="1"/>
        <rFont val="Arial"/>
        <family val="2"/>
        <charset val="204"/>
      </rPr>
      <t>K</t>
    </r>
    <r>
      <rPr>
        <sz val="8"/>
        <color theme="1"/>
        <rFont val="ＭＳ Ｐゴシック"/>
        <family val="2"/>
        <charset val="128"/>
      </rPr>
      <t>、ラウロイルグルタミン酸</t>
    </r>
    <r>
      <rPr>
        <sz val="8"/>
        <color theme="1"/>
        <rFont val="Arial"/>
        <family val="2"/>
        <charset val="204"/>
      </rPr>
      <t>Na</t>
    </r>
    <r>
      <rPr>
        <sz val="8"/>
        <color theme="1"/>
        <rFont val="ＭＳ Ｐゴシック"/>
        <family val="2"/>
        <charset val="128"/>
      </rPr>
      <t>、テトラオレイン酸ソルベス</t>
    </r>
    <r>
      <rPr>
        <sz val="8"/>
        <color theme="1"/>
        <rFont val="Arial"/>
        <family val="2"/>
        <charset val="204"/>
      </rPr>
      <t>-30</t>
    </r>
    <r>
      <rPr>
        <sz val="8"/>
        <color theme="1"/>
        <rFont val="ＭＳ Ｐゴシック"/>
        <family val="2"/>
        <charset val="128"/>
      </rPr>
      <t>、エタノール、</t>
    </r>
    <r>
      <rPr>
        <sz val="8"/>
        <color theme="1"/>
        <rFont val="Arial"/>
        <family val="2"/>
        <charset val="204"/>
      </rPr>
      <t>BG</t>
    </r>
    <r>
      <rPr>
        <sz val="8"/>
        <color theme="1"/>
        <rFont val="ＭＳ Ｐゴシック"/>
        <family val="2"/>
        <charset val="128"/>
      </rPr>
      <t>、キサンタンガム、カルボマー、カプリリルグリコール</t>
    </r>
    <phoneticPr fontId="11"/>
  </si>
  <si>
    <r>
      <t>ESTLABO   RF  CREAM</t>
    </r>
    <r>
      <rPr>
        <sz val="10"/>
        <color theme="1"/>
        <rFont val="HGGothicE"/>
        <family val="2"/>
        <charset val="128"/>
      </rPr>
      <t>　</t>
    </r>
    <r>
      <rPr>
        <sz val="10"/>
        <color theme="1"/>
        <rFont val="Arial"/>
        <family val="2"/>
        <charset val="204"/>
      </rPr>
      <t>2L</t>
    </r>
    <phoneticPr fontId="11"/>
  </si>
  <si>
    <r>
      <rPr>
        <sz val="12"/>
        <color theme="1"/>
        <rFont val="Yu Mincho"/>
        <family val="1"/>
        <charset val="128"/>
      </rPr>
      <t>エステラボ　フィニシングローション</t>
    </r>
  </si>
  <si>
    <r>
      <rPr>
        <sz val="12"/>
        <color theme="1"/>
        <rFont val="Yu Mincho"/>
        <family val="1"/>
        <charset val="128"/>
      </rPr>
      <t>エステラボ　フィニシングエッセンス</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</si>
  <si>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マカデミアナッツ油</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Na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ビスグリセリルアスコルビン酸</t>
    </r>
    <r>
      <rPr>
        <sz val="8"/>
        <color theme="1"/>
        <rFont val="Arial"/>
        <family val="2"/>
        <charset val="204"/>
      </rPr>
      <t xml:space="preserve">
</t>
    </r>
    <r>
      <rPr>
        <sz val="8"/>
        <color theme="1"/>
        <rFont val="游ゴシック"/>
        <family val="1"/>
        <charset val="128"/>
      </rPr>
      <t>乳酸桿菌</t>
    </r>
    <r>
      <rPr>
        <sz val="8"/>
        <color theme="1"/>
        <rFont val="Arial"/>
        <family val="2"/>
        <charset val="204"/>
      </rPr>
      <t>/</t>
    </r>
    <r>
      <rPr>
        <sz val="8"/>
        <color theme="1"/>
        <rFont val="游ゴシック"/>
        <family val="1"/>
        <charset val="128"/>
      </rPr>
      <t>ブドウ果汁発酵液</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オリーブ油脂肪酸セテアリル</t>
    </r>
    <r>
      <rPr>
        <sz val="8"/>
        <color theme="1"/>
        <rFont val="Arial"/>
        <family val="2"/>
        <charset val="204"/>
      </rPr>
      <t xml:space="preserve">
</t>
    </r>
    <r>
      <rPr>
        <sz val="8"/>
        <color theme="1"/>
        <rFont val="游ゴシック"/>
        <family val="1"/>
        <charset val="128"/>
      </rPr>
      <t>オリーブ油脂肪酸ソルビタン</t>
    </r>
    <r>
      <rPr>
        <sz val="8"/>
        <color theme="1"/>
        <rFont val="Arial"/>
        <family val="2"/>
        <charset val="204"/>
      </rPr>
      <t xml:space="preserve">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アクリレーツ</t>
    </r>
    <r>
      <rPr>
        <sz val="8"/>
        <color theme="1"/>
        <rFont val="Arial"/>
        <family val="2"/>
        <charset val="204"/>
      </rPr>
      <t>/</t>
    </r>
    <r>
      <rPr>
        <sz val="8"/>
        <color theme="1"/>
        <rFont val="游ゴシック"/>
        <family val="1"/>
        <charset val="128"/>
      </rPr>
      <t>アクリル酸アルキル</t>
    </r>
    <r>
      <rPr>
        <sz val="8"/>
        <color theme="1"/>
        <rFont val="Arial"/>
        <family val="2"/>
        <charset val="204"/>
      </rPr>
      <t>(C10-30))</t>
    </r>
    <r>
      <rPr>
        <sz val="8"/>
        <color theme="1"/>
        <rFont val="游ゴシック"/>
        <family val="1"/>
        <charset val="128"/>
      </rPr>
      <t>クロスポリマー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</si>
  <si>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ＭＳ Ｐゴシック"/>
        <family val="2"/>
        <charset val="128"/>
      </rPr>
      <t>水</t>
    </r>
    <r>
      <rPr>
        <sz val="8"/>
        <color theme="1"/>
        <rFont val="Arial"/>
        <family val="2"/>
        <charset val="204"/>
      </rPr>
      <t xml:space="preserve"> BG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ラベンダー花水</t>
    </r>
    <r>
      <rPr>
        <sz val="8"/>
        <color theme="1"/>
        <rFont val="Arial"/>
        <family val="2"/>
        <charset val="204"/>
      </rPr>
      <t xml:space="preserve"> </t>
    </r>
    <r>
      <rPr>
        <sz val="8"/>
        <color theme="1"/>
        <rFont val="ＭＳ Ｐゴシック"/>
        <family val="2"/>
        <charset val="128"/>
      </rPr>
      <t>ハマナス果実エキス</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リン酸アスコルビル</t>
    </r>
    <r>
      <rPr>
        <sz val="8"/>
        <color theme="1"/>
        <rFont val="Arial"/>
        <family val="2"/>
        <charset val="204"/>
      </rPr>
      <t xml:space="preserve">Mg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アルゲエキス</t>
    </r>
    <r>
      <rPr>
        <sz val="8"/>
        <color theme="1"/>
        <rFont val="Arial"/>
        <family val="2"/>
        <charset val="204"/>
      </rPr>
      <t xml:space="preserve"> </t>
    </r>
    <r>
      <rPr>
        <sz val="8"/>
        <color theme="1"/>
        <rFont val="ＭＳ Ｐゴシック"/>
        <family val="2"/>
        <charset val="128"/>
      </rPr>
      <t>スギナエキス</t>
    </r>
    <r>
      <rPr>
        <sz val="8"/>
        <color theme="1"/>
        <rFont val="Arial"/>
        <family val="2"/>
        <charset val="204"/>
      </rPr>
      <t xml:space="preserve"> </t>
    </r>
    <r>
      <rPr>
        <sz val="8"/>
        <color theme="1"/>
        <rFont val="ＭＳ Ｐゴシック"/>
        <family val="2"/>
        <charset val="128"/>
      </rPr>
      <t>セイヨウアカマツ球果エキス</t>
    </r>
    <r>
      <rPr>
        <sz val="8"/>
        <color theme="1"/>
        <rFont val="Arial"/>
        <family val="2"/>
        <charset val="204"/>
      </rPr>
      <t xml:space="preserve"> </t>
    </r>
    <r>
      <rPr>
        <sz val="8"/>
        <color theme="1"/>
        <rFont val="ＭＳ Ｐゴシック"/>
        <family val="2"/>
        <charset val="128"/>
      </rPr>
      <t>ホップ花エキス</t>
    </r>
    <r>
      <rPr>
        <sz val="8"/>
        <color theme="1"/>
        <rFont val="Arial"/>
        <family val="2"/>
        <charset val="204"/>
      </rPr>
      <t xml:space="preserve"> </t>
    </r>
    <r>
      <rPr>
        <sz val="8"/>
        <color theme="1"/>
        <rFont val="ＭＳ Ｐゴシック"/>
        <family val="2"/>
        <charset val="128"/>
      </rPr>
      <t>レモン果実エキス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アルニカ花エキス</t>
    </r>
    <r>
      <rPr>
        <sz val="8"/>
        <color theme="1"/>
        <rFont val="Arial"/>
        <family val="2"/>
        <charset val="204"/>
      </rPr>
      <t xml:space="preserve"> </t>
    </r>
    <r>
      <rPr>
        <sz val="8"/>
        <color theme="1"/>
        <rFont val="ＭＳ Ｐゴシック"/>
        <family val="2"/>
        <charset val="128"/>
      </rPr>
      <t>キュウリ果実エキス</t>
    </r>
    <r>
      <rPr>
        <sz val="8"/>
        <color theme="1"/>
        <rFont val="Arial"/>
        <family val="2"/>
        <charset val="204"/>
      </rPr>
      <t xml:space="preserve"> </t>
    </r>
    <r>
      <rPr>
        <sz val="8"/>
        <color theme="1"/>
        <rFont val="ＭＳ Ｐゴシック"/>
        <family val="2"/>
        <charset val="128"/>
      </rPr>
      <t>セイヨウキズタ葉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セイヨウニワトコ花エキス</t>
    </r>
    <r>
      <rPr>
        <sz val="8"/>
        <color theme="1"/>
        <rFont val="Arial"/>
        <family val="2"/>
        <charset val="204"/>
      </rPr>
      <t xml:space="preserve"> </t>
    </r>
    <r>
      <rPr>
        <sz val="8"/>
        <color theme="1"/>
        <rFont val="ＭＳ Ｐゴシック"/>
        <family val="2"/>
        <charset val="128"/>
      </rPr>
      <t>ゼニアオイ花エキス</t>
    </r>
    <r>
      <rPr>
        <sz val="8"/>
        <color theme="1"/>
        <rFont val="Arial"/>
        <family val="2"/>
        <charset val="204"/>
      </rPr>
      <t xml:space="preserve"> </t>
    </r>
    <r>
      <rPr>
        <sz val="8"/>
        <color theme="1"/>
        <rFont val="ＭＳ Ｐゴシック"/>
        <family val="2"/>
        <charset val="128"/>
      </rPr>
      <t>パリエタリアエキス</t>
    </r>
    <r>
      <rPr>
        <sz val="8"/>
        <color theme="1"/>
        <rFont val="Arial"/>
        <family val="2"/>
        <charset val="204"/>
      </rPr>
      <t xml:space="preserve"> </t>
    </r>
    <r>
      <rPr>
        <sz val="8"/>
        <color theme="1"/>
        <rFont val="ＭＳ Ｐゴシック"/>
        <family val="2"/>
        <charset val="128"/>
      </rPr>
      <t>水酸化</t>
    </r>
    <r>
      <rPr>
        <sz val="8"/>
        <color theme="1"/>
        <rFont val="Arial"/>
        <family val="2"/>
        <charset val="204"/>
      </rPr>
      <t>K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phoneticPr fontId="11"/>
  </si>
  <si>
    <r>
      <rPr>
        <sz val="12"/>
        <color theme="1"/>
        <rFont val="Yu Mincho"/>
        <family val="1"/>
        <charset val="128"/>
      </rPr>
      <t>エステラボ　オイリースキンローション</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</si>
  <si>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ペンチレングリコール</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ドクダミエキス</t>
    </r>
    <r>
      <rPr>
        <sz val="8"/>
        <color theme="1"/>
        <rFont val="Arial"/>
        <family val="2"/>
        <charset val="204"/>
      </rPr>
      <t xml:space="preserve">
</t>
    </r>
    <r>
      <rPr>
        <sz val="8"/>
        <color theme="1"/>
        <rFont val="游ゴシック"/>
        <family val="1"/>
        <charset val="128"/>
      </rPr>
      <t>レモングラス葉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ビワ葉エキス</t>
    </r>
    <r>
      <rPr>
        <sz val="8"/>
        <color theme="1"/>
        <rFont val="Arial"/>
        <family val="2"/>
        <charset val="204"/>
      </rPr>
      <t xml:space="preserve">
</t>
    </r>
    <r>
      <rPr>
        <sz val="8"/>
        <color theme="1"/>
        <rFont val="游ゴシック"/>
        <family val="1"/>
        <charset val="128"/>
      </rPr>
      <t>ハトムギ種子エキス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クオタニウム</t>
    </r>
    <r>
      <rPr>
        <sz val="8"/>
        <color theme="1"/>
        <rFont val="Arial"/>
        <family val="2"/>
        <charset val="204"/>
      </rPr>
      <t xml:space="preserve">-73
</t>
    </r>
    <r>
      <rPr>
        <sz val="8"/>
        <color theme="1"/>
        <rFont val="游ゴシック"/>
        <family val="1"/>
        <charset val="128"/>
      </rPr>
      <t>メントール</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Na
PEG-60</t>
    </r>
    <r>
      <rPr>
        <sz val="8"/>
        <color theme="1"/>
        <rFont val="游ゴシック"/>
        <family val="1"/>
        <charset val="128"/>
      </rPr>
      <t>水添ヒマシ油</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</si>
  <si>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ホワイトローション</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</si>
  <si>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、マカダミアナッツ油、プロバンジオール、シア脂、ローズヒップ油、プラセンタエキス、水溶性プロテオグリカン、ハマナス果実エキス、ワルテリアインディカ葉エキス、フェルラ酸、グルコン酸</t>
    </r>
    <r>
      <rPr>
        <sz val="8"/>
        <color theme="1"/>
        <rFont val="Arial"/>
        <family val="2"/>
        <charset val="204"/>
      </rPr>
      <t>Na</t>
    </r>
    <r>
      <rPr>
        <sz val="8"/>
        <color theme="1"/>
        <rFont val="ＭＳ Ｐゴシック"/>
        <family val="2"/>
        <charset val="128"/>
      </rPr>
      <t>、</t>
    </r>
    <r>
      <rPr>
        <sz val="8"/>
        <color theme="1"/>
        <rFont val="Arial"/>
        <family val="2"/>
        <charset val="204"/>
      </rPr>
      <t>α-</t>
    </r>
    <r>
      <rPr>
        <sz val="8"/>
        <color theme="1"/>
        <rFont val="ＭＳ Ｐゴシック"/>
        <family val="2"/>
        <charset val="128"/>
      </rPr>
      <t>アルブチン、ビスグリセリルアスコルビン酸、乳酸桿菌、ブドウ果汁発酵液、ソメイヨシノ葉エキス、アーチチョーク葉エキス、メマツヨイグサ種子エキス、プルーン分解物、ベルガモット果実油、ラベンダー花水、アルギニン、クエン酸、クエン酸</t>
    </r>
    <r>
      <rPr>
        <sz val="8"/>
        <color theme="1"/>
        <rFont val="Arial"/>
        <family val="2"/>
        <charset val="204"/>
      </rPr>
      <t>Na</t>
    </r>
    <r>
      <rPr>
        <sz val="8"/>
        <color theme="1"/>
        <rFont val="ＭＳ Ｐゴシック"/>
        <family val="2"/>
        <charset val="128"/>
      </rPr>
      <t>、オリーブ油脂肪酸セテアリル、オリーブ油脂肪酸ソルビタン、マンニトール、デキストリン、</t>
    </r>
    <r>
      <rPr>
        <sz val="8"/>
        <color theme="1"/>
        <rFont val="Arial"/>
        <family val="2"/>
        <charset val="204"/>
      </rPr>
      <t>1,2-</t>
    </r>
    <r>
      <rPr>
        <sz val="8"/>
        <color theme="1"/>
        <rFont val="ＭＳ Ｐゴシック"/>
        <family val="2"/>
        <charset val="128"/>
      </rPr>
      <t>ヘキサンジオール、グリセリン、キサンタンガム、</t>
    </r>
    <r>
      <rPr>
        <sz val="8"/>
        <color theme="1"/>
        <rFont val="Arial"/>
        <family val="2"/>
        <charset val="204"/>
      </rPr>
      <t>(</t>
    </r>
    <r>
      <rPr>
        <sz val="8"/>
        <color theme="1"/>
        <rFont val="ＭＳ Ｐゴシック"/>
        <family val="2"/>
        <charset val="128"/>
      </rPr>
      <t>アクリレーツ、アクリル酸アルキル</t>
    </r>
    <r>
      <rPr>
        <sz val="8"/>
        <color theme="1"/>
        <rFont val="Arial"/>
        <family val="2"/>
        <charset val="204"/>
      </rPr>
      <t>(C10-30))</t>
    </r>
    <r>
      <rPr>
        <sz val="8"/>
        <color theme="1"/>
        <rFont val="ＭＳ Ｐゴシック"/>
        <family val="2"/>
        <charset val="128"/>
      </rPr>
      <t>、クロスポリマー、カプリリルグリコール</t>
    </r>
    <phoneticPr fontId="11"/>
  </si>
  <si>
    <r>
      <rPr>
        <sz val="12"/>
        <color theme="1"/>
        <rFont val="Yu Mincho"/>
        <family val="1"/>
        <charset val="128"/>
      </rPr>
      <t>エステラボ　アイケアエッセンス</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</si>
  <si>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ハチミツ</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加水分解ヒアルロン酸</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センキュウ根茎エキス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セルロースガム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</si>
  <si>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メイクアップベース</t>
    </r>
  </si>
  <si>
    <r>
      <rPr>
        <sz val="12"/>
        <color theme="1"/>
        <rFont val="Yu Mincho"/>
        <family val="1"/>
        <charset val="128"/>
      </rPr>
      <t>エステラボ　カーミングジェルパック</t>
    </r>
  </si>
  <si>
    <r>
      <rPr>
        <sz val="12"/>
        <color theme="1"/>
        <rFont val="Yu Mincho"/>
        <family val="1"/>
        <charset val="128"/>
      </rPr>
      <t>エステラボ　ピールオフパックリフトセット</t>
    </r>
  </si>
  <si>
    <t>ESTLABO   PEEL  OFF  PACK  LIFT  SET СНЯТО С ПР-ВА</t>
    <phoneticPr fontId="11"/>
  </si>
  <si>
    <r>
      <t>A)</t>
    </r>
    <r>
      <rPr>
        <sz val="8"/>
        <color theme="1"/>
        <rFont val="游ゴシック"/>
        <family val="1"/>
        <charset val="128"/>
      </rPr>
      <t>水</t>
    </r>
    <r>
      <rPr>
        <sz val="8"/>
        <color theme="1"/>
        <rFont val="Arial"/>
        <family val="2"/>
        <charset val="204"/>
      </rPr>
      <t xml:space="preserve">
</t>
    </r>
    <r>
      <rPr>
        <sz val="8"/>
        <color theme="1"/>
        <rFont val="游ゴシック"/>
        <family val="1"/>
        <charset val="128"/>
      </rPr>
      <t>カオリン</t>
    </r>
    <r>
      <rPr>
        <sz val="8"/>
        <color theme="1"/>
        <rFont val="Arial"/>
        <family val="2"/>
        <charset val="204"/>
      </rPr>
      <t xml:space="preserve">
BG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アルギン酸</t>
    </r>
    <r>
      <rPr>
        <sz val="8"/>
        <color theme="1"/>
        <rFont val="Arial"/>
        <family val="2"/>
        <charset val="204"/>
      </rPr>
      <t xml:space="preserve">Na
</t>
    </r>
    <r>
      <rPr>
        <sz val="8"/>
        <color theme="1"/>
        <rFont val="游ゴシック"/>
        <family val="1"/>
        <charset val="128"/>
      </rPr>
      <t>ピロリン酸</t>
    </r>
    <r>
      <rPr>
        <sz val="8"/>
        <color theme="1"/>
        <rFont val="Arial"/>
        <family val="2"/>
        <charset val="204"/>
      </rPr>
      <t xml:space="preserve">4Na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センキュウ根茎エキス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シアノコバラミン</t>
    </r>
    <r>
      <rPr>
        <sz val="8"/>
        <color theme="1"/>
        <rFont val="Arial"/>
        <family val="2"/>
        <charset val="204"/>
      </rPr>
      <t xml:space="preserve">
</t>
    </r>
    <r>
      <rPr>
        <sz val="8"/>
        <color theme="1"/>
        <rFont val="游ゴシック"/>
        <family val="1"/>
        <charset val="128"/>
      </rPr>
      <t>オレンジ油</t>
    </r>
    <r>
      <rPr>
        <sz val="8"/>
        <color theme="1"/>
        <rFont val="Arial"/>
        <family val="2"/>
        <charset val="204"/>
      </rPr>
      <t xml:space="preserve">
</t>
    </r>
    <r>
      <rPr>
        <sz val="8"/>
        <color theme="1"/>
        <rFont val="游ゴシック"/>
        <family val="1"/>
        <charset val="128"/>
      </rPr>
      <t>イランイラン花油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Na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B) </t>
    </r>
    <r>
      <rPr>
        <sz val="8"/>
        <color theme="1"/>
        <rFont val="游ゴシック"/>
        <family val="1"/>
        <charset val="128"/>
      </rPr>
      <t>バレイショデンプン</t>
    </r>
    <r>
      <rPr>
        <sz val="8"/>
        <color theme="1"/>
        <rFont val="Arial"/>
        <family val="2"/>
        <charset val="204"/>
      </rPr>
      <t xml:space="preserve">
</t>
    </r>
    <r>
      <rPr>
        <sz val="8"/>
        <color theme="1"/>
        <rFont val="游ゴシック"/>
        <family val="1"/>
        <charset val="128"/>
      </rPr>
      <t>硫酸</t>
    </r>
    <r>
      <rPr>
        <sz val="8"/>
        <color theme="1"/>
        <rFont val="Arial"/>
        <family val="2"/>
        <charset val="204"/>
      </rPr>
      <t xml:space="preserve">Ca
ESSENCE)
</t>
    </r>
    <r>
      <rPr>
        <sz val="8"/>
        <color theme="1"/>
        <rFont val="游ゴシック"/>
        <family val="1"/>
        <charset val="128"/>
      </rPr>
      <t>水</t>
    </r>
    <r>
      <rPr>
        <sz val="8"/>
        <color theme="1"/>
        <rFont val="Arial"/>
        <family val="2"/>
        <charset val="204"/>
      </rPr>
      <t xml:space="preserve">
BG
</t>
    </r>
    <r>
      <rPr>
        <sz val="8"/>
        <color theme="1"/>
        <rFont val="游ゴシック"/>
        <family val="1"/>
        <charset val="128"/>
      </rPr>
      <t>トリ（カプリル酸</t>
    </r>
    <r>
      <rPr>
        <sz val="8"/>
        <color theme="1"/>
        <rFont val="Arial"/>
        <family val="2"/>
        <charset val="204"/>
      </rPr>
      <t>/</t>
    </r>
    <r>
      <rPr>
        <sz val="8"/>
        <color theme="1"/>
        <rFont val="游ゴシック"/>
        <family val="1"/>
        <charset val="128"/>
      </rPr>
      <t>カプリン酸）グリセリル</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アルガニアスピノサ核油</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加水分解コラーゲン</t>
    </r>
    <r>
      <rPr>
        <sz val="8"/>
        <color theme="1"/>
        <rFont val="Arial"/>
        <family val="2"/>
        <charset val="204"/>
      </rPr>
      <t xml:space="preserve">
</t>
    </r>
    <r>
      <rPr>
        <sz val="8"/>
        <color theme="1"/>
        <rFont val="游ゴシック"/>
        <family val="1"/>
        <charset val="128"/>
      </rPr>
      <t>パルミトイルペンタペプチド</t>
    </r>
    <r>
      <rPr>
        <sz val="8"/>
        <color theme="1"/>
        <rFont val="Arial"/>
        <family val="2"/>
        <charset val="204"/>
      </rPr>
      <t xml:space="preserve">-4
</t>
    </r>
    <r>
      <rPr>
        <sz val="8"/>
        <color theme="1"/>
        <rFont val="游ゴシック"/>
        <family val="1"/>
        <charset val="128"/>
      </rPr>
      <t>パルミトイルトリペプチド</t>
    </r>
    <r>
      <rPr>
        <sz val="8"/>
        <color theme="1"/>
        <rFont val="Arial"/>
        <family val="2"/>
        <charset val="204"/>
      </rPr>
      <t xml:space="preserve">-5
</t>
    </r>
    <r>
      <rPr>
        <sz val="8"/>
        <color theme="1"/>
        <rFont val="游ゴシック"/>
        <family val="1"/>
        <charset val="128"/>
      </rPr>
      <t>パルミトイルジペプチド</t>
    </r>
    <r>
      <rPr>
        <sz val="8"/>
        <color theme="1"/>
        <rFont val="Arial"/>
        <family val="2"/>
        <charset val="204"/>
      </rPr>
      <t>-5</t>
    </r>
    <r>
      <rPr>
        <sz val="8"/>
        <color theme="1"/>
        <rFont val="游ゴシック"/>
        <family val="1"/>
        <charset val="128"/>
      </rPr>
      <t>ジアミノブチロイルヒドロキシトレオニン</t>
    </r>
    <r>
      <rPr>
        <sz val="8"/>
        <color theme="1"/>
        <rFont val="Arial"/>
        <family val="2"/>
        <charset val="204"/>
      </rPr>
      <t xml:space="preserve">
</t>
    </r>
    <r>
      <rPr>
        <sz val="8"/>
        <color theme="1"/>
        <rFont val="游ゴシック"/>
        <family val="1"/>
        <charset val="128"/>
      </rPr>
      <t>パルミトイルジペプチド</t>
    </r>
    <r>
      <rPr>
        <sz val="8"/>
        <color theme="1"/>
        <rFont val="Arial"/>
        <family val="2"/>
        <charset val="204"/>
      </rPr>
      <t>-5</t>
    </r>
    <r>
      <rPr>
        <sz val="8"/>
        <color theme="1"/>
        <rFont val="游ゴシック"/>
        <family val="1"/>
        <charset val="128"/>
      </rPr>
      <t>ジアミノヒドロキシ酪酸</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セージ葉エキス</t>
    </r>
    <r>
      <rPr>
        <sz val="8"/>
        <color theme="1"/>
        <rFont val="Arial"/>
        <family val="2"/>
        <charset val="204"/>
      </rPr>
      <t xml:space="preserve">
</t>
    </r>
    <r>
      <rPr>
        <sz val="8"/>
        <color theme="1"/>
        <rFont val="游ゴシック"/>
        <family val="1"/>
        <charset val="128"/>
      </rPr>
      <t>ヨーロッパシラカバ樹皮エキス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シアノコバラミン</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オレンジ油</t>
    </r>
    <r>
      <rPr>
        <sz val="8"/>
        <color theme="1"/>
        <rFont val="Arial"/>
        <family val="2"/>
        <charset val="204"/>
      </rPr>
      <t xml:space="preserve">
</t>
    </r>
    <r>
      <rPr>
        <sz val="8"/>
        <color theme="1"/>
        <rFont val="游ゴシック"/>
        <family val="1"/>
        <charset val="128"/>
      </rPr>
      <t>イランイラン花油</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ポリソルベート</t>
    </r>
    <r>
      <rPr>
        <sz val="8"/>
        <color theme="1"/>
        <rFont val="Arial"/>
        <family val="2"/>
        <charset val="204"/>
      </rPr>
      <t>20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カプリリルグリコール</t>
    </r>
    <phoneticPr fontId="11"/>
  </si>
  <si>
    <t>ESTLABO   PEEL  OFF  PACK  LIFT  SET 6times</t>
    <phoneticPr fontId="11"/>
  </si>
  <si>
    <t>ESTLABO   PEEL  OFF  PACK  WHITE  SET СНЯТО С ПР-ВА</t>
    <phoneticPr fontId="11"/>
  </si>
  <si>
    <r>
      <t xml:space="preserve">A)
</t>
    </r>
    <r>
      <rPr>
        <sz val="8"/>
        <color theme="1"/>
        <rFont val="游ゴシック"/>
        <family val="1"/>
        <charset val="128"/>
      </rPr>
      <t>水</t>
    </r>
    <r>
      <rPr>
        <sz val="8"/>
        <color theme="1"/>
        <rFont val="Arial"/>
        <family val="2"/>
        <charset val="204"/>
      </rPr>
      <t xml:space="preserve">
</t>
    </r>
    <r>
      <rPr>
        <sz val="8"/>
        <color theme="1"/>
        <rFont val="游ゴシック"/>
        <family val="1"/>
        <charset val="128"/>
      </rPr>
      <t>カオリン</t>
    </r>
    <r>
      <rPr>
        <sz val="8"/>
        <color theme="1"/>
        <rFont val="Arial"/>
        <family val="2"/>
        <charset val="204"/>
      </rPr>
      <t xml:space="preserve">
BG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アルギン酸</t>
    </r>
    <r>
      <rPr>
        <sz val="8"/>
        <color theme="1"/>
        <rFont val="Arial"/>
        <family val="2"/>
        <charset val="204"/>
      </rPr>
      <t xml:space="preserve">Na
</t>
    </r>
    <r>
      <rPr>
        <sz val="8"/>
        <color theme="1"/>
        <rFont val="游ゴシック"/>
        <family val="1"/>
        <charset val="128"/>
      </rPr>
      <t>ピロリン酸</t>
    </r>
    <r>
      <rPr>
        <sz val="8"/>
        <color theme="1"/>
        <rFont val="Arial"/>
        <family val="2"/>
        <charset val="204"/>
      </rPr>
      <t xml:space="preserve">4Na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トウキ根エキス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Na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B) </t>
    </r>
    <r>
      <rPr>
        <sz val="8"/>
        <color theme="1"/>
        <rFont val="游ゴシック"/>
        <family val="1"/>
        <charset val="128"/>
      </rPr>
      <t>バレイショデンプン</t>
    </r>
    <r>
      <rPr>
        <sz val="8"/>
        <color theme="1"/>
        <rFont val="Arial"/>
        <family val="2"/>
        <charset val="204"/>
      </rPr>
      <t xml:space="preserve">
</t>
    </r>
    <r>
      <rPr>
        <sz val="8"/>
        <color theme="1"/>
        <rFont val="游ゴシック"/>
        <family val="1"/>
        <charset val="128"/>
      </rPr>
      <t>硫酸</t>
    </r>
    <r>
      <rPr>
        <sz val="8"/>
        <color theme="1"/>
        <rFont val="Arial"/>
        <family val="2"/>
        <charset val="204"/>
      </rPr>
      <t xml:space="preserve">Ca
ESSENCE)
</t>
    </r>
    <r>
      <rPr>
        <sz val="8"/>
        <color theme="1"/>
        <rFont val="游ゴシック"/>
        <family val="1"/>
        <charset val="128"/>
      </rPr>
      <t>水</t>
    </r>
    <r>
      <rPr>
        <sz val="8"/>
        <color theme="1"/>
        <rFont val="Arial"/>
        <family val="2"/>
        <charset val="204"/>
      </rPr>
      <t xml:space="preserve">
BG
</t>
    </r>
    <r>
      <rPr>
        <sz val="8"/>
        <color theme="1"/>
        <rFont val="游ゴシック"/>
        <family val="1"/>
        <charset val="128"/>
      </rPr>
      <t>トリ（カプリル酸</t>
    </r>
    <r>
      <rPr>
        <sz val="8"/>
        <color theme="1"/>
        <rFont val="Arial"/>
        <family val="2"/>
        <charset val="204"/>
      </rPr>
      <t>/</t>
    </r>
    <r>
      <rPr>
        <sz val="8"/>
        <color theme="1"/>
        <rFont val="游ゴシック"/>
        <family val="1"/>
        <charset val="128"/>
      </rPr>
      <t>カプリン酸）グリセリル</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リノール酸レチノール</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 xml:space="preserve">Na
</t>
    </r>
    <r>
      <rPr>
        <sz val="8"/>
        <color theme="1"/>
        <rFont val="游ゴシック"/>
        <family val="1"/>
        <charset val="128"/>
      </rPr>
      <t>ビスグリセリルアスコルビン酸</t>
    </r>
    <r>
      <rPr>
        <sz val="8"/>
        <color theme="1"/>
        <rFont val="Arial"/>
        <family val="2"/>
        <charset val="204"/>
      </rPr>
      <t xml:space="preserve">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カプリリルグリコール</t>
    </r>
    <phoneticPr fontId="11"/>
  </si>
  <si>
    <t>ESTLABO   PEEL  OFF  PACK  WHITE  SET 6times</t>
    <phoneticPr fontId="11"/>
  </si>
  <si>
    <r>
      <rPr>
        <sz val="12"/>
        <color theme="1"/>
        <rFont val="Yu Mincho"/>
        <family val="1"/>
        <charset val="128"/>
      </rPr>
      <t>エステラボ　ピールオフパッククールセット</t>
    </r>
  </si>
  <si>
    <t>ESTLABO   PEEL  OFF  PACK  COOL  SET СНЯТО С ПР-ВА</t>
    <phoneticPr fontId="11"/>
  </si>
  <si>
    <r>
      <rPr>
        <sz val="8"/>
        <color theme="1"/>
        <rFont val="Times New Roman"/>
        <family val="1"/>
        <charset val="128"/>
      </rPr>
      <t xml:space="preserve">水
カオリン
</t>
    </r>
    <r>
      <rPr>
        <sz val="8"/>
        <color theme="1"/>
        <rFont val="Arial"/>
        <family val="2"/>
        <charset val="204"/>
      </rPr>
      <t xml:space="preserve">BG
</t>
    </r>
    <r>
      <rPr>
        <sz val="8"/>
        <color theme="1"/>
        <rFont val="Times New Roman"/>
        <family val="1"/>
        <charset val="128"/>
      </rPr>
      <t>タルク
アルギン酸</t>
    </r>
    <r>
      <rPr>
        <sz val="8"/>
        <color theme="1"/>
        <rFont val="Arial"/>
        <family val="2"/>
        <charset val="204"/>
      </rPr>
      <t xml:space="preserve">Na
</t>
    </r>
    <r>
      <rPr>
        <sz val="8"/>
        <color theme="1"/>
        <rFont val="Times New Roman"/>
        <family val="1"/>
        <charset val="128"/>
      </rPr>
      <t>ピロリン酸</t>
    </r>
    <r>
      <rPr>
        <sz val="8"/>
        <color theme="1"/>
        <rFont val="Arial"/>
        <family val="2"/>
        <charset val="204"/>
      </rPr>
      <t xml:space="preserve">4Na
</t>
    </r>
    <r>
      <rPr>
        <sz val="8"/>
        <color theme="1"/>
        <rFont val="Times New Roman"/>
        <family val="1"/>
        <charset val="128"/>
      </rPr>
      <t>リン酸アスコルビル</t>
    </r>
    <r>
      <rPr>
        <sz val="8"/>
        <color theme="1"/>
        <rFont val="Arial"/>
        <family val="2"/>
        <charset val="204"/>
      </rPr>
      <t xml:space="preserve">Mg
</t>
    </r>
    <r>
      <rPr>
        <sz val="8"/>
        <color theme="1"/>
        <rFont val="Times New Roman"/>
        <family val="1"/>
        <charset val="128"/>
      </rPr>
      <t>プラセンタエキス
水溶性プロテオグリカン
ハマナス果実エキス
トウキ根エキス
アラントイン
銅クロロフィリン</t>
    </r>
    <r>
      <rPr>
        <sz val="8"/>
        <color theme="1"/>
        <rFont val="Arial"/>
        <family val="2"/>
        <charset val="204"/>
      </rPr>
      <t xml:space="preserve">Na
</t>
    </r>
    <r>
      <rPr>
        <sz val="8"/>
        <color theme="1"/>
        <rFont val="Times New Roman"/>
        <family val="1"/>
        <charset val="128"/>
      </rPr>
      <t xml:space="preserve">ラベンダー花水
セイヨウハッカ油
</t>
    </r>
    <r>
      <rPr>
        <sz val="8"/>
        <color theme="1"/>
        <rFont val="Arial"/>
        <family val="2"/>
        <charset val="204"/>
      </rPr>
      <t>1,2-</t>
    </r>
    <r>
      <rPr>
        <sz val="8"/>
        <color theme="1"/>
        <rFont val="Times New Roman"/>
        <family val="1"/>
        <charset val="128"/>
      </rPr>
      <t>ヘキサンジオール
カプリリルグリコール</t>
    </r>
  </si>
  <si>
    <t>ESTLABO   PEEL  OFF  PACK  COOL  SET 6times</t>
    <phoneticPr fontId="11"/>
  </si>
  <si>
    <r>
      <rPr>
        <sz val="12"/>
        <color theme="1"/>
        <rFont val="Yu Mincho"/>
        <family val="1"/>
        <charset val="128"/>
      </rPr>
      <t>エステラボ　ミネラルホワイトパック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</si>
  <si>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カオリン</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ベヘニルアルコール</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ベントナイト</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PG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20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クレマティス葉エキス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アルニカ花エキス</t>
    </r>
    <r>
      <rPr>
        <sz val="8"/>
        <color theme="1"/>
        <rFont val="Arial"/>
        <family val="2"/>
        <charset val="204"/>
      </rPr>
      <t xml:space="preserve">
</t>
    </r>
    <r>
      <rPr>
        <sz val="8"/>
        <color theme="1"/>
        <rFont val="游ゴシック"/>
        <family val="1"/>
        <charset val="128"/>
      </rPr>
      <t>キュウリ果実エキス</t>
    </r>
    <r>
      <rPr>
        <sz val="8"/>
        <color theme="1"/>
        <rFont val="Arial"/>
        <family val="2"/>
        <charset val="204"/>
      </rPr>
      <t xml:space="preserve">
</t>
    </r>
    <r>
      <rPr>
        <sz val="8"/>
        <color theme="1"/>
        <rFont val="游ゴシック"/>
        <family val="1"/>
        <charset val="128"/>
      </rPr>
      <t>セイヨウニワトコ花エキス</t>
    </r>
    <r>
      <rPr>
        <sz val="8"/>
        <color theme="1"/>
        <rFont val="Arial"/>
        <family val="2"/>
        <charset val="204"/>
      </rPr>
      <t xml:space="preserve">
</t>
    </r>
    <r>
      <rPr>
        <sz val="8"/>
        <color theme="1"/>
        <rFont val="游ゴシック"/>
        <family val="1"/>
        <charset val="128"/>
      </rPr>
      <t>ゼニアオイ花エキス</t>
    </r>
    <r>
      <rPr>
        <sz val="8"/>
        <color theme="1"/>
        <rFont val="Arial"/>
        <family val="2"/>
        <charset val="204"/>
      </rPr>
      <t xml:space="preserve">
</t>
    </r>
    <r>
      <rPr>
        <sz val="8"/>
        <color theme="1"/>
        <rFont val="游ゴシック"/>
        <family val="1"/>
        <charset val="128"/>
      </rPr>
      <t>パリエタリアエキス</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酸化チタン</t>
    </r>
    <r>
      <rPr>
        <sz val="8"/>
        <color theme="1"/>
        <rFont val="Arial"/>
        <family val="2"/>
        <charset val="204"/>
      </rPr>
      <t xml:space="preserve">
</t>
    </r>
    <r>
      <rPr>
        <sz val="8"/>
        <color theme="1"/>
        <rFont val="游ゴシック"/>
        <family val="1"/>
        <charset val="128"/>
      </rPr>
      <t>ワセリン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</si>
  <si>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セラミ</t>
    </r>
    <r>
      <rPr>
        <sz val="12"/>
        <color theme="1"/>
        <rFont val="Arial"/>
        <family val="2"/>
        <charset val="204"/>
      </rPr>
      <t>D</t>
    </r>
    <r>
      <rPr>
        <sz val="12"/>
        <color theme="1"/>
        <rFont val="Yu Mincho"/>
        <family val="1"/>
        <charset val="128"/>
      </rPr>
      <t>ディープ　モイストパック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</si>
  <si>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オリーブ油</t>
    </r>
    <r>
      <rPr>
        <sz val="8"/>
        <color theme="1"/>
        <rFont val="Arial"/>
        <family val="2"/>
        <charset val="204"/>
      </rPr>
      <t xml:space="preserve">
</t>
    </r>
    <r>
      <rPr>
        <sz val="8"/>
        <color theme="1"/>
        <rFont val="游ゴシック"/>
        <family val="1"/>
        <charset val="128"/>
      </rPr>
      <t>ハチミツ</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水添ナタネ油アルコール</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ミツロウ</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ラウロイルグルタミン酸ジ（フィトステリル</t>
    </r>
    <r>
      <rPr>
        <sz val="8"/>
        <color theme="1"/>
        <rFont val="Arial"/>
        <family val="2"/>
        <charset val="204"/>
      </rPr>
      <t>/</t>
    </r>
    <r>
      <rPr>
        <sz val="8"/>
        <color theme="1"/>
        <rFont val="游ゴシック"/>
        <family val="1"/>
        <charset val="128"/>
      </rPr>
      <t>オクチルドデシル）</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セレブロシド</t>
    </r>
    <r>
      <rPr>
        <sz val="8"/>
        <color theme="1"/>
        <rFont val="Arial"/>
        <family val="2"/>
        <charset val="204"/>
      </rPr>
      <t xml:space="preserve">
</t>
    </r>
    <r>
      <rPr>
        <sz val="8"/>
        <color theme="1"/>
        <rFont val="游ゴシック"/>
        <family val="1"/>
        <charset val="128"/>
      </rPr>
      <t>セラミド</t>
    </r>
    <r>
      <rPr>
        <sz val="8"/>
        <color theme="1"/>
        <rFont val="Arial"/>
        <family val="2"/>
        <charset val="204"/>
      </rPr>
      <t xml:space="preserve">3
</t>
    </r>
    <r>
      <rPr>
        <sz val="8"/>
        <color theme="1"/>
        <rFont val="游ゴシック"/>
        <family val="1"/>
        <charset val="128"/>
      </rPr>
      <t>セラミド</t>
    </r>
    <r>
      <rPr>
        <sz val="8"/>
        <color theme="1"/>
        <rFont val="Arial"/>
        <family val="2"/>
        <charset val="204"/>
      </rPr>
      <t xml:space="preserve">2
</t>
    </r>
    <r>
      <rPr>
        <sz val="8"/>
        <color theme="1"/>
        <rFont val="游ゴシック"/>
        <family val="1"/>
        <charset val="128"/>
      </rPr>
      <t>セラミド</t>
    </r>
    <r>
      <rPr>
        <sz val="8"/>
        <color theme="1"/>
        <rFont val="Arial"/>
        <family val="2"/>
        <charset val="204"/>
      </rPr>
      <t>6</t>
    </r>
    <r>
      <rPr>
        <sz val="8"/>
        <color theme="1"/>
        <rFont val="游ゴシック"/>
        <family val="1"/>
        <charset val="128"/>
      </rPr>
      <t>Ⅱ</t>
    </r>
    <r>
      <rPr>
        <sz val="8"/>
        <color theme="1"/>
        <rFont val="Arial"/>
        <family val="2"/>
        <charset val="204"/>
      </rPr>
      <t xml:space="preserve">
</t>
    </r>
    <r>
      <rPr>
        <sz val="8"/>
        <color theme="1"/>
        <rFont val="游ゴシック"/>
        <family val="1"/>
        <charset val="128"/>
      </rPr>
      <t>フィトスフィンゴシン</t>
    </r>
    <r>
      <rPr>
        <sz val="8"/>
        <color theme="1"/>
        <rFont val="Arial"/>
        <family val="2"/>
        <charset val="204"/>
      </rPr>
      <t xml:space="preserve">
</t>
    </r>
    <r>
      <rPr>
        <sz val="8"/>
        <color theme="1"/>
        <rFont val="游ゴシック"/>
        <family val="1"/>
        <charset val="128"/>
      </rPr>
      <t>ユズ果実エキス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ザクロ果実エキス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ハトムギ種子エキス</t>
    </r>
    <r>
      <rPr>
        <sz val="8"/>
        <color theme="1"/>
        <rFont val="Arial"/>
        <family val="2"/>
        <charset val="204"/>
      </rPr>
      <t xml:space="preserve">
</t>
    </r>
    <r>
      <rPr>
        <sz val="8"/>
        <color theme="1"/>
        <rFont val="游ゴシック"/>
        <family val="1"/>
        <charset val="128"/>
      </rPr>
      <t>加水分解ヒアルロン酸</t>
    </r>
    <r>
      <rPr>
        <sz val="8"/>
        <color theme="1"/>
        <rFont val="Arial"/>
        <family val="2"/>
        <charset val="204"/>
      </rPr>
      <t xml:space="preserve">
</t>
    </r>
    <r>
      <rPr>
        <sz val="8"/>
        <color theme="1"/>
        <rFont val="游ゴシック"/>
        <family val="1"/>
        <charset val="128"/>
      </rPr>
      <t>ユビキノン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2K</t>
    </r>
    <phoneticPr fontId="11"/>
  </si>
  <si>
    <r>
      <rPr>
        <sz val="12"/>
        <color theme="1"/>
        <rFont val="Yu Mincho"/>
        <family val="1"/>
        <charset val="128"/>
      </rPr>
      <t>エステラボ　トリプルコラ</t>
    </r>
    <r>
      <rPr>
        <sz val="12"/>
        <color theme="1"/>
        <rFont val="Arial"/>
        <family val="2"/>
        <charset val="204"/>
      </rPr>
      <t>G</t>
    </r>
    <r>
      <rPr>
        <sz val="12"/>
        <color theme="1"/>
        <rFont val="Yu Mincho"/>
        <family val="1"/>
        <charset val="128"/>
      </rPr>
      <t>　パック</t>
    </r>
  </si>
  <si>
    <r>
      <rPr>
        <sz val="8"/>
        <color theme="1"/>
        <rFont val="游ゴシック"/>
        <family val="1"/>
        <charset val="128"/>
      </rPr>
      <t>水</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ラフィノース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サクシニルアテロコラーゲン</t>
    </r>
    <r>
      <rPr>
        <sz val="8"/>
        <color theme="1"/>
        <rFont val="Arial"/>
        <family val="2"/>
        <charset val="204"/>
      </rPr>
      <t xml:space="preserve">
</t>
    </r>
    <r>
      <rPr>
        <sz val="8"/>
        <color theme="1"/>
        <rFont val="游ゴシック"/>
        <family val="1"/>
        <charset val="128"/>
      </rPr>
      <t>加水分解コラーゲン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ダイズ種子エキス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タウリン</t>
    </r>
    <r>
      <rPr>
        <sz val="8"/>
        <color theme="1"/>
        <rFont val="Arial"/>
        <family val="2"/>
        <charset val="204"/>
      </rPr>
      <t xml:space="preserve">
</t>
    </r>
    <r>
      <rPr>
        <sz val="8"/>
        <color theme="1"/>
        <rFont val="游ゴシック"/>
        <family val="1"/>
        <charset val="128"/>
      </rPr>
      <t>リシン</t>
    </r>
    <r>
      <rPr>
        <sz val="8"/>
        <color theme="1"/>
        <rFont val="Arial"/>
        <family val="2"/>
        <charset val="204"/>
      </rPr>
      <t xml:space="preserve">HCl
</t>
    </r>
    <r>
      <rPr>
        <sz val="8"/>
        <color theme="1"/>
        <rFont val="游ゴシック"/>
        <family val="1"/>
        <charset val="128"/>
      </rPr>
      <t>グルタミン酸</t>
    </r>
    <r>
      <rPr>
        <sz val="8"/>
        <color theme="1"/>
        <rFont val="Arial"/>
        <family val="2"/>
        <charset val="204"/>
      </rPr>
      <t xml:space="preserve">
</t>
    </r>
    <r>
      <rPr>
        <sz val="8"/>
        <color theme="1"/>
        <rFont val="游ゴシック"/>
        <family val="1"/>
        <charset val="128"/>
      </rPr>
      <t>グリシン</t>
    </r>
    <r>
      <rPr>
        <sz val="8"/>
        <color theme="1"/>
        <rFont val="Arial"/>
        <family val="2"/>
        <charset val="204"/>
      </rPr>
      <t xml:space="preserve">
</t>
    </r>
    <r>
      <rPr>
        <sz val="8"/>
        <color theme="1"/>
        <rFont val="游ゴシック"/>
        <family val="1"/>
        <charset val="128"/>
      </rPr>
      <t>ロイシン</t>
    </r>
    <r>
      <rPr>
        <sz val="8"/>
        <color theme="1"/>
        <rFont val="Arial"/>
        <family val="2"/>
        <charset val="204"/>
      </rPr>
      <t xml:space="preserve">
</t>
    </r>
    <r>
      <rPr>
        <sz val="8"/>
        <color theme="1"/>
        <rFont val="游ゴシック"/>
        <family val="1"/>
        <charset val="128"/>
      </rPr>
      <t>ヒスチジン</t>
    </r>
    <r>
      <rPr>
        <sz val="8"/>
        <color theme="1"/>
        <rFont val="Arial"/>
        <family val="2"/>
        <charset val="204"/>
      </rPr>
      <t xml:space="preserve">HCl
</t>
    </r>
    <r>
      <rPr>
        <sz val="8"/>
        <color theme="1"/>
        <rFont val="游ゴシック"/>
        <family val="1"/>
        <charset val="128"/>
      </rPr>
      <t>セリン</t>
    </r>
    <r>
      <rPr>
        <sz val="8"/>
        <color theme="1"/>
        <rFont val="Arial"/>
        <family val="2"/>
        <charset val="204"/>
      </rPr>
      <t xml:space="preserve">
</t>
    </r>
    <r>
      <rPr>
        <sz val="8"/>
        <color theme="1"/>
        <rFont val="游ゴシック"/>
        <family val="1"/>
        <charset val="128"/>
      </rPr>
      <t>バリン
アスパラギン酸</t>
    </r>
    <r>
      <rPr>
        <sz val="8"/>
        <color theme="1"/>
        <rFont val="Arial"/>
        <family val="2"/>
        <charset val="204"/>
      </rPr>
      <t xml:space="preserve">Na
</t>
    </r>
    <r>
      <rPr>
        <sz val="8"/>
        <color theme="1"/>
        <rFont val="游ゴシック"/>
        <family val="1"/>
        <charset val="128"/>
      </rPr>
      <t>トレオニン</t>
    </r>
    <r>
      <rPr>
        <sz val="8"/>
        <color theme="1"/>
        <rFont val="Arial"/>
        <family val="2"/>
        <charset val="204"/>
      </rPr>
      <t xml:space="preserve">
</t>
    </r>
    <r>
      <rPr>
        <sz val="8"/>
        <color theme="1"/>
        <rFont val="游ゴシック"/>
        <family val="1"/>
        <charset val="128"/>
      </rPr>
      <t>アラニン</t>
    </r>
    <r>
      <rPr>
        <sz val="8"/>
        <color theme="1"/>
        <rFont val="Arial"/>
        <family val="2"/>
        <charset val="204"/>
      </rPr>
      <t xml:space="preserve">
</t>
    </r>
    <r>
      <rPr>
        <sz val="8"/>
        <color theme="1"/>
        <rFont val="游ゴシック"/>
        <family val="1"/>
        <charset val="128"/>
      </rPr>
      <t>イソロイシン</t>
    </r>
    <r>
      <rPr>
        <sz val="8"/>
        <color theme="1"/>
        <rFont val="Arial"/>
        <family val="2"/>
        <charset val="204"/>
      </rPr>
      <t xml:space="preserve">
</t>
    </r>
    <r>
      <rPr>
        <sz val="8"/>
        <color theme="1"/>
        <rFont val="游ゴシック"/>
        <family val="1"/>
        <charset val="128"/>
      </rPr>
      <t>フェニルアラニン</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プロリン</t>
    </r>
    <r>
      <rPr>
        <sz val="8"/>
        <color theme="1"/>
        <rFont val="Arial"/>
        <family val="2"/>
        <charset val="204"/>
      </rPr>
      <t xml:space="preserve">
</t>
    </r>
    <r>
      <rPr>
        <sz val="8"/>
        <color theme="1"/>
        <rFont val="游ゴシック"/>
        <family val="1"/>
        <charset val="128"/>
      </rPr>
      <t>チロシン</t>
    </r>
    <r>
      <rPr>
        <sz val="8"/>
        <color theme="1"/>
        <rFont val="Arial"/>
        <family val="2"/>
        <charset val="204"/>
      </rPr>
      <t xml:space="preserve">
</t>
    </r>
    <r>
      <rPr>
        <sz val="8"/>
        <color theme="1"/>
        <rFont val="游ゴシック"/>
        <family val="1"/>
        <charset val="128"/>
      </rPr>
      <t>イノシン酸</t>
    </r>
    <r>
      <rPr>
        <sz val="8"/>
        <color theme="1"/>
        <rFont val="Arial"/>
        <family val="2"/>
        <charset val="204"/>
      </rPr>
      <t xml:space="preserve">2Na
</t>
    </r>
    <r>
      <rPr>
        <sz val="8"/>
        <color theme="1"/>
        <rFont val="游ゴシック"/>
        <family val="1"/>
        <charset val="128"/>
      </rPr>
      <t>グアニル酸</t>
    </r>
    <r>
      <rPr>
        <sz val="8"/>
        <color theme="1"/>
        <rFont val="Arial"/>
        <family val="2"/>
        <charset val="204"/>
      </rPr>
      <t xml:space="preserve">2Na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ホホバ種子油</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BG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</si>
  <si>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スリムフェイス　マッサージパック</t>
    </r>
  </si>
  <si>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水</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BG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ラウロイルプロリン</t>
    </r>
    <r>
      <rPr>
        <sz val="8"/>
        <color theme="1"/>
        <rFont val="Arial"/>
        <family val="2"/>
        <charset val="204"/>
      </rPr>
      <t xml:space="preserve">
</t>
    </r>
    <r>
      <rPr>
        <sz val="8"/>
        <color theme="1"/>
        <rFont val="游ゴシック"/>
        <family val="1"/>
        <charset val="128"/>
      </rPr>
      <t>グロブラリアコルジホリアカルス培養エキス</t>
    </r>
    <r>
      <rPr>
        <sz val="8"/>
        <color theme="1"/>
        <rFont val="Arial"/>
        <family val="2"/>
        <charset val="204"/>
      </rPr>
      <t xml:space="preserve">
</t>
    </r>
    <r>
      <rPr>
        <sz val="8"/>
        <color theme="1"/>
        <rFont val="游ゴシック"/>
        <family val="1"/>
        <charset val="128"/>
      </rPr>
      <t>ハナショウガエキス</t>
    </r>
    <r>
      <rPr>
        <sz val="8"/>
        <color theme="1"/>
        <rFont val="Arial"/>
        <family val="2"/>
        <charset val="204"/>
      </rPr>
      <t xml:space="preserve">
</t>
    </r>
    <r>
      <rPr>
        <sz val="8"/>
        <color theme="1"/>
        <rFont val="游ゴシック"/>
        <family val="1"/>
        <charset val="128"/>
      </rPr>
      <t>カフェイン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ナツメ果実エキス</t>
    </r>
    <r>
      <rPr>
        <sz val="8"/>
        <color theme="1"/>
        <rFont val="Arial"/>
        <family val="2"/>
        <charset val="204"/>
      </rPr>
      <t xml:space="preserve">
</t>
    </r>
    <r>
      <rPr>
        <sz val="8"/>
        <color theme="1"/>
        <rFont val="游ゴシック"/>
        <family val="1"/>
        <charset val="128"/>
      </rPr>
      <t>アシタバ葉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バニリルブチル</t>
    </r>
    <r>
      <rPr>
        <sz val="8"/>
        <color theme="1"/>
        <rFont val="Arial"/>
        <family val="2"/>
        <charset val="204"/>
      </rPr>
      <t xml:space="preserve">
</t>
    </r>
    <r>
      <rPr>
        <sz val="8"/>
        <color theme="1"/>
        <rFont val="游ゴシック"/>
        <family val="1"/>
        <charset val="128"/>
      </rPr>
      <t>合成金雲母</t>
    </r>
    <r>
      <rPr>
        <sz val="8"/>
        <color theme="1"/>
        <rFont val="Arial"/>
        <family val="2"/>
        <charset val="204"/>
      </rPr>
      <t xml:space="preserve">
</t>
    </r>
    <r>
      <rPr>
        <sz val="8"/>
        <color theme="1"/>
        <rFont val="游ゴシック"/>
        <family val="1"/>
        <charset val="128"/>
      </rPr>
      <t>酸化チタン</t>
    </r>
    <r>
      <rPr>
        <sz val="8"/>
        <color theme="1"/>
        <rFont val="Arial"/>
        <family val="2"/>
        <charset val="204"/>
      </rPr>
      <t xml:space="preserve">
</t>
    </r>
    <r>
      <rPr>
        <sz val="8"/>
        <color theme="1"/>
        <rFont val="游ゴシック"/>
        <family val="1"/>
        <charset val="128"/>
      </rPr>
      <t>シリカ</t>
    </r>
    <r>
      <rPr>
        <sz val="8"/>
        <color theme="1"/>
        <rFont val="Arial"/>
        <family val="2"/>
        <charset val="204"/>
      </rPr>
      <t xml:space="preserve">
</t>
    </r>
    <r>
      <rPr>
        <sz val="8"/>
        <color theme="1"/>
        <rFont val="游ゴシック"/>
        <family val="1"/>
        <charset val="128"/>
      </rPr>
      <t>クチナシ赤色素</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ラウリン酸ソルビタン</t>
    </r>
    <r>
      <rPr>
        <sz val="8"/>
        <color theme="1"/>
        <rFont val="Arial"/>
        <family val="2"/>
        <charset val="204"/>
      </rPr>
      <t xml:space="preserve">
</t>
    </r>
    <r>
      <rPr>
        <sz val="8"/>
        <color theme="1"/>
        <rFont val="游ゴシック"/>
        <family val="1"/>
        <charset val="128"/>
      </rPr>
      <t>（ジメチコン</t>
    </r>
    <r>
      <rPr>
        <sz val="8"/>
        <color theme="1"/>
        <rFont val="Arial"/>
        <family val="2"/>
        <charset val="204"/>
      </rPr>
      <t>/</t>
    </r>
    <r>
      <rPr>
        <sz val="8"/>
        <color theme="1"/>
        <rFont val="游ゴシック"/>
        <family val="1"/>
        <charset val="128"/>
      </rPr>
      <t>メチコン）コポリマー</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</si>
  <si>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海のミネラルパック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</si>
  <si>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メチルグルセス</t>
    </r>
    <r>
      <rPr>
        <sz val="8"/>
        <color theme="1"/>
        <rFont val="Arial"/>
        <family val="2"/>
        <charset val="204"/>
      </rPr>
      <t xml:space="preserve">-10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ベタイン</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褐藻エキス</t>
    </r>
    <r>
      <rPr>
        <sz val="8"/>
        <color theme="1"/>
        <rFont val="Arial"/>
        <family val="2"/>
        <charset val="204"/>
      </rPr>
      <t xml:space="preserve">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ダイズイソフラボン</t>
    </r>
    <r>
      <rPr>
        <sz val="8"/>
        <color theme="1"/>
        <rFont val="Arial"/>
        <family val="2"/>
        <charset val="204"/>
      </rPr>
      <t xml:space="preserve">
</t>
    </r>
    <r>
      <rPr>
        <sz val="8"/>
        <color theme="1"/>
        <rFont val="游ゴシック"/>
        <family val="1"/>
        <charset val="128"/>
      </rPr>
      <t>カフェイン</t>
    </r>
    <r>
      <rPr>
        <sz val="8"/>
        <color theme="1"/>
        <rFont val="Arial"/>
        <family val="2"/>
        <charset val="204"/>
      </rPr>
      <t xml:space="preserve">
</t>
    </r>
    <r>
      <rPr>
        <sz val="8"/>
        <color theme="1"/>
        <rFont val="游ゴシック"/>
        <family val="1"/>
        <charset val="128"/>
      </rPr>
      <t>カルニチン</t>
    </r>
    <r>
      <rPr>
        <sz val="8"/>
        <color theme="1"/>
        <rFont val="Arial"/>
        <family val="2"/>
        <charset val="204"/>
      </rPr>
      <t xml:space="preserve">
</t>
    </r>
    <r>
      <rPr>
        <sz val="8"/>
        <color theme="1"/>
        <rFont val="游ゴシック"/>
        <family val="1"/>
        <charset val="128"/>
      </rPr>
      <t>スピルリナプラテンシスエキス</t>
    </r>
    <r>
      <rPr>
        <sz val="8"/>
        <color theme="1"/>
        <rFont val="Arial"/>
        <family val="2"/>
        <charset val="204"/>
      </rPr>
      <t xml:space="preserve">
</t>
    </r>
    <r>
      <rPr>
        <sz val="8"/>
        <color theme="1"/>
        <rFont val="游ゴシック"/>
        <family val="1"/>
        <charset val="128"/>
      </rPr>
      <t>白金</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クレマティスエキス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カンゾウ根エキス</t>
    </r>
    <r>
      <rPr>
        <sz val="8"/>
        <color theme="1"/>
        <rFont val="Arial"/>
        <family val="2"/>
        <charset val="204"/>
      </rPr>
      <t xml:space="preserve">
</t>
    </r>
    <r>
      <rPr>
        <sz val="8"/>
        <color theme="1"/>
        <rFont val="游ゴシック"/>
        <family val="1"/>
        <charset val="128"/>
      </rPr>
      <t>銅クロロフィリン</t>
    </r>
    <r>
      <rPr>
        <sz val="8"/>
        <color theme="1"/>
        <rFont val="Arial"/>
        <family val="2"/>
        <charset val="204"/>
      </rPr>
      <t xml:space="preserve">Na
</t>
    </r>
    <r>
      <rPr>
        <sz val="8"/>
        <color theme="1"/>
        <rFont val="游ゴシック"/>
        <family val="1"/>
        <charset val="128"/>
      </rPr>
      <t>クオタニウム</t>
    </r>
    <r>
      <rPr>
        <sz val="8"/>
        <color theme="1"/>
        <rFont val="Arial"/>
        <family val="2"/>
        <charset val="204"/>
      </rPr>
      <t xml:space="preserve">-73
</t>
    </r>
    <r>
      <rPr>
        <sz val="8"/>
        <color theme="1"/>
        <rFont val="游ゴシック"/>
        <family val="1"/>
        <charset val="128"/>
      </rPr>
      <t>ジメチコン</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ポリソルベート</t>
    </r>
    <r>
      <rPr>
        <sz val="8"/>
        <color theme="1"/>
        <rFont val="Arial"/>
        <family val="2"/>
        <charset val="204"/>
      </rPr>
      <t xml:space="preserve">80
</t>
    </r>
    <r>
      <rPr>
        <sz val="8"/>
        <color theme="1"/>
        <rFont val="游ゴシック"/>
        <family val="1"/>
        <charset val="128"/>
      </rPr>
      <t>エタノール</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</si>
  <si>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マッサージクリーム</t>
    </r>
  </si>
  <si>
    <r>
      <rPr>
        <sz val="8"/>
        <color theme="1"/>
        <rFont val="ＭＳ Ｐゴシック"/>
        <family val="2"/>
        <charset val="128"/>
      </rPr>
      <t>水溶性コラーゲン、ヒアルロン酸</t>
    </r>
    <r>
      <rPr>
        <sz val="8"/>
        <color theme="1"/>
        <rFont val="Arial"/>
        <family val="2"/>
        <charset val="204"/>
      </rPr>
      <t>Na</t>
    </r>
    <r>
      <rPr>
        <sz val="8"/>
        <color theme="1"/>
        <rFont val="ＭＳ Ｐゴシック"/>
        <family val="2"/>
        <charset val="128"/>
      </rPr>
      <t>、リン酸アスコルビル</t>
    </r>
    <r>
      <rPr>
        <sz val="8"/>
        <color theme="1"/>
        <rFont val="Arial"/>
        <family val="2"/>
        <charset val="204"/>
      </rPr>
      <t>Mg</t>
    </r>
    <phoneticPr fontId="11"/>
  </si>
  <si>
    <r>
      <rPr>
        <sz val="8"/>
        <color theme="1"/>
        <rFont val="ＭＳ Ｐゴシック"/>
        <family val="2"/>
        <charset val="128"/>
      </rPr>
      <t>水　</t>
    </r>
    <r>
      <rPr>
        <sz val="8"/>
        <color theme="1"/>
        <rFont val="Arial"/>
        <family val="2"/>
        <charset val="204"/>
      </rPr>
      <t>BG</t>
    </r>
    <r>
      <rPr>
        <sz val="8"/>
        <color theme="1"/>
        <rFont val="ＭＳ Ｐゴシック"/>
        <family val="2"/>
        <charset val="128"/>
      </rPr>
      <t>　ラベンダー花水　ホホバ種子油　プラセンタエキス　水溶性プロテオグリカン　ハマナス果実エキス　水溶性コラーゲン　リン酸アスコルビル</t>
    </r>
    <r>
      <rPr>
        <sz val="8"/>
        <color theme="1"/>
        <rFont val="Arial"/>
        <family val="2"/>
        <charset val="204"/>
      </rPr>
      <t>Mg</t>
    </r>
    <r>
      <rPr>
        <sz val="8"/>
        <color theme="1"/>
        <rFont val="ＭＳ Ｐゴシック"/>
        <family val="2"/>
        <charset val="128"/>
      </rPr>
      <t>　ヒアルロン酸</t>
    </r>
    <r>
      <rPr>
        <sz val="8"/>
        <color theme="1"/>
        <rFont val="Arial"/>
        <family val="2"/>
        <charset val="204"/>
      </rPr>
      <t>Na</t>
    </r>
    <r>
      <rPr>
        <sz val="8"/>
        <color theme="1"/>
        <rFont val="ＭＳ Ｐゴシック"/>
        <family val="2"/>
        <charset val="128"/>
      </rPr>
      <t>　アロエベラ葉エキス　アルニカ花エキス　オドリコソウ花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　オランダガラシ葉</t>
    </r>
    <r>
      <rPr>
        <sz val="8"/>
        <color theme="1"/>
        <rFont val="Arial"/>
        <family val="2"/>
        <charset val="204"/>
      </rPr>
      <t>/</t>
    </r>
    <r>
      <rPr>
        <sz val="8"/>
        <color theme="1"/>
        <rFont val="ＭＳ Ｐゴシック"/>
        <family val="2"/>
        <charset val="128"/>
      </rPr>
      <t>茎エキス　ゴボウ根エキス　セイヨウアカマツ球果エキス　セイヨウキズタ葉</t>
    </r>
    <r>
      <rPr>
        <sz val="8"/>
        <color theme="1"/>
        <rFont val="Arial"/>
        <family val="2"/>
        <charset val="204"/>
      </rPr>
      <t>/</t>
    </r>
    <r>
      <rPr>
        <sz val="8"/>
        <color theme="1"/>
        <rFont val="ＭＳ Ｐゴシック"/>
        <family val="2"/>
        <charset val="128"/>
      </rPr>
      <t>茎エキス　ニンニク根エキス　ローズマリー葉エキス　ローマカミツレ花エキス　トコフェロール　ダイズ油　ステアリン酸　ベヘニルアルコール　アルギニン　ポリソルベート</t>
    </r>
    <r>
      <rPr>
        <sz val="8"/>
        <color theme="1"/>
        <rFont val="Arial"/>
        <family val="2"/>
        <charset val="204"/>
      </rPr>
      <t>60</t>
    </r>
    <r>
      <rPr>
        <sz val="8"/>
        <color theme="1"/>
        <rFont val="ＭＳ Ｐゴシック"/>
        <family val="2"/>
        <charset val="128"/>
      </rPr>
      <t>　ステアリン酸グリセリル（</t>
    </r>
    <r>
      <rPr>
        <sz val="8"/>
        <color theme="1"/>
        <rFont val="Arial"/>
        <family val="2"/>
        <charset val="204"/>
      </rPr>
      <t>SE</t>
    </r>
    <r>
      <rPr>
        <sz val="8"/>
        <color theme="1"/>
        <rFont val="ＭＳ Ｐゴシック"/>
        <family val="2"/>
        <charset val="128"/>
      </rPr>
      <t>）　</t>
    </r>
    <r>
      <rPr>
        <sz val="8"/>
        <color theme="1"/>
        <rFont val="Arial"/>
        <family val="2"/>
        <charset val="204"/>
      </rPr>
      <t>1,2-</t>
    </r>
    <r>
      <rPr>
        <sz val="8"/>
        <color theme="1"/>
        <rFont val="ＭＳ Ｐゴシック"/>
        <family val="2"/>
        <charset val="128"/>
      </rPr>
      <t>ヘキサンジオール　カルボマー　カプリリルグリコール</t>
    </r>
    <phoneticPr fontId="11"/>
  </si>
  <si>
    <r>
      <rPr>
        <sz val="12"/>
        <color theme="1"/>
        <rFont val="Yu Mincho"/>
        <family val="1"/>
        <charset val="128"/>
      </rPr>
      <t>エステラボ　</t>
    </r>
    <r>
      <rPr>
        <sz val="12"/>
        <color theme="1"/>
        <rFont val="Arial"/>
        <family val="2"/>
        <charset val="204"/>
      </rPr>
      <t>W</t>
    </r>
    <r>
      <rPr>
        <sz val="12"/>
        <color theme="1"/>
        <rFont val="Yu Mincho"/>
        <family val="1"/>
        <charset val="128"/>
      </rPr>
      <t>プロ</t>
    </r>
    <r>
      <rPr>
        <sz val="12"/>
        <color theme="1"/>
        <rFont val="Arial"/>
        <family val="2"/>
        <charset val="204"/>
      </rPr>
      <t>T</t>
    </r>
    <r>
      <rPr>
        <sz val="12"/>
        <color theme="1"/>
        <rFont val="Yu Mincho"/>
        <family val="1"/>
        <charset val="128"/>
      </rPr>
      <t>マスク</t>
    </r>
  </si>
  <si>
    <r>
      <rPr>
        <sz val="8"/>
        <color theme="1"/>
        <rFont val="Times New Roman"/>
        <family val="1"/>
        <charset val="128"/>
      </rPr>
      <t xml:space="preserve">コーンスターチ
ダイズタンパク
タルク
ホエイタンパク
ラフィノース
セルロースガム
プラセンタエキス
チオクト酸
</t>
    </r>
    <r>
      <rPr>
        <sz val="8"/>
        <color theme="1"/>
        <rFont val="Arial"/>
        <family val="2"/>
        <charset val="204"/>
      </rPr>
      <t>α-</t>
    </r>
    <r>
      <rPr>
        <sz val="8"/>
        <color theme="1"/>
        <rFont val="Times New Roman"/>
        <family val="1"/>
        <charset val="128"/>
      </rPr>
      <t>グルカンオリゴサッカリド
リン酸アスコルビル</t>
    </r>
    <r>
      <rPr>
        <sz val="8"/>
        <color theme="1"/>
        <rFont val="Arial"/>
        <family val="2"/>
        <charset val="204"/>
      </rPr>
      <t xml:space="preserve">Mg
</t>
    </r>
    <r>
      <rPr>
        <sz val="8"/>
        <color theme="1"/>
        <rFont val="Times New Roman"/>
        <family val="1"/>
        <charset val="128"/>
      </rPr>
      <t>グリチルリチン酸</t>
    </r>
    <r>
      <rPr>
        <sz val="8"/>
        <color theme="1"/>
        <rFont val="Arial"/>
        <family val="2"/>
        <charset val="204"/>
      </rPr>
      <t xml:space="preserve">2K
</t>
    </r>
    <r>
      <rPr>
        <sz val="8"/>
        <color theme="1"/>
        <rFont val="Times New Roman"/>
        <family val="1"/>
        <charset val="128"/>
      </rPr>
      <t>シクロデキストリン
水飴
ラベンダー油</t>
    </r>
  </si>
  <si>
    <r>
      <t>ESTLABO</t>
    </r>
    <r>
      <rPr>
        <sz val="10"/>
        <color theme="1"/>
        <rFont val="Times New Roman"/>
        <family val="1"/>
        <charset val="128"/>
      </rPr>
      <t>　</t>
    </r>
    <r>
      <rPr>
        <sz val="10"/>
        <color theme="1"/>
        <rFont val="Arial"/>
        <family val="2"/>
        <charset val="204"/>
      </rPr>
      <t>WATER CLEANSING GEL</t>
    </r>
  </si>
  <si>
    <r>
      <rPr>
        <sz val="8"/>
        <color theme="1"/>
        <rFont val="ＭＳ Ｐゴシック"/>
        <family val="2"/>
        <charset val="128"/>
      </rPr>
      <t>水、イソペンチルジオール、ヤシ油脂肪酸</t>
    </r>
    <r>
      <rPr>
        <sz val="8"/>
        <color theme="1"/>
        <rFont val="Arial"/>
        <family val="2"/>
        <charset val="204"/>
      </rPr>
      <t>PEG-7</t>
    </r>
    <r>
      <rPr>
        <sz val="8"/>
        <color theme="1"/>
        <rFont val="ＭＳ Ｐゴシック"/>
        <family val="2"/>
        <charset val="128"/>
      </rPr>
      <t>グリセリル、トリイソステアリン酸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PEG-40</t>
    </r>
    <r>
      <rPr>
        <sz val="8"/>
        <color theme="1"/>
        <rFont val="ＭＳ Ｐゴシック"/>
        <family val="2"/>
        <charset val="128"/>
      </rPr>
      <t>水添ヒマシ油、イソステアリン酸</t>
    </r>
    <r>
      <rPr>
        <sz val="8"/>
        <color theme="1"/>
        <rFont val="Arial"/>
        <family val="2"/>
        <charset val="204"/>
      </rPr>
      <t>PEG-20</t>
    </r>
    <r>
      <rPr>
        <sz val="8"/>
        <color theme="1"/>
        <rFont val="ＭＳ Ｐゴシック"/>
        <family val="2"/>
        <charset val="128"/>
      </rPr>
      <t>グリセリル、プラセンタエキス、水溶性プロテオグリカン、ハマナス果実エキス、セイヨウオトギリソウ花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茎エキス、ゴボウ根エキス、サボンソウ葉エキス、セージ葉エキス、トウキンセンカ花エキス、ホップ花エキス、レモン果実エキス、ラベンダー油、水酸化</t>
    </r>
    <r>
      <rPr>
        <sz val="8"/>
        <color theme="1"/>
        <rFont val="Arial"/>
        <family val="2"/>
        <charset val="204"/>
      </rPr>
      <t>K</t>
    </r>
    <r>
      <rPr>
        <sz val="8"/>
        <color theme="1"/>
        <rFont val="ＭＳ Ｐゴシック"/>
        <family val="2"/>
        <charset val="128"/>
      </rPr>
      <t>、</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ヘキサンジオール、カルボマー、カプリリルグリコール</t>
    </r>
    <phoneticPr fontId="11"/>
  </si>
  <si>
    <r>
      <t>ESTLABO</t>
    </r>
    <r>
      <rPr>
        <sz val="10"/>
        <color theme="1"/>
        <rFont val="Times New Roman"/>
        <family val="1"/>
        <charset val="128"/>
      </rPr>
      <t>　</t>
    </r>
    <r>
      <rPr>
        <sz val="10"/>
        <color theme="1"/>
        <rFont val="Arial"/>
        <family val="2"/>
        <charset val="204"/>
      </rPr>
      <t>CLEANSING  GEL  EL</t>
    </r>
  </si>
  <si>
    <r>
      <t>7.1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20</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4.7</t>
    </r>
  </si>
  <si>
    <r>
      <rPr>
        <sz val="8"/>
        <color theme="1"/>
        <rFont val="Arial"/>
        <family val="2"/>
      </rPr>
      <t>パルミチン酸イソプロピル
トリエチルヘキサノイン
エチルヘキサン酸セチル
オクチルドデセス</t>
    </r>
    <r>
      <rPr>
        <sz val="8"/>
        <color theme="1"/>
        <rFont val="Arial"/>
        <family val="2"/>
        <charset val="204"/>
      </rPr>
      <t xml:space="preserve">-25
</t>
    </r>
    <r>
      <rPr>
        <sz val="8"/>
        <color theme="1"/>
        <rFont val="Arial"/>
        <family val="2"/>
      </rPr>
      <t>ソルビトール
水
グリセリン
トリイソステアリン酸</t>
    </r>
    <r>
      <rPr>
        <sz val="8"/>
        <color theme="1"/>
        <rFont val="Arial"/>
        <family val="2"/>
        <charset val="204"/>
      </rPr>
      <t>PEG-20</t>
    </r>
    <r>
      <rPr>
        <sz val="8"/>
        <color theme="1"/>
        <rFont val="Arial"/>
        <family val="2"/>
      </rPr>
      <t>グリセリル
ラベンダー花水
プラセンタエキス
グリチルリチン酸</t>
    </r>
    <r>
      <rPr>
        <sz val="8"/>
        <color theme="1"/>
        <rFont val="Arial"/>
        <family val="2"/>
        <charset val="204"/>
      </rPr>
      <t xml:space="preserve">2K
</t>
    </r>
    <r>
      <rPr>
        <sz val="8"/>
        <color theme="1"/>
        <rFont val="Arial"/>
        <family val="2"/>
      </rPr>
      <t>パルミチン酸レチノール
リン酸アスコルビル</t>
    </r>
    <r>
      <rPr>
        <sz val="8"/>
        <color theme="1"/>
        <rFont val="Arial"/>
        <family val="2"/>
        <charset val="204"/>
      </rPr>
      <t xml:space="preserve">Mg
</t>
    </r>
    <r>
      <rPr>
        <sz val="8"/>
        <color theme="1"/>
        <rFont val="Arial"/>
        <family val="2"/>
      </rPr>
      <t>トコフェロール
ヘチマエキス
ヒバマタエキス
クレマティス葉エキス
スギナエキス
セイヨウキズタ葉</t>
    </r>
    <r>
      <rPr>
        <sz val="8"/>
        <color theme="1"/>
        <rFont val="Arial"/>
        <family val="2"/>
        <charset val="204"/>
      </rPr>
      <t>/</t>
    </r>
    <r>
      <rPr>
        <sz val="8"/>
        <color theme="1"/>
        <rFont val="Arial"/>
        <family val="2"/>
      </rPr>
      <t xml:space="preserve">茎エキス
セイヨウナツユキソウ花エキス
ダイズ油
コーン油
</t>
    </r>
    <r>
      <rPr>
        <sz val="8"/>
        <color theme="1"/>
        <rFont val="Arial"/>
        <family val="2"/>
        <charset val="204"/>
      </rPr>
      <t xml:space="preserve">BG
</t>
    </r>
    <r>
      <rPr>
        <sz val="8"/>
        <color theme="1"/>
        <rFont val="Arial"/>
        <family val="2"/>
      </rPr>
      <t>カプリリルグリコール</t>
    </r>
  </si>
  <si>
    <r>
      <t>7.1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15.3</t>
    </r>
    <r>
      <rPr>
        <sz val="12"/>
        <color theme="1"/>
        <rFont val="Arial"/>
        <family val="2"/>
      </rPr>
      <t>　</t>
    </r>
    <r>
      <rPr>
        <sz val="12"/>
        <color theme="1"/>
        <rFont val="Arial"/>
        <family val="2"/>
        <charset val="204"/>
      </rPr>
      <t>× 4.7</t>
    </r>
  </si>
  <si>
    <r>
      <rPr>
        <sz val="8"/>
        <color theme="1"/>
        <rFont val="Arial"/>
        <family val="2"/>
      </rPr>
      <t xml:space="preserve">グリセリン
水
ミリスチン酸
</t>
    </r>
    <r>
      <rPr>
        <sz val="8"/>
        <color theme="1"/>
        <rFont val="Arial"/>
        <family val="2"/>
        <charset val="204"/>
      </rPr>
      <t xml:space="preserve">BG
</t>
    </r>
    <r>
      <rPr>
        <sz val="8"/>
        <color theme="1"/>
        <rFont val="Arial"/>
        <family val="2"/>
      </rPr>
      <t>水酸化</t>
    </r>
    <r>
      <rPr>
        <sz val="8"/>
        <color theme="1"/>
        <rFont val="Arial"/>
        <family val="2"/>
        <charset val="204"/>
      </rPr>
      <t xml:space="preserve">K
</t>
    </r>
    <r>
      <rPr>
        <sz val="8"/>
        <color theme="1"/>
        <rFont val="Arial"/>
        <family val="2"/>
      </rPr>
      <t>ジステアリン酸</t>
    </r>
    <r>
      <rPr>
        <sz val="8"/>
        <color theme="1"/>
        <rFont val="Arial"/>
        <family val="2"/>
        <charset val="204"/>
      </rPr>
      <t xml:space="preserve">PEG-150
</t>
    </r>
    <r>
      <rPr>
        <sz val="8"/>
        <color theme="1"/>
        <rFont val="Arial"/>
        <family val="2"/>
      </rPr>
      <t>パルミチン酸
ステアリン酸
ラウリン酸
ステアリン酸グリセリル（</t>
    </r>
    <r>
      <rPr>
        <sz val="8"/>
        <color theme="1"/>
        <rFont val="Arial"/>
        <family val="2"/>
        <charset val="204"/>
      </rPr>
      <t>SE</t>
    </r>
    <r>
      <rPr>
        <sz val="8"/>
        <color theme="1"/>
        <rFont val="Arial"/>
        <family val="2"/>
      </rPr>
      <t>）
ココイルグルタミン酸</t>
    </r>
    <r>
      <rPr>
        <sz val="8"/>
        <color theme="1"/>
        <rFont val="Arial"/>
        <family val="2"/>
        <charset val="204"/>
      </rPr>
      <t xml:space="preserve">TEA
</t>
    </r>
    <r>
      <rPr>
        <sz val="8"/>
        <color theme="1"/>
        <rFont val="Arial"/>
        <family val="2"/>
      </rPr>
      <t>ココイルサルコシン</t>
    </r>
    <r>
      <rPr>
        <sz val="8"/>
        <color theme="1"/>
        <rFont val="Arial"/>
        <family val="2"/>
        <charset val="204"/>
      </rPr>
      <t xml:space="preserve">Na
</t>
    </r>
    <r>
      <rPr>
        <sz val="8"/>
        <color theme="1"/>
        <rFont val="Arial"/>
        <family val="2"/>
      </rPr>
      <t>ラウラミド</t>
    </r>
    <r>
      <rPr>
        <sz val="8"/>
        <color theme="1"/>
        <rFont val="Arial"/>
        <family val="2"/>
        <charset val="204"/>
      </rPr>
      <t xml:space="preserve">DEA
</t>
    </r>
    <r>
      <rPr>
        <sz val="8"/>
        <color theme="1"/>
        <rFont val="Arial"/>
        <family val="2"/>
      </rPr>
      <t>グリチルレチン酸ステアリル
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ラベンダー花水
エチドロン酸
カプリリルグリコール</t>
    </r>
  </si>
  <si>
    <r>
      <t>4.6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16.5</t>
    </r>
    <r>
      <rPr>
        <sz val="12"/>
        <color theme="1"/>
        <rFont val="Arial"/>
        <family val="2"/>
      </rPr>
      <t>　</t>
    </r>
    <r>
      <rPr>
        <sz val="12"/>
        <color theme="1"/>
        <rFont val="Arial"/>
        <family val="2"/>
        <charset val="204"/>
      </rPr>
      <t>× 4.9</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</si>
  <si>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濃グリセリン
</t>
    </r>
    <r>
      <rPr>
        <sz val="8"/>
        <color theme="1"/>
        <rFont val="Arial"/>
        <family val="2"/>
        <charset val="204"/>
      </rPr>
      <t>1,3-</t>
    </r>
    <r>
      <rPr>
        <sz val="8"/>
        <color theme="1"/>
        <rFont val="Arial"/>
        <family val="2"/>
      </rPr>
      <t>ブチレングリコール
ラベンダー水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アスコルビルマグネシウム
海藻エキス（</t>
    </r>
    <r>
      <rPr>
        <sz val="8"/>
        <color theme="1"/>
        <rFont val="Arial"/>
        <family val="2"/>
        <charset val="204"/>
      </rPr>
      <t>4</t>
    </r>
    <r>
      <rPr>
        <sz val="8"/>
        <color theme="1"/>
        <rFont val="Arial"/>
        <family val="2"/>
      </rPr>
      <t xml:space="preserve">）
スギナエキス
ホップエキス
マツエキス
レモンエキス
ローズマリーエキス
タウリン
塩酸リジン
</t>
    </r>
    <r>
      <rPr>
        <sz val="8"/>
        <color theme="1"/>
        <rFont val="Arial"/>
        <family val="2"/>
        <charset val="204"/>
      </rPr>
      <t>L-</t>
    </r>
    <r>
      <rPr>
        <sz val="8"/>
        <color theme="1"/>
        <rFont val="Arial"/>
        <family val="2"/>
      </rPr>
      <t xml:space="preserve">グルタミン酸
グリシン
</t>
    </r>
    <r>
      <rPr>
        <sz val="8"/>
        <color theme="1"/>
        <rFont val="Arial"/>
        <family val="2"/>
        <charset val="204"/>
      </rPr>
      <t>L-</t>
    </r>
    <r>
      <rPr>
        <sz val="8"/>
        <color theme="1"/>
        <rFont val="Arial"/>
        <family val="2"/>
      </rPr>
      <t xml:space="preserve">ロイシン
</t>
    </r>
    <r>
      <rPr>
        <sz val="8"/>
        <color theme="1"/>
        <rFont val="Arial"/>
        <family val="2"/>
        <charset val="204"/>
      </rPr>
      <t>L-</t>
    </r>
    <r>
      <rPr>
        <sz val="8"/>
        <color theme="1"/>
        <rFont val="Arial"/>
        <family val="2"/>
      </rPr>
      <t xml:space="preserve">ヒスチジン塩酸塩
</t>
    </r>
    <r>
      <rPr>
        <sz val="8"/>
        <color theme="1"/>
        <rFont val="Arial"/>
        <family val="2"/>
        <charset val="204"/>
      </rPr>
      <t>L-</t>
    </r>
    <r>
      <rPr>
        <sz val="8"/>
        <color theme="1"/>
        <rFont val="Arial"/>
        <family val="2"/>
      </rPr>
      <t xml:space="preserve">セリン
</t>
    </r>
    <r>
      <rPr>
        <sz val="8"/>
        <color theme="1"/>
        <rFont val="Arial"/>
        <family val="2"/>
        <charset val="204"/>
      </rPr>
      <t>L-</t>
    </r>
    <r>
      <rPr>
        <sz val="8"/>
        <color theme="1"/>
        <rFont val="Arial"/>
        <family val="2"/>
      </rPr>
      <t xml:space="preserve">バリン
</t>
    </r>
    <r>
      <rPr>
        <sz val="8"/>
        <color theme="1"/>
        <rFont val="Arial"/>
        <family val="2"/>
        <charset val="204"/>
      </rPr>
      <t>L-</t>
    </r>
    <r>
      <rPr>
        <sz val="8"/>
        <color theme="1"/>
        <rFont val="Arial"/>
        <family val="2"/>
      </rPr>
      <t xml:space="preserve">アスパラギン酸ナトリウム
</t>
    </r>
    <r>
      <rPr>
        <sz val="8"/>
        <color theme="1"/>
        <rFont val="Arial"/>
        <family val="2"/>
        <charset val="204"/>
      </rPr>
      <t>L-</t>
    </r>
    <r>
      <rPr>
        <sz val="8"/>
        <color theme="1"/>
        <rFont val="Arial"/>
        <family val="2"/>
      </rPr>
      <t xml:space="preserve">スレオニン
</t>
    </r>
    <r>
      <rPr>
        <sz val="8"/>
        <color theme="1"/>
        <rFont val="Arial"/>
        <family val="2"/>
        <charset val="204"/>
      </rPr>
      <t>DL-</t>
    </r>
    <r>
      <rPr>
        <sz val="8"/>
        <color theme="1"/>
        <rFont val="Arial"/>
        <family val="2"/>
      </rPr>
      <t xml:space="preserve">アラニン
</t>
    </r>
    <r>
      <rPr>
        <sz val="8"/>
        <color theme="1"/>
        <rFont val="Arial"/>
        <family val="2"/>
        <charset val="204"/>
      </rPr>
      <t>L-</t>
    </r>
    <r>
      <rPr>
        <sz val="8"/>
        <color theme="1"/>
        <rFont val="Arial"/>
        <family val="2"/>
      </rPr>
      <t xml:space="preserve">イソロイシン
アラントイン
</t>
    </r>
    <r>
      <rPr>
        <sz val="8"/>
        <color theme="1"/>
        <rFont val="Arial"/>
        <family val="2"/>
        <charset val="204"/>
      </rPr>
      <t>L-</t>
    </r>
    <r>
      <rPr>
        <sz val="8"/>
        <color theme="1"/>
        <rFont val="Arial"/>
        <family val="2"/>
      </rPr>
      <t xml:space="preserve">フェニルアラニン
</t>
    </r>
    <r>
      <rPr>
        <sz val="8"/>
        <color theme="1"/>
        <rFont val="Arial"/>
        <family val="2"/>
        <charset val="204"/>
      </rPr>
      <t>L-</t>
    </r>
    <r>
      <rPr>
        <sz val="8"/>
        <color theme="1"/>
        <rFont val="Arial"/>
        <family val="2"/>
      </rPr>
      <t>アルギニン</t>
    </r>
  </si>
  <si>
    <r>
      <t>4.7</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13.3</t>
    </r>
    <r>
      <rPr>
        <sz val="12"/>
        <color theme="1"/>
        <rFont val="Arial"/>
        <family val="2"/>
      </rPr>
      <t>　</t>
    </r>
    <r>
      <rPr>
        <sz val="12"/>
        <color theme="1"/>
        <rFont val="Arial"/>
        <family val="2"/>
        <charset val="204"/>
      </rPr>
      <t>× 4.7</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</si>
  <si>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濃グリセリン
ラベンダー水
グリコシルトレハロース・水添デンプン分解物混合溶液
</t>
    </r>
    <r>
      <rPr>
        <sz val="8"/>
        <color theme="1"/>
        <rFont val="Arial"/>
        <family val="2"/>
        <charset val="204"/>
      </rPr>
      <t>1,3-</t>
    </r>
    <r>
      <rPr>
        <sz val="8"/>
        <color theme="1"/>
        <rFont val="Arial"/>
        <family val="2"/>
      </rPr>
      <t>ブチレングリコール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アスコルビルマグネシウム
アラントイン
カッコンエキス
アロエエキス（</t>
    </r>
    <r>
      <rPr>
        <sz val="8"/>
        <color theme="1"/>
        <rFont val="Arial"/>
        <family val="2"/>
        <charset val="204"/>
      </rPr>
      <t>2</t>
    </r>
    <r>
      <rPr>
        <sz val="8"/>
        <color theme="1"/>
        <rFont val="Arial"/>
        <family val="2"/>
      </rPr>
      <t>）
クロレラエキス
海藻エキス（</t>
    </r>
    <r>
      <rPr>
        <sz val="8"/>
        <color theme="1"/>
        <rFont val="Arial"/>
        <family val="2"/>
        <charset val="204"/>
      </rPr>
      <t>4</t>
    </r>
    <r>
      <rPr>
        <sz val="8"/>
        <color theme="1"/>
        <rFont val="Arial"/>
        <family val="2"/>
      </rPr>
      <t xml:space="preserve">）
ローヤルゼリーエキス
スギナエキス
ホップエキス
マツエキス
レモンエキス
ローズマリーエキス
</t>
    </r>
    <r>
      <rPr>
        <sz val="8"/>
        <color theme="1"/>
        <rFont val="Arial"/>
        <family val="2"/>
        <charset val="204"/>
      </rPr>
      <t>DL-</t>
    </r>
    <r>
      <rPr>
        <sz val="8"/>
        <color theme="1"/>
        <rFont val="Arial"/>
        <family val="2"/>
      </rPr>
      <t xml:space="preserve">ピロリドンカルボン酸ナトリウム液
ポリオキシエチレン硬化ヒマシ油
クエン酸ナトリウム
水酸化カリウム
カルボキシビニルポリマー
</t>
    </r>
    <r>
      <rPr>
        <sz val="8"/>
        <color theme="1"/>
        <rFont val="Arial"/>
        <family val="2"/>
        <charset val="204"/>
      </rPr>
      <t>1,2-</t>
    </r>
    <r>
      <rPr>
        <sz val="8"/>
        <color theme="1"/>
        <rFont val="Arial"/>
        <family val="2"/>
      </rPr>
      <t>オクタンジオール</t>
    </r>
  </si>
  <si>
    <r>
      <rPr>
        <sz val="12"/>
        <color theme="1"/>
        <rFont val="Yu Mincho"/>
        <family val="1"/>
        <charset val="128"/>
      </rPr>
      <t>エステラボ　薬用　エッセンス</t>
    </r>
    <r>
      <rPr>
        <sz val="12"/>
        <color theme="1"/>
        <rFont val="Arial"/>
        <family val="2"/>
        <charset val="204"/>
      </rPr>
      <t>EL</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</si>
  <si>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精製水
スクワラン
ラベンダー水
ホホバ油
モノステアリン酸ポリオキシエチレンソルビタン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 xml:space="preserve">アスコルビルマグネシウム
スギナエキス
ホップエキス
マツエキス
レモンエキス
ローズマリーエキス
シア脂
</t>
    </r>
    <r>
      <rPr>
        <sz val="8"/>
        <color theme="1"/>
        <rFont val="Arial"/>
        <family val="2"/>
        <charset val="204"/>
      </rPr>
      <t>L-</t>
    </r>
    <r>
      <rPr>
        <sz val="8"/>
        <color theme="1"/>
        <rFont val="Arial"/>
        <family val="2"/>
      </rPr>
      <t xml:space="preserve">アルギニン
ステアリン酸
自己乳化型モノステアリン酸グリセリル
親油型モノステアリン酸グリセリル
モノステアリン酸ソルビタン
カルボキシビニルポリマー
</t>
    </r>
    <r>
      <rPr>
        <sz val="8"/>
        <color theme="1"/>
        <rFont val="Arial"/>
        <family val="2"/>
        <charset val="204"/>
      </rPr>
      <t>1,2-</t>
    </r>
    <r>
      <rPr>
        <sz val="8"/>
        <color theme="1"/>
        <rFont val="Arial"/>
        <family val="2"/>
      </rPr>
      <t>オクタンジオール</t>
    </r>
  </si>
  <si>
    <r>
      <t>7.6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4.8</t>
    </r>
    <r>
      <rPr>
        <sz val="12"/>
        <color theme="1"/>
        <rFont val="Arial"/>
        <family val="2"/>
      </rPr>
      <t>　</t>
    </r>
    <r>
      <rPr>
        <sz val="12"/>
        <color theme="1"/>
        <rFont val="Arial"/>
        <family val="2"/>
        <charset val="204"/>
      </rPr>
      <t>× 7.6</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</si>
  <si>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t>
    </r>
    <r>
      <rPr>
        <sz val="8"/>
        <color theme="1"/>
        <rFont val="Arial"/>
        <family val="2"/>
        <charset val="204"/>
      </rPr>
      <t>1,3-</t>
    </r>
    <r>
      <rPr>
        <sz val="8"/>
        <color theme="1"/>
        <rFont val="Arial"/>
        <family val="2"/>
      </rPr>
      <t>ブチレングリコール
ホホバ油
濃グリセリン
ステアリン酸
ラベンダー水
スクワラン
パルミチン酸セチル
モノステアリン酸ポリオキシエチレンソルビタン
自己乳化型モノステアリン酸グリセリル
リン酸</t>
    </r>
    <r>
      <rPr>
        <sz val="8"/>
        <color theme="1"/>
        <rFont val="Arial"/>
        <family val="2"/>
        <charset val="204"/>
      </rPr>
      <t>L-</t>
    </r>
    <r>
      <rPr>
        <sz val="8"/>
        <color theme="1"/>
        <rFont val="Arial"/>
        <family val="2"/>
      </rPr>
      <t>アスコルビルマグネシウム
コメヌカスフィンゴ糖脂質
水溶性コラーゲン液（</t>
    </r>
    <r>
      <rPr>
        <sz val="8"/>
        <color theme="1"/>
        <rFont val="Arial"/>
        <family val="2"/>
        <charset val="204"/>
      </rPr>
      <t>1</t>
    </r>
    <r>
      <rPr>
        <sz val="8"/>
        <color theme="1"/>
        <rFont val="Arial"/>
        <family val="2"/>
      </rPr>
      <t>）
ヒアルロン酸ナトリウム（</t>
    </r>
    <r>
      <rPr>
        <sz val="8"/>
        <color theme="1"/>
        <rFont val="Arial"/>
        <family val="2"/>
        <charset val="204"/>
      </rPr>
      <t>2</t>
    </r>
    <r>
      <rPr>
        <sz val="8"/>
        <color theme="1"/>
        <rFont val="Arial"/>
        <family val="2"/>
      </rPr>
      <t>）
アロエエキス（</t>
    </r>
    <r>
      <rPr>
        <sz val="8"/>
        <color theme="1"/>
        <rFont val="Arial"/>
        <family val="2"/>
        <charset val="204"/>
      </rPr>
      <t>2</t>
    </r>
    <r>
      <rPr>
        <sz val="8"/>
        <color theme="1"/>
        <rFont val="Arial"/>
        <family val="2"/>
      </rPr>
      <t>）
オトギリソウエキス
カモミラエキス（</t>
    </r>
    <r>
      <rPr>
        <sz val="8"/>
        <color theme="1"/>
        <rFont val="Arial"/>
        <family val="2"/>
        <charset val="204"/>
      </rPr>
      <t>1</t>
    </r>
    <r>
      <rPr>
        <sz val="8"/>
        <color theme="1"/>
        <rFont val="Arial"/>
        <family val="2"/>
      </rPr>
      <t>）
トウキンセンカエキス
シナノキエキス
ヤグルマギクエキス
ローマカミツレエキス
シア脂
天然ビタミン</t>
    </r>
    <r>
      <rPr>
        <sz val="8"/>
        <color theme="1"/>
        <rFont val="Arial"/>
        <family val="2"/>
        <charset val="204"/>
      </rPr>
      <t>E
L-</t>
    </r>
    <r>
      <rPr>
        <sz val="8"/>
        <color theme="1"/>
        <rFont val="Arial"/>
        <family val="2"/>
      </rPr>
      <t>アルギニン
水素添加卵黄レシチン
卵黄リゾホスファチジルコリン
水酸化ナトリウム
クエン酸</t>
    </r>
  </si>
  <si>
    <r>
      <t>5.2</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20</t>
    </r>
    <r>
      <rPr>
        <sz val="12"/>
        <color theme="1"/>
        <rFont val="Arial"/>
        <family val="2"/>
      </rPr>
      <t>　</t>
    </r>
    <r>
      <rPr>
        <sz val="12"/>
        <color theme="1"/>
        <rFont val="Arial"/>
        <family val="2"/>
        <charset val="204"/>
      </rPr>
      <t>× 5.2</t>
    </r>
  </si>
  <si>
    <r>
      <rPr>
        <sz val="8"/>
        <color theme="1"/>
        <rFont val="ＭＳ 明朝"/>
        <family val="1"/>
        <charset val="128"/>
      </rPr>
      <t>水
炭酸ジアルキル（</t>
    </r>
    <r>
      <rPr>
        <sz val="8"/>
        <color theme="1"/>
        <rFont val="Arial"/>
        <family val="2"/>
        <charset val="204"/>
      </rPr>
      <t>C14,15</t>
    </r>
    <r>
      <rPr>
        <sz val="8"/>
        <color theme="1"/>
        <rFont val="ＭＳ 明朝"/>
        <family val="1"/>
        <charset val="128"/>
      </rPr>
      <t xml:space="preserve">）
セバシン酸ジエチルヘキシル
ベヘニルアルコール
</t>
    </r>
    <r>
      <rPr>
        <sz val="8"/>
        <color theme="1"/>
        <rFont val="Arial"/>
        <family val="2"/>
        <charset val="204"/>
      </rPr>
      <t xml:space="preserve">BG
</t>
    </r>
    <r>
      <rPr>
        <sz val="8"/>
        <color theme="1"/>
        <rFont val="ＭＳ 明朝"/>
        <family val="1"/>
        <charset val="128"/>
      </rPr>
      <t>パルミチン酸エチルヘキシル
ジグリセリン
ステアリン酸グリセリル
ペンチレングリコール
トリイソステアリン酸</t>
    </r>
    <r>
      <rPr>
        <sz val="8"/>
        <color theme="1"/>
        <rFont val="Arial"/>
        <family val="2"/>
        <charset val="204"/>
      </rPr>
      <t>PEG-20</t>
    </r>
    <r>
      <rPr>
        <sz val="8"/>
        <color theme="1"/>
        <rFont val="ＭＳ 明朝"/>
        <family val="1"/>
        <charset val="128"/>
      </rPr>
      <t>グリセリル
イソステアリン酸</t>
    </r>
    <r>
      <rPr>
        <sz val="8"/>
        <color theme="1"/>
        <rFont val="Arial"/>
        <family val="2"/>
        <charset val="204"/>
      </rPr>
      <t>PEG-20</t>
    </r>
    <r>
      <rPr>
        <sz val="8"/>
        <color theme="1"/>
        <rFont val="ＭＳ 明朝"/>
        <family val="1"/>
        <charset val="128"/>
      </rPr>
      <t>グリセリル
プラセンタエキス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テトラヘキシルデカン酸アスコルビル
トコフェロール
ダイズ油
ジメチコン
水酸化</t>
    </r>
    <r>
      <rPr>
        <sz val="8"/>
        <color theme="1"/>
        <rFont val="Arial"/>
        <family val="2"/>
        <charset val="204"/>
      </rPr>
      <t xml:space="preserve">Na
</t>
    </r>
    <r>
      <rPr>
        <sz val="8"/>
        <color theme="1"/>
        <rFont val="ＭＳ 明朝"/>
        <family val="1"/>
        <charset val="128"/>
      </rPr>
      <t>ミリスチン酸ポリグリセリル</t>
    </r>
    <r>
      <rPr>
        <sz val="8"/>
        <color theme="1"/>
        <rFont val="Arial"/>
        <family val="2"/>
        <charset val="204"/>
      </rPr>
      <t xml:space="preserve">-10
</t>
    </r>
    <r>
      <rPr>
        <sz val="8"/>
        <color theme="1"/>
        <rFont val="ＭＳ 明朝"/>
        <family val="1"/>
        <charset val="128"/>
      </rPr>
      <t>ジステアリン酸ポリグリセリル</t>
    </r>
    <r>
      <rPr>
        <sz val="8"/>
        <color theme="1"/>
        <rFont val="Arial"/>
        <family val="2"/>
        <charset val="204"/>
      </rPr>
      <t xml:space="preserve">-10
</t>
    </r>
    <r>
      <rPr>
        <sz val="8"/>
        <color theme="1"/>
        <rFont val="ＭＳ 明朝"/>
        <family val="1"/>
        <charset val="128"/>
      </rPr>
      <t>ステアロイルグルタミン酸</t>
    </r>
    <r>
      <rPr>
        <sz val="8"/>
        <color theme="1"/>
        <rFont val="Arial"/>
        <family val="2"/>
        <charset val="204"/>
      </rPr>
      <t>Na
1,2-</t>
    </r>
    <r>
      <rPr>
        <sz val="8"/>
        <color theme="1"/>
        <rFont val="ＭＳ 明朝"/>
        <family val="1"/>
        <charset val="128"/>
      </rPr>
      <t>ヘキサンジオール
カルボマー
カプリリルグリコール
香料</t>
    </r>
    <phoneticPr fontId="11"/>
  </si>
  <si>
    <r>
      <rPr>
        <sz val="12"/>
        <color theme="1"/>
        <rFont val="Yu Mincho"/>
        <family val="1"/>
        <charset val="128"/>
      </rPr>
      <t>ラボプラス　クリーミィーフォーム</t>
    </r>
  </si>
  <si>
    <r>
      <t>4.9</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18.4</t>
    </r>
    <r>
      <rPr>
        <sz val="12"/>
        <color theme="1"/>
        <rFont val="Arial"/>
        <family val="2"/>
      </rPr>
      <t>　</t>
    </r>
    <r>
      <rPr>
        <sz val="12"/>
        <color theme="1"/>
        <rFont val="Arial"/>
        <family val="2"/>
        <charset val="204"/>
      </rPr>
      <t>× 4.3</t>
    </r>
  </si>
  <si>
    <r>
      <rPr>
        <sz val="8"/>
        <color theme="1"/>
        <rFont val="Times New Roman"/>
        <family val="1"/>
        <charset val="128"/>
      </rPr>
      <t xml:space="preserve">グリセリン
水
ミリスチン酸
</t>
    </r>
    <r>
      <rPr>
        <sz val="8"/>
        <color theme="1"/>
        <rFont val="Arial"/>
        <family val="2"/>
        <charset val="204"/>
      </rPr>
      <t xml:space="preserve">BG
</t>
    </r>
    <r>
      <rPr>
        <sz val="8"/>
        <color theme="1"/>
        <rFont val="Times New Roman"/>
        <family val="1"/>
        <charset val="128"/>
      </rPr>
      <t>水酸化</t>
    </r>
    <r>
      <rPr>
        <sz val="8"/>
        <color theme="1"/>
        <rFont val="Arial"/>
        <family val="2"/>
        <charset val="204"/>
      </rPr>
      <t xml:space="preserve">K
</t>
    </r>
    <r>
      <rPr>
        <sz val="8"/>
        <color theme="1"/>
        <rFont val="Times New Roman"/>
        <family val="1"/>
        <charset val="128"/>
      </rPr>
      <t>パルミチン酸
ステアリン酸
ラウリン酸
ステアリン酸グリセリル（</t>
    </r>
    <r>
      <rPr>
        <sz val="8"/>
        <color theme="1"/>
        <rFont val="Arial"/>
        <family val="2"/>
        <charset val="204"/>
      </rPr>
      <t>SE</t>
    </r>
    <r>
      <rPr>
        <sz val="8"/>
        <color theme="1"/>
        <rFont val="Times New Roman"/>
        <family val="1"/>
        <charset val="128"/>
      </rPr>
      <t>）
ココイルグリシン</t>
    </r>
    <r>
      <rPr>
        <sz val="8"/>
        <color theme="1"/>
        <rFont val="Arial"/>
        <family val="2"/>
        <charset val="204"/>
      </rPr>
      <t xml:space="preserve">K
</t>
    </r>
    <r>
      <rPr>
        <sz val="8"/>
        <color theme="1"/>
        <rFont val="Times New Roman"/>
        <family val="1"/>
        <charset val="128"/>
      </rPr>
      <t>ジステアリン酸</t>
    </r>
    <r>
      <rPr>
        <sz val="8"/>
        <color theme="1"/>
        <rFont val="Arial"/>
        <family val="2"/>
        <charset val="204"/>
      </rPr>
      <t xml:space="preserve">PEG-150
</t>
    </r>
    <r>
      <rPr>
        <sz val="8"/>
        <color theme="1"/>
        <rFont val="Times New Roman"/>
        <family val="1"/>
        <charset val="128"/>
      </rPr>
      <t>ジステアリン酸グリコール
ラウラミド</t>
    </r>
    <r>
      <rPr>
        <sz val="8"/>
        <color theme="1"/>
        <rFont val="Arial"/>
        <family val="2"/>
        <charset val="204"/>
      </rPr>
      <t xml:space="preserve">DEA
</t>
    </r>
    <r>
      <rPr>
        <sz val="8"/>
        <color theme="1"/>
        <rFont val="Times New Roman"/>
        <family val="1"/>
        <charset val="128"/>
      </rPr>
      <t>プラセンタエキス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 xml:space="preserve">コカミドプロピルベタイン
</t>
    </r>
    <r>
      <rPr>
        <sz val="8"/>
        <color theme="1"/>
        <rFont val="Arial"/>
        <family val="2"/>
        <charset val="204"/>
      </rPr>
      <t>1,2-</t>
    </r>
    <r>
      <rPr>
        <sz val="8"/>
        <color theme="1"/>
        <rFont val="Times New Roman"/>
        <family val="1"/>
        <charset val="128"/>
      </rPr>
      <t>ヘキサンジオール
エチドロン酸
カプリリルグリコール
香料</t>
    </r>
  </si>
  <si>
    <r>
      <rPr>
        <sz val="12"/>
        <color theme="1"/>
        <rFont val="Yu Mincho"/>
        <family val="1"/>
        <charset val="128"/>
      </rPr>
      <t>ラボプラス　</t>
    </r>
    <r>
      <rPr>
        <sz val="12"/>
        <color theme="1"/>
        <rFont val="Arial"/>
        <family val="2"/>
        <charset val="204"/>
      </rPr>
      <t>R</t>
    </r>
    <r>
      <rPr>
        <sz val="12"/>
        <color theme="1"/>
        <rFont val="Yu Mincho"/>
        <family val="1"/>
        <charset val="128"/>
      </rPr>
      <t>ローション</t>
    </r>
  </si>
  <si>
    <r>
      <t>4.9</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17</t>
    </r>
    <r>
      <rPr>
        <sz val="12"/>
        <color theme="1"/>
        <rFont val="Arial"/>
        <family val="2"/>
      </rPr>
      <t>　</t>
    </r>
    <r>
      <rPr>
        <sz val="12"/>
        <color theme="1"/>
        <rFont val="Arial"/>
        <family val="2"/>
        <charset val="204"/>
      </rPr>
      <t>× 4.8</t>
    </r>
  </si>
  <si>
    <r>
      <rPr>
        <sz val="8"/>
        <color theme="1"/>
        <rFont val="ＭＳ 明朝"/>
        <family val="1"/>
        <charset val="128"/>
      </rPr>
      <t>水
グリセリン
プロパンジオール
メチルグルセス</t>
    </r>
    <r>
      <rPr>
        <sz val="8"/>
        <color theme="1"/>
        <rFont val="Arial"/>
        <family val="2"/>
        <charset val="204"/>
      </rPr>
      <t xml:space="preserve">-10
</t>
    </r>
    <r>
      <rPr>
        <sz val="8"/>
        <color theme="1"/>
        <rFont val="ＭＳ 明朝"/>
        <family val="1"/>
        <charset val="128"/>
      </rPr>
      <t xml:space="preserve">ジグリセリン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ＭＳ 明朝"/>
        <family val="1"/>
        <charset val="128"/>
      </rPr>
      <t>乳酸</t>
    </r>
    <r>
      <rPr>
        <sz val="8"/>
        <color theme="1"/>
        <rFont val="Arial"/>
        <family val="2"/>
        <charset val="204"/>
      </rPr>
      <t xml:space="preserve">Na
</t>
    </r>
    <r>
      <rPr>
        <sz val="8"/>
        <color theme="1"/>
        <rFont val="ＭＳ 明朝"/>
        <family val="1"/>
        <charset val="128"/>
      </rPr>
      <t>プラセンタエキス
パルミトイルジペプチド</t>
    </r>
    <r>
      <rPr>
        <sz val="8"/>
        <color theme="1"/>
        <rFont val="Arial"/>
        <family val="2"/>
        <charset val="204"/>
      </rPr>
      <t>-5</t>
    </r>
    <r>
      <rPr>
        <sz val="8"/>
        <color theme="1"/>
        <rFont val="ＭＳ 明朝"/>
        <family val="1"/>
        <charset val="128"/>
      </rPr>
      <t>ジアミノブチロイルヒドロキシトレオニン
パルミトイルジペプチド</t>
    </r>
    <r>
      <rPr>
        <sz val="8"/>
        <color theme="1"/>
        <rFont val="Arial"/>
        <family val="2"/>
        <charset val="204"/>
      </rPr>
      <t>-5</t>
    </r>
    <r>
      <rPr>
        <sz val="8"/>
        <color theme="1"/>
        <rFont val="ＭＳ 明朝"/>
        <family val="1"/>
        <charset val="128"/>
      </rPr>
      <t>ジアミノヒドロキシ酪酸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ヒアルロン酸</t>
    </r>
    <r>
      <rPr>
        <sz val="8"/>
        <color theme="1"/>
        <rFont val="Arial"/>
        <family val="2"/>
        <charset val="204"/>
      </rPr>
      <t xml:space="preserve">Na
</t>
    </r>
    <r>
      <rPr>
        <sz val="8"/>
        <color theme="1"/>
        <rFont val="ＭＳ 明朝"/>
        <family val="1"/>
        <charset val="128"/>
      </rPr>
      <t>タウリン
リシン</t>
    </r>
    <r>
      <rPr>
        <sz val="8"/>
        <color theme="1"/>
        <rFont val="Arial"/>
        <family val="2"/>
        <charset val="204"/>
      </rPr>
      <t xml:space="preserve">HCl
</t>
    </r>
    <r>
      <rPr>
        <sz val="8"/>
        <color theme="1"/>
        <rFont val="ＭＳ 明朝"/>
        <family val="1"/>
        <charset val="128"/>
      </rPr>
      <t>グルタミン酸
グリシン
ロイシン
ヒスチジン</t>
    </r>
    <r>
      <rPr>
        <sz val="8"/>
        <color theme="1"/>
        <rFont val="Arial"/>
        <family val="2"/>
        <charset val="204"/>
      </rPr>
      <t xml:space="preserve">HCl
</t>
    </r>
    <r>
      <rPr>
        <sz val="8"/>
        <color theme="1"/>
        <rFont val="ＭＳ 明朝"/>
        <family val="1"/>
        <charset val="128"/>
      </rPr>
      <t>セリン
バリン
アスパラギン酸</t>
    </r>
    <r>
      <rPr>
        <sz val="8"/>
        <color theme="1"/>
        <rFont val="Arial"/>
        <family val="2"/>
        <charset val="204"/>
      </rPr>
      <t xml:space="preserve">Na
</t>
    </r>
    <r>
      <rPr>
        <sz val="8"/>
        <color theme="1"/>
        <rFont val="ＭＳ 明朝"/>
        <family val="1"/>
        <charset val="128"/>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ＭＳ 明朝"/>
        <family val="1"/>
        <charset val="128"/>
      </rPr>
      <t>グアニル酸</t>
    </r>
    <r>
      <rPr>
        <sz val="8"/>
        <color theme="1"/>
        <rFont val="Arial"/>
        <family val="2"/>
        <charset val="204"/>
      </rPr>
      <t xml:space="preserve">2Na
</t>
    </r>
    <r>
      <rPr>
        <sz val="8"/>
        <color theme="1"/>
        <rFont val="ＭＳ 明朝"/>
        <family val="1"/>
        <charset val="128"/>
      </rPr>
      <t xml:space="preserve">レシチン
</t>
    </r>
    <r>
      <rPr>
        <sz val="8"/>
        <color theme="1"/>
        <rFont val="Arial"/>
        <family val="2"/>
        <charset val="204"/>
      </rPr>
      <t>PEG-60</t>
    </r>
    <r>
      <rPr>
        <sz val="8"/>
        <color theme="1"/>
        <rFont val="ＭＳ 明朝"/>
        <family val="1"/>
        <charset val="128"/>
      </rPr>
      <t xml:space="preserve">水添ヒマシ油
</t>
    </r>
    <r>
      <rPr>
        <sz val="8"/>
        <color theme="1"/>
        <rFont val="Arial"/>
        <family val="2"/>
        <charset val="204"/>
      </rPr>
      <t>1,2-</t>
    </r>
    <r>
      <rPr>
        <sz val="8"/>
        <color theme="1"/>
        <rFont val="ＭＳ 明朝"/>
        <family val="1"/>
        <charset val="128"/>
      </rPr>
      <t xml:space="preserve">ヘキサンジオール
エタノール
</t>
    </r>
    <r>
      <rPr>
        <sz val="8"/>
        <color theme="1"/>
        <rFont val="Arial"/>
        <family val="2"/>
        <charset val="204"/>
      </rPr>
      <t xml:space="preserve">BG
</t>
    </r>
    <r>
      <rPr>
        <sz val="8"/>
        <color theme="1"/>
        <rFont val="ＭＳ 明朝"/>
        <family val="1"/>
        <charset val="128"/>
      </rPr>
      <t>カルボマー
カプリリルグリコール
ソルビン酸</t>
    </r>
    <r>
      <rPr>
        <sz val="8"/>
        <color theme="1"/>
        <rFont val="Arial"/>
        <family val="2"/>
        <charset val="204"/>
      </rPr>
      <t xml:space="preserve">K
</t>
    </r>
    <r>
      <rPr>
        <sz val="8"/>
        <color theme="1"/>
        <rFont val="ＭＳ 明朝"/>
        <family val="1"/>
        <charset val="128"/>
      </rPr>
      <t>安息香酸</t>
    </r>
    <r>
      <rPr>
        <sz val="8"/>
        <color theme="1"/>
        <rFont val="Arial"/>
        <family val="2"/>
        <charset val="204"/>
      </rPr>
      <t xml:space="preserve">Na
</t>
    </r>
    <r>
      <rPr>
        <sz val="8"/>
        <color theme="1"/>
        <rFont val="ＭＳ 明朝"/>
        <family val="1"/>
        <charset val="128"/>
      </rPr>
      <t>香料</t>
    </r>
    <phoneticPr fontId="11"/>
  </si>
  <si>
    <r>
      <rPr>
        <sz val="12"/>
        <color theme="1"/>
        <rFont val="Yu Mincho"/>
        <family val="1"/>
        <charset val="128"/>
      </rPr>
      <t>ラボプラス　</t>
    </r>
    <r>
      <rPr>
        <sz val="12"/>
        <color theme="1"/>
        <rFont val="Arial"/>
        <family val="2"/>
        <charset val="204"/>
      </rPr>
      <t>R</t>
    </r>
    <r>
      <rPr>
        <sz val="12"/>
        <color theme="1"/>
        <rFont val="Yu Mincho"/>
        <family val="1"/>
        <charset val="128"/>
      </rPr>
      <t>ミルク</t>
    </r>
  </si>
  <si>
    <r>
      <t>3.3</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14.6</t>
    </r>
    <r>
      <rPr>
        <sz val="12"/>
        <color theme="1"/>
        <rFont val="Arial"/>
        <family val="2"/>
      </rPr>
      <t>　</t>
    </r>
    <r>
      <rPr>
        <sz val="12"/>
        <color theme="1"/>
        <rFont val="Arial"/>
        <family val="2"/>
        <charset val="204"/>
      </rPr>
      <t>× 3.2</t>
    </r>
  </si>
  <si>
    <r>
      <rPr>
        <sz val="8"/>
        <color theme="1"/>
        <rFont val="ＭＳ 明朝"/>
        <family val="1"/>
        <charset val="128"/>
      </rPr>
      <t xml:space="preserve">水
グリセリン
プロパンジオール
ホホバ種子油
スクワラン
シア脂
オリーブ油
オリーブ油脂肪酸セテアリル
オリーブ油脂肪酸ソルビタン
アルガニアスピノサ核油
ジグリセリン
ザクロ種子油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ＭＳ 明朝"/>
        <family val="1"/>
        <charset val="128"/>
      </rPr>
      <t>乳酸</t>
    </r>
    <r>
      <rPr>
        <sz val="8"/>
        <color theme="1"/>
        <rFont val="Arial"/>
        <family val="2"/>
        <charset val="204"/>
      </rPr>
      <t xml:space="preserve">Na
</t>
    </r>
    <r>
      <rPr>
        <sz val="8"/>
        <color theme="1"/>
        <rFont val="ＭＳ 明朝"/>
        <family val="1"/>
        <charset val="128"/>
      </rPr>
      <t>プラセンタエキス
パルミトイルジペプチド</t>
    </r>
    <r>
      <rPr>
        <sz val="8"/>
        <color theme="1"/>
        <rFont val="Arial"/>
        <family val="2"/>
        <charset val="204"/>
      </rPr>
      <t>-5</t>
    </r>
    <r>
      <rPr>
        <sz val="8"/>
        <color theme="1"/>
        <rFont val="ＭＳ 明朝"/>
        <family val="1"/>
        <charset val="128"/>
      </rPr>
      <t>ジアミノブチロイルヒドロキシトレオニン
パルミトイルジペプチド</t>
    </r>
    <r>
      <rPr>
        <sz val="8"/>
        <color theme="1"/>
        <rFont val="Arial"/>
        <family val="2"/>
        <charset val="204"/>
      </rPr>
      <t>-5</t>
    </r>
    <r>
      <rPr>
        <sz val="8"/>
        <color theme="1"/>
        <rFont val="ＭＳ 明朝"/>
        <family val="1"/>
        <charset val="128"/>
      </rPr>
      <t>ジアミノヒドロキシ酪酸
セラミド</t>
    </r>
    <r>
      <rPr>
        <sz val="8"/>
        <color theme="1"/>
        <rFont val="Arial"/>
        <family val="2"/>
        <charset val="204"/>
      </rPr>
      <t xml:space="preserve">1
</t>
    </r>
    <r>
      <rPr>
        <sz val="8"/>
        <color theme="1"/>
        <rFont val="ＭＳ 明朝"/>
        <family val="1"/>
        <charset val="128"/>
      </rPr>
      <t>セラミド</t>
    </r>
    <r>
      <rPr>
        <sz val="8"/>
        <color theme="1"/>
        <rFont val="Arial"/>
        <family val="2"/>
        <charset val="204"/>
      </rPr>
      <t xml:space="preserve">3
</t>
    </r>
    <r>
      <rPr>
        <sz val="8"/>
        <color theme="1"/>
        <rFont val="ＭＳ 明朝"/>
        <family val="1"/>
        <charset val="128"/>
      </rPr>
      <t>セラミド</t>
    </r>
    <r>
      <rPr>
        <sz val="8"/>
        <color theme="1"/>
        <rFont val="Arial"/>
        <family val="2"/>
        <charset val="204"/>
      </rPr>
      <t>6</t>
    </r>
    <r>
      <rPr>
        <sz val="8"/>
        <color theme="1"/>
        <rFont val="ＭＳ Ｐゴシック"/>
        <family val="1"/>
        <charset val="128"/>
      </rPr>
      <t>Ⅱ</t>
    </r>
    <r>
      <rPr>
        <sz val="8"/>
        <color theme="1"/>
        <rFont val="Arial"/>
        <family val="2"/>
        <charset val="204"/>
      </rPr>
      <t xml:space="preserve">
</t>
    </r>
    <r>
      <rPr>
        <sz val="8"/>
        <color theme="1"/>
        <rFont val="ＭＳ 明朝"/>
        <family val="1"/>
        <charset val="128"/>
      </rPr>
      <t>フィトスフィンゴシン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アーチチョーク葉エキス
マカデミアナッツ油ポリグリセリル</t>
    </r>
    <r>
      <rPr>
        <sz val="8"/>
        <color theme="1"/>
        <rFont val="Arial"/>
        <family val="2"/>
        <charset val="204"/>
      </rPr>
      <t>-6</t>
    </r>
    <r>
      <rPr>
        <sz val="8"/>
        <color theme="1"/>
        <rFont val="ＭＳ 明朝"/>
        <family val="1"/>
        <charset val="128"/>
      </rPr>
      <t>エステルズベヘネート
ダイズ油
レシチン
ベヘニルアルコール
ジメチコン
コレステロール
ラウロイルラクチレート</t>
    </r>
    <r>
      <rPr>
        <sz val="8"/>
        <color theme="1"/>
        <rFont val="Arial"/>
        <family val="2"/>
        <charset val="204"/>
      </rPr>
      <t>Na
BG
1,2-</t>
    </r>
    <r>
      <rPr>
        <sz val="8"/>
        <color theme="1"/>
        <rFont val="ＭＳ 明朝"/>
        <family val="1"/>
        <charset val="128"/>
      </rPr>
      <t xml:space="preserve">ヘキサンジオール
エタノール
</t>
    </r>
    <r>
      <rPr>
        <sz val="8"/>
        <color theme="1"/>
        <rFont val="Arial"/>
        <family val="2"/>
        <charset val="204"/>
      </rPr>
      <t>t-</t>
    </r>
    <r>
      <rPr>
        <sz val="8"/>
        <color theme="1"/>
        <rFont val="ＭＳ 明朝"/>
        <family val="1"/>
        <charset val="128"/>
      </rPr>
      <t>ブタノール
カルボマー
キサンタンガム
（アクリロイルジメチルタウリンアンモニウム</t>
    </r>
    <r>
      <rPr>
        <sz val="8"/>
        <color theme="1"/>
        <rFont val="Arial"/>
        <family val="2"/>
        <charset val="204"/>
      </rPr>
      <t>/VP</t>
    </r>
    <r>
      <rPr>
        <sz val="8"/>
        <color theme="1"/>
        <rFont val="ＭＳ 明朝"/>
        <family val="1"/>
        <charset val="128"/>
      </rPr>
      <t>）コポリマー
カプリリルグリコール
ソルビン酸</t>
    </r>
    <r>
      <rPr>
        <sz val="8"/>
        <color theme="1"/>
        <rFont val="Arial"/>
        <family val="2"/>
        <charset val="204"/>
      </rPr>
      <t xml:space="preserve">K
</t>
    </r>
    <r>
      <rPr>
        <sz val="8"/>
        <color theme="1"/>
        <rFont val="ＭＳ 明朝"/>
        <family val="1"/>
        <charset val="128"/>
      </rPr>
      <t>安息香酸</t>
    </r>
    <r>
      <rPr>
        <sz val="8"/>
        <color theme="1"/>
        <rFont val="Arial"/>
        <family val="2"/>
        <charset val="204"/>
      </rPr>
      <t xml:space="preserve">Na
</t>
    </r>
    <r>
      <rPr>
        <sz val="8"/>
        <color theme="1"/>
        <rFont val="ＭＳ 明朝"/>
        <family val="1"/>
        <charset val="128"/>
      </rPr>
      <t>香料</t>
    </r>
    <phoneticPr fontId="11"/>
  </si>
  <si>
    <r>
      <rPr>
        <sz val="12"/>
        <color theme="1"/>
        <rFont val="Yu Mincho"/>
        <family val="1"/>
        <charset val="128"/>
      </rPr>
      <t>ラボプラス　</t>
    </r>
    <r>
      <rPr>
        <sz val="12"/>
        <color theme="1"/>
        <rFont val="Arial"/>
        <family val="2"/>
        <charset val="204"/>
      </rPr>
      <t>R</t>
    </r>
    <r>
      <rPr>
        <sz val="12"/>
        <color theme="1"/>
        <rFont val="Yu Mincho"/>
        <family val="1"/>
        <charset val="128"/>
      </rPr>
      <t>クリーム</t>
    </r>
  </si>
  <si>
    <r>
      <t>6.5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5.1</t>
    </r>
    <r>
      <rPr>
        <sz val="12"/>
        <color theme="1"/>
        <rFont val="Arial"/>
        <family val="2"/>
      </rPr>
      <t>　</t>
    </r>
    <r>
      <rPr>
        <sz val="12"/>
        <color theme="1"/>
        <rFont val="Arial"/>
        <family val="2"/>
        <charset val="204"/>
      </rPr>
      <t>× 6.4</t>
    </r>
  </si>
  <si>
    <r>
      <rPr>
        <sz val="12"/>
        <color theme="1"/>
        <rFont val="Yu Mincho"/>
        <family val="1"/>
        <charset val="128"/>
      </rPr>
      <t>ラボプラス　ザファーストエッセンス</t>
    </r>
  </si>
  <si>
    <r>
      <t>3.6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10.7</t>
    </r>
    <r>
      <rPr>
        <sz val="12"/>
        <color theme="1"/>
        <rFont val="Arial"/>
        <family val="2"/>
      </rPr>
      <t>　</t>
    </r>
    <r>
      <rPr>
        <sz val="12"/>
        <color theme="1"/>
        <rFont val="Arial"/>
        <family val="2"/>
        <charset val="204"/>
      </rPr>
      <t>× 3.6</t>
    </r>
  </si>
  <si>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グリコシルトレハロース</t>
    </r>
    <r>
      <rPr>
        <sz val="8"/>
        <color theme="1"/>
        <rFont val="Arial"/>
        <family val="2"/>
        <charset val="204"/>
      </rPr>
      <t xml:space="preserve">
</t>
    </r>
    <r>
      <rPr>
        <sz val="8"/>
        <color theme="1"/>
        <rFont val="游ゴシック"/>
        <family val="1"/>
        <charset val="128"/>
      </rPr>
      <t>ジグリセリン</t>
    </r>
    <r>
      <rPr>
        <sz val="8"/>
        <color theme="1"/>
        <rFont val="Arial"/>
        <family val="2"/>
        <charset val="204"/>
      </rPr>
      <t xml:space="preserve">
</t>
    </r>
    <r>
      <rPr>
        <sz val="8"/>
        <color theme="1"/>
        <rFont val="游ゴシック"/>
        <family val="1"/>
        <charset val="128"/>
      </rPr>
      <t>デイノコッカス培養エキス液</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加水分解キャッサバ塊茎エキス</t>
    </r>
    <r>
      <rPr>
        <sz val="8"/>
        <color theme="1"/>
        <rFont val="Arial"/>
        <family val="2"/>
        <charset val="204"/>
      </rPr>
      <t xml:space="preserve">
</t>
    </r>
    <r>
      <rPr>
        <sz val="8"/>
        <color theme="1"/>
        <rFont val="游ゴシック"/>
        <family val="1"/>
        <charset val="128"/>
      </rPr>
      <t>スイカ果実エキス</t>
    </r>
    <r>
      <rPr>
        <sz val="8"/>
        <color theme="1"/>
        <rFont val="Arial"/>
        <family val="2"/>
        <charset val="204"/>
      </rPr>
      <t xml:space="preserve">
</t>
    </r>
    <r>
      <rPr>
        <sz val="8"/>
        <color theme="1"/>
        <rFont val="游ゴシック"/>
        <family val="1"/>
        <charset val="128"/>
      </rPr>
      <t>リンゴ果実エキス</t>
    </r>
    <r>
      <rPr>
        <sz val="8"/>
        <color theme="1"/>
        <rFont val="Arial"/>
        <family val="2"/>
        <charset val="204"/>
      </rPr>
      <t xml:space="preserve">
</t>
    </r>
    <r>
      <rPr>
        <sz val="8"/>
        <color theme="1"/>
        <rFont val="游ゴシック"/>
        <family val="1"/>
        <charset val="128"/>
      </rPr>
      <t>ヒラマメ果実エキス</t>
    </r>
    <r>
      <rPr>
        <sz val="8"/>
        <color theme="1"/>
        <rFont val="Arial"/>
        <family val="2"/>
        <charset val="204"/>
      </rPr>
      <t xml:space="preserve">
PCA-Na
</t>
    </r>
    <r>
      <rPr>
        <sz val="8"/>
        <color theme="1"/>
        <rFont val="游ゴシック"/>
        <family val="1"/>
        <charset val="128"/>
      </rPr>
      <t>乳酸</t>
    </r>
    <r>
      <rPr>
        <sz val="8"/>
        <color theme="1"/>
        <rFont val="Arial"/>
        <family val="2"/>
        <charset val="204"/>
      </rPr>
      <t xml:space="preserve">Na
</t>
    </r>
    <r>
      <rPr>
        <sz val="8"/>
        <color theme="1"/>
        <rFont val="游ゴシック"/>
        <family val="1"/>
        <charset val="128"/>
      </rPr>
      <t>ヒドロキシプロピルメチルセルロース</t>
    </r>
    <r>
      <rPr>
        <sz val="8"/>
        <color theme="1"/>
        <rFont val="Arial"/>
        <family val="2"/>
        <charset val="204"/>
      </rPr>
      <t xml:space="preserve">
</t>
    </r>
    <r>
      <rPr>
        <sz val="8"/>
        <color theme="1"/>
        <rFont val="游ゴシック"/>
        <family val="1"/>
        <charset val="128"/>
      </rPr>
      <t>プルラン</t>
    </r>
    <r>
      <rPr>
        <sz val="8"/>
        <color theme="1"/>
        <rFont val="Arial"/>
        <family val="2"/>
        <charset val="204"/>
      </rPr>
      <t xml:space="preserve">
</t>
    </r>
    <r>
      <rPr>
        <sz val="8"/>
        <color theme="1"/>
        <rFont val="游ゴシック"/>
        <family val="1"/>
        <charset val="128"/>
      </rPr>
      <t>ポルフィリジウムクルエンタムエキス</t>
    </r>
    <r>
      <rPr>
        <sz val="8"/>
        <color theme="1"/>
        <rFont val="Arial"/>
        <family val="2"/>
        <charset val="204"/>
      </rPr>
      <t xml:space="preserve">
</t>
    </r>
    <r>
      <rPr>
        <sz val="8"/>
        <color theme="1"/>
        <rFont val="游ゴシック"/>
        <family val="1"/>
        <charset val="128"/>
      </rPr>
      <t>加水分解水添デンプン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BG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エチルヘキシルグリセリン</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t>
    </r>
    <r>
      <rPr>
        <sz val="8"/>
        <color theme="1"/>
        <rFont val="游ゴシック"/>
        <family val="1"/>
        <charset val="128"/>
      </rPr>
      <t>ソルビン酸</t>
    </r>
    <r>
      <rPr>
        <sz val="8"/>
        <color theme="1"/>
        <rFont val="Arial"/>
        <family val="2"/>
        <charset val="204"/>
      </rPr>
      <t xml:space="preserve">K
</t>
    </r>
    <r>
      <rPr>
        <sz val="8"/>
        <color theme="1"/>
        <rFont val="游ゴシック"/>
        <family val="1"/>
        <charset val="128"/>
      </rPr>
      <t>安息香酸</t>
    </r>
    <r>
      <rPr>
        <sz val="8"/>
        <color theme="1"/>
        <rFont val="Arial"/>
        <family val="2"/>
        <charset val="204"/>
      </rPr>
      <t xml:space="preserve">Na
</t>
    </r>
    <r>
      <rPr>
        <sz val="8"/>
        <color theme="1"/>
        <rFont val="游ゴシック"/>
        <family val="1"/>
        <charset val="128"/>
      </rPr>
      <t>香料</t>
    </r>
    <phoneticPr fontId="11"/>
  </si>
  <si>
    <r>
      <t>3.5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14.7</t>
    </r>
    <r>
      <rPr>
        <sz val="12"/>
        <color theme="1"/>
        <rFont val="Arial"/>
        <family val="2"/>
      </rPr>
      <t>　</t>
    </r>
    <r>
      <rPr>
        <sz val="12"/>
        <color theme="1"/>
        <rFont val="Arial"/>
        <family val="2"/>
        <charset val="204"/>
      </rPr>
      <t>× 3.4</t>
    </r>
  </si>
  <si>
    <r>
      <rPr>
        <sz val="8"/>
        <color theme="1"/>
        <rFont val="ＭＳ Ｐ明朝"/>
        <family val="1"/>
        <charset val="128"/>
      </rPr>
      <t>水、プロパンジオール、グリセリン、エチルヘキサン酸セチル、オリーブ油脂肪酸セテアリル、アルガニアスピノサ核油、スクワラン、シア脂、ベヘニルアルコール、ジグリセリン、オリーブ油脂肪酸ソルビタン、マカデミアナッツ油ポリグリセリル</t>
    </r>
    <r>
      <rPr>
        <sz val="8"/>
        <color theme="1"/>
        <rFont val="Arial"/>
        <family val="2"/>
        <charset val="204"/>
      </rPr>
      <t>-6</t>
    </r>
    <r>
      <rPr>
        <sz val="8"/>
        <color theme="1"/>
        <rFont val="ＭＳ Ｐ明朝"/>
        <family val="1"/>
        <charset val="128"/>
      </rPr>
      <t>エステルズベヘネート、加水分解カイメン、ステアリン酸グリセリル、プラセンタエキス、デイノコッカス培養エキス液、加水分解キャッサバ塊茎エキス、スイカ果実エキス、リンゴ果実エキス、ヒラマメ果実エキス、</t>
    </r>
    <r>
      <rPr>
        <sz val="8"/>
        <color theme="1"/>
        <rFont val="Arial"/>
        <family val="2"/>
        <charset val="204"/>
      </rPr>
      <t>PCA-Na</t>
    </r>
    <r>
      <rPr>
        <sz val="8"/>
        <color theme="1"/>
        <rFont val="ＭＳ Ｐ明朝"/>
        <family val="1"/>
        <charset val="128"/>
      </rPr>
      <t>、乳酸</t>
    </r>
    <r>
      <rPr>
        <sz val="8"/>
        <color theme="1"/>
        <rFont val="Arial"/>
        <family val="2"/>
        <charset val="204"/>
      </rPr>
      <t>Na</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ジアミノブチロイルヒドロキシトレオニン、パルミトイルジペプチド</t>
    </r>
    <r>
      <rPr>
        <sz val="8"/>
        <color theme="1"/>
        <rFont val="Arial"/>
        <family val="2"/>
        <charset val="204"/>
      </rPr>
      <t>-5</t>
    </r>
    <r>
      <rPr>
        <sz val="8"/>
        <color theme="1"/>
        <rFont val="ＭＳ Ｐ明朝"/>
        <family val="1"/>
        <charset val="128"/>
      </rPr>
      <t>ジアミノヒドロキシ酪酸、（ホホバ油</t>
    </r>
    <r>
      <rPr>
        <sz val="8"/>
        <color theme="1"/>
        <rFont val="Arial"/>
        <family val="2"/>
        <charset val="204"/>
      </rPr>
      <t>/</t>
    </r>
    <r>
      <rPr>
        <sz val="8"/>
        <color theme="1"/>
        <rFont val="ＭＳ Ｐ明朝"/>
        <family val="1"/>
        <charset val="128"/>
      </rPr>
      <t>マカデミア種子油）エステルズ、スクワレン、マカデミアナッツ脂肪酸フィトステリル、フィトステロールズ、フランスカイガンショウ樹皮エキス、トコフェロール、ダイズ油、ジメチコン、エチドロン酸、水酸化</t>
    </r>
    <r>
      <rPr>
        <sz val="8"/>
        <color theme="1"/>
        <rFont val="Arial"/>
        <family val="2"/>
        <charset val="204"/>
      </rPr>
      <t>K</t>
    </r>
    <r>
      <rPr>
        <sz val="8"/>
        <color theme="1"/>
        <rFont val="ＭＳ Ｐ明朝"/>
        <family val="1"/>
        <charset val="128"/>
      </rPr>
      <t>、</t>
    </r>
    <r>
      <rPr>
        <sz val="8"/>
        <color theme="1"/>
        <rFont val="Arial"/>
        <family val="2"/>
        <charset val="204"/>
      </rPr>
      <t>BG</t>
    </r>
    <r>
      <rPr>
        <sz val="8"/>
        <color theme="1"/>
        <rFont val="ＭＳ Ｐ明朝"/>
        <family val="1"/>
        <charset val="128"/>
      </rPr>
      <t>、</t>
    </r>
    <r>
      <rPr>
        <sz val="8"/>
        <color theme="1"/>
        <rFont val="Arial"/>
        <family val="2"/>
        <charset val="204"/>
      </rPr>
      <t>1</t>
    </r>
    <r>
      <rPr>
        <sz val="8"/>
        <color theme="1"/>
        <rFont val="ＭＳ Ｐ明朝"/>
        <family val="1"/>
        <charset val="128"/>
      </rPr>
      <t>，</t>
    </r>
    <r>
      <rPr>
        <sz val="8"/>
        <color theme="1"/>
        <rFont val="Arial"/>
        <family val="2"/>
        <charset val="204"/>
      </rPr>
      <t>2-</t>
    </r>
    <r>
      <rPr>
        <sz val="8"/>
        <color theme="1"/>
        <rFont val="ＭＳ Ｐ明朝"/>
        <family val="1"/>
        <charset val="128"/>
      </rPr>
      <t>ヘキサンジオール、カルボマー、カプリリルグリコール、ソルビン酸</t>
    </r>
    <r>
      <rPr>
        <sz val="8"/>
        <color theme="1"/>
        <rFont val="Arial"/>
        <family val="2"/>
        <charset val="204"/>
      </rPr>
      <t>K</t>
    </r>
    <r>
      <rPr>
        <sz val="8"/>
        <color theme="1"/>
        <rFont val="ＭＳ Ｐ明朝"/>
        <family val="1"/>
        <charset val="128"/>
      </rPr>
      <t>、安息香酸</t>
    </r>
    <r>
      <rPr>
        <sz val="8"/>
        <color theme="1"/>
        <rFont val="Arial"/>
        <family val="2"/>
        <charset val="204"/>
      </rPr>
      <t>Na</t>
    </r>
    <r>
      <rPr>
        <sz val="8"/>
        <color theme="1"/>
        <rFont val="ＭＳ Ｐ明朝"/>
        <family val="1"/>
        <charset val="128"/>
      </rPr>
      <t>、香料</t>
    </r>
    <phoneticPr fontId="11"/>
  </si>
  <si>
    <r>
      <t>4.1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15.7</t>
    </r>
    <r>
      <rPr>
        <sz val="12"/>
        <color theme="1"/>
        <rFont val="Arial"/>
        <family val="2"/>
      </rPr>
      <t>　</t>
    </r>
    <r>
      <rPr>
        <sz val="12"/>
        <color theme="1"/>
        <rFont val="Arial"/>
        <family val="2"/>
        <charset val="204"/>
      </rPr>
      <t>× 4.1</t>
    </r>
  </si>
  <si>
    <r>
      <rPr>
        <sz val="8"/>
        <color theme="1"/>
        <rFont val="ＭＳ Ｐゴシック"/>
        <family val="2"/>
        <charset val="128"/>
      </rPr>
      <t>水、炭酸ジアルキル（</t>
    </r>
    <r>
      <rPr>
        <sz val="8"/>
        <color theme="1"/>
        <rFont val="Arial"/>
        <family val="2"/>
        <charset val="204"/>
      </rPr>
      <t>C14,15</t>
    </r>
    <r>
      <rPr>
        <sz val="8"/>
        <color theme="1"/>
        <rFont val="ＭＳ Ｐゴシック"/>
        <family val="2"/>
        <charset val="128"/>
      </rPr>
      <t>）、セバシン酸ジエチルヘキシル、ベヘニルアルコール、</t>
    </r>
    <r>
      <rPr>
        <sz val="8"/>
        <color theme="1"/>
        <rFont val="Arial"/>
        <family val="2"/>
        <charset val="204"/>
      </rPr>
      <t>BG</t>
    </r>
    <r>
      <rPr>
        <sz val="8"/>
        <color theme="1"/>
        <rFont val="ＭＳ Ｐゴシック"/>
        <family val="2"/>
        <charset val="128"/>
      </rPr>
      <t>、パルミチン酸エチルヘキシル、ジグリセリン、ステアリン酸グリセリル、ペンチレングリコール、トリイソステアリン酸</t>
    </r>
    <r>
      <rPr>
        <sz val="8"/>
        <color theme="1"/>
        <rFont val="Arial"/>
        <family val="2"/>
        <charset val="204"/>
      </rPr>
      <t>PEG-20</t>
    </r>
    <r>
      <rPr>
        <sz val="8"/>
        <color theme="1"/>
        <rFont val="ＭＳ Ｐゴシック"/>
        <family val="2"/>
        <charset val="128"/>
      </rPr>
      <t>グリセリル、イソステアリン酸</t>
    </r>
    <r>
      <rPr>
        <sz val="8"/>
        <color theme="1"/>
        <rFont val="Arial"/>
        <family val="2"/>
        <charset val="204"/>
      </rPr>
      <t>PEG-20</t>
    </r>
    <r>
      <rPr>
        <sz val="8"/>
        <color theme="1"/>
        <rFont val="ＭＳ Ｐゴシック"/>
        <family val="2"/>
        <charset val="128"/>
      </rPr>
      <t>グリセリル、プラセンタエキス、フランスカイガンショウ樹皮エキス、パルミチン酸アスコルビルリン酸</t>
    </r>
    <r>
      <rPr>
        <sz val="8"/>
        <color theme="1"/>
        <rFont val="Arial"/>
        <family val="2"/>
        <charset val="204"/>
      </rPr>
      <t>3Na</t>
    </r>
    <r>
      <rPr>
        <sz val="8"/>
        <color theme="1"/>
        <rFont val="ＭＳ Ｐゴシック"/>
        <family val="2"/>
        <charset val="128"/>
      </rPr>
      <t>、テトラヘキシルデカン酸アスコルビル、トコフェロール、ダイズ油、ジメチコン、水酸化</t>
    </r>
    <r>
      <rPr>
        <sz val="8"/>
        <color theme="1"/>
        <rFont val="Arial"/>
        <family val="2"/>
        <charset val="204"/>
      </rPr>
      <t>Na</t>
    </r>
    <r>
      <rPr>
        <sz val="8"/>
        <color theme="1"/>
        <rFont val="ＭＳ Ｐゴシック"/>
        <family val="2"/>
        <charset val="128"/>
      </rPr>
      <t>、ミリスチン酸ポリグリセリル</t>
    </r>
    <r>
      <rPr>
        <sz val="8"/>
        <color theme="1"/>
        <rFont val="Arial"/>
        <family val="2"/>
        <charset val="204"/>
      </rPr>
      <t>-10</t>
    </r>
    <r>
      <rPr>
        <sz val="8"/>
        <color theme="1"/>
        <rFont val="ＭＳ Ｐゴシック"/>
        <family val="2"/>
        <charset val="128"/>
      </rPr>
      <t>、ジステアリン酸ポリグリセリル</t>
    </r>
    <r>
      <rPr>
        <sz val="8"/>
        <color theme="1"/>
        <rFont val="Arial"/>
        <family val="2"/>
        <charset val="204"/>
      </rPr>
      <t>-10</t>
    </r>
    <r>
      <rPr>
        <sz val="8"/>
        <color theme="1"/>
        <rFont val="ＭＳ Ｐゴシック"/>
        <family val="2"/>
        <charset val="128"/>
      </rPr>
      <t>、ステアロイルグルタミン酸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ヘキサンジオール、カルボマー、カプリリルグリコール、香料</t>
    </r>
    <phoneticPr fontId="11"/>
  </si>
  <si>
    <r>
      <rPr>
        <sz val="8"/>
        <color theme="1"/>
        <rFont val="ＭＳ Ｐゴシック"/>
        <family val="2"/>
        <charset val="128"/>
      </rPr>
      <t>グリセリン、水、ミリスチン酸、</t>
    </r>
    <r>
      <rPr>
        <sz val="8"/>
        <color theme="1"/>
        <rFont val="Arial"/>
        <family val="2"/>
        <charset val="204"/>
      </rPr>
      <t>BG</t>
    </r>
    <r>
      <rPr>
        <sz val="8"/>
        <color theme="1"/>
        <rFont val="ＭＳ Ｐゴシック"/>
        <family val="2"/>
        <charset val="128"/>
      </rPr>
      <t>、水酸化</t>
    </r>
    <r>
      <rPr>
        <sz val="8"/>
        <color theme="1"/>
        <rFont val="Arial"/>
        <family val="2"/>
        <charset val="204"/>
      </rPr>
      <t>K</t>
    </r>
    <r>
      <rPr>
        <sz val="8"/>
        <color theme="1"/>
        <rFont val="ＭＳ Ｐゴシック"/>
        <family val="2"/>
        <charset val="128"/>
      </rPr>
      <t>、パルミチン酸、ステアリン酸、ラウリン酸、ステアリン酸グリセリル（</t>
    </r>
    <r>
      <rPr>
        <sz val="8"/>
        <color theme="1"/>
        <rFont val="Arial"/>
        <family val="2"/>
        <charset val="204"/>
      </rPr>
      <t>SE</t>
    </r>
    <r>
      <rPr>
        <sz val="8"/>
        <color theme="1"/>
        <rFont val="ＭＳ Ｐゴシック"/>
        <family val="2"/>
        <charset val="128"/>
      </rPr>
      <t>）、ココイルグリシン</t>
    </r>
    <r>
      <rPr>
        <sz val="8"/>
        <color theme="1"/>
        <rFont val="Arial"/>
        <family val="2"/>
        <charset val="204"/>
      </rPr>
      <t>K</t>
    </r>
    <r>
      <rPr>
        <sz val="8"/>
        <color theme="1"/>
        <rFont val="ＭＳ Ｐゴシック"/>
        <family val="2"/>
        <charset val="128"/>
      </rPr>
      <t>、ジステアリン酸</t>
    </r>
    <r>
      <rPr>
        <sz val="8"/>
        <color theme="1"/>
        <rFont val="Arial"/>
        <family val="2"/>
        <charset val="204"/>
      </rPr>
      <t>PEG-150</t>
    </r>
    <r>
      <rPr>
        <sz val="8"/>
        <color theme="1"/>
        <rFont val="ＭＳ Ｐゴシック"/>
        <family val="2"/>
        <charset val="128"/>
      </rPr>
      <t>、ジステアリン酸グリコール、ラウラミド</t>
    </r>
    <r>
      <rPr>
        <sz val="8"/>
        <color theme="1"/>
        <rFont val="Arial"/>
        <family val="2"/>
        <charset val="204"/>
      </rPr>
      <t>DEA</t>
    </r>
    <r>
      <rPr>
        <sz val="8"/>
        <color theme="1"/>
        <rFont val="ＭＳ Ｐゴシック"/>
        <family val="2"/>
        <charset val="128"/>
      </rPr>
      <t>、プラセンタエキス、フランスカイガンショウ樹皮エキス、パルミチン酸アスコルビルリン酸</t>
    </r>
    <r>
      <rPr>
        <sz val="8"/>
        <color theme="1"/>
        <rFont val="Arial"/>
        <family val="2"/>
        <charset val="204"/>
      </rPr>
      <t>3Na</t>
    </r>
    <r>
      <rPr>
        <sz val="8"/>
        <color theme="1"/>
        <rFont val="ＭＳ Ｐゴシック"/>
        <family val="2"/>
        <charset val="128"/>
      </rPr>
      <t>、コカミドプロピルベタイン、</t>
    </r>
    <r>
      <rPr>
        <sz val="8"/>
        <color theme="1"/>
        <rFont val="Arial"/>
        <family val="2"/>
        <charset val="204"/>
      </rPr>
      <t>1,2-</t>
    </r>
    <r>
      <rPr>
        <sz val="8"/>
        <color theme="1"/>
        <rFont val="ＭＳ Ｐゴシック"/>
        <family val="2"/>
        <charset val="128"/>
      </rPr>
      <t>ヘキサンジオール、エチドロン酸、カプリリルグリコール、香料</t>
    </r>
    <phoneticPr fontId="11"/>
  </si>
  <si>
    <r>
      <rPr>
        <sz val="8"/>
        <color theme="1"/>
        <rFont val="ＭＳ Ｐ明朝"/>
        <family val="1"/>
        <charset val="128"/>
      </rPr>
      <t>水</t>
    </r>
    <r>
      <rPr>
        <sz val="8"/>
        <color theme="1"/>
        <rFont val="Arial"/>
        <family val="2"/>
        <charset val="204"/>
      </rPr>
      <t xml:space="preserve">
</t>
    </r>
    <r>
      <rPr>
        <sz val="8"/>
        <color theme="1"/>
        <rFont val="ＭＳ Ｐ明朝"/>
        <family val="1"/>
        <charset val="128"/>
      </rPr>
      <t>グリセリン</t>
    </r>
    <r>
      <rPr>
        <sz val="8"/>
        <color theme="1"/>
        <rFont val="Arial"/>
        <family val="2"/>
        <charset val="204"/>
      </rPr>
      <t xml:space="preserve">
</t>
    </r>
    <r>
      <rPr>
        <sz val="8"/>
        <color theme="1"/>
        <rFont val="ＭＳ Ｐ明朝"/>
        <family val="1"/>
        <charset val="128"/>
      </rPr>
      <t>プロパンジオール</t>
    </r>
    <r>
      <rPr>
        <sz val="8"/>
        <color theme="1"/>
        <rFont val="Arial"/>
        <family val="2"/>
        <charset val="204"/>
      </rPr>
      <t xml:space="preserve">
</t>
    </r>
    <r>
      <rPr>
        <sz val="8"/>
        <color theme="1"/>
        <rFont val="ＭＳ Ｐ明朝"/>
        <family val="1"/>
        <charset val="128"/>
      </rPr>
      <t>ホホバ種子油</t>
    </r>
    <r>
      <rPr>
        <sz val="8"/>
        <color theme="1"/>
        <rFont val="Arial"/>
        <family val="2"/>
        <charset val="204"/>
      </rPr>
      <t xml:space="preserve">
</t>
    </r>
    <r>
      <rPr>
        <sz val="8"/>
        <color theme="1"/>
        <rFont val="ＭＳ Ｐ明朝"/>
        <family val="1"/>
        <charset val="128"/>
      </rPr>
      <t>スクワラン</t>
    </r>
    <r>
      <rPr>
        <sz val="8"/>
        <color theme="1"/>
        <rFont val="Arial"/>
        <family val="2"/>
        <charset val="204"/>
      </rPr>
      <t xml:space="preserve">
</t>
    </r>
    <r>
      <rPr>
        <sz val="8"/>
        <color theme="1"/>
        <rFont val="ＭＳ Ｐ明朝"/>
        <family val="1"/>
        <charset val="128"/>
      </rPr>
      <t>シア脂</t>
    </r>
    <r>
      <rPr>
        <sz val="8"/>
        <color theme="1"/>
        <rFont val="Arial"/>
        <family val="2"/>
        <charset val="204"/>
      </rPr>
      <t xml:space="preserve">
</t>
    </r>
    <r>
      <rPr>
        <sz val="8"/>
        <color theme="1"/>
        <rFont val="ＭＳ Ｐ明朝"/>
        <family val="1"/>
        <charset val="128"/>
      </rPr>
      <t>オリーブ油</t>
    </r>
    <r>
      <rPr>
        <sz val="8"/>
        <color theme="1"/>
        <rFont val="Arial"/>
        <family val="2"/>
        <charset val="204"/>
      </rPr>
      <t xml:space="preserve">
</t>
    </r>
    <r>
      <rPr>
        <sz val="8"/>
        <color theme="1"/>
        <rFont val="ＭＳ Ｐ明朝"/>
        <family val="1"/>
        <charset val="128"/>
      </rPr>
      <t>オリーブ油脂肪酸セテアリル</t>
    </r>
    <r>
      <rPr>
        <sz val="8"/>
        <color theme="1"/>
        <rFont val="Arial"/>
        <family val="2"/>
        <charset val="204"/>
      </rPr>
      <t xml:space="preserve">
</t>
    </r>
    <r>
      <rPr>
        <sz val="8"/>
        <color theme="1"/>
        <rFont val="ＭＳ Ｐ明朝"/>
        <family val="1"/>
        <charset val="128"/>
      </rPr>
      <t>オリーブ油脂肪酸ソルビタン</t>
    </r>
    <r>
      <rPr>
        <sz val="8"/>
        <color theme="1"/>
        <rFont val="Arial"/>
        <family val="2"/>
        <charset val="204"/>
      </rPr>
      <t xml:space="preserve">
</t>
    </r>
    <r>
      <rPr>
        <sz val="8"/>
        <color theme="1"/>
        <rFont val="ＭＳ Ｐ明朝"/>
        <family val="1"/>
        <charset val="128"/>
      </rPr>
      <t>アルガニアスピノサ核油</t>
    </r>
    <r>
      <rPr>
        <sz val="8"/>
        <color theme="1"/>
        <rFont val="Arial"/>
        <family val="2"/>
        <charset val="204"/>
      </rPr>
      <t xml:space="preserve">
</t>
    </r>
    <r>
      <rPr>
        <sz val="8"/>
        <color theme="1"/>
        <rFont val="ＭＳ Ｐ明朝"/>
        <family val="1"/>
        <charset val="128"/>
      </rPr>
      <t>ジグリセリン</t>
    </r>
    <r>
      <rPr>
        <sz val="8"/>
        <color theme="1"/>
        <rFont val="Arial"/>
        <family val="2"/>
        <charset val="204"/>
      </rPr>
      <t xml:space="preserve">
</t>
    </r>
    <r>
      <rPr>
        <sz val="8"/>
        <color theme="1"/>
        <rFont val="ＭＳ Ｐ明朝"/>
        <family val="1"/>
        <charset val="128"/>
      </rPr>
      <t>ザクロ種子油</t>
    </r>
    <r>
      <rPr>
        <sz val="8"/>
        <color theme="1"/>
        <rFont val="Arial"/>
        <family val="2"/>
        <charset val="204"/>
      </rPr>
      <t xml:space="preserve">
</t>
    </r>
    <r>
      <rPr>
        <sz val="8"/>
        <color theme="1"/>
        <rFont val="ＭＳ Ｐ明朝"/>
        <family val="1"/>
        <charset val="128"/>
      </rPr>
      <t>デイノコッカス培養エキス液</t>
    </r>
    <r>
      <rPr>
        <sz val="8"/>
        <color theme="1"/>
        <rFont val="Arial"/>
        <family val="2"/>
        <charset val="204"/>
      </rPr>
      <t xml:space="preserve">
</t>
    </r>
    <r>
      <rPr>
        <sz val="8"/>
        <color theme="1"/>
        <rFont val="ＭＳ Ｐ明朝"/>
        <family val="1"/>
        <charset val="128"/>
      </rPr>
      <t>加水分解キャッサバ塊茎エキス</t>
    </r>
    <r>
      <rPr>
        <sz val="8"/>
        <color theme="1"/>
        <rFont val="Arial"/>
        <family val="2"/>
        <charset val="204"/>
      </rPr>
      <t xml:space="preserve">
</t>
    </r>
    <r>
      <rPr>
        <sz val="8"/>
        <color theme="1"/>
        <rFont val="ＭＳ Ｐ明朝"/>
        <family val="1"/>
        <charset val="128"/>
      </rPr>
      <t>スイカ果実エキス</t>
    </r>
    <r>
      <rPr>
        <sz val="8"/>
        <color theme="1"/>
        <rFont val="Arial"/>
        <family val="2"/>
        <charset val="204"/>
      </rPr>
      <t xml:space="preserve">
</t>
    </r>
    <r>
      <rPr>
        <sz val="8"/>
        <color theme="1"/>
        <rFont val="ＭＳ Ｐ明朝"/>
        <family val="1"/>
        <charset val="128"/>
      </rPr>
      <t>リンゴ果実エキス</t>
    </r>
    <r>
      <rPr>
        <sz val="8"/>
        <color theme="1"/>
        <rFont val="Arial"/>
        <family val="2"/>
        <charset val="204"/>
      </rPr>
      <t xml:space="preserve">
</t>
    </r>
    <r>
      <rPr>
        <sz val="8"/>
        <color theme="1"/>
        <rFont val="ＭＳ Ｐ明朝"/>
        <family val="1"/>
        <charset val="128"/>
      </rPr>
      <t>ヒラマメ果実エキス</t>
    </r>
    <r>
      <rPr>
        <sz val="8"/>
        <color theme="1"/>
        <rFont val="Arial"/>
        <family val="2"/>
        <charset val="204"/>
      </rPr>
      <t xml:space="preserve">
PCA-Na
</t>
    </r>
    <r>
      <rPr>
        <sz val="8"/>
        <color theme="1"/>
        <rFont val="ＭＳ Ｐ明朝"/>
        <family val="1"/>
        <charset val="128"/>
      </rPr>
      <t>乳酸</t>
    </r>
    <r>
      <rPr>
        <sz val="8"/>
        <color theme="1"/>
        <rFont val="Arial"/>
        <family val="2"/>
        <charset val="204"/>
      </rPr>
      <t xml:space="preserve">Na
</t>
    </r>
    <r>
      <rPr>
        <sz val="8"/>
        <color theme="1"/>
        <rFont val="ＭＳ Ｐ明朝"/>
        <family val="1"/>
        <charset val="128"/>
      </rPr>
      <t>プラセンタエキス</t>
    </r>
    <r>
      <rPr>
        <sz val="8"/>
        <color theme="1"/>
        <rFont val="Arial"/>
        <family val="2"/>
        <charset val="204"/>
      </rPr>
      <t xml:space="preserve">
</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ジアミノブチロイルヒドロキシトレオニン</t>
    </r>
    <r>
      <rPr>
        <sz val="8"/>
        <color theme="1"/>
        <rFont val="Arial"/>
        <family val="2"/>
        <charset val="204"/>
      </rPr>
      <t xml:space="preserve">
</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ジアミノヒドロキシ酪酸</t>
    </r>
    <r>
      <rPr>
        <sz val="8"/>
        <color theme="1"/>
        <rFont val="Arial"/>
        <family val="2"/>
        <charset val="204"/>
      </rPr>
      <t xml:space="preserve">
</t>
    </r>
    <r>
      <rPr>
        <sz val="8"/>
        <color theme="1"/>
        <rFont val="ＭＳ Ｐ明朝"/>
        <family val="1"/>
        <charset val="128"/>
      </rPr>
      <t>セラミド</t>
    </r>
    <r>
      <rPr>
        <sz val="8"/>
        <color theme="1"/>
        <rFont val="Arial"/>
        <family val="2"/>
        <charset val="204"/>
      </rPr>
      <t xml:space="preserve">1
</t>
    </r>
    <r>
      <rPr>
        <sz val="8"/>
        <color theme="1"/>
        <rFont val="ＭＳ Ｐ明朝"/>
        <family val="1"/>
        <charset val="128"/>
      </rPr>
      <t>セラミド</t>
    </r>
    <r>
      <rPr>
        <sz val="8"/>
        <color theme="1"/>
        <rFont val="Arial"/>
        <family val="2"/>
        <charset val="204"/>
      </rPr>
      <t xml:space="preserve">3
</t>
    </r>
    <r>
      <rPr>
        <sz val="8"/>
        <color theme="1"/>
        <rFont val="ＭＳ Ｐ明朝"/>
        <family val="1"/>
        <charset val="128"/>
      </rPr>
      <t>セラミド</t>
    </r>
    <r>
      <rPr>
        <sz val="8"/>
        <color theme="1"/>
        <rFont val="Arial"/>
        <family val="2"/>
        <charset val="204"/>
      </rPr>
      <t>6</t>
    </r>
    <r>
      <rPr>
        <sz val="8"/>
        <color theme="1"/>
        <rFont val="ＭＳ Ｐ明朝"/>
        <family val="1"/>
        <charset val="128"/>
      </rPr>
      <t>Ⅱ</t>
    </r>
    <r>
      <rPr>
        <sz val="8"/>
        <color theme="1"/>
        <rFont val="Arial"/>
        <family val="2"/>
        <charset val="204"/>
      </rPr>
      <t xml:space="preserve">
</t>
    </r>
    <r>
      <rPr>
        <sz val="8"/>
        <color theme="1"/>
        <rFont val="ＭＳ Ｐ明朝"/>
        <family val="1"/>
        <charset val="128"/>
      </rPr>
      <t>フィトスフィンゴシン</t>
    </r>
    <r>
      <rPr>
        <sz val="8"/>
        <color theme="1"/>
        <rFont val="Arial"/>
        <family val="2"/>
        <charset val="204"/>
      </rPr>
      <t xml:space="preserve">
</t>
    </r>
    <r>
      <rPr>
        <sz val="8"/>
        <color theme="1"/>
        <rFont val="ＭＳ Ｐ明朝"/>
        <family val="1"/>
        <charset val="128"/>
      </rPr>
      <t>カルノシン</t>
    </r>
    <r>
      <rPr>
        <sz val="8"/>
        <color theme="1"/>
        <rFont val="Arial"/>
        <family val="2"/>
        <charset val="204"/>
      </rPr>
      <t xml:space="preserve">
</t>
    </r>
    <r>
      <rPr>
        <sz val="8"/>
        <color theme="1"/>
        <rFont val="ＭＳ Ｐ明朝"/>
        <family val="1"/>
        <charset val="128"/>
      </rPr>
      <t>トコフェロール</t>
    </r>
    <r>
      <rPr>
        <sz val="8"/>
        <color theme="1"/>
        <rFont val="Arial"/>
        <family val="2"/>
        <charset val="204"/>
      </rPr>
      <t xml:space="preserve">
</t>
    </r>
    <r>
      <rPr>
        <sz val="8"/>
        <color theme="1"/>
        <rFont val="ＭＳ Ｐ明朝"/>
        <family val="1"/>
        <charset val="128"/>
      </rPr>
      <t>オオアザミ果実エキス</t>
    </r>
    <r>
      <rPr>
        <sz val="8"/>
        <color theme="1"/>
        <rFont val="Arial"/>
        <family val="2"/>
        <charset val="204"/>
      </rPr>
      <t xml:space="preserve">
</t>
    </r>
    <r>
      <rPr>
        <sz val="8"/>
        <color theme="1"/>
        <rFont val="ＭＳ Ｐ明朝"/>
        <family val="1"/>
        <charset val="128"/>
      </rPr>
      <t>フランスカイガンショウ樹皮エキス</t>
    </r>
    <r>
      <rPr>
        <sz val="8"/>
        <color theme="1"/>
        <rFont val="Arial"/>
        <family val="2"/>
        <charset val="204"/>
      </rPr>
      <t xml:space="preserve">
</t>
    </r>
    <r>
      <rPr>
        <sz val="8"/>
        <color theme="1"/>
        <rFont val="ＭＳ Ｐ明朝"/>
        <family val="1"/>
        <charset val="128"/>
      </rPr>
      <t>パルミチン酸アスコルビルリン酸</t>
    </r>
    <r>
      <rPr>
        <sz val="8"/>
        <color theme="1"/>
        <rFont val="Arial"/>
        <family val="2"/>
        <charset val="204"/>
      </rPr>
      <t xml:space="preserve">3Na
</t>
    </r>
    <r>
      <rPr>
        <sz val="8"/>
        <color theme="1"/>
        <rFont val="ＭＳ Ｐ明朝"/>
        <family val="1"/>
        <charset val="128"/>
      </rPr>
      <t>アーチチョーク葉エキス</t>
    </r>
    <r>
      <rPr>
        <sz val="8"/>
        <color theme="1"/>
        <rFont val="Arial"/>
        <family val="2"/>
        <charset val="204"/>
      </rPr>
      <t xml:space="preserve">
</t>
    </r>
    <r>
      <rPr>
        <sz val="8"/>
        <color theme="1"/>
        <rFont val="ＭＳ Ｐ明朝"/>
        <family val="1"/>
        <charset val="128"/>
      </rPr>
      <t>マカデミアナッツ油ポリグリセリル</t>
    </r>
    <r>
      <rPr>
        <sz val="8"/>
        <color theme="1"/>
        <rFont val="Arial"/>
        <family val="2"/>
        <charset val="204"/>
      </rPr>
      <t>-6</t>
    </r>
    <r>
      <rPr>
        <sz val="8"/>
        <color theme="1"/>
        <rFont val="ＭＳ Ｐ明朝"/>
        <family val="1"/>
        <charset val="128"/>
      </rPr>
      <t>エステルズベヘネート</t>
    </r>
    <r>
      <rPr>
        <sz val="8"/>
        <color theme="1"/>
        <rFont val="Arial"/>
        <family val="2"/>
        <charset val="204"/>
      </rPr>
      <t xml:space="preserve">
</t>
    </r>
    <r>
      <rPr>
        <sz val="8"/>
        <color theme="1"/>
        <rFont val="ＭＳ Ｐ明朝"/>
        <family val="1"/>
        <charset val="128"/>
      </rPr>
      <t>ダイズ油</t>
    </r>
    <r>
      <rPr>
        <sz val="8"/>
        <color theme="1"/>
        <rFont val="Arial"/>
        <family val="2"/>
        <charset val="204"/>
      </rPr>
      <t xml:space="preserve">
</t>
    </r>
    <r>
      <rPr>
        <sz val="8"/>
        <color theme="1"/>
        <rFont val="ＭＳ Ｐ明朝"/>
        <family val="1"/>
        <charset val="128"/>
      </rPr>
      <t>レシチン</t>
    </r>
    <r>
      <rPr>
        <sz val="8"/>
        <color theme="1"/>
        <rFont val="Arial"/>
        <family val="2"/>
        <charset val="204"/>
      </rPr>
      <t xml:space="preserve">
</t>
    </r>
    <r>
      <rPr>
        <sz val="8"/>
        <color theme="1"/>
        <rFont val="ＭＳ Ｐ明朝"/>
        <family val="1"/>
        <charset val="128"/>
      </rPr>
      <t>ベヘニルアルコール</t>
    </r>
    <r>
      <rPr>
        <sz val="8"/>
        <color theme="1"/>
        <rFont val="Arial"/>
        <family val="2"/>
        <charset val="204"/>
      </rPr>
      <t xml:space="preserve">
</t>
    </r>
    <r>
      <rPr>
        <sz val="8"/>
        <color theme="1"/>
        <rFont val="ＭＳ Ｐ明朝"/>
        <family val="1"/>
        <charset val="128"/>
      </rPr>
      <t>ジメチコン</t>
    </r>
    <r>
      <rPr>
        <sz val="8"/>
        <color theme="1"/>
        <rFont val="Arial"/>
        <family val="2"/>
        <charset val="204"/>
      </rPr>
      <t xml:space="preserve">
</t>
    </r>
    <r>
      <rPr>
        <sz val="8"/>
        <color theme="1"/>
        <rFont val="ＭＳ Ｐ明朝"/>
        <family val="1"/>
        <charset val="128"/>
      </rPr>
      <t>コレステロール</t>
    </r>
    <r>
      <rPr>
        <sz val="8"/>
        <color theme="1"/>
        <rFont val="Arial"/>
        <family val="2"/>
        <charset val="204"/>
      </rPr>
      <t xml:space="preserve">
</t>
    </r>
    <r>
      <rPr>
        <sz val="8"/>
        <color theme="1"/>
        <rFont val="ＭＳ Ｐ明朝"/>
        <family val="1"/>
        <charset val="128"/>
      </rPr>
      <t>ラウロイルラクチレート</t>
    </r>
    <r>
      <rPr>
        <sz val="8"/>
        <color theme="1"/>
        <rFont val="Arial"/>
        <family val="2"/>
        <charset val="204"/>
      </rPr>
      <t>Na
BG
1,2-</t>
    </r>
    <r>
      <rPr>
        <sz val="8"/>
        <color theme="1"/>
        <rFont val="ＭＳ Ｐ明朝"/>
        <family val="1"/>
        <charset val="128"/>
      </rPr>
      <t>ヘキサンジオール</t>
    </r>
    <r>
      <rPr>
        <sz val="8"/>
        <color theme="1"/>
        <rFont val="Arial"/>
        <family val="2"/>
        <charset val="204"/>
      </rPr>
      <t xml:space="preserve">
</t>
    </r>
    <r>
      <rPr>
        <sz val="8"/>
        <color theme="1"/>
        <rFont val="ＭＳ Ｐ明朝"/>
        <family val="1"/>
        <charset val="128"/>
      </rPr>
      <t>エタノール</t>
    </r>
    <r>
      <rPr>
        <sz val="8"/>
        <color theme="1"/>
        <rFont val="Arial"/>
        <family val="2"/>
        <charset val="204"/>
      </rPr>
      <t xml:space="preserve">
t-</t>
    </r>
    <r>
      <rPr>
        <sz val="8"/>
        <color theme="1"/>
        <rFont val="ＭＳ Ｐ明朝"/>
        <family val="1"/>
        <charset val="128"/>
      </rPr>
      <t>ブタノール</t>
    </r>
    <r>
      <rPr>
        <sz val="8"/>
        <color theme="1"/>
        <rFont val="Arial"/>
        <family val="2"/>
        <charset val="204"/>
      </rPr>
      <t xml:space="preserve">
</t>
    </r>
    <r>
      <rPr>
        <sz val="8"/>
        <color theme="1"/>
        <rFont val="ＭＳ Ｐ明朝"/>
        <family val="1"/>
        <charset val="128"/>
      </rPr>
      <t>カルボマー</t>
    </r>
    <r>
      <rPr>
        <sz val="8"/>
        <color theme="1"/>
        <rFont val="Arial"/>
        <family val="2"/>
        <charset val="204"/>
      </rPr>
      <t xml:space="preserve">
</t>
    </r>
    <r>
      <rPr>
        <sz val="8"/>
        <color theme="1"/>
        <rFont val="ＭＳ Ｐ明朝"/>
        <family val="1"/>
        <charset val="128"/>
      </rPr>
      <t>キサンタンガム</t>
    </r>
    <r>
      <rPr>
        <sz val="8"/>
        <color theme="1"/>
        <rFont val="Arial"/>
        <family val="2"/>
        <charset val="204"/>
      </rPr>
      <t xml:space="preserve">
</t>
    </r>
    <r>
      <rPr>
        <sz val="8"/>
        <color theme="1"/>
        <rFont val="ＭＳ Ｐ明朝"/>
        <family val="1"/>
        <charset val="128"/>
      </rPr>
      <t>（アクリロイルジメチルタウリンアンモニウム</t>
    </r>
    <r>
      <rPr>
        <sz val="8"/>
        <color theme="1"/>
        <rFont val="Arial"/>
        <family val="2"/>
        <charset val="204"/>
      </rPr>
      <t>/VP</t>
    </r>
    <r>
      <rPr>
        <sz val="8"/>
        <color theme="1"/>
        <rFont val="ＭＳ Ｐ明朝"/>
        <family val="1"/>
        <charset val="128"/>
      </rPr>
      <t>）コポリマー</t>
    </r>
    <r>
      <rPr>
        <sz val="8"/>
        <color theme="1"/>
        <rFont val="Arial"/>
        <family val="2"/>
        <charset val="204"/>
      </rPr>
      <t xml:space="preserve">
</t>
    </r>
    <r>
      <rPr>
        <sz val="8"/>
        <color theme="1"/>
        <rFont val="ＭＳ Ｐ明朝"/>
        <family val="1"/>
        <charset val="128"/>
      </rPr>
      <t>カプリリルグリコール</t>
    </r>
    <r>
      <rPr>
        <sz val="8"/>
        <color theme="1"/>
        <rFont val="Arial"/>
        <family val="2"/>
        <charset val="204"/>
      </rPr>
      <t xml:space="preserve">
</t>
    </r>
    <r>
      <rPr>
        <sz val="8"/>
        <color theme="1"/>
        <rFont val="ＭＳ Ｐ明朝"/>
        <family val="1"/>
        <charset val="128"/>
      </rPr>
      <t>ソルビン酸</t>
    </r>
    <r>
      <rPr>
        <sz val="8"/>
        <color theme="1"/>
        <rFont val="Arial"/>
        <family val="2"/>
        <charset val="204"/>
      </rPr>
      <t xml:space="preserve">K
</t>
    </r>
    <r>
      <rPr>
        <sz val="8"/>
        <color theme="1"/>
        <rFont val="ＭＳ Ｐ明朝"/>
        <family val="1"/>
        <charset val="128"/>
      </rPr>
      <t>安息香酸</t>
    </r>
    <r>
      <rPr>
        <sz val="8"/>
        <color theme="1"/>
        <rFont val="Arial"/>
        <family val="2"/>
        <charset val="204"/>
      </rPr>
      <t xml:space="preserve">Na
</t>
    </r>
    <r>
      <rPr>
        <sz val="8"/>
        <color theme="1"/>
        <rFont val="ＭＳ Ｐ明朝"/>
        <family val="1"/>
        <charset val="128"/>
      </rPr>
      <t>香料</t>
    </r>
    <phoneticPr fontId="11"/>
  </si>
  <si>
    <r>
      <rPr>
        <sz val="8"/>
        <color theme="1"/>
        <rFont val="ＭＳ Ｐゴシック"/>
        <family val="2"/>
        <charset val="128"/>
      </rPr>
      <t>水、オリーブ油、ミツロウ、水添ヤシ油、アボカド油、</t>
    </r>
    <r>
      <rPr>
        <sz val="8"/>
        <color theme="1"/>
        <rFont val="Arial"/>
        <family val="2"/>
        <charset val="204"/>
      </rPr>
      <t>BG</t>
    </r>
    <r>
      <rPr>
        <sz val="8"/>
        <color theme="1"/>
        <rFont val="ＭＳ Ｐゴシック"/>
        <family val="2"/>
        <charset val="128"/>
      </rPr>
      <t>、マカデミアナッツ脂肪酸フィトステリル、パルミチン酸セチル、セタノール、ステアリン酸ソルビタン、ステアリン酸、セテス</t>
    </r>
    <r>
      <rPr>
        <sz val="8"/>
        <color theme="1"/>
        <rFont val="Arial"/>
        <family val="2"/>
        <charset val="204"/>
      </rPr>
      <t>-6</t>
    </r>
    <r>
      <rPr>
        <sz val="8"/>
        <color theme="1"/>
        <rFont val="ＭＳ Ｐゴシック"/>
        <family val="2"/>
        <charset val="128"/>
      </rPr>
      <t>、パルミトイルイソロイシン、ジグリセリン、ジメチコン、デイノコッカス培養エキス液、プラセンタエキス、ライムギ種子エキス、加水分解キャッサバ塊茎エキス、スイカ果実エキス、リンゴ果実エキス、ヒラマメ果実エキス、</t>
    </r>
    <r>
      <rPr>
        <sz val="8"/>
        <color theme="1"/>
        <rFont val="Arial"/>
        <family val="2"/>
        <charset val="204"/>
      </rPr>
      <t>PCA-Na</t>
    </r>
    <r>
      <rPr>
        <sz val="8"/>
        <color theme="1"/>
        <rFont val="ＭＳ Ｐゴシック"/>
        <family val="2"/>
        <charset val="128"/>
      </rPr>
      <t>、乳酸</t>
    </r>
    <r>
      <rPr>
        <sz val="8"/>
        <color theme="1"/>
        <rFont val="Arial"/>
        <family val="2"/>
        <charset val="204"/>
      </rPr>
      <t>Na</t>
    </r>
    <r>
      <rPr>
        <sz val="8"/>
        <color theme="1"/>
        <rFont val="ＭＳ Ｐゴシック"/>
        <family val="2"/>
        <charset val="128"/>
      </rPr>
      <t>、フランスカイガンショウ樹皮エキス、パルミチン酸アスコルビルリン酸</t>
    </r>
    <r>
      <rPr>
        <sz val="8"/>
        <color theme="1"/>
        <rFont val="Arial"/>
        <family val="2"/>
        <charset val="204"/>
      </rPr>
      <t>3Na</t>
    </r>
    <r>
      <rPr>
        <sz val="8"/>
        <color theme="1"/>
        <rFont val="ＭＳ Ｐゴシック"/>
        <family val="2"/>
        <charset val="128"/>
      </rPr>
      <t>、レパゲルマニウム、トルマリン、トコフェロール、ダイズ油、レシチン、ホウ酸</t>
    </r>
    <r>
      <rPr>
        <sz val="8"/>
        <color theme="1"/>
        <rFont val="Arial"/>
        <family val="2"/>
        <charset val="204"/>
      </rPr>
      <t>Na</t>
    </r>
    <r>
      <rPr>
        <sz val="8"/>
        <color theme="1"/>
        <rFont val="ＭＳ Ｐゴシック"/>
        <family val="2"/>
        <charset val="128"/>
      </rPr>
      <t>、水酸化</t>
    </r>
    <r>
      <rPr>
        <sz val="8"/>
        <color theme="1"/>
        <rFont val="Arial"/>
        <family val="2"/>
        <charset val="204"/>
      </rPr>
      <t>K</t>
    </r>
    <r>
      <rPr>
        <sz val="8"/>
        <color theme="1"/>
        <rFont val="ＭＳ Ｐゴシック"/>
        <family val="2"/>
        <charset val="128"/>
      </rPr>
      <t>、グリセリン、</t>
    </r>
    <r>
      <rPr>
        <sz val="8"/>
        <color theme="1"/>
        <rFont val="Arial"/>
        <family val="2"/>
        <charset val="204"/>
      </rPr>
      <t>1,2-</t>
    </r>
    <r>
      <rPr>
        <sz val="8"/>
        <color theme="1"/>
        <rFont val="ＭＳ Ｐゴシック"/>
        <family val="2"/>
        <charset val="128"/>
      </rPr>
      <t>ヘキサンジオール、ペンチレングリコール、ヒドロキシエチルセルロース、カプリリルグリコール、香料</t>
    </r>
    <phoneticPr fontId="11"/>
  </si>
  <si>
    <r>
      <rPr>
        <sz val="12"/>
        <rFont val="Yu Mincho"/>
        <family val="1"/>
        <charset val="128"/>
      </rPr>
      <t>ラボプラス　ヘッドマッサージミスト</t>
    </r>
  </si>
  <si>
    <r>
      <rPr>
        <sz val="8"/>
        <color theme="1"/>
        <rFont val="ＭＳ Ｐ明朝"/>
        <family val="1"/>
        <charset val="128"/>
      </rPr>
      <t>水</t>
    </r>
    <r>
      <rPr>
        <sz val="8"/>
        <color theme="1"/>
        <rFont val="Arial"/>
        <family val="2"/>
        <charset val="204"/>
      </rPr>
      <t xml:space="preserve">
DPG
</t>
    </r>
    <r>
      <rPr>
        <sz val="8"/>
        <color theme="1"/>
        <rFont val="Yu Gothic"/>
        <family val="1"/>
        <charset val="128"/>
      </rPr>
      <t>エタノール</t>
    </r>
    <r>
      <rPr>
        <sz val="8"/>
        <color theme="1"/>
        <rFont val="Arial"/>
        <family val="2"/>
        <charset val="204"/>
      </rPr>
      <t xml:space="preserve">
BG
</t>
    </r>
    <r>
      <rPr>
        <sz val="8"/>
        <color theme="1"/>
        <rFont val="Yu Gothic"/>
        <family val="1"/>
        <charset val="128"/>
      </rPr>
      <t>ピロリジニルジアミノピリミジンオキシド</t>
    </r>
    <r>
      <rPr>
        <sz val="8"/>
        <color theme="1"/>
        <rFont val="Arial"/>
        <family val="2"/>
        <charset val="204"/>
      </rPr>
      <t xml:space="preserve">
</t>
    </r>
    <r>
      <rPr>
        <sz val="8"/>
        <color theme="1"/>
        <rFont val="Yu Gothic"/>
        <family val="1"/>
        <charset val="128"/>
      </rPr>
      <t>ヒトオリゴペプチド</t>
    </r>
    <r>
      <rPr>
        <sz val="8"/>
        <color theme="1"/>
        <rFont val="Arial"/>
        <family val="2"/>
        <charset val="204"/>
      </rPr>
      <t xml:space="preserve">-5
</t>
    </r>
    <r>
      <rPr>
        <sz val="8"/>
        <color theme="1"/>
        <rFont val="Yu Gothic"/>
        <family val="1"/>
        <charset val="128"/>
      </rPr>
      <t>ヒトオリゴペプチド</t>
    </r>
    <r>
      <rPr>
        <sz val="8"/>
        <color theme="1"/>
        <rFont val="Arial"/>
        <family val="2"/>
        <charset val="204"/>
      </rPr>
      <t xml:space="preserve">-16
</t>
    </r>
    <r>
      <rPr>
        <sz val="8"/>
        <color theme="1"/>
        <rFont val="Yu Gothic"/>
        <family val="1"/>
        <charset val="128"/>
      </rPr>
      <t>オクタペプチド</t>
    </r>
    <r>
      <rPr>
        <sz val="8"/>
        <color theme="1"/>
        <rFont val="Arial"/>
        <family val="2"/>
        <charset val="204"/>
      </rPr>
      <t xml:space="preserve">-2
</t>
    </r>
    <r>
      <rPr>
        <sz val="8"/>
        <color theme="1"/>
        <rFont val="Yu Gothic"/>
        <family val="1"/>
        <charset val="128"/>
      </rPr>
      <t>オリゴペプチド</t>
    </r>
    <r>
      <rPr>
        <sz val="8"/>
        <color theme="1"/>
        <rFont val="Arial"/>
        <family val="2"/>
        <charset val="204"/>
      </rPr>
      <t xml:space="preserve">-20
</t>
    </r>
    <r>
      <rPr>
        <sz val="8"/>
        <color theme="1"/>
        <rFont val="Yu Gothic"/>
        <family val="1"/>
        <charset val="128"/>
      </rPr>
      <t>アセチルテトラペプチド</t>
    </r>
    <r>
      <rPr>
        <sz val="8"/>
        <color theme="1"/>
        <rFont val="Arial"/>
        <family val="2"/>
        <charset val="204"/>
      </rPr>
      <t xml:space="preserve">-3
</t>
    </r>
    <r>
      <rPr>
        <sz val="8"/>
        <color theme="1"/>
        <rFont val="Yu Gothic"/>
        <family val="1"/>
        <charset val="128"/>
      </rPr>
      <t>アカツメクサ花エキス</t>
    </r>
    <r>
      <rPr>
        <sz val="8"/>
        <color theme="1"/>
        <rFont val="Arial"/>
        <family val="2"/>
        <charset val="204"/>
      </rPr>
      <t xml:space="preserve">
</t>
    </r>
    <r>
      <rPr>
        <sz val="8"/>
        <color theme="1"/>
        <rFont val="Yu Gothic"/>
        <family val="1"/>
        <charset val="128"/>
      </rPr>
      <t>マンダリンオレンジ果皮エキス</t>
    </r>
    <r>
      <rPr>
        <sz val="8"/>
        <color theme="1"/>
        <rFont val="Arial"/>
        <family val="2"/>
        <charset val="204"/>
      </rPr>
      <t xml:space="preserve">
</t>
    </r>
    <r>
      <rPr>
        <sz val="8"/>
        <color theme="1"/>
        <rFont val="Yu Gothic"/>
        <family val="1"/>
        <charset val="128"/>
      </rPr>
      <t>アセチルチロシン</t>
    </r>
    <r>
      <rPr>
        <sz val="8"/>
        <color theme="1"/>
        <rFont val="Arial"/>
        <family val="2"/>
        <charset val="204"/>
      </rPr>
      <t xml:space="preserve">
</t>
    </r>
    <r>
      <rPr>
        <sz val="8"/>
        <color theme="1"/>
        <rFont val="Yu Gothic"/>
        <family val="1"/>
        <charset val="128"/>
      </rPr>
      <t>グルコノラクトン</t>
    </r>
    <r>
      <rPr>
        <sz val="8"/>
        <color theme="1"/>
        <rFont val="Arial"/>
        <family val="2"/>
        <charset val="204"/>
      </rPr>
      <t xml:space="preserve">
</t>
    </r>
    <r>
      <rPr>
        <sz val="8"/>
        <color theme="1"/>
        <rFont val="Yu Gothic"/>
        <family val="1"/>
        <charset val="128"/>
      </rPr>
      <t>オタネニンジン根エキス</t>
    </r>
    <r>
      <rPr>
        <sz val="8"/>
        <color theme="1"/>
        <rFont val="Arial"/>
        <family val="2"/>
        <charset val="204"/>
      </rPr>
      <t xml:space="preserve">
</t>
    </r>
    <r>
      <rPr>
        <sz val="8"/>
        <color theme="1"/>
        <rFont val="Yu Gothic"/>
        <family val="1"/>
        <charset val="128"/>
      </rPr>
      <t>センブリエキス</t>
    </r>
    <r>
      <rPr>
        <sz val="8"/>
        <color theme="1"/>
        <rFont val="Arial"/>
        <family val="2"/>
        <charset val="204"/>
      </rPr>
      <t xml:space="preserve">
</t>
    </r>
    <r>
      <rPr>
        <sz val="8"/>
        <color theme="1"/>
        <rFont val="Yu Gothic"/>
        <family val="1"/>
        <charset val="128"/>
      </rPr>
      <t>グリチルリチン酸</t>
    </r>
    <r>
      <rPr>
        <sz val="8"/>
        <color theme="1"/>
        <rFont val="Arial"/>
        <family val="2"/>
        <charset val="204"/>
      </rPr>
      <t xml:space="preserve">2K
</t>
    </r>
    <r>
      <rPr>
        <sz val="8"/>
        <color theme="1"/>
        <rFont val="Yu Gothic"/>
        <family val="1"/>
        <charset val="128"/>
      </rPr>
      <t>パンテノール</t>
    </r>
    <r>
      <rPr>
        <sz val="8"/>
        <color theme="1"/>
        <rFont val="Arial"/>
        <family val="2"/>
        <charset val="204"/>
      </rPr>
      <t xml:space="preserve">
</t>
    </r>
    <r>
      <rPr>
        <sz val="8"/>
        <color theme="1"/>
        <rFont val="Yu Gothic"/>
        <family val="1"/>
        <charset val="128"/>
      </rPr>
      <t>イノシトール</t>
    </r>
    <r>
      <rPr>
        <sz val="8"/>
        <color theme="1"/>
        <rFont val="Arial"/>
        <family val="2"/>
        <charset val="204"/>
      </rPr>
      <t xml:space="preserve">
</t>
    </r>
    <r>
      <rPr>
        <sz val="8"/>
        <color theme="1"/>
        <rFont val="Yu Gothic"/>
        <family val="1"/>
        <charset val="128"/>
      </rPr>
      <t>プラセンタエキス</t>
    </r>
    <r>
      <rPr>
        <sz val="8"/>
        <color theme="1"/>
        <rFont val="Arial"/>
        <family val="2"/>
        <charset val="204"/>
      </rPr>
      <t xml:space="preserve">
</t>
    </r>
    <r>
      <rPr>
        <sz val="8"/>
        <color theme="1"/>
        <rFont val="Yu Gothic"/>
        <family val="1"/>
        <charset val="128"/>
      </rPr>
      <t>マグワ根皮エキス</t>
    </r>
    <r>
      <rPr>
        <sz val="8"/>
        <color theme="1"/>
        <rFont val="Arial"/>
        <family val="2"/>
        <charset val="204"/>
      </rPr>
      <t xml:space="preserve">
</t>
    </r>
    <r>
      <rPr>
        <sz val="8"/>
        <color theme="1"/>
        <rFont val="Yu Gothic"/>
        <family val="1"/>
        <charset val="128"/>
      </rPr>
      <t>クララ根エキス</t>
    </r>
    <r>
      <rPr>
        <sz val="8"/>
        <color theme="1"/>
        <rFont val="Arial"/>
        <family val="2"/>
        <charset val="204"/>
      </rPr>
      <t xml:space="preserve">
</t>
    </r>
    <r>
      <rPr>
        <sz val="8"/>
        <color theme="1"/>
        <rFont val="Yu Gothic"/>
        <family val="1"/>
        <charset val="128"/>
      </rPr>
      <t>トウキ根エキス</t>
    </r>
    <r>
      <rPr>
        <sz val="8"/>
        <color theme="1"/>
        <rFont val="Arial"/>
        <family val="2"/>
        <charset val="204"/>
      </rPr>
      <t xml:space="preserve">
</t>
    </r>
    <r>
      <rPr>
        <sz val="8"/>
        <color theme="1"/>
        <rFont val="Yu Gothic"/>
        <family val="1"/>
        <charset val="128"/>
      </rPr>
      <t>イチョウ葉エキス</t>
    </r>
    <r>
      <rPr>
        <sz val="8"/>
        <color theme="1"/>
        <rFont val="Arial"/>
        <family val="2"/>
        <charset val="204"/>
      </rPr>
      <t xml:space="preserve">
</t>
    </r>
    <r>
      <rPr>
        <sz val="8"/>
        <color theme="1"/>
        <rFont val="Yu Gothic"/>
        <family val="1"/>
        <charset val="128"/>
      </rPr>
      <t>アカヤジオウ根エキス</t>
    </r>
    <r>
      <rPr>
        <sz val="8"/>
        <color theme="1"/>
        <rFont val="Arial"/>
        <family val="2"/>
        <charset val="204"/>
      </rPr>
      <t xml:space="preserve">
</t>
    </r>
    <r>
      <rPr>
        <sz val="8"/>
        <color theme="1"/>
        <rFont val="Yu Gothic"/>
        <family val="1"/>
        <charset val="128"/>
      </rPr>
      <t>カンゾウ葉エキス</t>
    </r>
    <r>
      <rPr>
        <sz val="8"/>
        <color theme="1"/>
        <rFont val="Arial"/>
        <family val="2"/>
        <charset val="204"/>
      </rPr>
      <t xml:space="preserve">
</t>
    </r>
    <r>
      <rPr>
        <sz val="8"/>
        <color theme="1"/>
        <rFont val="Yu Gothic"/>
        <family val="1"/>
        <charset val="128"/>
      </rPr>
      <t>カンゾウ根エキス</t>
    </r>
    <r>
      <rPr>
        <sz val="8"/>
        <color theme="1"/>
        <rFont val="Arial"/>
        <family val="2"/>
        <charset val="204"/>
      </rPr>
      <t xml:space="preserve">
</t>
    </r>
    <r>
      <rPr>
        <sz val="8"/>
        <color theme="1"/>
        <rFont val="Yu Gothic"/>
        <family val="1"/>
        <charset val="128"/>
      </rPr>
      <t>カキタンニン</t>
    </r>
    <r>
      <rPr>
        <sz val="8"/>
        <color theme="1"/>
        <rFont val="Arial"/>
        <family val="2"/>
        <charset val="204"/>
      </rPr>
      <t xml:space="preserve">
</t>
    </r>
    <r>
      <rPr>
        <sz val="8"/>
        <color theme="1"/>
        <rFont val="Yu Gothic"/>
        <family val="1"/>
        <charset val="128"/>
      </rPr>
      <t>ジラウロイルグルタミン酸リシン</t>
    </r>
    <r>
      <rPr>
        <sz val="8"/>
        <color theme="1"/>
        <rFont val="Arial"/>
        <family val="2"/>
        <charset val="204"/>
      </rPr>
      <t xml:space="preserve">Na
</t>
    </r>
    <r>
      <rPr>
        <sz val="8"/>
        <color theme="1"/>
        <rFont val="Yu Gothic"/>
        <family val="1"/>
        <charset val="128"/>
      </rPr>
      <t>メントール</t>
    </r>
    <r>
      <rPr>
        <sz val="8"/>
        <color theme="1"/>
        <rFont val="Arial"/>
        <family val="2"/>
        <charset val="204"/>
      </rPr>
      <t xml:space="preserve">
</t>
    </r>
    <r>
      <rPr>
        <sz val="8"/>
        <color theme="1"/>
        <rFont val="Yu Gothic"/>
        <family val="1"/>
        <charset val="128"/>
      </rPr>
      <t>炭酸水素</t>
    </r>
    <r>
      <rPr>
        <sz val="8"/>
        <color theme="1"/>
        <rFont val="Arial"/>
        <family val="2"/>
        <charset val="204"/>
      </rPr>
      <t xml:space="preserve">Na
</t>
    </r>
    <r>
      <rPr>
        <sz val="8"/>
        <color theme="1"/>
        <rFont val="Yu Gothic"/>
        <family val="1"/>
        <charset val="128"/>
      </rPr>
      <t>炭酸</t>
    </r>
    <r>
      <rPr>
        <sz val="8"/>
        <color theme="1"/>
        <rFont val="Arial"/>
        <family val="2"/>
        <charset val="204"/>
      </rPr>
      <t xml:space="preserve">Na
</t>
    </r>
    <r>
      <rPr>
        <sz val="8"/>
        <color theme="1"/>
        <rFont val="Yu Gothic"/>
        <family val="1"/>
        <charset val="128"/>
      </rPr>
      <t>デキストラン</t>
    </r>
    <r>
      <rPr>
        <sz val="8"/>
        <color theme="1"/>
        <rFont val="Arial"/>
        <family val="2"/>
        <charset val="204"/>
      </rPr>
      <t xml:space="preserve">
</t>
    </r>
    <r>
      <rPr>
        <sz val="8"/>
        <color theme="1"/>
        <rFont val="Yu Gothic"/>
        <family val="1"/>
        <charset val="128"/>
      </rPr>
      <t>ペンチレングリコール</t>
    </r>
    <r>
      <rPr>
        <sz val="8"/>
        <color theme="1"/>
        <rFont val="Arial"/>
        <family val="2"/>
        <charset val="204"/>
      </rPr>
      <t xml:space="preserve">
1,2-</t>
    </r>
    <r>
      <rPr>
        <sz val="8"/>
        <color theme="1"/>
        <rFont val="Yu Gothic"/>
        <family val="1"/>
        <charset val="128"/>
      </rPr>
      <t>ヘキサンジオール</t>
    </r>
    <r>
      <rPr>
        <sz val="8"/>
        <color theme="1"/>
        <rFont val="Arial"/>
        <family val="2"/>
        <charset val="204"/>
      </rPr>
      <t xml:space="preserve">
</t>
    </r>
    <r>
      <rPr>
        <sz val="8"/>
        <color theme="1"/>
        <rFont val="Yu Gothic"/>
        <family val="1"/>
        <charset val="128"/>
      </rPr>
      <t>カプリリルグリコール</t>
    </r>
    <phoneticPr fontId="11"/>
  </si>
  <si>
    <t>MOTHERMO Tight&amp;Lift Serum NEW!!</t>
    <phoneticPr fontId="11"/>
  </si>
  <si>
    <r>
      <rPr>
        <sz val="8"/>
        <color theme="1"/>
        <rFont val="HGGothicE"/>
        <family val="1"/>
        <charset val="128"/>
      </rPr>
      <t>水、グリセリン、</t>
    </r>
    <r>
      <rPr>
        <sz val="8"/>
        <color theme="1"/>
        <rFont val="Arial"/>
        <family val="2"/>
        <charset val="204"/>
      </rPr>
      <t>BG</t>
    </r>
    <r>
      <rPr>
        <sz val="8"/>
        <color theme="1"/>
        <rFont val="HGGothicE"/>
        <family val="1"/>
        <charset val="128"/>
      </rPr>
      <t>、プロパンジオール、メチルグルセス</t>
    </r>
    <r>
      <rPr>
        <sz val="8"/>
        <color theme="1"/>
        <rFont val="Arial"/>
        <family val="2"/>
        <charset val="204"/>
      </rPr>
      <t>-10</t>
    </r>
    <r>
      <rPr>
        <sz val="8"/>
        <color theme="1"/>
        <rFont val="HGGothicE"/>
        <family val="1"/>
        <charset val="128"/>
      </rPr>
      <t>、（エイコサン二酸</t>
    </r>
    <r>
      <rPr>
        <sz val="8"/>
        <color theme="1"/>
        <rFont val="Arial"/>
        <family val="2"/>
        <charset val="204"/>
      </rPr>
      <t>/</t>
    </r>
    <r>
      <rPr>
        <sz val="8"/>
        <color theme="1"/>
        <rFont val="HGGothicE"/>
        <family val="1"/>
        <charset val="128"/>
      </rPr>
      <t>テトラデカン二酸）ポリグリセリル</t>
    </r>
    <r>
      <rPr>
        <sz val="8"/>
        <color theme="1"/>
        <rFont val="Arial"/>
        <family val="2"/>
        <charset val="204"/>
      </rPr>
      <t>-10</t>
    </r>
    <r>
      <rPr>
        <sz val="8"/>
        <color theme="1"/>
        <rFont val="HGGothicE"/>
        <family val="1"/>
        <charset val="128"/>
      </rPr>
      <t>、パルミトイルペンタペプチド</t>
    </r>
    <r>
      <rPr>
        <sz val="8"/>
        <color theme="1"/>
        <rFont val="Arial"/>
        <family val="2"/>
        <charset val="204"/>
      </rPr>
      <t>-4</t>
    </r>
    <r>
      <rPr>
        <sz val="8"/>
        <color theme="1"/>
        <rFont val="HGGothicE"/>
        <family val="1"/>
        <charset val="128"/>
      </rPr>
      <t>、パルミトイルトリペプチド</t>
    </r>
    <r>
      <rPr>
        <sz val="8"/>
        <color theme="1"/>
        <rFont val="Arial"/>
        <family val="2"/>
        <charset val="204"/>
      </rPr>
      <t>-38</t>
    </r>
    <r>
      <rPr>
        <sz val="8"/>
        <color theme="1"/>
        <rFont val="HGGothicE"/>
        <family val="1"/>
        <charset val="128"/>
      </rPr>
      <t>、パルミトイルトリペプチド</t>
    </r>
    <r>
      <rPr>
        <sz val="8"/>
        <color theme="1"/>
        <rFont val="Arial"/>
        <family val="2"/>
        <charset val="204"/>
      </rPr>
      <t>-5</t>
    </r>
    <r>
      <rPr>
        <sz val="8"/>
        <color theme="1"/>
        <rFont val="HGGothicE"/>
        <family val="1"/>
        <charset val="128"/>
      </rPr>
      <t>、ライムギ種子エキス、ヒトオリゴペプチド</t>
    </r>
    <r>
      <rPr>
        <sz val="8"/>
        <color theme="1"/>
        <rFont val="Arial"/>
        <family val="2"/>
        <charset val="204"/>
      </rPr>
      <t>-1</t>
    </r>
    <r>
      <rPr>
        <sz val="8"/>
        <color theme="1"/>
        <rFont val="HGGothicE"/>
        <family val="1"/>
        <charset val="128"/>
      </rPr>
      <t>、レシチン、カルノシン、トコフェロール、オオアザミ果実エキス、ザクロ果実エキス、加水分解コラーゲン、カエサルピニアスピノサ莢エキス、ヒマワリ芽エキス、アラントイン、ジグリセリン、ポリソルベート</t>
    </r>
    <r>
      <rPr>
        <sz val="8"/>
        <color theme="1"/>
        <rFont val="Arial"/>
        <family val="2"/>
        <charset val="204"/>
      </rPr>
      <t>20</t>
    </r>
    <r>
      <rPr>
        <sz val="8"/>
        <color theme="1"/>
        <rFont val="HGGothicE"/>
        <family val="1"/>
        <charset val="128"/>
      </rPr>
      <t>、乳酸</t>
    </r>
    <r>
      <rPr>
        <sz val="8"/>
        <color theme="1"/>
        <rFont val="Arial"/>
        <family val="2"/>
        <charset val="204"/>
      </rPr>
      <t>Na</t>
    </r>
    <r>
      <rPr>
        <sz val="8"/>
        <color theme="1"/>
        <rFont val="HGGothicE"/>
        <family val="1"/>
        <charset val="128"/>
      </rPr>
      <t>、ヒドロキシプロピルシクロデキストリン、マルトデキストリン、ペンチレングリコール、エタノール、水酸化</t>
    </r>
    <r>
      <rPr>
        <sz val="8"/>
        <color theme="1"/>
        <rFont val="Arial"/>
        <family val="2"/>
        <charset val="204"/>
      </rPr>
      <t>K</t>
    </r>
    <r>
      <rPr>
        <sz val="8"/>
        <color theme="1"/>
        <rFont val="HGGothicE"/>
        <family val="1"/>
        <charset val="128"/>
      </rPr>
      <t>、カルボマー、カプリリルグリコール</t>
    </r>
    <phoneticPr fontId="11"/>
  </si>
  <si>
    <r>
      <rPr>
        <sz val="8"/>
        <rFont val="ＭＳ Ｐ明朝"/>
        <family val="1"/>
        <charset val="128"/>
      </rPr>
      <t>シクロペンタシロキサン　</t>
    </r>
    <r>
      <rPr>
        <sz val="8"/>
        <rFont val="Arial"/>
        <family val="2"/>
        <charset val="204"/>
      </rPr>
      <t>BG</t>
    </r>
    <r>
      <rPr>
        <sz val="8"/>
        <rFont val="ＭＳ Ｐゴシック"/>
        <family val="1"/>
        <charset val="128"/>
      </rPr>
      <t>　水　パルミチン酸エチルヘキシル　</t>
    </r>
    <r>
      <rPr>
        <sz val="8"/>
        <rFont val="Arial"/>
        <family val="2"/>
        <charset val="204"/>
      </rPr>
      <t>PEG</t>
    </r>
    <r>
      <rPr>
        <sz val="8"/>
        <rFont val="MS UI Gothic"/>
        <family val="1"/>
        <charset val="1"/>
      </rPr>
      <t>‐</t>
    </r>
    <r>
      <rPr>
        <sz val="8"/>
        <rFont val="Arial"/>
        <family val="2"/>
        <charset val="204"/>
      </rPr>
      <t>10</t>
    </r>
    <r>
      <rPr>
        <sz val="8"/>
        <rFont val="ＭＳ Ｐゴシック"/>
        <family val="1"/>
        <charset val="128"/>
      </rPr>
      <t>ジメチコン　プロパンジオール　グリセリン　イソノナン酸イソトリデシル　</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トリ</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イソステアリン酸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スイカ果実エキス　リンゴ果実エキス　ヒラマメ果実エキス　</t>
    </r>
    <r>
      <rPr>
        <sz val="8"/>
        <rFont val="Arial"/>
        <family val="2"/>
        <charset val="204"/>
      </rPr>
      <t>PCA-Na</t>
    </r>
    <r>
      <rPr>
        <sz val="8"/>
        <rFont val="ＭＳ Ｐゴシック"/>
        <family val="1"/>
        <charset val="128"/>
      </rPr>
      <t>　乳酸</t>
    </r>
    <r>
      <rPr>
        <sz val="8"/>
        <rFont val="Arial"/>
        <family val="2"/>
        <charset val="204"/>
      </rPr>
      <t>Na</t>
    </r>
    <r>
      <rPr>
        <sz val="8"/>
        <rFont val="ＭＳ Ｐゴシック"/>
        <family val="1"/>
        <charset val="128"/>
      </rPr>
      <t>　加水分解キャッサバ塊茎エキス　ポリグルタミン酸　</t>
    </r>
    <r>
      <rPr>
        <sz val="8"/>
        <rFont val="Arial"/>
        <family val="2"/>
        <charset val="204"/>
      </rPr>
      <t>(</t>
    </r>
    <r>
      <rPr>
        <sz val="8"/>
        <rFont val="ＭＳ Ｐゴシック"/>
        <family val="1"/>
        <charset val="128"/>
      </rPr>
      <t>ビニルジメチコン</t>
    </r>
    <r>
      <rPr>
        <sz val="8"/>
        <rFont val="Arial"/>
        <family val="2"/>
        <charset val="204"/>
      </rPr>
      <t>/</t>
    </r>
    <r>
      <rPr>
        <sz val="8"/>
        <rFont val="ＭＳ Ｐゴシック"/>
        <family val="1"/>
        <charset val="128"/>
      </rPr>
      <t>メチコンシルセスキオキサン</t>
    </r>
    <r>
      <rPr>
        <sz val="8"/>
        <rFont val="Arial"/>
        <family val="2"/>
        <charset val="204"/>
      </rPr>
      <t>)</t>
    </r>
    <r>
      <rPr>
        <sz val="8"/>
        <rFont val="ＭＳ Ｐゴシック"/>
        <family val="1"/>
        <charset val="128"/>
      </rPr>
      <t>クロスポリマー</t>
    </r>
    <r>
      <rPr>
        <sz val="8"/>
        <rFont val="Arial"/>
        <family val="2"/>
        <charset val="204"/>
      </rPr>
      <t xml:space="preserve"> </t>
    </r>
    <r>
      <rPr>
        <sz val="8"/>
        <rFont val="ＭＳ Ｐゴシック"/>
        <family val="1"/>
        <charset val="128"/>
      </rPr>
      <t>　</t>
    </r>
    <r>
      <rPr>
        <sz val="8"/>
        <rFont val="Arial"/>
        <family val="2"/>
        <charset val="204"/>
      </rPr>
      <t>(HDI/</t>
    </r>
    <r>
      <rPr>
        <sz val="8"/>
        <rFont val="ＭＳ Ｐゴシック"/>
        <family val="1"/>
        <charset val="128"/>
      </rPr>
      <t>トリメチロールヘキシルラクトン</t>
    </r>
    <r>
      <rPr>
        <sz val="8"/>
        <rFont val="Arial"/>
        <family val="2"/>
        <charset val="204"/>
      </rPr>
      <t>)</t>
    </r>
    <r>
      <rPr>
        <sz val="8"/>
        <rFont val="ＭＳ Ｐゴシック"/>
        <family val="1"/>
        <charset val="128"/>
      </rPr>
      <t>クロスポリマー　</t>
    </r>
    <r>
      <rPr>
        <sz val="8"/>
        <rFont val="Arial"/>
        <family val="2"/>
        <charset val="204"/>
      </rPr>
      <t>PEG-9</t>
    </r>
    <r>
      <rPr>
        <sz val="8"/>
        <rFont val="ＭＳ Ｐゴシック"/>
        <family val="1"/>
        <charset val="128"/>
      </rPr>
      <t>ポリジメチルシロキシエチルジメチコン　ポリヒドロキシステアリン酸　ジメチコノール　ポリグリセリル</t>
    </r>
    <r>
      <rPr>
        <sz val="8"/>
        <rFont val="Arial"/>
        <family val="2"/>
        <charset val="204"/>
      </rPr>
      <t>-3</t>
    </r>
    <r>
      <rPr>
        <sz val="8"/>
        <rFont val="ＭＳ Ｐゴシック"/>
        <family val="1"/>
        <charset val="128"/>
      </rPr>
      <t>ポリジメチルシロキシエチルジメチコン　トリエトキシシリルエチルポリジメチルシロキシエチルヘキシルジメチコン　シリル化シリカ　イソステアリン酸　硫酸</t>
    </r>
    <r>
      <rPr>
        <sz val="8"/>
        <rFont val="Arial"/>
        <family val="2"/>
        <charset val="204"/>
      </rPr>
      <t>Mg</t>
    </r>
    <r>
      <rPr>
        <sz val="8"/>
        <rFont val="ＭＳ Ｐゴシック"/>
        <family val="1"/>
        <charset val="128"/>
      </rPr>
      <t>　フェノキシエタノール　</t>
    </r>
    <r>
      <rPr>
        <sz val="8"/>
        <rFont val="Arial"/>
        <family val="2"/>
        <charset val="204"/>
      </rPr>
      <t>(+/-)</t>
    </r>
    <r>
      <rPr>
        <sz val="8"/>
        <rFont val="ＭＳ Ｐゴシック"/>
        <family val="1"/>
        <charset val="128"/>
      </rPr>
      <t>　酸化亜鉛　酸化鉄　酸化チタン　水酸化</t>
    </r>
    <r>
      <rPr>
        <sz val="8"/>
        <rFont val="Arial"/>
        <family val="2"/>
        <charset val="204"/>
      </rPr>
      <t>Al</t>
    </r>
    <r>
      <rPr>
        <sz val="8"/>
        <rFont val="ＭＳ Ｐゴシック"/>
        <family val="1"/>
        <charset val="128"/>
      </rPr>
      <t>　アルミナ　マイカ　メチコン　ジメチコン　ハイドロゲンジメチコン</t>
    </r>
    <phoneticPr fontId="11"/>
  </si>
  <si>
    <r>
      <rPr>
        <sz val="8"/>
        <rFont val="ＭＳ Ｐ明朝"/>
        <family val="1"/>
        <charset val="128"/>
      </rPr>
      <t>シクロペンタシロキサン　</t>
    </r>
    <r>
      <rPr>
        <sz val="8"/>
        <rFont val="Arial"/>
        <family val="2"/>
        <charset val="204"/>
      </rPr>
      <t>BG</t>
    </r>
    <r>
      <rPr>
        <sz val="8"/>
        <rFont val="ＭＳ Ｐゴシック"/>
        <family val="1"/>
        <charset val="128"/>
      </rPr>
      <t>　水　パルミチン酸エチルヘキシル　</t>
    </r>
    <r>
      <rPr>
        <sz val="8"/>
        <rFont val="Arial"/>
        <family val="2"/>
        <charset val="204"/>
      </rPr>
      <t>PEG</t>
    </r>
    <r>
      <rPr>
        <sz val="8"/>
        <rFont val="MS UI Gothic"/>
        <family val="1"/>
        <charset val="1"/>
      </rPr>
      <t>‐</t>
    </r>
    <r>
      <rPr>
        <sz val="8"/>
        <rFont val="Arial"/>
        <family val="2"/>
        <charset val="204"/>
      </rPr>
      <t>10</t>
    </r>
    <r>
      <rPr>
        <sz val="8"/>
        <rFont val="ＭＳ Ｐゴシック"/>
        <family val="1"/>
        <charset val="128"/>
      </rPr>
      <t>ジメチコン　プロパンジオール　グリセリン　イソノナン酸イソトリデシル　</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トリ</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イソステアリン酸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スイカ果実エキス　リンゴ果実エキス　ヒラマメ果実エキス　</t>
    </r>
    <r>
      <rPr>
        <sz val="8"/>
        <rFont val="Arial"/>
        <family val="2"/>
        <charset val="204"/>
      </rPr>
      <t>PCA-Na</t>
    </r>
    <r>
      <rPr>
        <sz val="8"/>
        <rFont val="ＭＳ Ｐゴシック"/>
        <family val="1"/>
        <charset val="128"/>
      </rPr>
      <t>　乳酸</t>
    </r>
    <r>
      <rPr>
        <sz val="8"/>
        <rFont val="Arial"/>
        <family val="2"/>
        <charset val="204"/>
      </rPr>
      <t>Na</t>
    </r>
    <r>
      <rPr>
        <sz val="8"/>
        <rFont val="ＭＳ Ｐゴシック"/>
        <family val="1"/>
        <charset val="128"/>
      </rPr>
      <t>　加水分解キャッサバ塊茎エキス　ポリグルタミン酸　</t>
    </r>
    <r>
      <rPr>
        <sz val="8"/>
        <rFont val="Arial"/>
        <family val="2"/>
        <charset val="204"/>
      </rPr>
      <t>(</t>
    </r>
    <r>
      <rPr>
        <sz val="8"/>
        <rFont val="ＭＳ Ｐゴシック"/>
        <family val="1"/>
        <charset val="128"/>
      </rPr>
      <t>ビニルジメチコン</t>
    </r>
    <r>
      <rPr>
        <sz val="8"/>
        <rFont val="Arial"/>
        <family val="2"/>
        <charset val="204"/>
      </rPr>
      <t>/</t>
    </r>
    <r>
      <rPr>
        <sz val="8"/>
        <rFont val="ＭＳ Ｐゴシック"/>
        <family val="1"/>
        <charset val="128"/>
      </rPr>
      <t>メチコンシルセスキオキサン</t>
    </r>
    <r>
      <rPr>
        <sz val="8"/>
        <rFont val="Arial"/>
        <family val="2"/>
        <charset val="204"/>
      </rPr>
      <t>)</t>
    </r>
    <r>
      <rPr>
        <sz val="8"/>
        <rFont val="ＭＳ Ｐゴシック"/>
        <family val="1"/>
        <charset val="128"/>
      </rPr>
      <t>クロスポリマー</t>
    </r>
    <r>
      <rPr>
        <sz val="8"/>
        <rFont val="Arial"/>
        <family val="2"/>
        <charset val="204"/>
      </rPr>
      <t xml:space="preserve"> </t>
    </r>
    <r>
      <rPr>
        <sz val="8"/>
        <rFont val="ＭＳ Ｐゴシック"/>
        <family val="1"/>
        <charset val="128"/>
      </rPr>
      <t>　</t>
    </r>
    <r>
      <rPr>
        <sz val="8"/>
        <rFont val="Arial"/>
        <family val="2"/>
        <charset val="204"/>
      </rPr>
      <t>(HDI/</t>
    </r>
    <r>
      <rPr>
        <sz val="8"/>
        <rFont val="ＭＳ Ｐゴシック"/>
        <family val="1"/>
        <charset val="128"/>
      </rPr>
      <t>トリメチロールヘキシルラクトン</t>
    </r>
    <r>
      <rPr>
        <sz val="8"/>
        <rFont val="Arial"/>
        <family val="2"/>
        <charset val="204"/>
      </rPr>
      <t>)</t>
    </r>
    <r>
      <rPr>
        <sz val="8"/>
        <rFont val="ＭＳ Ｐゴシック"/>
        <family val="1"/>
        <charset val="128"/>
      </rPr>
      <t>クロスポリマー　</t>
    </r>
    <r>
      <rPr>
        <sz val="8"/>
        <rFont val="Arial"/>
        <family val="2"/>
        <charset val="204"/>
      </rPr>
      <t>PEG-9</t>
    </r>
    <r>
      <rPr>
        <sz val="8"/>
        <rFont val="ＭＳ Ｐゴシック"/>
        <family val="1"/>
        <charset val="128"/>
      </rPr>
      <t>ポリジメチルシロキシエチルジメチコン　ポリヒドロキシステアリン酸　ジメチコノール　ポリグリセリル</t>
    </r>
    <r>
      <rPr>
        <sz val="8"/>
        <rFont val="Arial"/>
        <family val="2"/>
        <charset val="204"/>
      </rPr>
      <t>-4</t>
    </r>
    <r>
      <rPr>
        <sz val="8"/>
        <rFont val="Arial"/>
        <family val="1"/>
      </rPr>
      <t>ポリジメチルシロキシエチルジメチコン　トリエトキシシリルエチルポリジメチルシロキシエチルヘキシルジメチコン　シリル化シリカ　イソステアリン酸　硫酸</t>
    </r>
    <r>
      <rPr>
        <sz val="8"/>
        <rFont val="Arial"/>
        <family val="2"/>
        <charset val="204"/>
      </rPr>
      <t>Mg</t>
    </r>
    <r>
      <rPr>
        <sz val="8"/>
        <rFont val="Arial"/>
        <family val="1"/>
      </rPr>
      <t>　フェノキシエタノール　</t>
    </r>
    <r>
      <rPr>
        <sz val="8"/>
        <rFont val="Arial"/>
        <family val="2"/>
        <charset val="204"/>
      </rPr>
      <t>(+/-)</t>
    </r>
    <r>
      <rPr>
        <sz val="8"/>
        <rFont val="Arial"/>
        <family val="1"/>
      </rPr>
      <t>　酸化亜鉛　酸化鉄　酸化チタン　水酸化</t>
    </r>
    <r>
      <rPr>
        <sz val="8"/>
        <rFont val="Arial"/>
        <family val="2"/>
        <charset val="204"/>
      </rPr>
      <t>Al</t>
    </r>
    <r>
      <rPr>
        <sz val="8"/>
        <rFont val="Arial"/>
        <family val="1"/>
      </rPr>
      <t>　アルミナ　マイカ　メチコン　ジメチコン　ハイドロゲンジメチコン</t>
    </r>
    <r>
      <rPr>
        <sz val="8"/>
        <rFont val="ＭＳ Ｐゴシック"/>
        <family val="1"/>
        <charset val="128"/>
      </rPr>
      <t/>
    </r>
  </si>
  <si>
    <r>
      <rPr>
        <sz val="8"/>
        <color theme="1"/>
        <rFont val="ＭＳ Ｐゴシック"/>
        <family val="2"/>
        <charset val="128"/>
      </rPr>
      <t>タルク　マイカ　シリカ　</t>
    </r>
    <r>
      <rPr>
        <sz val="8"/>
        <color theme="1"/>
        <rFont val="Arial"/>
        <family val="2"/>
        <charset val="204"/>
      </rPr>
      <t>(</t>
    </r>
    <r>
      <rPr>
        <sz val="8"/>
        <color theme="1"/>
        <rFont val="ＭＳ Ｐゴシック"/>
        <family val="2"/>
        <charset val="128"/>
      </rPr>
      <t>ビニルジメチコン</t>
    </r>
    <r>
      <rPr>
        <sz val="8"/>
        <color theme="1"/>
        <rFont val="Arial"/>
        <family val="2"/>
        <charset val="204"/>
      </rPr>
      <t>/</t>
    </r>
    <r>
      <rPr>
        <sz val="8"/>
        <color theme="1"/>
        <rFont val="ＭＳ Ｐゴシック"/>
        <family val="2"/>
        <charset val="128"/>
      </rPr>
      <t>メチコンシルセスキオキサン</t>
    </r>
    <r>
      <rPr>
        <sz val="8"/>
        <color theme="1"/>
        <rFont val="Arial"/>
        <family val="2"/>
        <charset val="204"/>
      </rPr>
      <t>)</t>
    </r>
    <r>
      <rPr>
        <sz val="8"/>
        <color theme="1"/>
        <rFont val="ＭＳ Ｐゴシック"/>
        <family val="2"/>
        <charset val="128"/>
      </rPr>
      <t>クロスポリマー</t>
    </r>
    <r>
      <rPr>
        <sz val="8"/>
        <color theme="1"/>
        <rFont val="Arial"/>
        <family val="2"/>
        <charset val="204"/>
      </rPr>
      <t xml:space="preserve"> </t>
    </r>
    <r>
      <rPr>
        <sz val="8"/>
        <color theme="1"/>
        <rFont val="ＭＳ Ｐゴシック"/>
        <family val="2"/>
        <charset val="128"/>
      </rPr>
      <t>　ラウロイルリシン　ジカルボエトキシパントテン酸エチル　加水分解キャッサバ塊茎エキス　スイカ果実エキス　リンゴ果実エキス　ヒラマメ果実エキス　</t>
    </r>
    <r>
      <rPr>
        <sz val="8"/>
        <color theme="1"/>
        <rFont val="Arial"/>
        <family val="2"/>
        <charset val="204"/>
      </rPr>
      <t>PCA-Na</t>
    </r>
    <r>
      <rPr>
        <sz val="8"/>
        <color theme="1"/>
        <rFont val="ＭＳ Ｐゴシック"/>
        <family val="2"/>
        <charset val="128"/>
      </rPr>
      <t>　乳酸</t>
    </r>
    <r>
      <rPr>
        <sz val="8"/>
        <color theme="1"/>
        <rFont val="Arial"/>
        <family val="2"/>
        <charset val="204"/>
      </rPr>
      <t>Na</t>
    </r>
    <r>
      <rPr>
        <sz val="8"/>
        <color theme="1"/>
        <rFont val="ＭＳ Ｐゴシック"/>
        <family val="2"/>
        <charset val="128"/>
      </rPr>
      <t>　ミリスチン酸　グリセリン　</t>
    </r>
    <r>
      <rPr>
        <sz val="8"/>
        <color theme="1"/>
        <rFont val="Arial"/>
        <family val="2"/>
        <charset val="204"/>
      </rPr>
      <t>PG</t>
    </r>
    <r>
      <rPr>
        <sz val="8"/>
        <color theme="1"/>
        <rFont val="ＭＳ Ｐゴシック"/>
        <family val="2"/>
        <charset val="128"/>
      </rPr>
      <t>　水　フェノキシエタノール　</t>
    </r>
    <r>
      <rPr>
        <sz val="8"/>
        <color theme="1"/>
        <rFont val="Arial"/>
        <family val="2"/>
        <charset val="204"/>
      </rPr>
      <t>(</t>
    </r>
    <r>
      <rPr>
        <sz val="8"/>
        <color theme="1"/>
        <rFont val="ＭＳ Ｐゴシック"/>
        <family val="2"/>
        <charset val="128"/>
      </rPr>
      <t>＋</t>
    </r>
    <r>
      <rPr>
        <sz val="8"/>
        <color theme="1"/>
        <rFont val="Arial"/>
        <family val="2"/>
        <charset val="204"/>
      </rPr>
      <t>/</t>
    </r>
    <r>
      <rPr>
        <sz val="8"/>
        <color theme="1"/>
        <rFont val="ＭＳ Ｐゴシック"/>
        <family val="2"/>
        <charset val="128"/>
      </rPr>
      <t>－</t>
    </r>
    <r>
      <rPr>
        <sz val="8"/>
        <color theme="1"/>
        <rFont val="Arial"/>
        <family val="2"/>
        <charset val="204"/>
      </rPr>
      <t>)</t>
    </r>
    <r>
      <rPr>
        <sz val="8"/>
        <color theme="1"/>
        <rFont val="ＭＳ Ｐゴシック"/>
        <family val="2"/>
        <charset val="128"/>
      </rPr>
      <t>　酸化チタン　酸化亜鉛　酸化鉄　水酸化</t>
    </r>
    <r>
      <rPr>
        <sz val="8"/>
        <color theme="1"/>
        <rFont val="Arial"/>
        <family val="2"/>
        <charset val="204"/>
      </rPr>
      <t>Al</t>
    </r>
    <r>
      <rPr>
        <sz val="8"/>
        <color theme="1"/>
        <rFont val="ＭＳ Ｐゴシック"/>
        <family val="2"/>
        <charset val="128"/>
      </rPr>
      <t>　合成フルオロフロゴパイト　メチコン　ジメチコン　ハイドロゲンジメチコン</t>
    </r>
    <phoneticPr fontId="11"/>
  </si>
  <si>
    <r>
      <rPr>
        <sz val="12"/>
        <rFont val="Yu Mincho"/>
        <family val="1"/>
        <charset val="128"/>
      </rPr>
      <t>ラボプラス　サンプルミスト</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</si>
  <si>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炭酸ジアルキル（</t>
    </r>
    <r>
      <rPr>
        <sz val="8"/>
        <color theme="1"/>
        <rFont val="Arial"/>
        <family val="2"/>
        <charset val="204"/>
      </rPr>
      <t>C14,15</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セバシン酸ジエチルヘキシル</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BG
</t>
    </r>
    <r>
      <rPr>
        <sz val="8"/>
        <color theme="1"/>
        <rFont val="ＭＳ Ｐゴシック"/>
        <family val="2"/>
        <charset val="128"/>
      </rPr>
      <t>パルミチン酸エチルヘキシル</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ステアリン酸グリセリル</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トリイソステアリン酸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水酸化</t>
    </r>
    <r>
      <rPr>
        <sz val="8"/>
        <color theme="1"/>
        <rFont val="Arial"/>
        <family val="2"/>
        <charset val="204"/>
      </rPr>
      <t xml:space="preserve">Na
</t>
    </r>
    <r>
      <rPr>
        <sz val="8"/>
        <color theme="1"/>
        <rFont val="ＭＳ Ｐゴシック"/>
        <family val="2"/>
        <charset val="128"/>
      </rPr>
      <t>ミリスチン酸ポリグリセリル</t>
    </r>
    <r>
      <rPr>
        <sz val="8"/>
        <color theme="1"/>
        <rFont val="Arial"/>
        <family val="2"/>
        <charset val="204"/>
      </rPr>
      <t xml:space="preserve">-10
</t>
    </r>
    <r>
      <rPr>
        <sz val="8"/>
        <color theme="1"/>
        <rFont val="ＭＳ Ｐゴシック"/>
        <family val="2"/>
        <charset val="128"/>
      </rPr>
      <t>ジステアリン酸ポリグリセリル</t>
    </r>
    <r>
      <rPr>
        <sz val="8"/>
        <color theme="1"/>
        <rFont val="Arial"/>
        <family val="2"/>
        <charset val="204"/>
      </rPr>
      <t xml:space="preserve">-10
</t>
    </r>
    <r>
      <rPr>
        <sz val="8"/>
        <color theme="1"/>
        <rFont val="ＭＳ Ｐゴシック"/>
        <family val="2"/>
        <charset val="128"/>
      </rPr>
      <t>ステアロイルグルタミン酸</t>
    </r>
    <r>
      <rPr>
        <sz val="8"/>
        <color theme="1"/>
        <rFont val="Arial"/>
        <family val="2"/>
        <charset val="204"/>
      </rPr>
      <t>Na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香料</t>
    </r>
    <r>
      <rPr>
        <sz val="8"/>
        <color theme="1"/>
        <rFont val="Arial"/>
        <family val="2"/>
        <charset val="204"/>
      </rPr>
      <t xml:space="preserve"> 
</t>
    </r>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メチルグルセス</t>
    </r>
    <r>
      <rPr>
        <sz val="8"/>
        <color theme="1"/>
        <rFont val="Arial"/>
        <family val="2"/>
        <charset val="204"/>
      </rPr>
      <t xml:space="preserve">-10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タウリン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HCl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HCl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Na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アラントイン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イノシン酸</t>
    </r>
    <r>
      <rPr>
        <sz val="8"/>
        <color theme="1"/>
        <rFont val="Arial"/>
        <family val="2"/>
        <charset val="204"/>
      </rPr>
      <t xml:space="preserve">2Na
</t>
    </r>
    <r>
      <rPr>
        <sz val="8"/>
        <color theme="1"/>
        <rFont val="ＭＳ Ｐゴシック"/>
        <family val="2"/>
        <charset val="128"/>
      </rPr>
      <t>グアニル酸</t>
    </r>
    <r>
      <rPr>
        <sz val="8"/>
        <color theme="1"/>
        <rFont val="Arial"/>
        <family val="2"/>
        <charset val="204"/>
      </rPr>
      <t xml:space="preserve">2Na
</t>
    </r>
    <r>
      <rPr>
        <sz val="8"/>
        <color theme="1"/>
        <rFont val="ＭＳ Ｐゴシック"/>
        <family val="2"/>
        <charset val="128"/>
      </rPr>
      <t>レシチン</t>
    </r>
    <r>
      <rPr>
        <sz val="8"/>
        <color theme="1"/>
        <rFont val="Arial"/>
        <family val="2"/>
        <charset val="204"/>
      </rPr>
      <t xml:space="preserve">
PEG-60</t>
    </r>
    <r>
      <rPr>
        <sz val="8"/>
        <color theme="1"/>
        <rFont val="ＭＳ Ｐゴシック"/>
        <family val="2"/>
        <charset val="128"/>
      </rPr>
      <t>水添ヒマシ油</t>
    </r>
    <r>
      <rPr>
        <sz val="8"/>
        <color theme="1"/>
        <rFont val="Arial"/>
        <family val="2"/>
        <charset val="204"/>
      </rPr>
      <t xml:space="preserve">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BG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
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シア脂</t>
    </r>
    <r>
      <rPr>
        <sz val="8"/>
        <color theme="1"/>
        <rFont val="Arial"/>
        <family val="2"/>
        <charset val="204"/>
      </rPr>
      <t xml:space="preserve">
</t>
    </r>
    <r>
      <rPr>
        <sz val="8"/>
        <color theme="1"/>
        <rFont val="ＭＳ Ｐゴシック"/>
        <family val="2"/>
        <charset val="128"/>
      </rPr>
      <t>オリーブ油</t>
    </r>
    <r>
      <rPr>
        <sz val="8"/>
        <color theme="1"/>
        <rFont val="Arial"/>
        <family val="2"/>
        <charset val="204"/>
      </rPr>
      <t xml:space="preserve">
</t>
    </r>
    <r>
      <rPr>
        <sz val="8"/>
        <color theme="1"/>
        <rFont val="ＭＳ Ｐゴシック"/>
        <family val="2"/>
        <charset val="128"/>
      </rPr>
      <t>オリーブ油脂肪酸セテアリル</t>
    </r>
    <r>
      <rPr>
        <sz val="8"/>
        <color theme="1"/>
        <rFont val="Arial"/>
        <family val="2"/>
        <charset val="204"/>
      </rPr>
      <t xml:space="preserve">
</t>
    </r>
    <r>
      <rPr>
        <sz val="8"/>
        <color theme="1"/>
        <rFont val="ＭＳ Ｐゴシック"/>
        <family val="2"/>
        <charset val="128"/>
      </rPr>
      <t>オリーブ油脂肪酸ソルビタン</t>
    </r>
    <r>
      <rPr>
        <sz val="8"/>
        <color theme="1"/>
        <rFont val="Arial"/>
        <family val="2"/>
        <charset val="204"/>
      </rPr>
      <t xml:space="preserve">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ザクロ種子油</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1
</t>
    </r>
    <r>
      <rPr>
        <sz val="8"/>
        <color theme="1"/>
        <rFont val="ＭＳ Ｐゴシック"/>
        <family val="2"/>
        <charset val="128"/>
      </rPr>
      <t>セラミド</t>
    </r>
    <r>
      <rPr>
        <sz val="8"/>
        <color theme="1"/>
        <rFont val="Arial"/>
        <family val="2"/>
        <charset val="204"/>
      </rPr>
      <t xml:space="preserve">3
</t>
    </r>
    <r>
      <rPr>
        <sz val="8"/>
        <color theme="1"/>
        <rFont val="ＭＳ Ｐゴシック"/>
        <family val="2"/>
        <charset val="128"/>
      </rPr>
      <t>セラミド</t>
    </r>
    <r>
      <rPr>
        <sz val="8"/>
        <color theme="1"/>
        <rFont val="Arial"/>
        <family val="2"/>
        <charset val="204"/>
      </rPr>
      <t>6</t>
    </r>
    <r>
      <rPr>
        <sz val="8"/>
        <color theme="1"/>
        <rFont val="ＭＳ Ｐゴシック"/>
        <family val="2"/>
        <charset val="128"/>
      </rPr>
      <t>Ⅱ</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アーチチョーク葉エキス</t>
    </r>
    <r>
      <rPr>
        <sz val="8"/>
        <color theme="1"/>
        <rFont val="Arial"/>
        <family val="2"/>
        <charset val="204"/>
      </rPr>
      <t xml:space="preserve">
</t>
    </r>
    <r>
      <rPr>
        <sz val="8"/>
        <color theme="1"/>
        <rFont val="ＭＳ Ｐゴシック"/>
        <family val="2"/>
        <charset val="128"/>
      </rPr>
      <t>マカデミアナッツ油ポリグリセリル</t>
    </r>
    <r>
      <rPr>
        <sz val="8"/>
        <color theme="1"/>
        <rFont val="Arial"/>
        <family val="2"/>
        <charset val="204"/>
      </rPr>
      <t>-6</t>
    </r>
    <r>
      <rPr>
        <sz val="8"/>
        <color theme="1"/>
        <rFont val="ＭＳ Ｐゴシック"/>
        <family val="2"/>
        <charset val="128"/>
      </rPr>
      <t>エステルズベヘネート</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ラウロイルラクチレート</t>
    </r>
    <r>
      <rPr>
        <sz val="8"/>
        <color theme="1"/>
        <rFont val="Arial"/>
        <family val="2"/>
        <charset val="204"/>
      </rPr>
      <t>Na
BG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t>
    </r>
    <r>
      <rPr>
        <sz val="8"/>
        <color theme="1"/>
        <rFont val="ＭＳ Ｐゴシック"/>
        <family val="2"/>
        <charset val="128"/>
      </rPr>
      <t>ブタノール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（アクリロイルジメチルタウリンアンモニウム</t>
    </r>
    <r>
      <rPr>
        <sz val="8"/>
        <color theme="1"/>
        <rFont val="Arial"/>
        <family val="2"/>
        <charset val="204"/>
      </rPr>
      <t>/VP</t>
    </r>
    <r>
      <rPr>
        <sz val="8"/>
        <color theme="1"/>
        <rFont val="ＭＳ Ｐゴシック"/>
        <family val="2"/>
        <charset val="128"/>
      </rPr>
      <t>）コポリマー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
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シア脂</t>
    </r>
    <r>
      <rPr>
        <sz val="8"/>
        <color theme="1"/>
        <rFont val="Arial"/>
        <family val="2"/>
        <charset val="204"/>
      </rPr>
      <t xml:space="preserve">
</t>
    </r>
    <r>
      <rPr>
        <sz val="8"/>
        <color theme="1"/>
        <rFont val="ＭＳ Ｐゴシック"/>
        <family val="2"/>
        <charset val="128"/>
      </rPr>
      <t>オリーブ油</t>
    </r>
    <r>
      <rPr>
        <sz val="8"/>
        <color theme="1"/>
        <rFont val="Arial"/>
        <family val="2"/>
        <charset val="204"/>
      </rPr>
      <t xml:space="preserve">
</t>
    </r>
    <r>
      <rPr>
        <sz val="8"/>
        <color theme="1"/>
        <rFont val="ＭＳ Ｐゴシック"/>
        <family val="2"/>
        <charset val="128"/>
      </rPr>
      <t>オリーブ油脂肪酸セテアリル</t>
    </r>
    <r>
      <rPr>
        <sz val="8"/>
        <color theme="1"/>
        <rFont val="Arial"/>
        <family val="2"/>
        <charset val="204"/>
      </rPr>
      <t xml:space="preserve">
</t>
    </r>
    <r>
      <rPr>
        <sz val="8"/>
        <color theme="1"/>
        <rFont val="ＭＳ Ｐゴシック"/>
        <family val="2"/>
        <charset val="128"/>
      </rPr>
      <t>オリーブ油脂肪酸ソルビタン</t>
    </r>
    <r>
      <rPr>
        <sz val="8"/>
        <color theme="1"/>
        <rFont val="Arial"/>
        <family val="2"/>
        <charset val="204"/>
      </rPr>
      <t xml:space="preserve">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ザクロ種子油</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1
</t>
    </r>
    <r>
      <rPr>
        <sz val="8"/>
        <color theme="1"/>
        <rFont val="ＭＳ Ｐゴシック"/>
        <family val="2"/>
        <charset val="128"/>
      </rPr>
      <t>セラミド</t>
    </r>
    <r>
      <rPr>
        <sz val="8"/>
        <color theme="1"/>
        <rFont val="Arial"/>
        <family val="2"/>
        <charset val="204"/>
      </rPr>
      <t xml:space="preserve">3
</t>
    </r>
    <r>
      <rPr>
        <sz val="8"/>
        <color theme="1"/>
        <rFont val="ＭＳ Ｐゴシック"/>
        <family val="2"/>
        <charset val="128"/>
      </rPr>
      <t>セラミド</t>
    </r>
    <r>
      <rPr>
        <sz val="8"/>
        <color theme="1"/>
        <rFont val="Arial"/>
        <family val="2"/>
        <charset val="204"/>
      </rPr>
      <t>6</t>
    </r>
    <r>
      <rPr>
        <sz val="8"/>
        <color theme="1"/>
        <rFont val="ＭＳ Ｐゴシック"/>
        <family val="2"/>
        <charset val="128"/>
      </rPr>
      <t>Ⅱ</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アーチチョーク葉エキス</t>
    </r>
    <r>
      <rPr>
        <sz val="8"/>
        <color theme="1"/>
        <rFont val="Arial"/>
        <family val="2"/>
        <charset val="204"/>
      </rPr>
      <t xml:space="preserve">
</t>
    </r>
    <r>
      <rPr>
        <sz val="8"/>
        <color theme="1"/>
        <rFont val="ＭＳ Ｐゴシック"/>
        <family val="2"/>
        <charset val="128"/>
      </rPr>
      <t>マカデミアナッツ油ポリグリセリル</t>
    </r>
    <r>
      <rPr>
        <sz val="8"/>
        <color theme="1"/>
        <rFont val="Arial"/>
        <family val="2"/>
        <charset val="204"/>
      </rPr>
      <t>-6</t>
    </r>
    <r>
      <rPr>
        <sz val="8"/>
        <color theme="1"/>
        <rFont val="ＭＳ Ｐゴシック"/>
        <family val="2"/>
        <charset val="128"/>
      </rPr>
      <t>エステルズベヘネート</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ラウロイルラクチレート</t>
    </r>
    <r>
      <rPr>
        <sz val="8"/>
        <color theme="1"/>
        <rFont val="Arial"/>
        <family val="2"/>
        <charset val="204"/>
      </rPr>
      <t>Na
BG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t>
    </r>
    <r>
      <rPr>
        <sz val="8"/>
        <color theme="1"/>
        <rFont val="ＭＳ Ｐゴシック"/>
        <family val="2"/>
        <charset val="128"/>
      </rPr>
      <t>ブタノール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（アクリロイルジメチルタウリンアンモニウム</t>
    </r>
    <r>
      <rPr>
        <sz val="8"/>
        <color theme="1"/>
        <rFont val="Arial"/>
        <family val="2"/>
        <charset val="204"/>
      </rPr>
      <t>/VP</t>
    </r>
    <r>
      <rPr>
        <sz val="8"/>
        <color theme="1"/>
        <rFont val="ＭＳ Ｐゴシック"/>
        <family val="2"/>
        <charset val="128"/>
      </rPr>
      <t>）コポリマー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t>
    </r>
    <phoneticPr fontId="11"/>
  </si>
  <si>
    <r>
      <t>Airytouch UV SPRAY SUN PROTECT «Clear Type»</t>
    </r>
    <r>
      <rPr>
        <sz val="10"/>
        <color theme="1"/>
        <rFont val="ＭＳ Ｐゴシック"/>
        <family val="2"/>
        <charset val="128"/>
      </rPr>
      <t>　</t>
    </r>
    <r>
      <rPr>
        <sz val="10"/>
        <color theme="1"/>
        <rFont val="Arial"/>
        <family val="2"/>
        <charset val="204"/>
      </rPr>
      <t>100g</t>
    </r>
    <phoneticPr fontId="11"/>
  </si>
  <si>
    <r>
      <t xml:space="preserve">Airytouch UV SPRAY SUN PROTECT «Clean Savon А» </t>
    </r>
    <r>
      <rPr>
        <sz val="10"/>
        <color theme="1"/>
        <rFont val="ＭＳ Ｐゴシック"/>
        <family val="2"/>
        <charset val="128"/>
      </rPr>
      <t>１</t>
    </r>
    <r>
      <rPr>
        <sz val="10"/>
        <color theme="1"/>
        <rFont val="Arial"/>
        <family val="2"/>
        <charset val="204"/>
      </rPr>
      <t>00g</t>
    </r>
    <phoneticPr fontId="11"/>
  </si>
  <si>
    <r>
      <t>Airytouch UV SPRAY SUN PROTECT «Clear Type»</t>
    </r>
    <r>
      <rPr>
        <sz val="10"/>
        <color theme="1"/>
        <rFont val="ＭＳ ゴシック"/>
        <family val="3"/>
        <charset val="128"/>
      </rPr>
      <t>　</t>
    </r>
    <r>
      <rPr>
        <sz val="10"/>
        <color theme="1"/>
        <rFont val="Arial"/>
        <family val="2"/>
        <charset val="204"/>
      </rPr>
      <t>200g</t>
    </r>
    <phoneticPr fontId="11"/>
  </si>
  <si>
    <r>
      <t>UV Spray CICA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</si>
  <si>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酸化チタン
ポリヒドロキシステアリン酸
酸化</t>
    </r>
    <r>
      <rPr>
        <sz val="8"/>
        <color theme="1"/>
        <rFont val="Arial"/>
        <family val="2"/>
        <charset val="204"/>
      </rPr>
      <t xml:space="preserve">Al
</t>
    </r>
    <r>
      <rPr>
        <sz val="8"/>
        <color theme="1"/>
        <rFont val="Arial"/>
        <family val="2"/>
      </rPr>
      <t xml:space="preserve">酸化亜鉛
</t>
    </r>
    <r>
      <rPr>
        <sz val="8"/>
        <color theme="1"/>
        <rFont val="Arial"/>
        <family val="2"/>
        <charset val="204"/>
      </rPr>
      <t xml:space="preserve">BG
</t>
    </r>
    <r>
      <rPr>
        <sz val="8"/>
        <color theme="1"/>
        <rFont val="Arial"/>
        <family val="2"/>
      </rPr>
      <t>水
ツボクサエキス
イタドリ根エキス
オウゴン根エキス
カンゾウ根エキス
チャ葉エキス
カミツレ花エキス
ローズマリー葉エキス
香料
ＢＨＴ</t>
    </r>
  </si>
  <si>
    <r>
      <t>VC UV Spray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</si>
  <si>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 xml:space="preserve">ポリヒドロキシステアリン酸
アスコルビルリン酸Ｎａ
テトラヘキシルデカン酸アスコルビル
パルミチン酸アスコルビルリン酸３Ｎａ
水
</t>
    </r>
    <r>
      <rPr>
        <sz val="8"/>
        <color theme="1"/>
        <rFont val="Arial"/>
        <family val="2"/>
        <charset val="204"/>
      </rPr>
      <t xml:space="preserve">BG
</t>
    </r>
    <r>
      <rPr>
        <sz val="8"/>
        <color theme="1"/>
        <rFont val="Arial"/>
        <family val="2"/>
      </rPr>
      <t>ライム果汁
オレンジ果汁
レモン果汁
グレープフルーツ果実エキス
サンザシエキス
ナツメ果実エキス
リンゴ果実エキス
香料
ＢＨＴ</t>
    </r>
  </si>
  <si>
    <r>
      <t>UV Spray Niacinamide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</si>
  <si>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酸化チタン
ポリヒドロキシステアリン酸
水酸化</t>
    </r>
    <r>
      <rPr>
        <sz val="8"/>
        <color theme="1"/>
        <rFont val="Arial"/>
        <family val="2"/>
        <charset val="204"/>
      </rPr>
      <t xml:space="preserve">Al
</t>
    </r>
    <r>
      <rPr>
        <sz val="8"/>
        <color theme="1"/>
        <rFont val="Arial"/>
        <family val="2"/>
      </rPr>
      <t xml:space="preserve">酸化亜鉛
水
</t>
    </r>
    <r>
      <rPr>
        <sz val="8"/>
        <color theme="1"/>
        <rFont val="Arial"/>
        <family val="2"/>
        <charset val="204"/>
      </rPr>
      <t xml:space="preserve">BG
</t>
    </r>
    <r>
      <rPr>
        <sz val="8"/>
        <color theme="1"/>
        <rFont val="Arial"/>
        <family val="2"/>
      </rPr>
      <t>アスコルビルリン酸Ｎａ
テトラヘキシルデカン酸アスコルビル
ナイアシンアミド
パルミチン酸アスコルビルリン酸３Ｎａ
スクワラン
コケモモ果実エキス
デキストリン
リンゴ果実培養細胞エキス
フェノキシエタノール
カカオ種子エキス
キサンタンガム
カンゾウ根エキス
グリセリン
ハトムギ種子エキス
ツボクサエキス
レシチン
チャ葉エキス
イタドリ根エキス
オウゴン根エキス
フラーレン
カミツレ花エキス
ローズマリー葉エキス
香料
ＢＨＴ</t>
    </r>
  </si>
  <si>
    <t>Lishan UV Protection Spray 200g</t>
    <phoneticPr fontId="11"/>
  </si>
  <si>
    <r>
      <t>propane/butan,water,cyclopentasiloxane,hydrogenated polyisobutene,ethylhexyl palmitate,ethylhexyl methoxycinnamate,polymethylsilsesquioxane,diethylamino</t>
    </r>
    <r>
      <rPr>
        <sz val="8"/>
        <color theme="1"/>
        <rFont val="Arial"/>
        <family val="2"/>
      </rPr>
      <t>　</t>
    </r>
    <r>
      <rPr>
        <sz val="8"/>
        <color theme="1"/>
        <rFont val="Arial"/>
        <family val="2"/>
        <charset val="204"/>
      </rPr>
      <t>hydroxybenzoyl</t>
    </r>
    <r>
      <rPr>
        <sz val="8"/>
        <color theme="1"/>
        <rFont val="Arial"/>
        <family val="2"/>
      </rPr>
      <t>　</t>
    </r>
    <r>
      <rPr>
        <sz val="8"/>
        <color theme="1"/>
        <rFont val="Arial"/>
        <family val="2"/>
        <charset val="204"/>
      </rPr>
      <t>hexyl</t>
    </r>
    <r>
      <rPr>
        <sz val="8"/>
        <color theme="1"/>
        <rFont val="Arial"/>
        <family val="2"/>
      </rPr>
      <t>　</t>
    </r>
    <r>
      <rPr>
        <sz val="8"/>
        <color theme="1"/>
        <rFont val="Arial"/>
        <family val="2"/>
        <charset val="204"/>
      </rPr>
      <t>benzoate,octocrylene,trimethylsiloxysilicate,aluminum starch octenylsuccinate,peg-10 dimethicone,"bis-ethylhexyloxyphenol,methoxyphenyl triazine",peg/ppg-19/19dimethicone,disteardimonium</t>
    </r>
    <r>
      <rPr>
        <sz val="8"/>
        <color theme="1"/>
        <rFont val="Arial"/>
        <family val="2"/>
      </rPr>
      <t>　</t>
    </r>
    <r>
      <rPr>
        <sz val="8"/>
        <color theme="1"/>
        <rFont val="Arial"/>
        <family val="2"/>
        <charset val="204"/>
      </rPr>
      <t>hectorite,sodium acetylated hyaluronate,royal jelly extract,butylene glycol,phenoxyethanol,fragrance</t>
    </r>
  </si>
  <si>
    <r>
      <t>LPG,</t>
    </r>
    <r>
      <rPr>
        <sz val="8"/>
        <color theme="1"/>
        <rFont val="Arial"/>
        <family val="2"/>
      </rPr>
      <t>シクロペンタシロキサン</t>
    </r>
    <r>
      <rPr>
        <sz val="8"/>
        <color theme="1"/>
        <rFont val="Arial"/>
        <family val="2"/>
        <charset val="204"/>
      </rPr>
      <t>,</t>
    </r>
    <r>
      <rPr>
        <sz val="8"/>
        <color theme="1"/>
        <rFont val="Arial"/>
        <family val="2"/>
      </rPr>
      <t>水</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アスコルビルグルコシド</t>
    </r>
    <r>
      <rPr>
        <sz val="8"/>
        <color theme="1"/>
        <rFont val="Arial"/>
        <family val="2"/>
        <charset val="204"/>
      </rPr>
      <t>,</t>
    </r>
    <r>
      <rPr>
        <sz val="8"/>
        <color theme="1"/>
        <rFont val="Arial"/>
        <family val="2"/>
      </rPr>
      <t>テトラヘキシルデカン酸アスコルビル</t>
    </r>
    <r>
      <rPr>
        <sz val="8"/>
        <color theme="1"/>
        <rFont val="Arial"/>
        <family val="2"/>
        <charset val="204"/>
      </rPr>
      <t>,</t>
    </r>
    <r>
      <rPr>
        <sz val="8"/>
        <color theme="1"/>
        <rFont val="Arial"/>
        <family val="2"/>
      </rPr>
      <t>リン酸アスコルビルｍｇ</t>
    </r>
    <r>
      <rPr>
        <sz val="8"/>
        <color theme="1"/>
        <rFont val="Arial"/>
        <family val="2"/>
        <charset val="204"/>
      </rPr>
      <t>,</t>
    </r>
    <r>
      <rPr>
        <sz val="8"/>
        <color theme="1"/>
        <rFont val="Arial"/>
        <family val="2"/>
      </rPr>
      <t>アセチルヒアルロン酸ｎａ</t>
    </r>
    <r>
      <rPr>
        <sz val="8"/>
        <color theme="1"/>
        <rFont val="Arial"/>
        <family val="2"/>
        <charset val="204"/>
      </rPr>
      <t>,</t>
    </r>
    <r>
      <rPr>
        <sz val="8"/>
        <color theme="1"/>
        <rFont val="Arial"/>
        <family val="2"/>
      </rPr>
      <t>ツボクサエキス</t>
    </r>
    <r>
      <rPr>
        <sz val="8"/>
        <color theme="1"/>
        <rFont val="Arial"/>
        <family val="2"/>
        <charset val="204"/>
      </rPr>
      <t>,</t>
    </r>
    <r>
      <rPr>
        <sz val="8"/>
        <color theme="1"/>
        <rFont val="Arial"/>
        <family val="2"/>
      </rPr>
      <t>加水分解コラーゲン</t>
    </r>
    <r>
      <rPr>
        <sz val="8"/>
        <color theme="1"/>
        <rFont val="Arial"/>
        <family val="2"/>
        <charset val="204"/>
      </rPr>
      <t>,</t>
    </r>
    <r>
      <rPr>
        <sz val="8"/>
        <color theme="1"/>
        <rFont val="Arial"/>
        <family val="2"/>
      </rPr>
      <t>イタドリ根エキス</t>
    </r>
    <r>
      <rPr>
        <sz val="8"/>
        <color theme="1"/>
        <rFont val="Arial"/>
        <family val="2"/>
        <charset val="204"/>
      </rPr>
      <t>,</t>
    </r>
    <r>
      <rPr>
        <sz val="8"/>
        <color theme="1"/>
        <rFont val="Arial"/>
        <family val="2"/>
      </rPr>
      <t>オウゴン根エキス</t>
    </r>
    <r>
      <rPr>
        <sz val="8"/>
        <color theme="1"/>
        <rFont val="Arial"/>
        <family val="2"/>
        <charset val="204"/>
      </rPr>
      <t>,</t>
    </r>
    <r>
      <rPr>
        <sz val="8"/>
        <color theme="1"/>
        <rFont val="Arial"/>
        <family val="2"/>
      </rPr>
      <t>カンゾウ根エキス</t>
    </r>
    <r>
      <rPr>
        <sz val="8"/>
        <color theme="1"/>
        <rFont val="Arial"/>
        <family val="2"/>
        <charset val="204"/>
      </rPr>
      <t>,</t>
    </r>
    <r>
      <rPr>
        <sz val="8"/>
        <color theme="1"/>
        <rFont val="Arial"/>
        <family val="2"/>
      </rPr>
      <t>チャ葉エキス</t>
    </r>
    <r>
      <rPr>
        <sz val="8"/>
        <color theme="1"/>
        <rFont val="Arial"/>
        <family val="2"/>
        <charset val="204"/>
      </rPr>
      <t>,</t>
    </r>
    <r>
      <rPr>
        <sz val="8"/>
        <color theme="1"/>
        <rFont val="Arial"/>
        <family val="2"/>
      </rPr>
      <t>カミツレ花エキス</t>
    </r>
    <r>
      <rPr>
        <sz val="8"/>
        <color theme="1"/>
        <rFont val="Arial"/>
        <family val="2"/>
        <charset val="204"/>
      </rPr>
      <t>,</t>
    </r>
    <r>
      <rPr>
        <sz val="8"/>
        <color theme="1"/>
        <rFont val="Arial"/>
        <family val="2"/>
      </rPr>
      <t>ローズマリー葉エキス</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ペンチレングリコール</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香料</t>
    </r>
  </si>
  <si>
    <t>Lishan Make Keep UV Spray 100g</t>
    <phoneticPr fontId="24"/>
  </si>
  <si>
    <r>
      <t>LPG,</t>
    </r>
    <r>
      <rPr>
        <sz val="8"/>
        <color theme="1"/>
        <rFont val="Arial"/>
        <family val="2"/>
      </rPr>
      <t>水</t>
    </r>
    <r>
      <rPr>
        <sz val="8"/>
        <color theme="1"/>
        <rFont val="Arial"/>
        <family val="2"/>
        <charset val="204"/>
      </rPr>
      <t>,</t>
    </r>
    <r>
      <rPr>
        <sz val="8"/>
        <color theme="1"/>
        <rFont val="Arial"/>
        <family val="2"/>
      </rPr>
      <t>シクロペンタシロキサン</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アセチルヒアルロン酸ｎａ</t>
    </r>
    <r>
      <rPr>
        <sz val="8"/>
        <color theme="1"/>
        <rFont val="Arial"/>
        <family val="2"/>
        <charset val="204"/>
      </rPr>
      <t>,</t>
    </r>
    <r>
      <rPr>
        <sz val="8"/>
        <color theme="1"/>
        <rFont val="Arial"/>
        <family val="2"/>
      </rPr>
      <t>ローヤルゼリーエキス</t>
    </r>
    <r>
      <rPr>
        <sz val="8"/>
        <color theme="1"/>
        <rFont val="Arial"/>
        <family val="2"/>
        <charset val="204"/>
      </rPr>
      <t>,</t>
    </r>
    <r>
      <rPr>
        <sz val="8"/>
        <color theme="1"/>
        <rFont val="Arial"/>
        <family val="2"/>
      </rPr>
      <t>ナツメ果実エキス</t>
    </r>
    <r>
      <rPr>
        <sz val="8"/>
        <color theme="1"/>
        <rFont val="Arial"/>
        <family val="2"/>
        <charset val="204"/>
      </rPr>
      <t>,</t>
    </r>
    <r>
      <rPr>
        <sz val="8"/>
        <color theme="1"/>
        <rFont val="Arial"/>
        <family val="2"/>
      </rPr>
      <t>サンザシエキス</t>
    </r>
    <r>
      <rPr>
        <sz val="8"/>
        <color theme="1"/>
        <rFont val="Arial"/>
        <family val="2"/>
        <charset val="204"/>
      </rPr>
      <t>,</t>
    </r>
    <r>
      <rPr>
        <sz val="8"/>
        <color theme="1"/>
        <rFont val="Arial"/>
        <family val="2"/>
      </rPr>
      <t>グレープフルーツ果実エキス</t>
    </r>
    <r>
      <rPr>
        <sz val="8"/>
        <color theme="1"/>
        <rFont val="Arial"/>
        <family val="2"/>
        <charset val="204"/>
      </rPr>
      <t>,</t>
    </r>
    <r>
      <rPr>
        <sz val="8"/>
        <color theme="1"/>
        <rFont val="Arial"/>
        <family val="2"/>
      </rPr>
      <t>リンゴ果実エキス</t>
    </r>
    <r>
      <rPr>
        <sz val="8"/>
        <color theme="1"/>
        <rFont val="Arial"/>
        <family val="2"/>
        <charset val="204"/>
      </rPr>
      <t>,</t>
    </r>
    <r>
      <rPr>
        <sz val="8"/>
        <color theme="1"/>
        <rFont val="Arial"/>
        <family val="2"/>
      </rPr>
      <t>ライム果汁</t>
    </r>
    <r>
      <rPr>
        <sz val="8"/>
        <color theme="1"/>
        <rFont val="Arial"/>
        <family val="2"/>
        <charset val="204"/>
      </rPr>
      <t>,</t>
    </r>
    <r>
      <rPr>
        <sz val="8"/>
        <color theme="1"/>
        <rFont val="Arial"/>
        <family val="2"/>
      </rPr>
      <t>オレンジ果汁</t>
    </r>
    <r>
      <rPr>
        <sz val="8"/>
        <color theme="1"/>
        <rFont val="Arial"/>
        <family val="2"/>
        <charset val="204"/>
      </rPr>
      <t>,</t>
    </r>
    <r>
      <rPr>
        <sz val="8"/>
        <color theme="1"/>
        <rFont val="Arial"/>
        <family val="2"/>
      </rPr>
      <t>レモン果汁</t>
    </r>
  </si>
  <si>
    <t>Lishan UV Protection Spray (Additive-free) 200g</t>
    <phoneticPr fontId="24"/>
  </si>
  <si>
    <r>
      <t>LPG,</t>
    </r>
    <r>
      <rPr>
        <sz val="8"/>
        <color theme="1"/>
        <rFont val="Arial"/>
        <family val="2"/>
      </rPr>
      <t>水</t>
    </r>
    <r>
      <rPr>
        <sz val="8"/>
        <color theme="1"/>
        <rFont val="Arial"/>
        <family val="2"/>
        <charset val="204"/>
      </rPr>
      <t>,</t>
    </r>
    <r>
      <rPr>
        <sz val="8"/>
        <color theme="1"/>
        <rFont val="Arial"/>
        <family val="2"/>
      </rPr>
      <t>シクロペンタシロキサン</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ツボクサエキス</t>
    </r>
    <r>
      <rPr>
        <sz val="8"/>
        <color theme="1"/>
        <rFont val="Arial"/>
        <family val="2"/>
        <charset val="204"/>
      </rPr>
      <t>,</t>
    </r>
    <r>
      <rPr>
        <sz val="8"/>
        <color theme="1"/>
        <rFont val="Arial"/>
        <family val="2"/>
      </rPr>
      <t>イタドリ根エキス</t>
    </r>
    <r>
      <rPr>
        <sz val="8"/>
        <color theme="1"/>
        <rFont val="Arial"/>
        <family val="2"/>
        <charset val="204"/>
      </rPr>
      <t>,</t>
    </r>
    <r>
      <rPr>
        <sz val="8"/>
        <color theme="1"/>
        <rFont val="Arial"/>
        <family val="2"/>
      </rPr>
      <t>オウゴン根エキス</t>
    </r>
    <r>
      <rPr>
        <sz val="8"/>
        <color theme="1"/>
        <rFont val="Arial"/>
        <family val="2"/>
        <charset val="204"/>
      </rPr>
      <t>,</t>
    </r>
    <r>
      <rPr>
        <sz val="8"/>
        <color theme="1"/>
        <rFont val="Arial"/>
        <family val="2"/>
      </rPr>
      <t>カンゾウ根エキス</t>
    </r>
    <r>
      <rPr>
        <sz val="8"/>
        <color theme="1"/>
        <rFont val="Arial"/>
        <family val="2"/>
        <charset val="204"/>
      </rPr>
      <t>,</t>
    </r>
    <r>
      <rPr>
        <sz val="8"/>
        <color theme="1"/>
        <rFont val="Arial"/>
        <family val="2"/>
      </rPr>
      <t>チャ葉エキス</t>
    </r>
    <r>
      <rPr>
        <sz val="8"/>
        <color theme="1"/>
        <rFont val="Arial"/>
        <family val="2"/>
        <charset val="204"/>
      </rPr>
      <t>,</t>
    </r>
    <r>
      <rPr>
        <sz val="8"/>
        <color theme="1"/>
        <rFont val="Arial"/>
        <family val="2"/>
      </rPr>
      <t>カミツレ花エキス</t>
    </r>
    <r>
      <rPr>
        <sz val="8"/>
        <color theme="1"/>
        <rFont val="Arial"/>
        <family val="2"/>
        <charset val="204"/>
      </rPr>
      <t>,</t>
    </r>
    <r>
      <rPr>
        <sz val="8"/>
        <color theme="1"/>
        <rFont val="Arial"/>
        <family val="2"/>
      </rPr>
      <t>ローズマリー葉エキス</t>
    </r>
    <r>
      <rPr>
        <sz val="8"/>
        <color theme="1"/>
        <rFont val="Arial"/>
        <family val="2"/>
        <charset val="204"/>
      </rPr>
      <t>,</t>
    </r>
    <r>
      <rPr>
        <sz val="8"/>
        <color theme="1"/>
        <rFont val="Arial"/>
        <family val="2"/>
      </rPr>
      <t>ハトムギ種子エキス</t>
    </r>
  </si>
  <si>
    <t>Lishan ecoral UV Protection Spray 200g</t>
    <phoneticPr fontId="24"/>
  </si>
  <si>
    <r>
      <t>LPG,</t>
    </r>
    <r>
      <rPr>
        <sz val="8"/>
        <color theme="1"/>
        <rFont val="Arial"/>
        <family val="2"/>
      </rPr>
      <t>イソドデカン</t>
    </r>
    <r>
      <rPr>
        <sz val="8"/>
        <color theme="1"/>
        <rFont val="Arial"/>
        <family val="2"/>
        <charset val="204"/>
      </rPr>
      <t>,</t>
    </r>
    <r>
      <rPr>
        <sz val="8"/>
        <color theme="1"/>
        <rFont val="Arial"/>
        <family val="2"/>
      </rPr>
      <t>ミリスチン酸イソプロピル</t>
    </r>
    <r>
      <rPr>
        <sz val="8"/>
        <color theme="1"/>
        <rFont val="Arial"/>
        <family val="2"/>
        <charset val="204"/>
      </rPr>
      <t>,</t>
    </r>
    <r>
      <rPr>
        <sz val="8"/>
        <color theme="1"/>
        <rFont val="Arial"/>
        <family val="2"/>
      </rPr>
      <t>酸化亜鉛</t>
    </r>
    <r>
      <rPr>
        <sz val="8"/>
        <color theme="1"/>
        <rFont val="Arial"/>
        <family val="2"/>
        <charset val="204"/>
      </rPr>
      <t>,</t>
    </r>
    <r>
      <rPr>
        <sz val="8"/>
        <color theme="1"/>
        <rFont val="Arial"/>
        <family val="2"/>
      </rPr>
      <t>酸化チタン</t>
    </r>
    <r>
      <rPr>
        <sz val="8"/>
        <color theme="1"/>
        <rFont val="Arial"/>
        <family val="2"/>
        <charset val="204"/>
      </rPr>
      <t>,</t>
    </r>
    <r>
      <rPr>
        <sz val="8"/>
        <color theme="1"/>
        <rFont val="Arial"/>
        <family val="2"/>
      </rPr>
      <t>水</t>
    </r>
    <r>
      <rPr>
        <sz val="8"/>
        <color theme="1"/>
        <rFont val="Arial"/>
        <family val="2"/>
        <charset val="204"/>
      </rPr>
      <t>,</t>
    </r>
    <r>
      <rPr>
        <sz val="8"/>
        <color theme="1"/>
        <rFont val="Arial"/>
        <family val="2"/>
      </rPr>
      <t>ジメチコン</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水酸化ａｌ</t>
    </r>
    <r>
      <rPr>
        <sz val="8"/>
        <color theme="1"/>
        <rFont val="Arial"/>
        <family val="2"/>
        <charset val="204"/>
      </rPr>
      <t>,</t>
    </r>
    <r>
      <rPr>
        <sz val="8"/>
        <color theme="1"/>
        <rFont val="Arial"/>
        <family val="2"/>
      </rPr>
      <t>ポリリシノレイン酸ポリグリセリル－６</t>
    </r>
    <r>
      <rPr>
        <sz val="8"/>
        <color theme="1"/>
        <rFont val="Arial"/>
        <family val="2"/>
        <charset val="204"/>
      </rPr>
      <t>,</t>
    </r>
    <r>
      <rPr>
        <sz val="8"/>
        <color theme="1"/>
        <rFont val="Arial"/>
        <family val="2"/>
      </rPr>
      <t>ハイドロゲンジメチコン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イソステアリン酸ポリグリセリル－２</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ヒバマタエキス</t>
    </r>
    <r>
      <rPr>
        <sz val="8"/>
        <color theme="1"/>
        <rFont val="Arial"/>
        <family val="2"/>
        <charset val="204"/>
      </rPr>
      <t>,</t>
    </r>
    <r>
      <rPr>
        <sz val="8"/>
        <color theme="1"/>
        <rFont val="Arial"/>
        <family val="2"/>
      </rPr>
      <t>加水分解コンキオリン</t>
    </r>
  </si>
  <si>
    <r>
      <t>PP</t>
    </r>
    <r>
      <rPr>
        <sz val="8"/>
        <color theme="1"/>
        <rFont val="ＭＳ Ｐゴシック"/>
        <family val="2"/>
        <charset val="128"/>
      </rPr>
      <t>（ポリプロピレン）</t>
    </r>
    <phoneticPr fontId="11"/>
  </si>
  <si>
    <r>
      <rPr>
        <sz val="8"/>
        <color theme="1"/>
        <rFont val="Arial"/>
        <family val="2"/>
      </rPr>
      <t>水
ＢＧ
グリセリン
ＰＥＧ－８
ミネラルオイル
ジメチコン
セテアリルアルコール
マカデミアナッツ油
ステアリン酸ＰＥＧ－４０
セスキオレイン酸ソルビタン
ステアリン酸
水添野菜油
ヒアルロン酸Ｎａ
カルボマー
ＴＥＡ
ステアリン酸</t>
    </r>
    <r>
      <rPr>
        <sz val="8"/>
        <color theme="1"/>
        <rFont val="Arial"/>
        <family val="2"/>
        <charset val="204"/>
      </rPr>
      <t xml:space="preserve">PEG-100
</t>
    </r>
    <r>
      <rPr>
        <sz val="8"/>
        <color theme="1"/>
        <rFont val="Arial"/>
        <family val="2"/>
      </rPr>
      <t>ステアリン酸グリセリル
オリーブ油
アルガニアスピノサ核油</t>
    </r>
    <r>
      <rPr>
        <sz val="8"/>
        <color theme="1"/>
        <rFont val="Arial"/>
        <family val="2"/>
        <charset val="204"/>
      </rPr>
      <t xml:space="preserve"> 
</t>
    </r>
    <r>
      <rPr>
        <sz val="8"/>
        <color theme="1"/>
        <rFont val="Arial"/>
        <family val="2"/>
      </rPr>
      <t>キサンタンガム
酢酸トコフェロール
クコ果実エキス
ダイズエキス
センブリエキス
ヒバマタエキス
ＥＤＴＡ－２Ｎａ
パール
アルブチン</t>
    </r>
    <r>
      <rPr>
        <sz val="8"/>
        <color theme="1"/>
        <rFont val="Arial"/>
        <family val="2"/>
        <charset val="204"/>
      </rPr>
      <t xml:space="preserve"> 
</t>
    </r>
    <r>
      <rPr>
        <sz val="8"/>
        <color theme="1"/>
        <rFont val="Arial"/>
        <family val="2"/>
      </rPr>
      <t>フェノキシエタノール
メチルパラベン
プロピルパラベン
香料</t>
    </r>
  </si>
  <si>
    <r>
      <rPr>
        <sz val="12"/>
        <color theme="1"/>
        <rFont val="Yu Mincho"/>
        <family val="1"/>
        <charset val="128"/>
      </rPr>
      <t>クーフォースゲルパック</t>
    </r>
    <r>
      <rPr>
        <sz val="12"/>
        <color theme="1"/>
        <rFont val="Arial"/>
        <family val="2"/>
        <charset val="204"/>
      </rPr>
      <t>CGSB</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</si>
  <si>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COO FORCE CO2 GEL PACK</t>
    </r>
  </si>
  <si>
    <r>
      <rPr>
        <sz val="8"/>
        <color theme="1"/>
        <rFont val="ＭＳ Ｐゴシック"/>
        <family val="2"/>
        <charset val="128"/>
      </rPr>
      <t xml:space="preserve">水
</t>
    </r>
    <r>
      <rPr>
        <sz val="8"/>
        <color theme="1"/>
        <rFont val="Arial"/>
        <family val="2"/>
        <charset val="204"/>
      </rPr>
      <t xml:space="preserve">BG
</t>
    </r>
    <r>
      <rPr>
        <sz val="8"/>
        <color theme="1"/>
        <rFont val="ＭＳ Ｐゴシック"/>
        <family val="2"/>
        <charset val="128"/>
      </rPr>
      <t>グリセリン
ペンチレングリコール
アルギン酸</t>
    </r>
    <r>
      <rPr>
        <sz val="8"/>
        <color theme="1"/>
        <rFont val="Arial"/>
        <family val="2"/>
        <charset val="204"/>
      </rPr>
      <t xml:space="preserve">Na
</t>
    </r>
    <r>
      <rPr>
        <sz val="8"/>
        <color theme="1"/>
        <rFont val="ＭＳ Ｐゴシック"/>
        <family val="2"/>
        <charset val="128"/>
      </rPr>
      <t>ホホバ種子油
セルロースガム
炭酸水素</t>
    </r>
    <r>
      <rPr>
        <sz val="8"/>
        <color theme="1"/>
        <rFont val="Arial"/>
        <family val="2"/>
        <charset val="204"/>
      </rPr>
      <t xml:space="preserve">Na
</t>
    </r>
    <r>
      <rPr>
        <sz val="8"/>
        <color theme="1"/>
        <rFont val="ＭＳ Ｐゴシック"/>
        <family val="2"/>
        <charset val="128"/>
      </rPr>
      <t>アルガニアスピノサカルス培養エキス
ヒアルロン酸</t>
    </r>
    <r>
      <rPr>
        <sz val="8"/>
        <color theme="1"/>
        <rFont val="Arial"/>
        <family val="2"/>
        <charset val="204"/>
      </rPr>
      <t xml:space="preserve">Na
</t>
    </r>
    <r>
      <rPr>
        <sz val="8"/>
        <color theme="1"/>
        <rFont val="ＭＳ Ｐゴシック"/>
        <family val="2"/>
        <charset val="128"/>
      </rPr>
      <t>水溶性コラーゲン
コメヌカスフィンゴ糖脂質
プラセンタエキス
パルミチン酸レチノール</t>
    </r>
    <r>
      <rPr>
        <sz val="8"/>
        <color theme="1"/>
        <rFont val="Arial"/>
        <family val="2"/>
        <charset val="204"/>
      </rPr>
      <t xml:space="preserve"> 
</t>
    </r>
    <r>
      <rPr>
        <sz val="8"/>
        <color theme="1"/>
        <rFont val="ＭＳ Ｐゴシック"/>
        <family val="2"/>
        <charset val="128"/>
      </rPr>
      <t>水添レシチン
リゾレシチン
水酸化</t>
    </r>
    <r>
      <rPr>
        <sz val="8"/>
        <color theme="1"/>
        <rFont val="Arial"/>
        <family val="2"/>
        <charset val="204"/>
      </rPr>
      <t xml:space="preserve">Na
</t>
    </r>
    <r>
      <rPr>
        <sz val="8"/>
        <color theme="1"/>
        <rFont val="ＭＳ Ｐゴシック"/>
        <family val="2"/>
        <charset val="128"/>
      </rPr>
      <t>クエン酸
コーン油
イソマルト
レシチン
炭酸</t>
    </r>
    <r>
      <rPr>
        <sz val="8"/>
        <color theme="1"/>
        <rFont val="Arial"/>
        <family val="2"/>
        <charset val="204"/>
      </rPr>
      <t xml:space="preserve">Ca
</t>
    </r>
    <r>
      <rPr>
        <sz val="8"/>
        <color theme="1"/>
        <rFont val="ＭＳ Ｐゴシック"/>
        <family val="2"/>
        <charset val="128"/>
      </rPr>
      <t>フェノキシエタノール
ＥＤＴＡ－３Ｎａ</t>
    </r>
    <phoneticPr fontId="11"/>
  </si>
  <si>
    <r>
      <rPr>
        <sz val="10"/>
        <color theme="1"/>
        <rFont val="MS Gothic"/>
        <family val="3"/>
        <charset val="128"/>
      </rPr>
      <t>《</t>
    </r>
    <r>
      <rPr>
        <sz val="10"/>
        <color theme="1"/>
        <rFont val="Arial"/>
        <family val="2"/>
        <charset val="204"/>
      </rPr>
      <t>Cosmepro PRO</t>
    </r>
    <r>
      <rPr>
        <sz val="10"/>
        <color theme="1"/>
        <rFont val="MS Gothic"/>
        <family val="3"/>
        <charset val="128"/>
      </rPr>
      <t>》</t>
    </r>
    <r>
      <rPr>
        <sz val="10"/>
        <color theme="1"/>
        <rFont val="Arial"/>
        <family val="2"/>
        <charset val="204"/>
      </rPr>
      <t>COO FORCE CO2 GEL PACK 400g</t>
    </r>
    <phoneticPr fontId="11"/>
  </si>
  <si>
    <r>
      <rPr>
        <sz val="8"/>
        <color theme="1"/>
        <rFont val="ＭＳ Ｐゴシック"/>
        <family val="2"/>
        <charset val="128"/>
      </rPr>
      <t xml:space="preserve">水
</t>
    </r>
    <r>
      <rPr>
        <sz val="8"/>
        <color theme="1"/>
        <rFont val="Arial"/>
        <family val="2"/>
        <charset val="204"/>
      </rPr>
      <t xml:space="preserve">BG
</t>
    </r>
    <r>
      <rPr>
        <sz val="8"/>
        <color theme="1"/>
        <rFont val="ＭＳ Ｐゴシック"/>
        <family val="2"/>
        <charset val="128"/>
      </rPr>
      <t>グリセリン
ペンチレングリコール
アルギン酸</t>
    </r>
    <r>
      <rPr>
        <sz val="8"/>
        <color theme="1"/>
        <rFont val="Arial"/>
        <family val="2"/>
        <charset val="204"/>
      </rPr>
      <t xml:space="preserve">Na
</t>
    </r>
    <r>
      <rPr>
        <sz val="8"/>
        <color theme="1"/>
        <rFont val="ＭＳ Ｐゴシック"/>
        <family val="2"/>
        <charset val="128"/>
      </rPr>
      <t>ホホバ種子油
セルロースガム
炭酸水素</t>
    </r>
    <r>
      <rPr>
        <sz val="8"/>
        <color theme="1"/>
        <rFont val="Arial"/>
        <family val="2"/>
        <charset val="204"/>
      </rPr>
      <t xml:space="preserve">Na
</t>
    </r>
    <r>
      <rPr>
        <sz val="8"/>
        <color theme="1"/>
        <rFont val="ＭＳ Ｐゴシック"/>
        <family val="2"/>
        <charset val="128"/>
      </rPr>
      <t>アルガニアスピノサカルス培養エキス
ヒアルロン酸</t>
    </r>
    <r>
      <rPr>
        <sz val="8"/>
        <color theme="1"/>
        <rFont val="Arial"/>
        <family val="2"/>
        <charset val="204"/>
      </rPr>
      <t xml:space="preserve">Na
</t>
    </r>
    <r>
      <rPr>
        <sz val="8"/>
        <color theme="1"/>
        <rFont val="ＭＳ Ｐゴシック"/>
        <family val="2"/>
        <charset val="128"/>
      </rPr>
      <t>水溶性コラーゲン
コメヌカスフィンゴ糖脂質
プラセンタエキス
パルミチン酸レチノール</t>
    </r>
    <r>
      <rPr>
        <sz val="8"/>
        <color theme="1"/>
        <rFont val="Arial"/>
        <family val="2"/>
        <charset val="204"/>
      </rPr>
      <t xml:space="preserve"> 
</t>
    </r>
    <r>
      <rPr>
        <sz val="8"/>
        <color theme="1"/>
        <rFont val="ＭＳ Ｐゴシック"/>
        <family val="2"/>
        <charset val="128"/>
      </rPr>
      <t>水添レシチン
リゾレシチン
水酸化</t>
    </r>
    <r>
      <rPr>
        <sz val="8"/>
        <color theme="1"/>
        <rFont val="Arial"/>
        <family val="2"/>
        <charset val="204"/>
      </rPr>
      <t xml:space="preserve">Na
</t>
    </r>
    <r>
      <rPr>
        <sz val="8"/>
        <color theme="1"/>
        <rFont val="ＭＳ Ｐゴシック"/>
        <family val="2"/>
        <charset val="128"/>
      </rPr>
      <t>クエン酸
コーン油
イソマルト
レシチン
炭酸</t>
    </r>
    <r>
      <rPr>
        <sz val="8"/>
        <color theme="1"/>
        <rFont val="Arial"/>
        <family val="2"/>
        <charset val="204"/>
      </rPr>
      <t xml:space="preserve">Ca
</t>
    </r>
    <r>
      <rPr>
        <sz val="8"/>
        <color theme="1"/>
        <rFont val="ＭＳ Ｐゴシック"/>
        <family val="2"/>
        <charset val="128"/>
      </rPr>
      <t>フェノキシエタノール
ＥＤＴＡ－４Ｎａ</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</si>
  <si>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Salt Aloe. </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</si>
  <si>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Papaya.</t>
    </r>
  </si>
  <si>
    <r>
      <rPr>
        <sz val="10"/>
        <rFont val="MS Gothic"/>
        <family val="3"/>
        <charset val="128"/>
      </rPr>
      <t>《</t>
    </r>
    <r>
      <rPr>
        <sz val="10"/>
        <rFont val="Arial"/>
        <family val="2"/>
        <charset val="204"/>
      </rPr>
      <t>Cosmepro</t>
    </r>
    <r>
      <rPr>
        <sz val="10"/>
        <rFont val="MS Gothic"/>
        <family val="3"/>
        <charset val="128"/>
      </rPr>
      <t>》</t>
    </r>
    <r>
      <rPr>
        <sz val="10"/>
        <rFont val="Arial"/>
        <family val="2"/>
        <charset val="204"/>
      </rPr>
      <t xml:space="preserve">Premium Fruit Sorbet Body Massage Salt Grape Fruits.. </t>
    </r>
    <phoneticPr fontId="11"/>
  </si>
  <si>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Raspberry.</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</si>
  <si>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Blueberry. </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</si>
  <si>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Salt Honey. </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</si>
  <si>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Apple</t>
    </r>
    <r>
      <rPr>
        <sz val="10"/>
        <rFont val="Arial"/>
        <family val="2"/>
        <charset val="128"/>
      </rPr>
      <t>＆</t>
    </r>
    <r>
      <rPr>
        <sz val="10"/>
        <rFont val="Arial"/>
        <family val="2"/>
        <charset val="204"/>
      </rPr>
      <t>Jasmine.</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</si>
  <si>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Raspberry</t>
    </r>
    <r>
      <rPr>
        <sz val="10"/>
        <rFont val="Arial"/>
        <family val="2"/>
        <charset val="128"/>
      </rPr>
      <t>＆</t>
    </r>
    <r>
      <rPr>
        <sz val="10"/>
        <rFont val="Arial"/>
        <family val="2"/>
        <charset val="204"/>
      </rPr>
      <t>Honey.</t>
    </r>
  </si>
  <si>
    <r>
      <t>e-10</t>
    </r>
    <r>
      <rPr>
        <sz val="12"/>
        <color theme="1"/>
        <rFont val="Yu Mincho"/>
        <family val="1"/>
        <charset val="128"/>
      </rPr>
      <t>　プレミアム　</t>
    </r>
    <r>
      <rPr>
        <sz val="12"/>
        <color theme="1"/>
        <rFont val="Arial"/>
        <family val="2"/>
        <charset val="204"/>
      </rPr>
      <t>BC</t>
    </r>
    <r>
      <rPr>
        <sz val="12"/>
        <color theme="1"/>
        <rFont val="Yu Mincho"/>
        <family val="1"/>
        <charset val="128"/>
      </rPr>
      <t>　アイシート　</t>
    </r>
    <r>
      <rPr>
        <sz val="12"/>
        <color theme="1"/>
        <rFont val="Arial"/>
        <family val="2"/>
        <charset val="204"/>
      </rPr>
      <t>90</t>
    </r>
    <r>
      <rPr>
        <sz val="12"/>
        <color theme="1"/>
        <rFont val="Yu Mincho"/>
        <family val="1"/>
        <charset val="128"/>
      </rPr>
      <t>ｍ</t>
    </r>
    <r>
      <rPr>
        <sz val="12"/>
        <color theme="1"/>
        <rFont val="Arial"/>
        <family val="2"/>
        <charset val="204"/>
      </rPr>
      <t>L/60</t>
    </r>
    <r>
      <rPr>
        <sz val="12"/>
        <color theme="1"/>
        <rFont val="Yu Mincho"/>
        <family val="1"/>
        <charset val="128"/>
      </rPr>
      <t>枚入</t>
    </r>
    <r>
      <rPr>
        <sz val="12"/>
        <color theme="1"/>
        <rFont val="Arial"/>
        <family val="2"/>
        <charset val="204"/>
      </rPr>
      <t>/30</t>
    </r>
    <r>
      <rPr>
        <sz val="12"/>
        <color theme="1"/>
        <rFont val="Yu Mincho"/>
        <family val="1"/>
        <charset val="128"/>
      </rPr>
      <t>回分</t>
    </r>
  </si>
  <si>
    <r>
      <t>e-10</t>
    </r>
    <r>
      <rPr>
        <sz val="12"/>
        <color theme="1"/>
        <rFont val="Yu Mincho"/>
        <family val="1"/>
        <charset val="128"/>
      </rPr>
      <t>　プレミアムフェイスマスク　</t>
    </r>
    <r>
      <rPr>
        <sz val="12"/>
        <color theme="1"/>
        <rFont val="Arial"/>
        <family val="2"/>
        <charset val="204"/>
      </rPr>
      <t>26</t>
    </r>
    <r>
      <rPr>
        <sz val="12"/>
        <color theme="1"/>
        <rFont val="Yu Mincho"/>
        <family val="1"/>
        <charset val="128"/>
      </rPr>
      <t>ｍ</t>
    </r>
    <r>
      <rPr>
        <sz val="12"/>
        <color theme="1"/>
        <rFont val="Arial"/>
        <family val="2"/>
        <charset val="204"/>
      </rPr>
      <t>L/5</t>
    </r>
    <r>
      <rPr>
        <sz val="12"/>
        <color theme="1"/>
        <rFont val="Yu Mincho"/>
        <family val="1"/>
        <charset val="128"/>
      </rPr>
      <t>枚入り
ご</t>
    </r>
  </si>
  <si>
    <r>
      <t>be-10</t>
    </r>
    <r>
      <rPr>
        <sz val="12"/>
        <color theme="1"/>
        <rFont val="Yu Mincho"/>
        <family val="1"/>
        <charset val="128"/>
      </rPr>
      <t>　メソボディ</t>
    </r>
    <r>
      <rPr>
        <sz val="12"/>
        <color theme="1"/>
        <rFont val="Arial"/>
        <family val="2"/>
        <charset val="204"/>
      </rPr>
      <t>&amp;</t>
    </r>
    <r>
      <rPr>
        <sz val="12"/>
        <color theme="1"/>
        <rFont val="Yu Mincho"/>
        <family val="1"/>
        <charset val="128"/>
      </rPr>
      <t>レッグクリーム　</t>
    </r>
    <r>
      <rPr>
        <sz val="12"/>
        <color theme="1"/>
        <rFont val="Arial"/>
        <family val="2"/>
        <charset val="204"/>
      </rPr>
      <t>150g</t>
    </r>
  </si>
  <si>
    <r>
      <rPr>
        <sz val="10"/>
        <rFont val="ＭＳ ゴシック"/>
        <family val="3"/>
        <charset val="128"/>
      </rPr>
      <t>《</t>
    </r>
    <r>
      <rPr>
        <sz val="10"/>
        <rFont val="Arial"/>
        <family val="2"/>
        <charset val="204"/>
      </rPr>
      <t>B-10</t>
    </r>
    <r>
      <rPr>
        <sz val="10"/>
        <rFont val="ＭＳ ゴシック"/>
        <family val="3"/>
        <charset val="128"/>
      </rPr>
      <t>》</t>
    </r>
    <r>
      <rPr>
        <sz val="10"/>
        <rFont val="Arial"/>
        <family val="2"/>
        <charset val="204"/>
      </rPr>
      <t>MESO BODY &amp; LEG CREAM</t>
    </r>
    <phoneticPr fontId="11"/>
  </si>
  <si>
    <r>
      <t>be-10</t>
    </r>
    <r>
      <rPr>
        <sz val="12"/>
        <color theme="1"/>
        <rFont val="Yu Mincho"/>
        <family val="1"/>
        <charset val="128"/>
      </rPr>
      <t>　インテンシブセラム　</t>
    </r>
    <r>
      <rPr>
        <sz val="12"/>
        <color theme="1"/>
        <rFont val="Arial"/>
        <family val="2"/>
        <charset val="204"/>
      </rPr>
      <t>1.5</t>
    </r>
    <r>
      <rPr>
        <sz val="12"/>
        <color theme="1"/>
        <rFont val="Yu Mincho"/>
        <family val="1"/>
        <charset val="128"/>
      </rPr>
      <t>ｍ</t>
    </r>
    <r>
      <rPr>
        <sz val="12"/>
        <color theme="1"/>
        <rFont val="Arial"/>
        <family val="2"/>
        <charset val="204"/>
      </rPr>
      <t>L×28</t>
    </r>
    <r>
      <rPr>
        <sz val="12"/>
        <color theme="1"/>
        <rFont val="Yu Mincho"/>
        <family val="1"/>
        <charset val="128"/>
      </rPr>
      <t>　（店販用）</t>
    </r>
  </si>
  <si>
    <r>
      <rPr>
        <sz val="10"/>
        <color theme="1"/>
        <rFont val="ＭＳ ゴシック"/>
        <family val="3"/>
        <charset val="128"/>
      </rPr>
      <t>《</t>
    </r>
    <r>
      <rPr>
        <sz val="10"/>
        <color theme="1"/>
        <rFont val="Arial"/>
        <family val="2"/>
        <charset val="204"/>
      </rPr>
      <t>B-10</t>
    </r>
    <r>
      <rPr>
        <sz val="10"/>
        <color theme="1"/>
        <rFont val="ＭＳ ゴシック"/>
        <family val="3"/>
        <charset val="128"/>
      </rPr>
      <t>》</t>
    </r>
    <r>
      <rPr>
        <sz val="10"/>
        <color theme="1"/>
        <rFont val="Arial"/>
        <family val="2"/>
        <charset val="204"/>
      </rPr>
      <t>INTENSIVE SERUM</t>
    </r>
    <phoneticPr fontId="11"/>
  </si>
  <si>
    <r>
      <t>e-10</t>
    </r>
    <r>
      <rPr>
        <sz val="12"/>
        <color theme="1"/>
        <rFont val="Yu Mincho"/>
        <family val="1"/>
        <charset val="128"/>
      </rPr>
      <t>　インテンシブクリーム　</t>
    </r>
    <r>
      <rPr>
        <sz val="12"/>
        <color theme="1"/>
        <rFont val="Arial"/>
        <family val="2"/>
        <charset val="204"/>
      </rPr>
      <t>1</t>
    </r>
    <r>
      <rPr>
        <sz val="12"/>
        <color theme="1"/>
        <rFont val="Yu Mincho"/>
        <family val="1"/>
        <charset val="128"/>
      </rPr>
      <t>ｍ</t>
    </r>
    <r>
      <rPr>
        <sz val="12"/>
        <color theme="1"/>
        <rFont val="Arial"/>
        <family val="2"/>
        <charset val="204"/>
      </rPr>
      <t>L×28</t>
    </r>
    <r>
      <rPr>
        <sz val="12"/>
        <color theme="1"/>
        <rFont val="Yu Mincho"/>
        <family val="1"/>
        <charset val="128"/>
      </rPr>
      <t>入り</t>
    </r>
  </si>
  <si>
    <r>
      <rPr>
        <sz val="10"/>
        <rFont val="Arial"/>
        <family val="2"/>
      </rPr>
      <t>《</t>
    </r>
    <r>
      <rPr>
        <sz val="10"/>
        <rFont val="Arial"/>
        <family val="2"/>
        <charset val="204"/>
      </rPr>
      <t>B-10</t>
    </r>
    <r>
      <rPr>
        <sz val="10"/>
        <rFont val="Arial"/>
        <family val="2"/>
      </rPr>
      <t>》</t>
    </r>
    <r>
      <rPr>
        <sz val="10"/>
        <rFont val="Arial"/>
        <family val="2"/>
        <charset val="204"/>
      </rPr>
      <t>INTENSIVE CREAM</t>
    </r>
  </si>
  <si>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RADIANCE PEEL NEW!</t>
    </r>
    <phoneticPr fontId="11"/>
  </si>
  <si>
    <t>35*35*100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</si>
  <si>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ESSENCE RICH LOTION NEW!</t>
    </r>
    <phoneticPr fontId="11"/>
  </si>
  <si>
    <t>40*40*160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</si>
  <si>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SHIRATAMA AMPULE NEW!</t>
    </r>
    <phoneticPr fontId="11"/>
  </si>
  <si>
    <t>40*40*100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</si>
  <si>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GRANA AMPULE NEW!</t>
    </r>
    <phoneticPr fontId="11"/>
  </si>
  <si>
    <r>
      <rPr>
        <sz val="8"/>
        <color theme="1"/>
        <rFont val="ＭＳ Ｐゴシック"/>
        <family val="2"/>
        <charset val="128"/>
      </rPr>
      <t>水、ジグリセリン、グリセリン、ソルビトール、ラウロイルアスパラギン酸Ｎａ、ラウリルヒドロキシスルタイン、ココイルメチルタウリンＮａ、ペンチレングリ、コール、ローズ水、ダマスクバラカルス培養エキス、ダマスクバラ胎座培養エキス、サピンヅストリホリアツス果実エキス、サボンソウ葉エキス、チャ葉エキス、シャクヤク根エキス、ポリ</t>
    </r>
    <r>
      <rPr>
        <sz val="8"/>
        <color theme="1"/>
        <rFont val="Cambria Math"/>
        <family val="2"/>
      </rPr>
      <t>−</t>
    </r>
    <r>
      <rPr>
        <sz val="8"/>
        <color theme="1"/>
        <rFont val="Arial"/>
        <family val="2"/>
        <charset val="204"/>
      </rPr>
      <t>ε</t>
    </r>
    <r>
      <rPr>
        <sz val="8"/>
        <color theme="1"/>
        <rFont val="Cambria Math"/>
        <family val="2"/>
      </rPr>
      <t>−</t>
    </r>
    <r>
      <rPr>
        <sz val="8"/>
        <color theme="1"/>
        <rFont val="ＭＳ Ｐゴシック"/>
        <family val="2"/>
        <charset val="128"/>
      </rPr>
      <t>リシン、グリチルリチン酸２Ｋ、キラヤ樹</t>
    </r>
    <r>
      <rPr>
        <sz val="8"/>
        <color theme="1"/>
        <rFont val="Arial"/>
        <family val="2"/>
        <charset val="204"/>
      </rPr>
      <t>⽪</t>
    </r>
    <r>
      <rPr>
        <sz val="8"/>
        <color theme="1"/>
        <rFont val="ＭＳ Ｐゴシック"/>
        <family val="2"/>
        <charset val="128"/>
      </rPr>
      <t>エキス、ムクロジエキス、ローヤルゼリーエキス、ヨモギ葉エキス、カワラヨモギ花エキス、チョウジエキス、カプリル酸グリセリル、ラウリン酸ポリグリセリル</t>
    </r>
    <r>
      <rPr>
        <sz val="8"/>
        <color theme="1"/>
        <rFont val="Cambria Math"/>
        <family val="2"/>
      </rPr>
      <t>−</t>
    </r>
    <r>
      <rPr>
        <sz val="8"/>
        <color theme="1"/>
        <rFont val="ＭＳ Ｐゴシック"/>
        <family val="2"/>
        <charset val="128"/>
      </rPr>
      <t>１０、ＢＧ、カプリン酸グリセリル、ラウリン酸ポリグリセリル</t>
    </r>
    <r>
      <rPr>
        <sz val="8"/>
        <color theme="1"/>
        <rFont val="Cambria Math"/>
        <family val="2"/>
      </rPr>
      <t>−</t>
    </r>
    <r>
      <rPr>
        <sz val="8"/>
        <color theme="1"/>
        <rFont val="ＭＳ Ｐゴシック"/>
        <family val="2"/>
        <charset val="128"/>
      </rPr>
      <t>２、クエン酸、クエン酸Ｎａ、ＨＥＤＴＡ</t>
    </r>
    <r>
      <rPr>
        <sz val="8"/>
        <color theme="1"/>
        <rFont val="Cambria Math"/>
        <family val="2"/>
      </rPr>
      <t>−</t>
    </r>
    <r>
      <rPr>
        <sz val="8"/>
        <color theme="1"/>
        <rFont val="ＭＳ Ｐゴシック"/>
        <family val="2"/>
        <charset val="128"/>
      </rPr>
      <t>３Ｎａ、ニオイテンジクアオイ油、クスノキ樹</t>
    </r>
    <r>
      <rPr>
        <sz val="8"/>
        <color theme="1"/>
        <rFont val="Arial"/>
        <family val="2"/>
        <charset val="204"/>
      </rPr>
      <t>⽪</t>
    </r>
    <r>
      <rPr>
        <sz val="8"/>
        <color theme="1"/>
        <rFont val="ＭＳ Ｐゴシック"/>
        <family val="2"/>
        <charset val="128"/>
      </rPr>
      <t>油、ダマスクバラ花油</t>
    </r>
    <phoneticPr fontId="11"/>
  </si>
  <si>
    <r>
      <t>VIONEE Sensitive Bright Cream 3</t>
    </r>
    <r>
      <rPr>
        <sz val="10"/>
        <color rgb="FFFF0000"/>
        <rFont val="Arial"/>
        <family val="2"/>
        <charset val="204"/>
      </rPr>
      <t>0</t>
    </r>
    <r>
      <rPr>
        <sz val="10"/>
        <color theme="1"/>
        <rFont val="Arial"/>
        <family val="2"/>
        <charset val="204"/>
      </rPr>
      <t>g</t>
    </r>
  </si>
  <si>
    <r>
      <rPr>
        <sz val="8"/>
        <color theme="1"/>
        <rFont val="ＭＳ Ｐゴシック"/>
        <family val="2"/>
        <charset val="128"/>
      </rPr>
      <t>水、ベタイン、馬油、トリ（カプリル酸／カプリン酸）グリセリル、シア脂、ペンチレングリコール、グリ
セリン、アストロカリウムムルムル脂、テオブロマグランジフロルム種子脂、マルチトール、ダマスクバラ
カルス培養エキス、ダマスクバラ胎座培養エキス、リンゴ果実培養細胞エキス、オリゴペプチド−６８、オ
リゴペプチド−３４、ノナペプチド−１、アルブチン、</t>
    </r>
    <r>
      <rPr>
        <sz val="8"/>
        <color theme="1"/>
        <rFont val="Arial"/>
        <family val="2"/>
        <charset val="204"/>
      </rPr>
      <t>α</t>
    </r>
    <r>
      <rPr>
        <sz val="8"/>
        <color theme="1"/>
        <rFont val="ＭＳ Ｐゴシック"/>
        <family val="2"/>
        <charset val="128"/>
      </rPr>
      <t>−アルブチン、エラグ酸、アスタキサンチン、ア
スコルビン酸、アスコルビルグルコシド、パルミチン酸アスコルビルリン酸３Ｎａ、３−Ｏ−エチルアスコ
ルビン酸、トコフェロール、ナイアシンアミド、ビオチン、アルニカ花エキス、ルイボスエキス、プルーン
分解物、ユキノシタエキス、セイヨウトチノキ種子エキス、コメエキス、ザクロエキス、ヘマトコッカスプ
ルビアリスエキス、キハダ樹</t>
    </r>
    <r>
      <rPr>
        <sz val="8"/>
        <color theme="1"/>
        <rFont val="Arial"/>
        <family val="2"/>
        <charset val="204"/>
      </rPr>
      <t>⽪</t>
    </r>
    <r>
      <rPr>
        <sz val="8"/>
        <color theme="1"/>
        <rFont val="ＭＳ Ｐゴシック"/>
        <family val="2"/>
        <charset val="128"/>
      </rPr>
      <t>エキス、ムラサキ根エキス、ホホバ種子油、ダイズステロール、オリザノー
ル、ヒアルロン酸Ｎａ、ミリスチン酸オクチルドデシル、オレイン酸ポリグリセリル−１０、キサンタンガ
ム、セタノール、ステアリン酸、バチルアルコール、カルボマー、水酸化Ｋ、カプリル酸グリセリル（アク
リレーツ／アクリル酸アルキル（Ｃ１０−３０））クロスポリマー、クエン酸、クエン酸Ｎａ、水添レシチ
ン、ダマスクバラ花油、ノバラ油、センチフォリアバラ花油</t>
    </r>
    <phoneticPr fontId="11"/>
  </si>
  <si>
    <r>
      <rPr>
        <sz val="8"/>
        <color theme="1"/>
        <rFont val="ＭＳ Ｐゴシック"/>
        <family val="2"/>
        <charset val="128"/>
      </rPr>
      <t>水、イソペンチルジオール、グリセリン、温泉水、ペンチレングリコール、ダマスクバラカルス培養エキス、
ダマスクバラ胎座培養エキス、リンゴ果実培養細胞エキス、アルガニアスピノサカルス培養エキス、ブドウ
果実細胞エキス、アセチルデカペプチド−３、オリゴペプチド−２０、ヒトオリゴペプチド−１、パルミト
イルテトラペプチド−７、ヘキサペプチド−３３、セラミドＮＰ、セラミドＡＰ、セラミドＥＯＰ、コメヌ
カスフィンゴ糖脂質、グルコシルセラミド、カルボキシメチルフェニルアミノカルボキシプロピルホスホン
酸メチル、カラスムギ穀粒エキス、加水分解キャッサバ塊茎エキス、水溶性プロテオグリカン、加水分解卵
殻膜、アスコルビン酸、テトラヘキシルデカン酸アスコルビル、パルミチン酸アスコルビルリン酸３Ｎａ、
フラーレン、オタネニンジン根エキス、サトザクラ花エキス、ツボクサエキス、アーチチョーク葉エキス、
ソメイヨシノ葉エキス、シャクヤク根エキス、ウンシュウミカン果</t>
    </r>
    <r>
      <rPr>
        <sz val="8"/>
        <color theme="1"/>
        <rFont val="Arial"/>
        <family val="2"/>
        <charset val="204"/>
      </rPr>
      <t>⽪</t>
    </r>
    <r>
      <rPr>
        <sz val="8"/>
        <color theme="1"/>
        <rFont val="ＭＳ Ｐゴシック"/>
        <family val="2"/>
        <charset val="128"/>
      </rPr>
      <t>エキス、アーモンド油、オリーブ果実
油、カニナバラ果実油、ゴマ油、ダマスクバラ花油、ニオイテンジクアオイ油、ホホバ種子油、マカデミア
種子油、月見草油、水溶性コラーゲン、加水分解エラスチン、ヒアルロン酸Ｎａ、グリチルリチン酸２Ｋ、
アラントイン、リンゴ酸、ポリグルタミン酸、</t>
    </r>
    <r>
      <rPr>
        <sz val="8"/>
        <color theme="1"/>
        <rFont val="Arial"/>
        <family val="2"/>
        <charset val="204"/>
      </rPr>
      <t>α</t>
    </r>
    <r>
      <rPr>
        <sz val="8"/>
        <color theme="1"/>
        <rFont val="ＭＳ Ｐゴシック"/>
        <family val="2"/>
        <charset val="128"/>
      </rPr>
      <t>−グルカン、フィトスフィンゴシン、ＢＧ、１，２−ヘキ
サンジオール、レシチン、水添レシチン、セルロースガム、カラギーナン、キサンタンガム、エチルヘキシ
ルグリセリン、クエン酸、クエン酸Ｎａ、ＰＶＰ</t>
    </r>
    <phoneticPr fontId="11"/>
  </si>
  <si>
    <r>
      <t>VIONEE Sensitive Ni</t>
    </r>
    <r>
      <rPr>
        <sz val="10"/>
        <color rgb="FFFF0000"/>
        <rFont val="Arial"/>
        <family val="2"/>
        <charset val="204"/>
      </rPr>
      <t>с</t>
    </r>
    <r>
      <rPr>
        <sz val="10"/>
        <color theme="1"/>
        <rFont val="Arial"/>
        <family val="2"/>
        <charset val="204"/>
      </rPr>
      <t>o Plus</t>
    </r>
  </si>
  <si>
    <r>
      <rPr>
        <sz val="8"/>
        <color theme="1"/>
        <rFont val="ＭＳ Ｐゴシック"/>
        <family val="2"/>
        <charset val="128"/>
      </rPr>
      <t>スクワラン、マカデミアナッツ脂肪酸フィトステリル、アボカド油、月見草油、スクレロカリアビレア種子油、メドウフォーム油、ハナビラタケエキス、ハス花エキス、ニンジン根エキス、ロ</t>
    </r>
    <r>
      <rPr>
        <sz val="8"/>
        <color theme="1"/>
        <rFont val="Arial"/>
        <family val="2"/>
        <charset val="204"/>
      </rPr>
      <t>-</t>
    </r>
    <r>
      <rPr>
        <sz val="8"/>
        <color theme="1"/>
        <rFont val="ＭＳ Ｐゴシック"/>
        <family val="2"/>
        <charset val="128"/>
      </rPr>
      <t>ヤルゼリ</t>
    </r>
    <r>
      <rPr>
        <sz val="8"/>
        <color theme="1"/>
        <rFont val="Arial"/>
        <family val="2"/>
        <charset val="204"/>
      </rPr>
      <t>-</t>
    </r>
    <r>
      <rPr>
        <sz val="8"/>
        <color theme="1"/>
        <rFont val="ＭＳ Ｐゴシック"/>
        <family val="2"/>
        <charset val="128"/>
      </rPr>
      <t>エキス、フラーレン、テトラヘキシルデカン酸アスコルビル、</t>
    </r>
    <r>
      <rPr>
        <sz val="8"/>
        <color theme="1"/>
        <rFont val="Arial"/>
        <family val="2"/>
        <charset val="204"/>
      </rPr>
      <t>(</t>
    </r>
    <r>
      <rPr>
        <sz val="8"/>
        <color theme="1"/>
        <rFont val="ＭＳ Ｐゴシック"/>
        <family val="2"/>
        <charset val="128"/>
      </rPr>
      <t>カプロイル</t>
    </r>
    <r>
      <rPr>
        <sz val="8"/>
        <color theme="1"/>
        <rFont val="Arial"/>
        <family val="2"/>
        <charset val="204"/>
      </rPr>
      <t>/</t>
    </r>
    <r>
      <rPr>
        <sz val="8"/>
        <color theme="1"/>
        <rFont val="ＭＳ Ｐゴシック"/>
        <family val="2"/>
        <charset val="128"/>
      </rPr>
      <t>ラウロイル</t>
    </r>
    <r>
      <rPr>
        <sz val="8"/>
        <color theme="1"/>
        <rFont val="Arial"/>
        <family val="2"/>
        <charset val="204"/>
      </rPr>
      <t>)</t>
    </r>
    <r>
      <rPr>
        <sz val="8"/>
        <color theme="1"/>
        <rFont val="ＭＳ Ｐゴシック"/>
        <family val="2"/>
        <charset val="128"/>
      </rPr>
      <t>ラクチレート</t>
    </r>
    <r>
      <rPr>
        <sz val="8"/>
        <color theme="1"/>
        <rFont val="Arial"/>
        <family val="2"/>
        <charset val="204"/>
      </rPr>
      <t>Na</t>
    </r>
    <r>
      <rPr>
        <sz val="8"/>
        <color theme="1"/>
        <rFont val="ＭＳ Ｐゴシック"/>
        <family val="2"/>
        <charset val="128"/>
      </rPr>
      <t>、エンテロコッカスフェカリス、ダイズイソフラボン、トリプトファン、パール、葉酸、ビオチン、ナイアシンアミド、リボフラビンリン酸</t>
    </r>
    <r>
      <rPr>
        <sz val="8"/>
        <color theme="1"/>
        <rFont val="Arial"/>
        <family val="2"/>
        <charset val="204"/>
      </rPr>
      <t>Na</t>
    </r>
    <r>
      <rPr>
        <sz val="8"/>
        <color theme="1"/>
        <rFont val="ＭＳ Ｐゴシック"/>
        <family val="2"/>
        <charset val="128"/>
      </rPr>
      <t>、ピリドキシン</t>
    </r>
    <r>
      <rPr>
        <sz val="8"/>
        <color theme="1"/>
        <rFont val="Arial"/>
        <family val="2"/>
        <charset val="204"/>
      </rPr>
      <t>HCl</t>
    </r>
    <r>
      <rPr>
        <sz val="8"/>
        <color theme="1"/>
        <rFont val="ＭＳ Ｐゴシック"/>
        <family val="2"/>
        <charset val="128"/>
      </rPr>
      <t>、ブドウ果実エキス、カニナバラ果実油、アンズ核油、ダイズ油、ヒマワリ種子油、アルガニアスピノサ核油、ルリジサ種子油、マカデミア種子油、アサ種子油、アマニ油、ザクロ種子油、グリセリン、パルミチン酸デキストリン、クエン酸トリエチル、イソステアリン酸ソルビタン、水、グルコン酸亜鉛、</t>
    </r>
    <r>
      <rPr>
        <sz val="8"/>
        <color theme="1"/>
        <rFont val="Arial"/>
        <family val="2"/>
        <charset val="204"/>
      </rPr>
      <t>BG</t>
    </r>
    <r>
      <rPr>
        <sz val="8"/>
        <color theme="1"/>
        <rFont val="ＭＳ Ｐゴシック"/>
        <family val="2"/>
        <charset val="128"/>
      </rPr>
      <t>、ナットウガム、フェノキシエタノール、トコフェロール、ニュウコウジュ油</t>
    </r>
    <phoneticPr fontId="11"/>
  </si>
  <si>
    <r>
      <t xml:space="preserve">ImmunA’ge Classic </t>
    </r>
    <r>
      <rPr>
        <sz val="12"/>
        <color theme="1"/>
        <rFont val="Yu Mincho"/>
        <family val="1"/>
        <charset val="128"/>
      </rPr>
      <t>イミュナージュ・クラシック</t>
    </r>
    <r>
      <rPr>
        <sz val="12"/>
        <color theme="1"/>
        <rFont val="Arial"/>
        <family val="2"/>
        <charset val="204"/>
      </rPr>
      <t xml:space="preserve"> (</t>
    </r>
    <r>
      <rPr>
        <sz val="12"/>
        <color theme="1"/>
        <rFont val="Yu Mincho"/>
        <family val="1"/>
        <charset val="128"/>
      </rPr>
      <t>内容量</t>
    </r>
    <r>
      <rPr>
        <sz val="12"/>
        <color theme="1"/>
        <rFont val="Arial"/>
        <family val="2"/>
        <charset val="204"/>
      </rPr>
      <t>90g: 3g x 30</t>
    </r>
    <r>
      <rPr>
        <sz val="12"/>
        <color theme="1"/>
        <rFont val="Yu Mincho"/>
        <family val="1"/>
        <charset val="128"/>
      </rPr>
      <t>包</t>
    </r>
    <r>
      <rPr>
        <sz val="12"/>
        <color theme="1"/>
        <rFont val="Arial"/>
        <family val="2"/>
        <charset val="204"/>
      </rPr>
      <t xml:space="preserve">)
</t>
    </r>
  </si>
  <si>
    <r>
      <t xml:space="preserve">Immun’Age Starter </t>
    </r>
    <r>
      <rPr>
        <sz val="12"/>
        <color theme="1"/>
        <rFont val="Yu Mincho"/>
        <family val="1"/>
        <charset val="128"/>
      </rPr>
      <t>イミュナージュ・スターター</t>
    </r>
    <r>
      <rPr>
        <sz val="12"/>
        <color theme="1"/>
        <rFont val="Arial"/>
        <family val="2"/>
        <charset val="204"/>
      </rPr>
      <t xml:space="preserve"> (</t>
    </r>
    <r>
      <rPr>
        <sz val="12"/>
        <color theme="1"/>
        <rFont val="Yu Mincho"/>
        <family val="1"/>
        <charset val="128"/>
      </rPr>
      <t>内容量</t>
    </r>
    <r>
      <rPr>
        <sz val="12"/>
        <color theme="1"/>
        <rFont val="Arial"/>
        <family val="2"/>
        <charset val="204"/>
      </rPr>
      <t>45g: 4.5 g x 10</t>
    </r>
    <r>
      <rPr>
        <sz val="12"/>
        <color theme="1"/>
        <rFont val="Yu Mincho"/>
        <family val="1"/>
        <charset val="128"/>
      </rPr>
      <t>包</t>
    </r>
    <r>
      <rPr>
        <sz val="12"/>
        <color theme="1"/>
        <rFont val="Arial"/>
        <family val="2"/>
        <charset val="204"/>
      </rPr>
      <t>)</t>
    </r>
  </si>
  <si>
    <r>
      <t xml:space="preserve">ImmunA’ge Forte </t>
    </r>
    <r>
      <rPr>
        <sz val="12"/>
        <color theme="1"/>
        <rFont val="Yu Mincho"/>
        <family val="1"/>
        <charset val="128"/>
      </rPr>
      <t>イミュナージュ・フォルテ</t>
    </r>
    <r>
      <rPr>
        <sz val="12"/>
        <color theme="1"/>
        <rFont val="Arial"/>
        <family val="2"/>
        <charset val="204"/>
      </rPr>
      <t>(</t>
    </r>
    <r>
      <rPr>
        <sz val="12"/>
        <color theme="1"/>
        <rFont val="Yu Mincho"/>
        <family val="1"/>
        <charset val="128"/>
      </rPr>
      <t>内容量</t>
    </r>
    <r>
      <rPr>
        <sz val="12"/>
        <color theme="1"/>
        <rFont val="Arial"/>
        <family val="2"/>
        <charset val="204"/>
      </rPr>
      <t>270g: 4.5g x 60</t>
    </r>
    <r>
      <rPr>
        <sz val="12"/>
        <color theme="1"/>
        <rFont val="Yu Mincho"/>
        <family val="1"/>
        <charset val="128"/>
      </rPr>
      <t>包</t>
    </r>
    <r>
      <rPr>
        <sz val="12"/>
        <color theme="1"/>
        <rFont val="Arial"/>
        <family val="2"/>
        <charset val="204"/>
      </rPr>
      <t>)</t>
    </r>
  </si>
  <si>
    <r>
      <rPr>
        <sz val="12"/>
        <color theme="1"/>
        <rFont val="Yu Mincho"/>
        <family val="1"/>
        <charset val="128"/>
      </rPr>
      <t>さわやかデリケートウォッシュ</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</si>
  <si>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Vagina wash</t>
    </r>
    <phoneticPr fontId="11"/>
  </si>
  <si>
    <r>
      <rPr>
        <sz val="12"/>
        <color theme="1"/>
        <rFont val="Yu Mincho"/>
        <family val="1"/>
        <charset val="128"/>
      </rPr>
      <t>さわやかうるおいエッセンスジェル</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</si>
  <si>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 xml:space="preserve">Delicate Zone Cosme Essence Gel </t>
    </r>
    <phoneticPr fontId="11"/>
  </si>
  <si>
    <r>
      <rPr>
        <sz val="12"/>
        <color theme="1"/>
        <rFont val="Yu Mincho"/>
        <family val="1"/>
        <charset val="128"/>
      </rPr>
      <t>デリケート爽快クリーム</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</si>
  <si>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Vagina Rash Cream</t>
    </r>
    <phoneticPr fontId="11"/>
  </si>
  <si>
    <r>
      <rPr>
        <sz val="12"/>
        <color theme="1"/>
        <rFont val="Yu Mincho"/>
        <family val="1"/>
        <charset val="128"/>
      </rPr>
      <t>黒ずみ改善クリーム</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</si>
  <si>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Black Bodycare Cream</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</si>
  <si>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EYE LASH SERUM </t>
    </r>
  </si>
  <si>
    <r>
      <rPr>
        <sz val="8"/>
        <color theme="1"/>
        <rFont val="ＭＳ Ｐゴシック"/>
        <family val="2"/>
        <charset val="128"/>
      </rPr>
      <t>水、プラセンタエキス、ＢＧ、グリセリン、ペンチレングリコール、ＰＥＧ</t>
    </r>
    <r>
      <rPr>
        <sz val="8"/>
        <color theme="1"/>
        <rFont val="Arial"/>
        <family val="2"/>
        <charset val="204"/>
      </rPr>
      <t>/</t>
    </r>
    <r>
      <rPr>
        <sz val="8"/>
        <color theme="1"/>
        <rFont val="ＭＳ Ｐゴシック"/>
        <family val="2"/>
        <charset val="128"/>
      </rPr>
      <t>ＰＰＧ</t>
    </r>
    <r>
      <rPr>
        <sz val="8"/>
        <color theme="1"/>
        <rFont val="Arial"/>
        <family val="2"/>
        <charset val="204"/>
      </rPr>
      <t>/</t>
    </r>
    <r>
      <rPr>
        <sz val="8"/>
        <color theme="1"/>
        <rFont val="ＭＳ Ｐゴシック"/>
        <family val="2"/>
        <charset val="128"/>
      </rPr>
      <t>ポリブチレングリコール</t>
    </r>
    <r>
      <rPr>
        <sz val="8"/>
        <color theme="1"/>
        <rFont val="Arial"/>
        <family val="2"/>
        <charset val="204"/>
      </rPr>
      <t>-8/5/3</t>
    </r>
    <r>
      <rPr>
        <sz val="8"/>
        <color theme="1"/>
        <rFont val="ＭＳ Ｐゴシック"/>
        <family val="2"/>
        <charset val="128"/>
      </rPr>
      <t>グリセリン、ヒト脂肪間質細胞エクソソーム、ヒアルロン酸Ｎａ、アセチルテトラペプチド</t>
    </r>
    <r>
      <rPr>
        <sz val="8"/>
        <color theme="1"/>
        <rFont val="Arial"/>
        <family val="2"/>
        <charset val="204"/>
      </rPr>
      <t>-3</t>
    </r>
    <r>
      <rPr>
        <sz val="8"/>
        <color theme="1"/>
        <rFont val="ＭＳ Ｐゴシック"/>
        <family val="2"/>
        <charset val="128"/>
      </rPr>
      <t>、アカツメクサ花エキス、デキストラン、ピロ亜硫酸Ｎａ、グリシン、塩化亜鉛、セイヨウアカマツ球果エキス、チャ葉エキス、パンテノール、ビオチノイルトリペプチド</t>
    </r>
    <r>
      <rPr>
        <sz val="8"/>
        <color theme="1"/>
        <rFont val="Arial"/>
        <family val="2"/>
        <charset val="204"/>
      </rPr>
      <t>-1</t>
    </r>
    <r>
      <rPr>
        <sz val="8"/>
        <color theme="1"/>
        <rFont val="ＭＳ Ｐゴシック"/>
        <family val="2"/>
        <charset val="128"/>
      </rPr>
      <t>、パラクロレラケスレリ細胞外多糖体、ビンセトキシクムアトラツム根エキス、オタネニンジン根エキス、ポリクオタニウム</t>
    </r>
    <r>
      <rPr>
        <sz val="8"/>
        <color theme="1"/>
        <rFont val="Arial"/>
        <family val="2"/>
        <charset val="204"/>
      </rPr>
      <t>-107</t>
    </r>
    <r>
      <rPr>
        <sz val="8"/>
        <color theme="1"/>
        <rFont val="ＭＳ Ｐゴシック"/>
        <family val="2"/>
        <charset val="128"/>
      </rPr>
      <t>、クエン酸、クエン酸Ｎａ、</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ヘキサンジオール、酵母</t>
    </r>
    <r>
      <rPr>
        <sz val="8"/>
        <color theme="1"/>
        <rFont val="Arial"/>
        <family val="2"/>
        <charset val="204"/>
      </rPr>
      <t>β-</t>
    </r>
    <r>
      <rPr>
        <sz val="8"/>
        <color theme="1"/>
        <rFont val="ＭＳ Ｐゴシック"/>
        <family val="2"/>
        <charset val="128"/>
      </rPr>
      <t>グルカン、メチオニン、シクロヘキサン</t>
    </r>
    <r>
      <rPr>
        <sz val="8"/>
        <color theme="1"/>
        <rFont val="Arial"/>
        <family val="2"/>
        <charset val="204"/>
      </rPr>
      <t>-1</t>
    </r>
    <r>
      <rPr>
        <sz val="8"/>
        <color theme="1"/>
        <rFont val="ＭＳ Ｐゴシック"/>
        <family val="2"/>
        <charset val="128"/>
      </rPr>
      <t>，</t>
    </r>
    <r>
      <rPr>
        <sz val="8"/>
        <color theme="1"/>
        <rFont val="Arial"/>
        <family val="2"/>
        <charset val="204"/>
      </rPr>
      <t>4-</t>
    </r>
    <r>
      <rPr>
        <sz val="8"/>
        <color theme="1"/>
        <rFont val="ＭＳ Ｐゴシック"/>
        <family val="2"/>
        <charset val="128"/>
      </rPr>
      <t>ジカルボン酸ビスエトキシジグリコール、フェノキシエタノール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</si>
  <si>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Vital Lift Eye Essence</t>
    </r>
  </si>
  <si>
    <r>
      <rPr>
        <sz val="8"/>
        <color theme="1"/>
        <rFont val="ＭＳ Ｐゴシック"/>
        <family val="2"/>
        <charset val="128"/>
      </rPr>
      <t>プラセンタエキス、ヒト脂肪間質細胞エクソソーム、ＢＧ、ペンチレングリコール、シャクヤク根エキス、マロニエエキス、酵母</t>
    </r>
    <r>
      <rPr>
        <sz val="8"/>
        <color theme="1"/>
        <rFont val="Arial"/>
        <family val="2"/>
        <charset val="204"/>
      </rPr>
      <t>β</t>
    </r>
    <r>
      <rPr>
        <sz val="8"/>
        <color theme="1"/>
        <rFont val="ＭＳ Ｐゴシック"/>
        <family val="2"/>
        <charset val="128"/>
      </rPr>
      <t>－グルカン、シロキクラゲ多糖体、ダマスクバラ花水、ダマスクバラ花油、</t>
    </r>
    <r>
      <rPr>
        <sz val="8"/>
        <color theme="1"/>
        <rFont val="Arial"/>
        <family val="2"/>
        <charset val="204"/>
      </rPr>
      <t>1,2</t>
    </r>
    <r>
      <rPr>
        <sz val="8"/>
        <color theme="1"/>
        <rFont val="ＭＳ Ｐゴシック"/>
        <family val="2"/>
        <charset val="128"/>
      </rPr>
      <t>－ヘキサンジオール、メチオニン、ＰＰＧ</t>
    </r>
    <r>
      <rPr>
        <sz val="8"/>
        <color theme="1"/>
        <rFont val="Arial"/>
        <family val="2"/>
        <charset val="204"/>
      </rPr>
      <t>-26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、ＰＥＧ</t>
    </r>
    <r>
      <rPr>
        <sz val="8"/>
        <color theme="1"/>
        <rFont val="Arial"/>
        <family val="2"/>
        <charset val="204"/>
      </rPr>
      <t>-40</t>
    </r>
    <r>
      <rPr>
        <sz val="8"/>
        <color theme="1"/>
        <rFont val="ＭＳ Ｐゴシック"/>
        <family val="2"/>
        <charset val="128"/>
      </rPr>
      <t>水添ヒマシ油、フェネチルアルコール、水</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</si>
  <si>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PLASIR CREAM</t>
    </r>
  </si>
  <si>
    <r>
      <rPr>
        <sz val="8"/>
        <color theme="1"/>
        <rFont val="ＭＳ Ｐゴシック"/>
        <family val="2"/>
        <charset val="128"/>
      </rPr>
      <t>水、プラセンタエキス、グリセリン、</t>
    </r>
    <r>
      <rPr>
        <sz val="8"/>
        <color theme="1"/>
        <rFont val="Arial"/>
        <family val="2"/>
        <charset val="204"/>
      </rPr>
      <t>BG</t>
    </r>
    <r>
      <rPr>
        <sz val="8"/>
        <color theme="1"/>
        <rFont val="ＭＳ Ｐゴシック"/>
        <family val="2"/>
        <charset val="128"/>
      </rPr>
      <t>、ホホバ種子油、馬油、パルミチン酸エチルヘキシル、ペンチレングリコール、スクワラン、ステアリン酸グリセリル（</t>
    </r>
    <r>
      <rPr>
        <sz val="8"/>
        <color theme="1"/>
        <rFont val="Arial"/>
        <family val="2"/>
        <charset val="204"/>
      </rPr>
      <t>SE</t>
    </r>
    <r>
      <rPr>
        <sz val="8"/>
        <color theme="1"/>
        <rFont val="ＭＳ Ｐゴシック"/>
        <family val="2"/>
        <charset val="128"/>
      </rPr>
      <t>）、ヒト脂肪間質細胞エクソソーム、バクチオール、ヒドロキシエチルウレア、シア脂、アラントイン、ダマスクバラ花水、ヒアルロン酸</t>
    </r>
    <r>
      <rPr>
        <sz val="8"/>
        <color theme="1"/>
        <rFont val="Arial"/>
        <family val="2"/>
        <charset val="204"/>
      </rPr>
      <t>Na</t>
    </r>
    <r>
      <rPr>
        <sz val="8"/>
        <color theme="1"/>
        <rFont val="ＭＳ Ｐゴシック"/>
        <family val="2"/>
        <charset val="128"/>
      </rPr>
      <t>、酵母</t>
    </r>
    <r>
      <rPr>
        <sz val="8"/>
        <color theme="1"/>
        <rFont val="Arial"/>
        <family val="2"/>
        <charset val="204"/>
      </rPr>
      <t>β</t>
    </r>
    <r>
      <rPr>
        <sz val="8"/>
        <color theme="1"/>
        <rFont val="ＭＳ Ｐゴシック"/>
        <family val="2"/>
        <charset val="128"/>
      </rPr>
      <t>－グルカン、水添レシチン、ヒドロキシプロピルメチルセルロースステアロキシエーテル、トコフェロール、メチオニン、ダマスクバラ花油、</t>
    </r>
    <r>
      <rPr>
        <sz val="8"/>
        <color theme="1"/>
        <rFont val="Arial"/>
        <family val="2"/>
        <charset val="204"/>
      </rPr>
      <t>1,2-</t>
    </r>
    <r>
      <rPr>
        <sz val="8"/>
        <color theme="1"/>
        <rFont val="ＭＳ Ｐゴシック"/>
        <family val="2"/>
        <charset val="128"/>
      </rPr>
      <t>ヘキサンジオール、ポリアクリレートクロスポリマー</t>
    </r>
    <r>
      <rPr>
        <sz val="8"/>
        <color theme="1"/>
        <rFont val="Arial"/>
        <family val="2"/>
        <charset val="204"/>
      </rPr>
      <t>-6</t>
    </r>
    <r>
      <rPr>
        <sz val="8"/>
        <color theme="1"/>
        <rFont val="ＭＳ Ｐゴシック"/>
        <family val="2"/>
        <charset val="128"/>
      </rPr>
      <t>、</t>
    </r>
    <r>
      <rPr>
        <sz val="8"/>
        <color theme="1"/>
        <rFont val="Arial"/>
        <family val="2"/>
        <charset val="204"/>
      </rPr>
      <t>EDTA-2Na</t>
    </r>
    <r>
      <rPr>
        <sz val="8"/>
        <color theme="1"/>
        <rFont val="ＭＳ Ｐゴシック"/>
        <family val="2"/>
        <charset val="128"/>
      </rPr>
      <t>、ステアロイルメチルタウリン</t>
    </r>
    <r>
      <rPr>
        <sz val="8"/>
        <color theme="1"/>
        <rFont val="Arial"/>
        <family val="2"/>
        <charset val="204"/>
      </rPr>
      <t>Na</t>
    </r>
    <r>
      <rPr>
        <sz val="8"/>
        <color theme="1"/>
        <rFont val="ＭＳ Ｐゴシック"/>
        <family val="2"/>
        <charset val="128"/>
      </rPr>
      <t>、セテアリルアルコール、ステアリルアルコール、フェノキシエタノール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</si>
  <si>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LUMIELE LOTION</t>
    </r>
  </si>
  <si>
    <r>
      <rPr>
        <sz val="8"/>
        <color theme="1"/>
        <rFont val="ＭＳ Ｐゴシック"/>
        <family val="2"/>
        <charset val="128"/>
      </rPr>
      <t>プラセンタエキス、水、ペンチレングリコール、</t>
    </r>
    <r>
      <rPr>
        <sz val="8"/>
        <color theme="1"/>
        <rFont val="Arial"/>
        <family val="2"/>
        <charset val="204"/>
      </rPr>
      <t>BG</t>
    </r>
    <r>
      <rPr>
        <sz val="8"/>
        <color theme="1"/>
        <rFont val="ＭＳ Ｐゴシック"/>
        <family val="2"/>
        <charset val="128"/>
      </rPr>
      <t>、グリセリン、ヒト脂肪間質細胞エクソソーム、アラントイン、加水分解コラーゲン、加水分解エラスチン、ヒアルロン酸</t>
    </r>
    <r>
      <rPr>
        <sz val="8"/>
        <color theme="1"/>
        <rFont val="Arial"/>
        <family val="2"/>
        <charset val="204"/>
      </rPr>
      <t>Na</t>
    </r>
    <r>
      <rPr>
        <sz val="8"/>
        <color theme="1"/>
        <rFont val="ＭＳ Ｐゴシック"/>
        <family val="2"/>
        <charset val="128"/>
      </rPr>
      <t>、ツボクサエキス、オウゴン根エキス、イタドリ根エキス、カンゾウ根エキス、チャ葉エキス、ローズマリー葉エキス、カミツレ花エキス、セラミド</t>
    </r>
    <r>
      <rPr>
        <sz val="8"/>
        <color theme="1"/>
        <rFont val="Arial"/>
        <family val="2"/>
        <charset val="204"/>
      </rPr>
      <t>NP</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、ダマスクバラ花油、酵母</t>
    </r>
    <r>
      <rPr>
        <sz val="8"/>
        <color theme="1"/>
        <rFont val="Arial"/>
        <family val="2"/>
        <charset val="204"/>
      </rPr>
      <t>β</t>
    </r>
    <r>
      <rPr>
        <sz val="8"/>
        <color theme="1"/>
        <rFont val="ＭＳ Ｐゴシック"/>
        <family val="2"/>
        <charset val="128"/>
      </rPr>
      <t>－グルカン、水添レシチン、</t>
    </r>
    <r>
      <rPr>
        <sz val="8"/>
        <color theme="1"/>
        <rFont val="Arial"/>
        <family val="2"/>
        <charset val="204"/>
      </rPr>
      <t>1,2-</t>
    </r>
    <r>
      <rPr>
        <sz val="8"/>
        <color theme="1"/>
        <rFont val="ＭＳ Ｐゴシック"/>
        <family val="2"/>
        <charset val="128"/>
      </rPr>
      <t>ヘキサンジオール、メチオニン、</t>
    </r>
    <r>
      <rPr>
        <sz val="8"/>
        <color theme="1"/>
        <rFont val="Arial"/>
        <family val="2"/>
        <charset val="204"/>
      </rPr>
      <t>PPG-26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t>
    </r>
    <r>
      <rPr>
        <sz val="8"/>
        <color theme="1"/>
        <rFont val="Arial"/>
        <family val="2"/>
        <charset val="204"/>
      </rPr>
      <t>PEG-40</t>
    </r>
    <r>
      <rPr>
        <sz val="8"/>
        <color theme="1"/>
        <rFont val="ＭＳ Ｐゴシック"/>
        <family val="2"/>
        <charset val="128"/>
      </rPr>
      <t>水添ヒマシ油、キサンタンガム、フィトステロールズ、フェノキシエタノール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</si>
  <si>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FACE UP SERUM </t>
    </r>
  </si>
  <si>
    <r>
      <rPr>
        <sz val="8"/>
        <color theme="1"/>
        <rFont val="ＭＳ Ｐゴシック"/>
        <family val="2"/>
        <charset val="128"/>
      </rPr>
      <t>プラセンタエキス、ペンチレングリコール、ヒト脂肪間質細胞エクソソーム、パルミチン酸アスコルビルリン酸３Ｎａ、３</t>
    </r>
    <r>
      <rPr>
        <sz val="8"/>
        <color theme="1"/>
        <rFont val="Arial"/>
        <family val="2"/>
        <charset val="204"/>
      </rPr>
      <t>-O-</t>
    </r>
    <r>
      <rPr>
        <sz val="8"/>
        <color theme="1"/>
        <rFont val="ＭＳ Ｐゴシック"/>
        <family val="2"/>
        <charset val="128"/>
      </rPr>
      <t>エチルアスコルビン酸、コメ発酵液、酵母</t>
    </r>
    <r>
      <rPr>
        <sz val="8"/>
        <color theme="1"/>
        <rFont val="Arial"/>
        <family val="2"/>
        <charset val="204"/>
      </rPr>
      <t>β</t>
    </r>
    <r>
      <rPr>
        <sz val="8"/>
        <color theme="1"/>
        <rFont val="ＭＳ Ｐゴシック"/>
        <family val="2"/>
        <charset val="128"/>
      </rPr>
      <t>－グルカン、シロキクラゲ多糖体、カエサルピニアスピノサ果実エキス、カッパフィカスアルバレジエキス、加水分解コラーゲン、１，２－ヘキサンジオール、メチオニン、ＢＧ、クエン酸Ｎａ、クエン酸、水、フェノキシエタノール</t>
    </r>
    <phoneticPr fontId="11"/>
  </si>
  <si>
    <r>
      <rPr>
        <sz val="8"/>
        <color theme="1"/>
        <rFont val="ＭＳ Ｐゴシック"/>
        <family val="2"/>
        <charset val="128"/>
      </rPr>
      <t>ミネラルオイル、水添ポリイソブテン、パルミチン酸デキストリン、ダイマージリノール
酸ジ（イソステアリル／フィトステリル）、メトキシケイヒ酸エチルヘキシル、
トリ（カプリル酸／カプリン酸）グリセリル、リンゴ酸ジイソステアリル、ヒアルロン酸Ｎａ、加水分解コラーゲン、サトザクラ花エキス、ソメイヨシノ葉エキス、スミノミザクラ果実
エキス、コメ発酵液、酒粕エキス、ジパルミトイルヒドロキシプロリン、テトラヘキシル
デカン酸アスコルビル、ＢＧ、水、トリエチルヘキサン酸トリメチロールプロパン、
ジメチコン、ジメチルシリル化シリカ、１，２－ヘキサンジオール、赤２１８</t>
    </r>
  </si>
  <si>
    <r>
      <rPr>
        <sz val="8"/>
        <color theme="1"/>
        <rFont val="ＭＳ Ｐゴシック"/>
        <family val="2"/>
        <charset val="128"/>
      </rPr>
      <t>水、グリセリン、</t>
    </r>
    <r>
      <rPr>
        <sz val="8"/>
        <color theme="1"/>
        <rFont val="Arial"/>
        <family val="2"/>
        <charset val="204"/>
      </rPr>
      <t>BG</t>
    </r>
    <r>
      <rPr>
        <sz val="8"/>
        <color theme="1"/>
        <rFont val="ＭＳ Ｐゴシック"/>
        <family val="2"/>
        <charset val="128"/>
      </rPr>
      <t>、ジグリセリン、ヒアルロン酸</t>
    </r>
    <r>
      <rPr>
        <sz val="8"/>
        <color theme="1"/>
        <rFont val="Arial"/>
        <family val="2"/>
        <charset val="204"/>
      </rPr>
      <t>Na</t>
    </r>
    <r>
      <rPr>
        <sz val="8"/>
        <color theme="1"/>
        <rFont val="ＭＳ Ｐゴシック"/>
        <family val="2"/>
        <charset val="128"/>
      </rPr>
      <t>、水溶性コラーゲン、サトザクラ花エキス、ソメイヨシノ葉エキス、スミノイミザクラ果実エキス、コメエキス、シアノコバラミン、アラントイン、</t>
    </r>
    <r>
      <rPr>
        <sz val="8"/>
        <color theme="1"/>
        <rFont val="Arial"/>
        <family val="2"/>
        <charset val="204"/>
      </rPr>
      <t>PCA</t>
    </r>
    <r>
      <rPr>
        <sz val="8"/>
        <color theme="1"/>
        <rFont val="ＭＳ Ｐゴシック"/>
        <family val="2"/>
        <charset val="128"/>
      </rPr>
      <t>－</t>
    </r>
    <r>
      <rPr>
        <sz val="8"/>
        <color theme="1"/>
        <rFont val="Arial"/>
        <family val="2"/>
        <charset val="204"/>
      </rPr>
      <t>Na</t>
    </r>
    <r>
      <rPr>
        <sz val="8"/>
        <color theme="1"/>
        <rFont val="ＭＳ Ｐゴシック"/>
        <family val="2"/>
        <charset val="128"/>
      </rPr>
      <t>、リンゴ酸、キサンタンガム、アスコルビン酸、</t>
    </r>
    <r>
      <rPr>
        <sz val="8"/>
        <color theme="1"/>
        <rFont val="Arial"/>
        <family val="2"/>
        <charset val="204"/>
      </rPr>
      <t>PG</t>
    </r>
    <r>
      <rPr>
        <sz val="8"/>
        <color theme="1"/>
        <rFont val="ＭＳ Ｐゴシック"/>
        <family val="2"/>
        <charset val="128"/>
      </rPr>
      <t>、</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水添ヒマシ油、香料、フェノキシエタノール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</si>
  <si>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、ミネラルオイル、グリセリン、ポリアクリルアミド、（</t>
    </r>
    <r>
      <rPr>
        <sz val="8"/>
        <color theme="1"/>
        <rFont val="Arial"/>
        <family val="2"/>
        <charset val="204"/>
      </rPr>
      <t>C13</t>
    </r>
    <r>
      <rPr>
        <sz val="8"/>
        <color theme="1"/>
        <rFont val="ＭＳ Ｐゴシック"/>
        <family val="2"/>
        <charset val="128"/>
      </rPr>
      <t>，</t>
    </r>
    <r>
      <rPr>
        <sz val="8"/>
        <color theme="1"/>
        <rFont val="Arial"/>
        <family val="2"/>
        <charset val="204"/>
      </rPr>
      <t>14</t>
    </r>
    <r>
      <rPr>
        <sz val="8"/>
        <color theme="1"/>
        <rFont val="ＭＳ Ｐゴシック"/>
        <family val="2"/>
        <charset val="128"/>
      </rPr>
      <t>）イソパラフィン、ヒアルロン酸</t>
    </r>
    <r>
      <rPr>
        <sz val="8"/>
        <color theme="1"/>
        <rFont val="Arial"/>
        <family val="2"/>
        <charset val="204"/>
      </rPr>
      <t>Na</t>
    </r>
    <r>
      <rPr>
        <sz val="8"/>
        <color theme="1"/>
        <rFont val="ＭＳ Ｐゴシック"/>
        <family val="2"/>
        <charset val="128"/>
      </rPr>
      <t>、水溶性コラーゲン、アスタキサンチン、サトザクラ花エキス、ソメイヨシノ葉エキス、スミノミザクラ果実エキス、コメエキス、スクワラン、ホホバ種子油、ヘマトコッカスプルビアリスエキス、ジメチコン、グリコシルトレハロース、加水分解水添デンプン、リンゴ酸、水添レシチン、ダイズステロール、トコフェロール、シアノコバラミン、ラウレス－</t>
    </r>
    <r>
      <rPr>
        <sz val="8"/>
        <color theme="1"/>
        <rFont val="Arial"/>
        <family val="2"/>
        <charset val="204"/>
      </rPr>
      <t>7</t>
    </r>
    <r>
      <rPr>
        <sz val="8"/>
        <color theme="1"/>
        <rFont val="ＭＳ Ｐゴシック"/>
        <family val="2"/>
        <charset val="128"/>
      </rPr>
      <t>、アスコルビン酸、</t>
    </r>
    <r>
      <rPr>
        <sz val="8"/>
        <color theme="1"/>
        <rFont val="Arial"/>
        <family val="2"/>
        <charset val="204"/>
      </rPr>
      <t>PG</t>
    </r>
    <r>
      <rPr>
        <sz val="8"/>
        <color theme="1"/>
        <rFont val="ＭＳ Ｐゴシック"/>
        <family val="2"/>
        <charset val="128"/>
      </rPr>
      <t>、香料、フェノキシエタノール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</si>
  <si>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、ジグリセリン、ヒアルロン酸</t>
    </r>
    <r>
      <rPr>
        <sz val="8"/>
        <color theme="1"/>
        <rFont val="Arial"/>
        <family val="2"/>
        <charset val="204"/>
      </rPr>
      <t>Na</t>
    </r>
    <r>
      <rPr>
        <sz val="8"/>
        <color theme="1"/>
        <rFont val="ＭＳ Ｐゴシック"/>
        <family val="2"/>
        <charset val="128"/>
      </rPr>
      <t>、加水分解ヒアルロン酸、アセチルヒアルロン酸</t>
    </r>
    <r>
      <rPr>
        <sz val="8"/>
        <color theme="1"/>
        <rFont val="Arial"/>
        <family val="2"/>
        <charset val="204"/>
      </rPr>
      <t>Na</t>
    </r>
    <r>
      <rPr>
        <sz val="8"/>
        <color theme="1"/>
        <rFont val="ＭＳ Ｐゴシック"/>
        <family val="2"/>
        <charset val="128"/>
      </rPr>
      <t>、グレープフルーツ果実エキス、リンゴ果実エキス、ナツメ果実エキス、オレンジ果汁、レモン果汁、ライム果汁、サンザシエキス、加水分解水添デンプン、グリセリン、ベタイン、グリセリルグルコシド、グリコシルトレハロース、キサンタンガム、クエン酸、クエン酸</t>
    </r>
    <r>
      <rPr>
        <sz val="8"/>
        <color theme="1"/>
        <rFont val="Arial"/>
        <family val="2"/>
        <charset val="204"/>
      </rPr>
      <t>Na</t>
    </r>
    <r>
      <rPr>
        <sz val="8"/>
        <color theme="1"/>
        <rFont val="ＭＳ Ｐゴシック"/>
        <family val="2"/>
        <charset val="128"/>
      </rPr>
      <t>、メチルパラベン、エチルパラベン、フェノキシエタノール</t>
    </r>
  </si>
  <si>
    <r>
      <rPr>
        <sz val="8"/>
        <color theme="1"/>
        <rFont val="ＭＳ Ｐゴシック"/>
        <family val="2"/>
        <charset val="128"/>
      </rPr>
      <t>水、プロパンジオール、グリセリン、エタノール、ユビキノン、チャ葉エキス、プラセンタエキス、セリン、グリシン、グルタミン酸、アラニン、リシン、アルギニン、トレオニン、プロリン、トレハロース、</t>
    </r>
    <r>
      <rPr>
        <sz val="8"/>
        <color theme="1"/>
        <rFont val="Arial"/>
        <family val="2"/>
        <charset val="204"/>
      </rPr>
      <t>PCA</t>
    </r>
    <r>
      <rPr>
        <sz val="8"/>
        <color theme="1"/>
        <rFont val="ＭＳ Ｐゴシック"/>
        <family val="2"/>
        <charset val="128"/>
      </rPr>
      <t>イソステアリン酸</t>
    </r>
    <r>
      <rPr>
        <sz val="8"/>
        <color theme="1"/>
        <rFont val="Arial"/>
        <family val="2"/>
        <charset val="204"/>
      </rPr>
      <t>PEG</t>
    </r>
    <r>
      <rPr>
        <sz val="8"/>
        <color theme="1"/>
        <rFont val="ＭＳ Ｐゴシック"/>
        <family val="2"/>
        <charset val="128"/>
      </rPr>
      <t>－</t>
    </r>
    <r>
      <rPr>
        <sz val="8"/>
        <color theme="1"/>
        <rFont val="Arial"/>
        <family val="2"/>
        <charset val="204"/>
      </rPr>
      <t>40</t>
    </r>
    <r>
      <rPr>
        <sz val="8"/>
        <color theme="1"/>
        <rFont val="ＭＳ Ｐゴシック"/>
        <family val="2"/>
        <charset val="128"/>
      </rPr>
      <t>水添ヒマシ油、ベタイン、</t>
    </r>
    <r>
      <rPr>
        <sz val="8"/>
        <color theme="1"/>
        <rFont val="Arial"/>
        <family val="2"/>
        <charset val="204"/>
      </rPr>
      <t>PCA</t>
    </r>
    <r>
      <rPr>
        <sz val="8"/>
        <color theme="1"/>
        <rFont val="ＭＳ Ｐゴシック"/>
        <family val="2"/>
        <charset val="128"/>
      </rPr>
      <t>－</t>
    </r>
    <r>
      <rPr>
        <sz val="8"/>
        <color theme="1"/>
        <rFont val="Arial"/>
        <family val="2"/>
        <charset val="204"/>
      </rPr>
      <t>Na</t>
    </r>
    <r>
      <rPr>
        <sz val="8"/>
        <color theme="1"/>
        <rFont val="ＭＳ Ｐゴシック"/>
        <family val="2"/>
        <charset val="128"/>
      </rPr>
      <t>、メチルグルセス－</t>
    </r>
    <r>
      <rPr>
        <sz val="8"/>
        <color theme="1"/>
        <rFont val="Arial"/>
        <family val="2"/>
        <charset val="204"/>
      </rPr>
      <t>10</t>
    </r>
    <r>
      <rPr>
        <sz val="8"/>
        <color theme="1"/>
        <rFont val="ＭＳ Ｐゴシック"/>
        <family val="2"/>
        <charset val="128"/>
      </rPr>
      <t>、ソルビトール、</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水添ヒマシ油、キサンタンガム、クエン酸</t>
    </r>
    <r>
      <rPr>
        <sz val="8"/>
        <color theme="1"/>
        <rFont val="Arial"/>
        <family val="2"/>
        <charset val="204"/>
      </rPr>
      <t>Na</t>
    </r>
    <r>
      <rPr>
        <sz val="8"/>
        <color theme="1"/>
        <rFont val="ＭＳ Ｐゴシック"/>
        <family val="2"/>
        <charset val="128"/>
      </rPr>
      <t>、クエン酸、イソステアリン酸</t>
    </r>
    <r>
      <rPr>
        <sz val="8"/>
        <color theme="1"/>
        <rFont val="Arial"/>
        <family val="2"/>
        <charset val="204"/>
      </rPr>
      <t>PEG</t>
    </r>
    <r>
      <rPr>
        <sz val="8"/>
        <color theme="1"/>
        <rFont val="ＭＳ Ｐゴシック"/>
        <family val="2"/>
        <charset val="128"/>
      </rPr>
      <t>－</t>
    </r>
    <r>
      <rPr>
        <sz val="8"/>
        <color theme="1"/>
        <rFont val="Arial"/>
        <family val="2"/>
        <charset val="204"/>
      </rPr>
      <t>30</t>
    </r>
    <r>
      <rPr>
        <sz val="8"/>
        <color theme="1"/>
        <rFont val="ＭＳ Ｐゴシック"/>
        <family val="2"/>
        <charset val="128"/>
      </rPr>
      <t>グリセリル、テトラオレイン酸ソルベス－</t>
    </r>
    <r>
      <rPr>
        <sz val="8"/>
        <color theme="1"/>
        <rFont val="Arial"/>
        <family val="2"/>
        <charset val="204"/>
      </rPr>
      <t>60</t>
    </r>
    <r>
      <rPr>
        <sz val="8"/>
        <color theme="1"/>
        <rFont val="ＭＳ Ｐゴシック"/>
        <family val="2"/>
        <charset val="128"/>
      </rPr>
      <t>、フェノキシエタノール、エチルパラベン、メチルパラベン、プロピルパラベン</t>
    </r>
  </si>
  <si>
    <r>
      <rPr>
        <sz val="8"/>
        <color theme="1"/>
        <rFont val="ＭＳ Ｐゴシック"/>
        <family val="2"/>
        <charset val="128"/>
      </rPr>
      <t>水、</t>
    </r>
    <r>
      <rPr>
        <sz val="8"/>
        <color theme="1"/>
        <rFont val="Arial"/>
        <family val="2"/>
        <charset val="204"/>
      </rPr>
      <t>BG</t>
    </r>
    <r>
      <rPr>
        <sz val="8"/>
        <color theme="1"/>
        <rFont val="ＭＳ Ｐゴシック"/>
        <family val="2"/>
        <charset val="128"/>
      </rPr>
      <t>、</t>
    </r>
    <r>
      <rPr>
        <sz val="8"/>
        <color theme="1"/>
        <rFont val="Arial"/>
        <family val="2"/>
        <charset val="204"/>
      </rPr>
      <t>PPG</t>
    </r>
    <r>
      <rPr>
        <sz val="8"/>
        <color theme="1"/>
        <rFont val="ＭＳ Ｐゴシック"/>
        <family val="2"/>
        <charset val="128"/>
      </rPr>
      <t>－</t>
    </r>
    <r>
      <rPr>
        <sz val="8"/>
        <color theme="1"/>
        <rFont val="Arial"/>
        <family val="2"/>
        <charset val="204"/>
      </rPr>
      <t>14</t>
    </r>
    <r>
      <rPr>
        <sz val="8"/>
        <color theme="1"/>
        <rFont val="ＭＳ Ｐゴシック"/>
        <family val="2"/>
        <charset val="128"/>
      </rPr>
      <t>ポリグリセリル－</t>
    </r>
    <r>
      <rPr>
        <sz val="8"/>
        <color theme="1"/>
        <rFont val="Arial"/>
        <family val="2"/>
        <charset val="204"/>
      </rPr>
      <t>2</t>
    </r>
    <r>
      <rPr>
        <sz val="8"/>
        <color theme="1"/>
        <rFont val="ＭＳ Ｐゴシック"/>
        <family val="2"/>
        <charset val="128"/>
      </rPr>
      <t>エーテル、水溶性コラーゲン、加水分解コラーゲン、ソメイヨシノ葉、エキス、トコフェロール、グリセリン、（エイコサン二酸</t>
    </r>
    <r>
      <rPr>
        <sz val="8"/>
        <color theme="1"/>
        <rFont val="Arial"/>
        <family val="2"/>
        <charset val="204"/>
      </rPr>
      <t>/</t>
    </r>
    <r>
      <rPr>
        <sz val="8"/>
        <color theme="1"/>
        <rFont val="ＭＳ Ｐゴシック"/>
        <family val="2"/>
        <charset val="128"/>
      </rPr>
      <t>テトラデカン二酸）ポリグリセリル－</t>
    </r>
    <r>
      <rPr>
        <sz val="8"/>
        <color theme="1"/>
        <rFont val="Arial"/>
        <family val="2"/>
        <charset val="204"/>
      </rPr>
      <t>10</t>
    </r>
    <r>
      <rPr>
        <sz val="8"/>
        <color theme="1"/>
        <rFont val="ＭＳ Ｐゴシック"/>
        <family val="2"/>
        <charset val="128"/>
      </rPr>
      <t>、ポリクオタニウム－</t>
    </r>
    <r>
      <rPr>
        <sz val="8"/>
        <color theme="1"/>
        <rFont val="Arial"/>
        <family val="2"/>
        <charset val="204"/>
      </rPr>
      <t>51</t>
    </r>
    <r>
      <rPr>
        <sz val="8"/>
        <color theme="1"/>
        <rFont val="ＭＳ Ｐゴシック"/>
        <family val="2"/>
        <charset val="128"/>
      </rPr>
      <t>、キサンタンガム、</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t>
    </r>
    <r>
      <rPr>
        <sz val="8"/>
        <color theme="1"/>
        <rFont val="Arial"/>
        <family val="2"/>
        <charset val="204"/>
      </rPr>
      <t>PEG</t>
    </r>
    <r>
      <rPr>
        <sz val="8"/>
        <color theme="1"/>
        <rFont val="ＭＳ Ｐゴシック"/>
        <family val="2"/>
        <charset val="128"/>
      </rPr>
      <t>－</t>
    </r>
    <r>
      <rPr>
        <sz val="8"/>
        <color theme="1"/>
        <rFont val="Arial"/>
        <family val="2"/>
        <charset val="204"/>
      </rPr>
      <t>75</t>
    </r>
    <r>
      <rPr>
        <sz val="8"/>
        <color theme="1"/>
        <rFont val="ＭＳ Ｐゴシック"/>
        <family val="2"/>
        <charset val="128"/>
      </rPr>
      <t>、カルボマー、クエン酸、クエン酸</t>
    </r>
    <r>
      <rPr>
        <sz val="8"/>
        <color theme="1"/>
        <rFont val="Arial"/>
        <family val="2"/>
        <charset val="204"/>
      </rPr>
      <t>Na</t>
    </r>
    <r>
      <rPr>
        <sz val="8"/>
        <color theme="1"/>
        <rFont val="ＭＳ Ｐゴシック"/>
        <family val="2"/>
        <charset val="128"/>
      </rPr>
      <t>、水酸化</t>
    </r>
    <r>
      <rPr>
        <sz val="8"/>
        <color theme="1"/>
        <rFont val="Arial"/>
        <family val="2"/>
        <charset val="204"/>
      </rPr>
      <t>Na</t>
    </r>
    <r>
      <rPr>
        <sz val="8"/>
        <color theme="1"/>
        <rFont val="ＭＳ Ｐゴシック"/>
        <family val="2"/>
        <charset val="128"/>
      </rPr>
      <t>、メチルパラベン、エチルパラベン、フェノキシエタノール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</si>
  <si>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、グリセリン、ジグリセリン、ヘキサペプチド−</t>
    </r>
    <r>
      <rPr>
        <sz val="8"/>
        <color theme="1"/>
        <rFont val="Arial"/>
        <family val="2"/>
        <charset val="204"/>
      </rPr>
      <t>33</t>
    </r>
    <r>
      <rPr>
        <sz val="8"/>
        <color theme="1"/>
        <rFont val="ＭＳ Ｐゴシック"/>
        <family val="2"/>
        <charset val="128"/>
      </rPr>
      <t>、オリゴペプチド−</t>
    </r>
    <r>
      <rPr>
        <sz val="8"/>
        <color theme="1"/>
        <rFont val="Arial"/>
        <family val="2"/>
        <charset val="204"/>
      </rPr>
      <t>34</t>
    </r>
    <r>
      <rPr>
        <sz val="8"/>
        <color theme="1"/>
        <rFont val="ＭＳ Ｐゴシック"/>
        <family val="2"/>
        <charset val="128"/>
      </rPr>
      <t>、アセチルデカペプチド−</t>
    </r>
    <r>
      <rPr>
        <sz val="8"/>
        <color theme="1"/>
        <rFont val="Arial"/>
        <family val="2"/>
        <charset val="204"/>
      </rPr>
      <t>3</t>
    </r>
    <r>
      <rPr>
        <sz val="8"/>
        <color theme="1"/>
        <rFont val="ＭＳ Ｐゴシック"/>
        <family val="2"/>
        <charset val="128"/>
      </rPr>
      <t>、ローマカミツレ花エキス、トウキンセンカ花エキス、ヤグルマギク花エキス、カミツレ花エキス、セイヨウオトギリソウ花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茎エキス、フユボダイジュ花エキス、グリコシルトレハロース、加水分解水添デンプン、キサンタンガム、</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水添ヒマシ油、シクロヘキサシロキサン、シクロペンタシロキサン、トリエチルヘキサノイン、ポリアクリレートクロスポリマー−</t>
    </r>
    <r>
      <rPr>
        <sz val="8"/>
        <color theme="1"/>
        <rFont val="Arial"/>
        <family val="2"/>
        <charset val="204"/>
      </rPr>
      <t>6</t>
    </r>
    <r>
      <rPr>
        <sz val="8"/>
        <color theme="1"/>
        <rFont val="ＭＳ Ｐゴシック"/>
        <family val="2"/>
        <charset val="128"/>
      </rPr>
      <t>、オレイン酸ポリグリセリル−</t>
    </r>
    <r>
      <rPr>
        <sz val="8"/>
        <color theme="1"/>
        <rFont val="Arial"/>
        <family val="2"/>
        <charset val="204"/>
      </rPr>
      <t>2</t>
    </r>
    <r>
      <rPr>
        <sz val="8"/>
        <color theme="1"/>
        <rFont val="ＭＳ Ｐゴシック"/>
        <family val="2"/>
        <charset val="128"/>
      </rPr>
      <t>、クエン酸、クエン酸</t>
    </r>
    <r>
      <rPr>
        <sz val="8"/>
        <color theme="1"/>
        <rFont val="Arial"/>
        <family val="2"/>
        <charset val="204"/>
      </rPr>
      <t>Na</t>
    </r>
    <r>
      <rPr>
        <sz val="8"/>
        <color theme="1"/>
        <rFont val="ＭＳ Ｐゴシック"/>
        <family val="2"/>
        <charset val="128"/>
      </rPr>
      <t>、メチルパラベン、エチルパラベン、ｔ－ブタノール、トコフェロール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</si>
  <si>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、グリセリン、ペンチレングリコール、フラーレン、プラセンタエキス、ヒアルロン酸</t>
    </r>
    <r>
      <rPr>
        <sz val="8"/>
        <color theme="1"/>
        <rFont val="Arial"/>
        <family val="2"/>
        <charset val="204"/>
      </rPr>
      <t>Na</t>
    </r>
    <r>
      <rPr>
        <sz val="8"/>
        <color theme="1"/>
        <rFont val="ＭＳ Ｐゴシック"/>
        <family val="2"/>
        <charset val="128"/>
      </rPr>
      <t>、加水分解コラーゲン、ヒドロキシエチルセルロース、ユビキノン、</t>
    </r>
    <r>
      <rPr>
        <sz val="8"/>
        <color theme="1"/>
        <rFont val="Arial"/>
        <family val="2"/>
        <charset val="204"/>
      </rPr>
      <t>PG</t>
    </r>
    <r>
      <rPr>
        <sz val="8"/>
        <color theme="1"/>
        <rFont val="ＭＳ Ｐゴシック"/>
        <family val="2"/>
        <charset val="128"/>
      </rPr>
      <t>、レシチン、グリコシルトレハロース、加水分解水添デンプン、カルニチン、</t>
    </r>
    <r>
      <rPr>
        <sz val="8"/>
        <color theme="1"/>
        <rFont val="Arial"/>
        <family val="2"/>
        <charset val="204"/>
      </rPr>
      <t>PVP</t>
    </r>
    <r>
      <rPr>
        <sz val="8"/>
        <color theme="1"/>
        <rFont val="ＭＳ Ｐゴシック"/>
        <family val="2"/>
        <charset val="128"/>
      </rPr>
      <t>、フェノキシエタノール</t>
    </r>
  </si>
  <si>
    <t>Lilica GOLD SERUM Fullerene Moisturizing Face Essence 40ml</t>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</si>
  <si>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、グリセリン、スクワラン、ペンチレングリコール、フラーレン、プラセンタエキス、ヒアルロン酸</t>
    </r>
    <r>
      <rPr>
        <sz val="8"/>
        <color theme="1"/>
        <rFont val="Arial"/>
        <family val="2"/>
        <charset val="204"/>
      </rPr>
      <t>Na</t>
    </r>
    <r>
      <rPr>
        <sz val="8"/>
        <color theme="1"/>
        <rFont val="ＭＳ Ｐゴシック"/>
        <family val="2"/>
        <charset val="128"/>
      </rPr>
      <t>、加水分解コラーゲン、ユビキノン、</t>
    </r>
    <r>
      <rPr>
        <sz val="8"/>
        <color theme="1"/>
        <rFont val="Arial"/>
        <family val="2"/>
        <charset val="204"/>
      </rPr>
      <t>PG</t>
    </r>
    <r>
      <rPr>
        <sz val="8"/>
        <color theme="1"/>
        <rFont val="ＭＳ Ｐゴシック"/>
        <family val="2"/>
        <charset val="128"/>
      </rPr>
      <t>、レシチン、グリコシルトレハロース、</t>
    </r>
    <r>
      <rPr>
        <sz val="8"/>
        <color theme="1"/>
        <rFont val="Arial"/>
        <family val="2"/>
        <charset val="204"/>
      </rPr>
      <t>(</t>
    </r>
    <r>
      <rPr>
        <sz val="8"/>
        <color theme="1"/>
        <rFont val="ＭＳ Ｐゴシック"/>
        <family val="2"/>
        <charset val="128"/>
      </rPr>
      <t>アクリル酸ヒドロキシエチル</t>
    </r>
    <r>
      <rPr>
        <sz val="8"/>
        <color theme="1"/>
        <rFont val="Arial"/>
        <family val="2"/>
        <charset val="204"/>
      </rPr>
      <t>/</t>
    </r>
    <r>
      <rPr>
        <sz val="8"/>
        <color theme="1"/>
        <rFont val="ＭＳ Ｐゴシック"/>
        <family val="2"/>
        <charset val="128"/>
      </rPr>
      <t>アクリロイルジメチルタウリン</t>
    </r>
    <r>
      <rPr>
        <sz val="8"/>
        <color theme="1"/>
        <rFont val="Arial"/>
        <family val="2"/>
        <charset val="204"/>
      </rPr>
      <t>Na)</t>
    </r>
    <r>
      <rPr>
        <sz val="8"/>
        <color theme="1"/>
        <rFont val="ＭＳ Ｐゴシック"/>
        <family val="2"/>
        <charset val="128"/>
      </rPr>
      <t>コポリマー、イソヘキサデカン、キサンタンガム、イソステアリン酸ソルビタン、</t>
    </r>
    <r>
      <rPr>
        <sz val="8"/>
        <color theme="1"/>
        <rFont val="Arial"/>
        <family val="2"/>
        <charset val="204"/>
      </rPr>
      <t xml:space="preserve"> </t>
    </r>
    <r>
      <rPr>
        <sz val="8"/>
        <color theme="1"/>
        <rFont val="ＭＳ Ｐゴシック"/>
        <family val="2"/>
        <charset val="128"/>
      </rPr>
      <t>加水分解水添デンプン、ポリソルベート</t>
    </r>
    <r>
      <rPr>
        <sz val="8"/>
        <color theme="1"/>
        <rFont val="Arial"/>
        <family val="2"/>
        <charset val="204"/>
      </rPr>
      <t>60</t>
    </r>
    <r>
      <rPr>
        <sz val="8"/>
        <color theme="1"/>
        <rFont val="ＭＳ Ｐゴシック"/>
        <family val="2"/>
        <charset val="128"/>
      </rPr>
      <t>、カルニチン、</t>
    </r>
    <r>
      <rPr>
        <sz val="8"/>
        <color theme="1"/>
        <rFont val="Arial"/>
        <family val="2"/>
        <charset val="204"/>
      </rPr>
      <t>PVP</t>
    </r>
    <r>
      <rPr>
        <sz val="8"/>
        <color theme="1"/>
        <rFont val="ＭＳ Ｐゴシック"/>
        <family val="2"/>
        <charset val="128"/>
      </rPr>
      <t>、フェノキシエタノール</t>
    </r>
  </si>
  <si>
    <t>LiLiCa GOLD SERUM Fullerene Moisturizing Face Cream 45g</t>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</si>
  <si>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、グリセリン、スクワラン、</t>
    </r>
    <r>
      <rPr>
        <sz val="8"/>
        <color theme="1"/>
        <rFont val="Arial"/>
        <family val="2"/>
        <charset val="204"/>
      </rPr>
      <t>(</t>
    </r>
    <r>
      <rPr>
        <sz val="8"/>
        <color theme="1"/>
        <rFont val="ＭＳ Ｐゴシック"/>
        <family val="2"/>
        <charset val="128"/>
      </rPr>
      <t>アクリル酸ヒドロキシエチル</t>
    </r>
    <r>
      <rPr>
        <sz val="8"/>
        <color theme="1"/>
        <rFont val="Arial"/>
        <family val="2"/>
        <charset val="204"/>
      </rPr>
      <t>/</t>
    </r>
    <r>
      <rPr>
        <sz val="8"/>
        <color theme="1"/>
        <rFont val="ＭＳ Ｐゴシック"/>
        <family val="2"/>
        <charset val="128"/>
      </rPr>
      <t>アクリロイルジメチルタウリン</t>
    </r>
    <r>
      <rPr>
        <sz val="8"/>
        <color theme="1"/>
        <rFont val="Arial"/>
        <family val="2"/>
        <charset val="204"/>
      </rPr>
      <t>Na)</t>
    </r>
    <r>
      <rPr>
        <sz val="8"/>
        <color theme="1"/>
        <rFont val="ＭＳ Ｐゴシック"/>
        <family val="2"/>
        <charset val="128"/>
      </rPr>
      <t>コポリマー、トリポリヒドロキシステアリン酸ジペンタエリスリチル、ペンチレングリコール、イソステアリン酸ソルビタン、フラーレン、プラセンタエキス、ヒアルロン酸</t>
    </r>
    <r>
      <rPr>
        <sz val="8"/>
        <color theme="1"/>
        <rFont val="Arial"/>
        <family val="2"/>
        <charset val="204"/>
      </rPr>
      <t>Na</t>
    </r>
    <r>
      <rPr>
        <sz val="8"/>
        <color theme="1"/>
        <rFont val="ＭＳ Ｐゴシック"/>
        <family val="2"/>
        <charset val="128"/>
      </rPr>
      <t>、加水分解コラーゲン、ユビキノン、</t>
    </r>
    <r>
      <rPr>
        <sz val="8"/>
        <color theme="1"/>
        <rFont val="Arial"/>
        <family val="2"/>
        <charset val="204"/>
      </rPr>
      <t>PG</t>
    </r>
    <r>
      <rPr>
        <sz val="8"/>
        <color theme="1"/>
        <rFont val="ＭＳ Ｐゴシック"/>
        <family val="2"/>
        <charset val="128"/>
      </rPr>
      <t>、レシチン、グリコシルトレハロース、加水分解水添デンプン、ポリソルベート</t>
    </r>
    <r>
      <rPr>
        <sz val="8"/>
        <color theme="1"/>
        <rFont val="Arial"/>
        <family val="2"/>
        <charset val="204"/>
      </rPr>
      <t>60</t>
    </r>
    <r>
      <rPr>
        <sz val="8"/>
        <color theme="1"/>
        <rFont val="ＭＳ Ｐゴシック"/>
        <family val="2"/>
        <charset val="128"/>
      </rPr>
      <t>、カルニチン、</t>
    </r>
    <r>
      <rPr>
        <sz val="8"/>
        <color theme="1"/>
        <rFont val="Arial"/>
        <family val="2"/>
        <charset val="204"/>
      </rPr>
      <t>PVP</t>
    </r>
    <r>
      <rPr>
        <sz val="8"/>
        <color theme="1"/>
        <rFont val="ＭＳ Ｐゴシック"/>
        <family val="2"/>
        <charset val="128"/>
      </rPr>
      <t>、フェノキシエタノール</t>
    </r>
  </si>
  <si>
    <t>GOLD SERUM FACE 3 SET</t>
    <phoneticPr fontId="11"/>
  </si>
  <si>
    <r>
      <rPr>
        <sz val="8"/>
        <color theme="1"/>
        <rFont val="ＭＳ Ｐゴシック"/>
        <family val="2"/>
        <charset val="128"/>
      </rPr>
      <t>難消化性デキストリン（国内製造）、納豆菌培養エキス末、紅麹（米、紅麹菌）、うめエキス粉末（うめエキス・デキストリン）、黒酢エキス末、タマネギ外皮エキス末</t>
    </r>
    <r>
      <rPr>
        <sz val="8"/>
        <color theme="1"/>
        <rFont val="Arial"/>
        <family val="2"/>
        <charset val="204"/>
      </rPr>
      <t xml:space="preserve"> </t>
    </r>
    <r>
      <rPr>
        <sz val="8"/>
        <color theme="1"/>
        <rFont val="ＭＳ Ｐゴシック"/>
        <family val="2"/>
        <charset val="128"/>
      </rPr>
      <t>、醗酵黒にんにく末／</t>
    </r>
    <r>
      <rPr>
        <sz val="8"/>
        <color theme="1"/>
        <rFont val="Arial"/>
        <family val="2"/>
        <charset val="204"/>
      </rPr>
      <t>HPMC</t>
    </r>
    <r>
      <rPr>
        <sz val="8"/>
        <color theme="1"/>
        <rFont val="ＭＳ Ｐゴシック"/>
        <family val="2"/>
        <charset val="128"/>
      </rPr>
      <t>、結晶セルロース、レシチン、ショ糖脂肪酸エステル、カラメル色素、（一部に乳成分・大豆を含む）</t>
    </r>
  </si>
  <si>
    <r>
      <t>AISHODO Glucosamine</t>
    </r>
    <r>
      <rPr>
        <sz val="10"/>
        <rFont val="MS UI Gothic"/>
        <family val="2"/>
        <charset val="128"/>
      </rPr>
      <t>＆</t>
    </r>
    <r>
      <rPr>
        <sz val="10"/>
        <rFont val="Arial"/>
        <family val="2"/>
        <charset val="204"/>
      </rPr>
      <t xml:space="preserve">Chondroitin. </t>
    </r>
  </si>
  <si>
    <r>
      <t>AISHODO Glucosamine</t>
    </r>
    <r>
      <rPr>
        <sz val="10"/>
        <rFont val="Arial"/>
        <family val="2"/>
        <charset val="128"/>
      </rPr>
      <t>＆</t>
    </r>
    <r>
      <rPr>
        <sz val="10"/>
        <rFont val="Arial"/>
        <family val="2"/>
        <charset val="204"/>
      </rPr>
      <t xml:space="preserve">Chondroitin. </t>
    </r>
  </si>
  <si>
    <r>
      <rPr>
        <sz val="8"/>
        <color theme="1"/>
        <rFont val="ＭＳ Ｐゴシック"/>
        <family val="2"/>
        <charset val="128"/>
      </rPr>
      <t>メチルサルフォニルメタン（アメリカ製造）、麦芽糖、イカ軟骨抽出物</t>
    </r>
    <r>
      <rPr>
        <sz val="8"/>
        <color theme="1"/>
        <rFont val="Arial"/>
        <family val="2"/>
        <charset val="204"/>
      </rPr>
      <t>/</t>
    </r>
    <r>
      <rPr>
        <sz val="8"/>
        <color theme="1"/>
        <rFont val="ＭＳ Ｐゴシック"/>
        <family val="2"/>
        <charset val="128"/>
      </rPr>
      <t>グルコサミン（えび・かに由来）、セルロース、</t>
    </r>
    <r>
      <rPr>
        <sz val="8"/>
        <color theme="1"/>
        <rFont val="Arial"/>
        <family val="2"/>
        <charset val="204"/>
      </rPr>
      <t>HPC</t>
    </r>
    <r>
      <rPr>
        <sz val="8"/>
        <color theme="1"/>
        <rFont val="ＭＳ Ｐゴシック"/>
        <family val="2"/>
        <charset val="128"/>
      </rPr>
      <t>、ステアリン酸カルシウム、二酸化ケイ素</t>
    </r>
  </si>
  <si>
    <r>
      <rPr>
        <sz val="8"/>
        <color theme="1"/>
        <rFont val="ＭＳ Ｐゴシック"/>
        <family val="2"/>
        <charset val="128"/>
      </rPr>
      <t>マルトデキストリン</t>
    </r>
    <r>
      <rPr>
        <sz val="8"/>
        <color theme="1"/>
        <rFont val="Arial"/>
        <family val="2"/>
        <charset val="204"/>
      </rPr>
      <t>(</t>
    </r>
    <r>
      <rPr>
        <sz val="8"/>
        <color theme="1"/>
        <rFont val="ＭＳ Ｐゴシック"/>
        <family val="2"/>
        <charset val="128"/>
      </rPr>
      <t>インドネシア製造）、大麦若葉末、難消化性デキストリン（小麦を含む）</t>
    </r>
  </si>
  <si>
    <r>
      <rPr>
        <sz val="10"/>
        <rFont val="Yu Gothic"/>
        <family val="1"/>
        <charset val="128"/>
      </rPr>
      <t>トリ（カプリル酸／カプリン酸）グリセリル</t>
    </r>
    <r>
      <rPr>
        <sz val="10"/>
        <rFont val="Arial"/>
        <family val="2"/>
        <charset val="204"/>
      </rPr>
      <t xml:space="preserve">
</t>
    </r>
    <r>
      <rPr>
        <sz val="10"/>
        <rFont val="Yu Gothic"/>
        <family val="1"/>
        <charset val="128"/>
      </rPr>
      <t>セスキオレイン酸ポリグリセリル－２</t>
    </r>
    <r>
      <rPr>
        <sz val="10"/>
        <rFont val="Arial"/>
        <family val="2"/>
        <charset val="204"/>
      </rPr>
      <t xml:space="preserve">
</t>
    </r>
    <r>
      <rPr>
        <sz val="10"/>
        <rFont val="Yu Gothic"/>
        <family val="1"/>
        <charset val="128"/>
      </rPr>
      <t>オリーブ果実油</t>
    </r>
    <r>
      <rPr>
        <sz val="10"/>
        <rFont val="Arial"/>
        <family val="2"/>
        <charset val="204"/>
      </rPr>
      <t xml:space="preserve">
</t>
    </r>
    <r>
      <rPr>
        <sz val="10"/>
        <rFont val="Yu Gothic"/>
        <family val="1"/>
        <charset val="128"/>
      </rPr>
      <t>カプリル酸ポリグリセリル－２</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ビルベリー果実エキス</t>
    </r>
    <r>
      <rPr>
        <sz val="10"/>
        <rFont val="Arial"/>
        <family val="2"/>
        <charset val="204"/>
      </rPr>
      <t xml:space="preserve">
</t>
    </r>
    <r>
      <rPr>
        <sz val="10"/>
        <rFont val="Yu Gothic"/>
        <family val="1"/>
        <charset val="128"/>
      </rPr>
      <t>サトウキビエキス</t>
    </r>
    <r>
      <rPr>
        <sz val="10"/>
        <rFont val="Arial"/>
        <family val="2"/>
        <charset val="204"/>
      </rPr>
      <t xml:space="preserve">
</t>
    </r>
    <r>
      <rPr>
        <sz val="10"/>
        <rFont val="Yu Gothic"/>
        <family val="1"/>
        <charset val="128"/>
      </rPr>
      <t>レモン果実エキス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オレンジ果実エキス</t>
    </r>
    <r>
      <rPr>
        <sz val="10"/>
        <rFont val="Arial"/>
        <family val="2"/>
        <charset val="204"/>
      </rPr>
      <t xml:space="preserve">
</t>
    </r>
    <r>
      <rPr>
        <sz val="10"/>
        <rFont val="Yu Gothic"/>
        <family val="1"/>
        <charset val="128"/>
      </rPr>
      <t>サトウカエデエキス</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コメヌカ油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フィトスフィンゴシン</t>
    </r>
    <phoneticPr fontId="154"/>
  </si>
  <si>
    <r>
      <rPr>
        <sz val="10"/>
        <rFont val="Yu Gothic"/>
        <family val="1"/>
        <charset val="128"/>
      </rPr>
      <t>オリーブ果実油</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ミリスチン酸</t>
    </r>
    <r>
      <rPr>
        <sz val="10"/>
        <rFont val="Arial"/>
        <family val="2"/>
        <charset val="204"/>
      </rPr>
      <t xml:space="preserve">
</t>
    </r>
    <r>
      <rPr>
        <sz val="10"/>
        <rFont val="Yu Gothic"/>
        <family val="1"/>
        <charset val="128"/>
      </rPr>
      <t>スクロース</t>
    </r>
    <r>
      <rPr>
        <sz val="10"/>
        <rFont val="Arial"/>
        <family val="2"/>
        <charset val="204"/>
      </rPr>
      <t xml:space="preserve">
</t>
    </r>
    <r>
      <rPr>
        <sz val="10"/>
        <rFont val="Yu Gothic"/>
        <family val="1"/>
        <charset val="128"/>
      </rPr>
      <t>パルミチン酸</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水酸化Ｎａ</t>
    </r>
    <r>
      <rPr>
        <sz val="10"/>
        <rFont val="Arial"/>
        <family val="2"/>
        <charset val="204"/>
      </rPr>
      <t xml:space="preserve">
</t>
    </r>
    <r>
      <rPr>
        <sz val="10"/>
        <rFont val="Yu Gothic"/>
        <family val="1"/>
        <charset val="128"/>
      </rPr>
      <t>ステアリン酸</t>
    </r>
    <r>
      <rPr>
        <sz val="10"/>
        <rFont val="Arial"/>
        <family val="2"/>
        <charset val="204"/>
      </rPr>
      <t xml:space="preserve">
</t>
    </r>
    <r>
      <rPr>
        <sz val="10"/>
        <rFont val="Yu Gothic"/>
        <family val="1"/>
        <charset val="128"/>
      </rPr>
      <t>エタノール</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ラウロイルグルタミン酸Ｎａ</t>
    </r>
    <r>
      <rPr>
        <sz val="10"/>
        <rFont val="Arial"/>
        <family val="2"/>
        <charset val="204"/>
      </rPr>
      <t xml:space="preserve">
</t>
    </r>
    <r>
      <rPr>
        <sz val="10"/>
        <rFont val="Yu Gothic"/>
        <family val="1"/>
        <charset val="128"/>
      </rPr>
      <t>アルガニアスピノサ核油</t>
    </r>
    <r>
      <rPr>
        <sz val="10"/>
        <rFont val="Arial"/>
        <family val="2"/>
        <charset val="204"/>
      </rPr>
      <t xml:space="preserve">
</t>
    </r>
    <r>
      <rPr>
        <sz val="10"/>
        <rFont val="Yu Gothic"/>
        <family val="1"/>
        <charset val="128"/>
      </rPr>
      <t>ヒポファエラムノイデス果実油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海シルト</t>
    </r>
    <r>
      <rPr>
        <sz val="10"/>
        <rFont val="Arial"/>
        <family val="2"/>
        <charset val="204"/>
      </rPr>
      <t xml:space="preserve">
</t>
    </r>
    <r>
      <rPr>
        <sz val="10"/>
        <rFont val="Yu Gothic"/>
        <family val="1"/>
        <charset val="128"/>
      </rPr>
      <t>ハマメリス葉エキス</t>
    </r>
    <r>
      <rPr>
        <sz val="10"/>
        <rFont val="Arial"/>
        <family val="2"/>
        <charset val="204"/>
      </rPr>
      <t xml:space="preserve">
</t>
    </r>
    <r>
      <rPr>
        <sz val="10"/>
        <rFont val="Yu Gothic"/>
        <family val="1"/>
        <charset val="128"/>
      </rPr>
      <t>ビルベリー葉エキス</t>
    </r>
    <r>
      <rPr>
        <sz val="10"/>
        <rFont val="Arial"/>
        <family val="2"/>
        <charset val="204"/>
      </rPr>
      <t xml:space="preserve">
</t>
    </r>
    <r>
      <rPr>
        <sz val="10"/>
        <rFont val="Yu Gothic"/>
        <family val="1"/>
        <charset val="128"/>
      </rPr>
      <t>カニナバラ果実エキス</t>
    </r>
    <r>
      <rPr>
        <sz val="10"/>
        <rFont val="Arial"/>
        <family val="2"/>
        <charset val="204"/>
      </rPr>
      <t xml:space="preserve">
</t>
    </r>
    <r>
      <rPr>
        <sz val="10"/>
        <rFont val="Yu Gothic"/>
        <family val="1"/>
        <charset val="128"/>
      </rPr>
      <t>セイヨウノコギリソウエキス</t>
    </r>
    <r>
      <rPr>
        <sz val="10"/>
        <rFont val="Arial"/>
        <family val="2"/>
        <charset val="204"/>
      </rPr>
      <t xml:space="preserve">
</t>
    </r>
    <r>
      <rPr>
        <sz val="10"/>
        <rFont val="Yu Gothic"/>
        <family val="1"/>
        <charset val="128"/>
      </rPr>
      <t>セージ葉エキス</t>
    </r>
    <r>
      <rPr>
        <sz val="10"/>
        <rFont val="Arial"/>
        <family val="2"/>
        <charset val="204"/>
      </rPr>
      <t xml:space="preserve">
</t>
    </r>
    <r>
      <rPr>
        <sz val="10"/>
        <rFont val="Yu Gothic"/>
        <family val="1"/>
        <charset val="128"/>
      </rPr>
      <t>タチジャコウソウ花／葉エキス</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ユーカリ葉油</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クエン酸</t>
    </r>
    <phoneticPr fontId="154"/>
  </si>
  <si>
    <r>
      <rPr>
        <sz val="10"/>
        <rFont val="Arial"/>
        <family val="2"/>
        <charset val="128"/>
      </rPr>
      <t>《</t>
    </r>
    <r>
      <rPr>
        <sz val="10"/>
        <rFont val="Arial"/>
        <family val="2"/>
        <charset val="204"/>
      </rPr>
      <t>RUHAKU</t>
    </r>
    <r>
      <rPr>
        <sz val="10"/>
        <rFont val="Arial"/>
        <family val="2"/>
        <charset val="128"/>
      </rPr>
      <t>》　</t>
    </r>
    <r>
      <rPr>
        <sz val="10"/>
        <rFont val="Arial"/>
        <family val="2"/>
        <charset val="204"/>
      </rPr>
      <t>Balance Lotion</t>
    </r>
  </si>
  <si>
    <r>
      <rPr>
        <sz val="10"/>
        <rFont val="Yu Gothic"/>
        <family val="1"/>
        <charset val="128"/>
      </rPr>
      <t>ゲットウ葉水</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ベタイン</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クビレヅタエキス</t>
    </r>
    <r>
      <rPr>
        <sz val="10"/>
        <rFont val="Arial"/>
        <family val="2"/>
        <charset val="204"/>
      </rPr>
      <t xml:space="preserve">
</t>
    </r>
    <r>
      <rPr>
        <sz val="10"/>
        <rFont val="Yu Gothic"/>
        <family val="1"/>
        <charset val="128"/>
      </rPr>
      <t>ミロタムヌスフラベリフォリア葉／茎エキス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グリチルリチン酸２Ｋ</t>
    </r>
    <r>
      <rPr>
        <sz val="10"/>
        <rFont val="Arial"/>
        <family val="2"/>
        <charset val="204"/>
      </rPr>
      <t xml:space="preserve">
</t>
    </r>
    <r>
      <rPr>
        <sz val="10"/>
        <rFont val="Yu Gothic"/>
        <family val="1"/>
        <charset val="128"/>
      </rPr>
      <t>カニナバラ果実エキス</t>
    </r>
    <r>
      <rPr>
        <sz val="10"/>
        <rFont val="Arial"/>
        <family val="2"/>
        <charset val="204"/>
      </rPr>
      <t xml:space="preserve">
</t>
    </r>
    <r>
      <rPr>
        <sz val="10"/>
        <rFont val="Yu Gothic"/>
        <family val="1"/>
        <charset val="128"/>
      </rPr>
      <t>セイヨウノコギリソウエキス</t>
    </r>
    <r>
      <rPr>
        <sz val="10"/>
        <rFont val="Arial"/>
        <family val="2"/>
        <charset val="204"/>
      </rPr>
      <t xml:space="preserve">
</t>
    </r>
    <r>
      <rPr>
        <sz val="10"/>
        <rFont val="Yu Gothic"/>
        <family val="1"/>
        <charset val="128"/>
      </rPr>
      <t>セージ葉エキス</t>
    </r>
    <r>
      <rPr>
        <sz val="10"/>
        <rFont val="Arial"/>
        <family val="2"/>
        <charset val="204"/>
      </rPr>
      <t xml:space="preserve">
</t>
    </r>
    <r>
      <rPr>
        <sz val="10"/>
        <rFont val="Yu Gothic"/>
        <family val="1"/>
        <charset val="128"/>
      </rPr>
      <t>タチジャコウソウ花／葉エキス</t>
    </r>
    <r>
      <rPr>
        <sz val="10"/>
        <rFont val="Arial"/>
        <family val="2"/>
        <charset val="204"/>
      </rPr>
      <t xml:space="preserve">
</t>
    </r>
    <r>
      <rPr>
        <sz val="10"/>
        <rFont val="Yu Gothic"/>
        <family val="1"/>
        <charset val="128"/>
      </rPr>
      <t>クエン酸Ｎａ</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アスコルビン酸</t>
    </r>
    <r>
      <rPr>
        <sz val="10"/>
        <rFont val="Arial"/>
        <family val="2"/>
        <charset val="204"/>
      </rPr>
      <t xml:space="preserve">
</t>
    </r>
    <r>
      <rPr>
        <sz val="10"/>
        <rFont val="Yu Gothic"/>
        <family val="1"/>
        <charset val="128"/>
      </rPr>
      <t>アルギニン</t>
    </r>
    <r>
      <rPr>
        <sz val="10"/>
        <rFont val="Arial"/>
        <family val="2"/>
        <charset val="204"/>
      </rPr>
      <t xml:space="preserve">
</t>
    </r>
    <r>
      <rPr>
        <sz val="10"/>
        <rFont val="Yu Gothic"/>
        <family val="1"/>
        <charset val="128"/>
      </rPr>
      <t>フィチン酸</t>
    </r>
    <r>
      <rPr>
        <sz val="10"/>
        <rFont val="Arial"/>
        <family val="2"/>
        <charset val="204"/>
      </rPr>
      <t xml:space="preserve">
</t>
    </r>
    <r>
      <rPr>
        <sz val="10"/>
        <rFont val="Yu Gothic"/>
        <family val="1"/>
        <charset val="128"/>
      </rPr>
      <t>酸化銀</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</si>
  <si>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Night Repair Oil</t>
    </r>
  </si>
  <si>
    <r>
      <rPr>
        <sz val="10"/>
        <rFont val="Yu Gothic"/>
        <family val="1"/>
        <charset val="128"/>
      </rPr>
      <t>カニナバラ果実油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アーモンド油</t>
    </r>
    <r>
      <rPr>
        <sz val="10"/>
        <rFont val="Arial"/>
        <family val="2"/>
        <charset val="204"/>
      </rPr>
      <t xml:space="preserve">
</t>
    </r>
    <r>
      <rPr>
        <sz val="10"/>
        <rFont val="Yu Gothic"/>
        <family val="1"/>
        <charset val="128"/>
      </rPr>
      <t>テリハボク種子油</t>
    </r>
    <r>
      <rPr>
        <sz val="10"/>
        <rFont val="Arial"/>
        <family val="2"/>
        <charset val="204"/>
      </rPr>
      <t xml:space="preserve">
</t>
    </r>
    <r>
      <rPr>
        <sz val="10"/>
        <rFont val="Yu Gothic"/>
        <family val="1"/>
        <charset val="128"/>
      </rPr>
      <t>ザクロ種子油</t>
    </r>
    <r>
      <rPr>
        <sz val="10"/>
        <rFont val="Arial"/>
        <family val="2"/>
        <charset val="204"/>
      </rPr>
      <t xml:space="preserve">
</t>
    </r>
    <r>
      <rPr>
        <sz val="10"/>
        <rFont val="Yu Gothic"/>
        <family val="1"/>
        <charset val="128"/>
      </rPr>
      <t>月見草油</t>
    </r>
    <r>
      <rPr>
        <sz val="10"/>
        <rFont val="Arial"/>
        <family val="2"/>
        <charset val="204"/>
      </rPr>
      <t xml:space="preserve">
</t>
    </r>
    <r>
      <rPr>
        <sz val="10"/>
        <rFont val="Yu Gothic"/>
        <family val="1"/>
        <charset val="128"/>
      </rPr>
      <t>ゴマ油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コメヌカ油</t>
    </r>
    <r>
      <rPr>
        <sz val="10"/>
        <rFont val="Arial"/>
        <family val="2"/>
        <charset val="204"/>
      </rPr>
      <t xml:space="preserve">
</t>
    </r>
    <r>
      <rPr>
        <sz val="10"/>
        <rFont val="Yu Gothic"/>
        <family val="1"/>
        <charset val="128"/>
      </rPr>
      <t>マヨラナ花油</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水</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</si>
  <si>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Moist Cream</t>
    </r>
  </si>
  <si>
    <r>
      <rPr>
        <sz val="10"/>
        <rFont val="Yu Gothic"/>
        <family val="1"/>
        <charset val="128"/>
      </rPr>
      <t>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シア脂</t>
    </r>
    <r>
      <rPr>
        <sz val="10"/>
        <rFont val="Arial"/>
        <family val="2"/>
        <charset val="204"/>
      </rPr>
      <t xml:space="preserve">
</t>
    </r>
    <r>
      <rPr>
        <sz val="10"/>
        <rFont val="Yu Gothic"/>
        <family val="1"/>
        <charset val="128"/>
      </rPr>
      <t>ジグリセリン</t>
    </r>
    <r>
      <rPr>
        <sz val="10"/>
        <rFont val="Arial"/>
        <family val="2"/>
        <charset val="204"/>
      </rPr>
      <t xml:space="preserve">
</t>
    </r>
    <r>
      <rPr>
        <sz val="10"/>
        <rFont val="Yu Gothic"/>
        <family val="1"/>
        <charset val="128"/>
      </rPr>
      <t>トリ（カプリル酸／カプリン酸）グリセリル</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ラウリン酸イソアミル</t>
    </r>
    <r>
      <rPr>
        <sz val="10"/>
        <rFont val="Arial"/>
        <family val="2"/>
        <charset val="204"/>
      </rPr>
      <t xml:space="preserve">
</t>
    </r>
    <r>
      <rPr>
        <sz val="10"/>
        <rFont val="Yu Gothic"/>
        <family val="1"/>
        <charset val="128"/>
      </rPr>
      <t>セテアリルアルコール</t>
    </r>
    <r>
      <rPr>
        <sz val="10"/>
        <rFont val="Arial"/>
        <family val="2"/>
        <charset val="204"/>
      </rPr>
      <t xml:space="preserve">
</t>
    </r>
    <r>
      <rPr>
        <sz val="10"/>
        <rFont val="Yu Gothic"/>
        <family val="1"/>
        <charset val="128"/>
      </rPr>
      <t>アルガニアスピノサ核油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オリーブ果実油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ゲットウ根／種子／茎エキス</t>
    </r>
    <r>
      <rPr>
        <sz val="10"/>
        <rFont val="Arial"/>
        <family val="2"/>
        <charset val="204"/>
      </rPr>
      <t xml:space="preserve">
</t>
    </r>
    <r>
      <rPr>
        <sz val="10"/>
        <rFont val="Yu Gothic"/>
        <family val="1"/>
        <charset val="128"/>
      </rPr>
      <t>セラミドＡＰ</t>
    </r>
    <r>
      <rPr>
        <sz val="10"/>
        <rFont val="Arial"/>
        <family val="2"/>
        <charset val="204"/>
      </rPr>
      <t xml:space="preserve">
</t>
    </r>
    <r>
      <rPr>
        <sz val="10"/>
        <rFont val="Yu Gothic"/>
        <family val="1"/>
        <charset val="128"/>
      </rPr>
      <t>セラミドＮＰ</t>
    </r>
    <r>
      <rPr>
        <sz val="10"/>
        <rFont val="Arial"/>
        <family val="2"/>
        <charset val="204"/>
      </rPr>
      <t xml:space="preserve">
</t>
    </r>
    <r>
      <rPr>
        <sz val="10"/>
        <rFont val="Yu Gothic"/>
        <family val="1"/>
        <charset val="128"/>
      </rPr>
      <t>フィトスフィンゴシン</t>
    </r>
    <r>
      <rPr>
        <sz val="10"/>
        <rFont val="Arial"/>
        <family val="2"/>
        <charset val="204"/>
      </rPr>
      <t xml:space="preserve">
</t>
    </r>
    <r>
      <rPr>
        <sz val="10"/>
        <rFont val="Yu Gothic"/>
        <family val="1"/>
        <charset val="128"/>
      </rPr>
      <t>アルギニン</t>
    </r>
    <r>
      <rPr>
        <sz val="10"/>
        <rFont val="Arial"/>
        <family val="2"/>
        <charset val="204"/>
      </rPr>
      <t xml:space="preserve">
</t>
    </r>
    <r>
      <rPr>
        <sz val="10"/>
        <rFont val="Yu Gothic"/>
        <family val="1"/>
        <charset val="128"/>
      </rPr>
      <t>ツバキ花エキス</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グリチルリチン酸２Ｋ</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ステアリン酸グリセリル</t>
    </r>
    <r>
      <rPr>
        <sz val="10"/>
        <rFont val="Arial"/>
        <family val="2"/>
        <charset val="204"/>
      </rPr>
      <t xml:space="preserve">
</t>
    </r>
    <r>
      <rPr>
        <sz val="10"/>
        <rFont val="Yu Gothic"/>
        <family val="1"/>
        <charset val="128"/>
      </rPr>
      <t>ホホバエステル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オリーブ葉エキス</t>
    </r>
    <r>
      <rPr>
        <sz val="10"/>
        <rFont val="Arial"/>
        <family val="2"/>
        <charset val="204"/>
      </rPr>
      <t xml:space="preserve">
</t>
    </r>
    <r>
      <rPr>
        <sz val="10"/>
        <rFont val="Yu Gothic"/>
        <family val="1"/>
        <charset val="128"/>
      </rPr>
      <t>ステアロイルグルタミン酸Ｎａ</t>
    </r>
    <r>
      <rPr>
        <sz val="10"/>
        <rFont val="Arial"/>
        <family val="2"/>
        <charset val="204"/>
      </rPr>
      <t xml:space="preserve">
</t>
    </r>
    <r>
      <rPr>
        <sz val="10"/>
        <rFont val="Yu Gothic"/>
        <family val="1"/>
        <charset val="128"/>
      </rPr>
      <t>ヒマワリ種子ロウ</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ポリグリセリン－３</t>
    </r>
    <r>
      <rPr>
        <sz val="10"/>
        <rFont val="Arial"/>
        <family val="2"/>
        <charset val="204"/>
      </rPr>
      <t xml:space="preserve">
</t>
    </r>
    <r>
      <rPr>
        <sz val="10"/>
        <rFont val="Yu Gothic"/>
        <family val="1"/>
        <charset val="128"/>
      </rPr>
      <t>フィチン酸</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酸化銀</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</si>
  <si>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Enriched Creamy Sheet Mask 23ml*5</t>
    </r>
  </si>
  <si>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GETTOU UV Body Veil 50ml</t>
    </r>
  </si>
  <si>
    <r>
      <rPr>
        <sz val="10"/>
        <rFont val="Yu Gothic"/>
        <family val="1"/>
        <charset val="128"/>
      </rPr>
      <t>ラウリン酸メチルヘプチル</t>
    </r>
    <r>
      <rPr>
        <sz val="10"/>
        <rFont val="Arial"/>
        <family val="2"/>
        <charset val="204"/>
      </rPr>
      <t xml:space="preserve">
</t>
    </r>
    <r>
      <rPr>
        <sz val="10"/>
        <rFont val="Yu Gothic"/>
        <family val="1"/>
        <charset val="128"/>
      </rPr>
      <t>酸化亜鉛</t>
    </r>
    <r>
      <rPr>
        <sz val="10"/>
        <rFont val="Arial"/>
        <family val="2"/>
        <charset val="204"/>
      </rPr>
      <t xml:space="preserve">
</t>
    </r>
    <r>
      <rPr>
        <sz val="10"/>
        <rFont val="Yu Gothic"/>
        <family val="1"/>
        <charset val="128"/>
      </rPr>
      <t>（カプリル酸／カプリン酸）ヤシアルキル</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エリスリトール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ポリヒドロキシステアリン酸</t>
    </r>
    <r>
      <rPr>
        <sz val="10"/>
        <rFont val="Arial"/>
        <family val="2"/>
        <charset val="204"/>
      </rPr>
      <t xml:space="preserve">
</t>
    </r>
    <r>
      <rPr>
        <sz val="10"/>
        <rFont val="Yu Gothic"/>
        <family val="1"/>
        <charset val="128"/>
      </rPr>
      <t>炭酸Ｃａ</t>
    </r>
    <r>
      <rPr>
        <sz val="10"/>
        <rFont val="Arial"/>
        <family val="2"/>
        <charset val="204"/>
      </rPr>
      <t xml:space="preserve">
</t>
    </r>
    <r>
      <rPr>
        <sz val="10"/>
        <rFont val="Yu Gothic"/>
        <family val="1"/>
        <charset val="128"/>
      </rPr>
      <t>タルク</t>
    </r>
    <r>
      <rPr>
        <sz val="10"/>
        <rFont val="Arial"/>
        <family val="2"/>
        <charset val="204"/>
      </rPr>
      <t xml:space="preserve">
</t>
    </r>
    <r>
      <rPr>
        <sz val="10"/>
        <rFont val="Yu Gothic"/>
        <family val="1"/>
        <charset val="128"/>
      </rPr>
      <t>ポリリシノレイン酸ポリグリセリル－６</t>
    </r>
    <r>
      <rPr>
        <sz val="10"/>
        <rFont val="Arial"/>
        <family val="2"/>
        <charset val="204"/>
      </rPr>
      <t xml:space="preserve">
</t>
    </r>
    <r>
      <rPr>
        <sz val="10"/>
        <rFont val="Yu Gothic"/>
        <family val="1"/>
        <charset val="128"/>
      </rPr>
      <t>パルミチン酸デキストリン</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ゲットウ根</t>
    </r>
    <r>
      <rPr>
        <sz val="10"/>
        <rFont val="Arial"/>
        <family val="2"/>
        <charset val="204"/>
      </rPr>
      <t>/</t>
    </r>
    <r>
      <rPr>
        <sz val="10"/>
        <rFont val="Yu Gothic"/>
        <family val="1"/>
        <charset val="128"/>
      </rPr>
      <t>種子</t>
    </r>
    <r>
      <rPr>
        <sz val="10"/>
        <rFont val="Arial"/>
        <family val="2"/>
        <charset val="204"/>
      </rPr>
      <t>/</t>
    </r>
    <r>
      <rPr>
        <sz val="10"/>
        <rFont val="Yu Gothic"/>
        <family val="1"/>
        <charset val="128"/>
      </rPr>
      <t>茎エキス</t>
    </r>
    <r>
      <rPr>
        <sz val="10"/>
        <rFont val="Arial"/>
        <family val="2"/>
        <charset val="204"/>
      </rPr>
      <t xml:space="preserve">
</t>
    </r>
    <r>
      <rPr>
        <sz val="10"/>
        <rFont val="Yu Gothic"/>
        <family val="1"/>
        <charset val="128"/>
      </rPr>
      <t>マテチャ葉エキス</t>
    </r>
    <r>
      <rPr>
        <sz val="10"/>
        <rFont val="Arial"/>
        <family val="2"/>
        <charset val="204"/>
      </rPr>
      <t xml:space="preserve">
</t>
    </r>
    <r>
      <rPr>
        <sz val="10"/>
        <rFont val="Yu Gothic"/>
        <family val="1"/>
        <charset val="128"/>
      </rPr>
      <t>エーデルワイス花／葉エキス</t>
    </r>
    <r>
      <rPr>
        <sz val="10"/>
        <rFont val="Arial"/>
        <family val="2"/>
        <charset val="204"/>
      </rPr>
      <t xml:space="preserve">
</t>
    </r>
    <r>
      <rPr>
        <sz val="10"/>
        <rFont val="Yu Gothic"/>
        <family val="1"/>
        <charset val="128"/>
      </rPr>
      <t>チャ葉エキス</t>
    </r>
    <r>
      <rPr>
        <sz val="10"/>
        <rFont val="Arial"/>
        <family val="2"/>
        <charset val="204"/>
      </rPr>
      <t xml:space="preserve">
</t>
    </r>
    <r>
      <rPr>
        <sz val="10"/>
        <rFont val="Yu Gothic"/>
        <family val="1"/>
        <charset val="128"/>
      </rPr>
      <t>ヨーロッパキイチゴ種子油</t>
    </r>
    <r>
      <rPr>
        <sz val="10"/>
        <rFont val="Arial"/>
        <family val="2"/>
        <charset val="204"/>
      </rPr>
      <t xml:space="preserve">
</t>
    </r>
    <r>
      <rPr>
        <sz val="10"/>
        <rFont val="Yu Gothic"/>
        <family val="1"/>
        <charset val="128"/>
      </rPr>
      <t>アスコルビルグルコシド</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ゼニアオイ花エキス</t>
    </r>
    <r>
      <rPr>
        <sz val="10"/>
        <rFont val="Arial"/>
        <family val="2"/>
        <charset val="204"/>
      </rPr>
      <t xml:space="preserve">
</t>
    </r>
    <r>
      <rPr>
        <sz val="10"/>
        <rFont val="Yu Gothic"/>
        <family val="1"/>
        <charset val="128"/>
      </rPr>
      <t>ツバキ油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ユーカリ葉油</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ラウロイルリシン</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レブリン酸Ｎａ</t>
    </r>
    <r>
      <rPr>
        <sz val="10"/>
        <rFont val="Arial"/>
        <family val="2"/>
        <charset val="204"/>
      </rPr>
      <t xml:space="preserve">
</t>
    </r>
    <r>
      <rPr>
        <sz val="10"/>
        <rFont val="Yu Gothic"/>
        <family val="1"/>
        <charset val="128"/>
      </rPr>
      <t>アニス酸Ｎａ</t>
    </r>
    <r>
      <rPr>
        <sz val="10"/>
        <rFont val="Arial"/>
        <family val="2"/>
        <charset val="204"/>
      </rPr>
      <t xml:space="preserve">
</t>
    </r>
    <r>
      <rPr>
        <sz val="10"/>
        <rFont val="Yu Gothic"/>
        <family val="1"/>
        <charset val="128"/>
      </rPr>
      <t>マルトデキストリン</t>
    </r>
    <r>
      <rPr>
        <sz val="10"/>
        <rFont val="Arial"/>
        <family val="2"/>
        <charset val="204"/>
      </rPr>
      <t xml:space="preserve">
</t>
    </r>
    <r>
      <rPr>
        <sz val="10"/>
        <rFont val="Yu Gothic"/>
        <family val="1"/>
        <charset val="128"/>
      </rPr>
      <t>トコフェロール</t>
    </r>
  </si>
  <si>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Face wash net</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</si>
  <si>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SCALP PACK 150ml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</si>
  <si>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SHAMPOO 200ml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</si>
  <si>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TREATMENT 230g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</si>
  <si>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Moist Clear Gel (500g)</t>
    </r>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</si>
  <si>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メチルグルセス－１０、異性化糖、クラドシホンノバエカレドニアエ多糖体、カルボマー、グリチルリチン酸２Ｋ、ヒアルロン酸Ｎａ、カリオデンドロンオリノセンセ種子油、ヒドロキシエチルセルロース、アロエベラ葉エキス、ノバラ油、ＰＰＧ－６デシルテトラデセス－３０、ペンチレングリコール、水酸化Ｎａ、メチルパラベン、フェノキシエタノール、エタノール</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</si>
  <si>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(6 times)</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</si>
  <si>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FOR PROFESSIONAL (30 times)</t>
    </r>
    <phoneticPr fontId="11"/>
  </si>
  <si>
    <r>
      <rPr>
        <sz val="10"/>
        <rFont val="HGGothicE"/>
        <family val="2"/>
        <charset val="128"/>
      </rPr>
      <t>《</t>
    </r>
    <r>
      <rPr>
        <sz val="10"/>
        <rFont val="Arial"/>
        <family val="2"/>
        <charset val="204"/>
      </rPr>
      <t>MEDION</t>
    </r>
    <r>
      <rPr>
        <sz val="10"/>
        <rFont val="HGGothicE"/>
        <family val="2"/>
        <charset val="128"/>
      </rPr>
      <t>　</t>
    </r>
    <r>
      <rPr>
        <sz val="10"/>
        <rFont val="Arial"/>
        <family val="2"/>
        <charset val="204"/>
      </rPr>
      <t>PRO</t>
    </r>
    <r>
      <rPr>
        <sz val="10"/>
        <rFont val="HGGothicE"/>
        <family val="2"/>
        <charset val="128"/>
      </rPr>
      <t>》</t>
    </r>
    <r>
      <rPr>
        <sz val="10"/>
        <rFont val="Arial"/>
        <family val="2"/>
        <charset val="204"/>
      </rPr>
      <t>Mediplorer CO2 GEL MASK PREMIUM PRO (30 times)</t>
    </r>
    <phoneticPr fontId="11"/>
  </si>
  <si>
    <r>
      <t>GEL:</t>
    </r>
    <r>
      <rPr>
        <sz val="8"/>
        <color theme="1"/>
        <rFont val="ＭＳ Ｐゴシック"/>
        <family val="2"/>
        <charset val="128"/>
      </rPr>
      <t xml:space="preserve">ＷＡＴＥＲ
ＢＵＴＹＬＥＮＥ　ＧＬＹＣＯＬ
ＳＯＤＩＵＭ　ＢＩＣＡＲＢＯＮＡＴＥ
ＡＬＧＩＮ
ＣＥＬＬＵＬＯＳＥ　ＧＵＭ
ＣＨＯＮＤＲＵＳ　ＣＲＩＳＰＵＳ（ＣＡＲＲＡＧＥＥＮＡＮ）
ＰＥＮＴＹＬＥＮＥ　ＧＬＹＣＯＬ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ＲＥＴＩＮＹＬ　ＰＡＬＭＩＴＡＴＥ
ＰＨＹＴＯＳＰＨＩＮＧＯＳＩＮＥ
ＣＨＯＬＥＳＴＥＲＯＬ
ＳＯＤＩＵＭ　ＴＯＣＯＰＨＥＲＹＬ　ＰＨＯＳＰＨＡＴＥ
ＳＯＤＩＵＭ　ＣＨＬＯＲＩＤＥ
ＣＡＲＢＯＭＥＲ
ＭＡＬＴＯＳＥ
ＣＹＣＬＯＤＥＸＴＲＩＮ
ＭＡＬＴＯＳＹＬ　ＣＹＣＬＯＤＥＸＴＲＩＮ
ＣＡＰＲＹＬＹＬ　ＧＬＹＣＯＬ
ＧＬＹＣＥＲＩＮ
ＭＡＧＮＥＳＩＵＭ　ＣＨＬＯＲＩＤＥ
１，２－ＨＥＸＡＮＥＤＩＯＬ
ＰＨＥＮＯＸＹＥＴＨＡＮＯＬ
</t>
    </r>
    <r>
      <rPr>
        <sz val="8"/>
        <color theme="1"/>
        <rFont val="Arial"/>
        <family val="2"/>
        <charset val="204"/>
      </rPr>
      <t>POWDER:SUCROSE
ASCORBIC ACID
CITRIC ACID
ISOMALT
CELLULOSE
XYLITOL
GLUCOSE
TRISODIUM</t>
    </r>
    <r>
      <rPr>
        <sz val="8"/>
        <color theme="1"/>
        <rFont val="ＭＳ Ｐゴシック"/>
        <family val="2"/>
        <charset val="128"/>
      </rPr>
      <t>　</t>
    </r>
    <r>
      <rPr>
        <sz val="8"/>
        <color theme="1"/>
        <rFont val="Arial"/>
        <family val="2"/>
        <charset val="204"/>
      </rPr>
      <t>ASCORBYL
PALMITATE PHOSPHATE
SODIUM ASCORBYL PHOSPHATE
ACETYL HYDROXYPROLINE
ALANINE
ARGININE</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</si>
  <si>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premium (6 times)</t>
    </r>
    <phoneticPr fontId="11"/>
  </si>
  <si>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CO2 sheet mask
(5 sheets)</t>
    </r>
  </si>
  <si>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Radiance Lift lotion
(120mL)</t>
    </r>
  </si>
  <si>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Radiance Lift serum (30mL)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</si>
  <si>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Radiance Lift cream
(50g)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</si>
  <si>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Cleansing balm
(90g)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</si>
  <si>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series: 4 items
(mediplorer gel mask 6 time,
Radiance Lift lotion/serum/cream)</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</si>
  <si>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series: 4 items
(mediplorer gel mask 30 time,
Radiance Lift lotion/serum/cream)</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</si>
  <si>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trial sets
(2 sets of CO2 gel mask, cup, spatula, Radiance Lift mini
samples, cleansing balm mini jar and original pouch)</t>
    </r>
  </si>
  <si>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 xml:space="preserve">Press type bottle made for Non F Dragon ПОД САНКЦИЯМИ, </t>
    </r>
    <r>
      <rPr>
        <sz val="10"/>
        <color theme="1"/>
        <rFont val="HGGothicE"/>
        <family val="3"/>
        <charset val="128"/>
      </rPr>
      <t>輸出不可</t>
    </r>
    <rPh sb="66" eb="68">
      <t>ユシュツ</t>
    </rPh>
    <rPh sb="68" eb="70">
      <t>フカ</t>
    </rPh>
    <phoneticPr fontId="11"/>
  </si>
  <si>
    <r>
      <t>PP</t>
    </r>
    <r>
      <rPr>
        <sz val="8"/>
        <color theme="1"/>
        <rFont val="ＭＳ Ｐゴシック"/>
        <family val="2"/>
        <charset val="128"/>
      </rPr>
      <t>：ポリプロピレン</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</si>
  <si>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LOTION 500ml for professional use</t>
    </r>
    <phoneticPr fontId="11"/>
  </si>
  <si>
    <r>
      <rPr>
        <sz val="8"/>
        <color theme="1"/>
        <rFont val="ＭＳ Ｐゴシック"/>
        <family val="2"/>
        <charset val="128"/>
      </rPr>
      <t>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</si>
  <si>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SERUM 100ml for professional use</t>
    </r>
    <phoneticPr fontId="11"/>
  </si>
  <si>
    <r>
      <rPr>
        <sz val="8"/>
        <color theme="1"/>
        <rFont val="ＭＳ Ｐゴシック"/>
        <family val="2"/>
        <charset val="128"/>
      </rPr>
      <t>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</si>
  <si>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EMULSION 200ml for professional use</t>
    </r>
    <phoneticPr fontId="11"/>
  </si>
  <si>
    <r>
      <rPr>
        <sz val="8"/>
        <color theme="1"/>
        <rFont val="ＭＳ Ｐゴシック"/>
        <family val="2"/>
        <charset val="128"/>
      </rPr>
      <t>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t>
    </r>
    <phoneticPr fontId="11"/>
  </si>
  <si>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Mist 180ml</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</si>
  <si>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アスペルギルス／ダイズ種子エキス発酵エキス液</t>
    </r>
    <r>
      <rPr>
        <sz val="8"/>
        <color theme="1"/>
        <rFont val="Arial"/>
        <family val="2"/>
        <charset val="204"/>
      </rPr>
      <t xml:space="preserve">, </t>
    </r>
    <r>
      <rPr>
        <sz val="8"/>
        <color theme="1"/>
        <rFont val="ＭＳ Ｐゴシック"/>
        <family val="2"/>
        <charset val="128"/>
      </rPr>
      <t>グラウシン</t>
    </r>
    <r>
      <rPr>
        <sz val="8"/>
        <color theme="1"/>
        <rFont val="Arial"/>
        <family val="2"/>
        <charset val="204"/>
      </rPr>
      <t xml:space="preserve">, </t>
    </r>
    <r>
      <rPr>
        <sz val="8"/>
        <color theme="1"/>
        <rFont val="ＭＳ Ｐゴシック"/>
        <family val="2"/>
        <charset val="128"/>
      </rPr>
      <t>ビオチン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ミシマサイコ根エキス</t>
    </r>
    <r>
      <rPr>
        <sz val="8"/>
        <color theme="1"/>
        <rFont val="Arial"/>
        <family val="2"/>
        <charset val="204"/>
      </rPr>
      <t xml:space="preserve">, </t>
    </r>
    <r>
      <rPr>
        <sz val="8"/>
        <color theme="1"/>
        <rFont val="ＭＳ Ｐゴシック"/>
        <family val="2"/>
        <charset val="128"/>
      </rPr>
      <t>コエンチームＡ</t>
    </r>
    <r>
      <rPr>
        <sz val="8"/>
        <color theme="1"/>
        <rFont val="Arial"/>
        <family val="2"/>
        <charset val="204"/>
      </rPr>
      <t xml:space="preserve">, </t>
    </r>
    <r>
      <rPr>
        <sz val="8"/>
        <color theme="1"/>
        <rFont val="ＭＳ Ｐゴシック"/>
        <family val="2"/>
        <charset val="128"/>
      </rPr>
      <t>ツノゲシ葉エキス</t>
    </r>
    <r>
      <rPr>
        <sz val="8"/>
        <color theme="1"/>
        <rFont val="Arial"/>
        <family val="2"/>
        <charset val="204"/>
      </rPr>
      <t xml:space="preserve">, </t>
    </r>
    <r>
      <rPr>
        <sz val="8"/>
        <color theme="1"/>
        <rFont val="ＭＳ Ｐゴシック"/>
        <family val="2"/>
        <charset val="128"/>
      </rPr>
      <t>ユーグレナエキス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アスコルビン酸</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ソルビン酸Ｋ</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ＰＥＧ－８</t>
    </r>
    <r>
      <rPr>
        <sz val="8"/>
        <color theme="1"/>
        <rFont val="Arial"/>
        <family val="2"/>
        <charset val="204"/>
      </rPr>
      <t xml:space="preserve">, </t>
    </r>
    <r>
      <rPr>
        <sz val="8"/>
        <color theme="1"/>
        <rFont val="ＭＳ Ｐゴシック"/>
        <family val="2"/>
        <charset val="128"/>
      </rPr>
      <t>ヤシ油アルキルグルコシド</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ＰＰＧ－６デシルテトラデセス－３０</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安息香酸Ｎａ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</si>
  <si>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</si>
  <si>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500g</t>
    </r>
    <phoneticPr fontId="11"/>
  </si>
  <si>
    <r>
      <rPr>
        <sz val="8"/>
        <color theme="1"/>
        <rFont val="ＭＳ Ｐゴシック"/>
        <family val="2"/>
        <charset val="128"/>
      </rPr>
      <t>水
グリセリン
パルミチン酸エチルヘキシル
ＢＧ
ベタイン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t>
    </r>
    <phoneticPr fontId="11"/>
  </si>
  <si>
    <r>
      <rPr>
        <sz val="10"/>
        <color rgb="FF000000"/>
        <rFont val="MS Gothic"/>
        <family val="3"/>
        <charset val="128"/>
      </rPr>
      <t>《</t>
    </r>
    <r>
      <rPr>
        <sz val="10"/>
        <color rgb="FF000000"/>
        <rFont val="Arial"/>
        <family val="2"/>
        <charset val="204"/>
      </rPr>
      <t>McCoy</t>
    </r>
    <r>
      <rPr>
        <sz val="10"/>
        <color rgb="FF000000"/>
        <rFont val="MS Gothic"/>
        <family val="3"/>
        <charset val="128"/>
      </rPr>
      <t>》</t>
    </r>
    <r>
      <rPr>
        <sz val="10"/>
        <color rgb="FF000000"/>
        <rFont val="Arial"/>
        <family val="2"/>
        <charset val="204"/>
      </rPr>
      <t>Press type bottle made for Non F Shape Mineral Balance Body Massage cream 500g</t>
    </r>
    <r>
      <rPr>
        <sz val="10"/>
        <color rgb="FF000000"/>
        <rFont val="HGGothicE"/>
        <family val="3"/>
        <charset val="128"/>
      </rPr>
      <t>　</t>
    </r>
    <r>
      <rPr>
        <sz val="10"/>
        <color rgb="FF000000"/>
        <rFont val="Arial"/>
        <family val="2"/>
        <charset val="204"/>
      </rPr>
      <t xml:space="preserve">ПОД САНКЦИЯМИ, </t>
    </r>
    <r>
      <rPr>
        <sz val="10"/>
        <color rgb="FF000000"/>
        <rFont val="HGGothicE"/>
        <family val="3"/>
        <charset val="128"/>
      </rPr>
      <t>輸出不可</t>
    </r>
    <phoneticPr fontId="11"/>
  </si>
  <si>
    <r>
      <rPr>
        <sz val="8"/>
        <color theme="1"/>
        <rFont val="ＭＳ Ｐゴシック"/>
        <family val="2"/>
        <charset val="128"/>
      </rPr>
      <t>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t>
    </r>
    <r>
      <rPr>
        <sz val="8"/>
        <color theme="1"/>
        <rFont val="Arial"/>
        <family val="2"/>
        <charset val="204"/>
      </rPr>
      <t>(</t>
    </r>
    <r>
      <rPr>
        <sz val="8"/>
        <color theme="1"/>
        <rFont val="ＭＳ Ｐゴシック"/>
        <family val="2"/>
        <charset val="128"/>
      </rPr>
      <t>アクリレーツ</t>
    </r>
    <r>
      <rPr>
        <sz val="8"/>
        <color theme="1"/>
        <rFont val="Arial"/>
        <family val="2"/>
        <charset val="204"/>
      </rPr>
      <t>/</t>
    </r>
    <r>
      <rPr>
        <sz val="8"/>
        <color theme="1"/>
        <rFont val="ＭＳ Ｐゴシック"/>
        <family val="2"/>
        <charset val="128"/>
      </rPr>
      <t>アクリル酸アルキル</t>
    </r>
    <r>
      <rPr>
        <sz val="8"/>
        <color theme="1"/>
        <rFont val="Arial"/>
        <family val="2"/>
        <charset val="204"/>
      </rPr>
      <t>(</t>
    </r>
    <r>
      <rPr>
        <sz val="8"/>
        <color theme="1"/>
        <rFont val="ＭＳ Ｐゴシック"/>
        <family val="2"/>
        <charset val="128"/>
      </rPr>
      <t>Ｃ１０－３０</t>
    </r>
    <r>
      <rPr>
        <sz val="8"/>
        <color theme="1"/>
        <rFont val="Arial"/>
        <family val="2"/>
        <charset val="204"/>
      </rPr>
      <t>))</t>
    </r>
    <r>
      <rPr>
        <sz val="8"/>
        <color theme="1"/>
        <rFont val="ＭＳ Ｐゴシック"/>
        <family val="2"/>
        <charset val="128"/>
      </rPr>
      <t>クロスポリマー、水酸化Ｋ、トコフェロール、フェノキシエタノール、メチルパラベン、ベルガモット果皮油、ニオイテンジクアオイ油、ローズマリー葉油</t>
    </r>
    <phoneticPr fontId="11"/>
  </si>
  <si>
    <r>
      <rPr>
        <sz val="10"/>
        <color rgb="FF000000"/>
        <rFont val="Yu Gothic"/>
        <family val="3"/>
        <charset val="128"/>
      </rPr>
      <t>《</t>
    </r>
    <r>
      <rPr>
        <sz val="10"/>
        <color rgb="FF000000"/>
        <rFont val="Arial"/>
        <family val="2"/>
        <charset val="204"/>
      </rPr>
      <t>McCoy</t>
    </r>
    <r>
      <rPr>
        <sz val="10"/>
        <color rgb="FF000000"/>
        <rFont val="Yu Gothic"/>
        <family val="3"/>
        <charset val="128"/>
      </rPr>
      <t>》</t>
    </r>
    <r>
      <rPr>
        <sz val="10"/>
        <color rgb="FF000000"/>
        <rFont val="Arial"/>
        <family val="2"/>
        <charset val="204"/>
      </rPr>
      <t>NON F SKINCARE WASH 150g</t>
    </r>
    <phoneticPr fontId="11"/>
  </si>
  <si>
    <r>
      <rPr>
        <sz val="8"/>
        <color theme="1"/>
        <rFont val="ＭＳ Ｐゴシック"/>
        <family val="2"/>
        <charset val="128"/>
      </rPr>
      <t>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t>
    </r>
    <phoneticPr fontId="11"/>
  </si>
  <si>
    <r>
      <rPr>
        <sz val="10"/>
        <color rgb="FF000000"/>
        <rFont val="Yu Gothic"/>
        <family val="3"/>
        <charset val="128"/>
      </rPr>
      <t>《</t>
    </r>
    <r>
      <rPr>
        <sz val="10"/>
        <color rgb="FF000000"/>
        <rFont val="Arial"/>
        <family val="2"/>
        <charset val="204"/>
      </rPr>
      <t>McCoy</t>
    </r>
    <r>
      <rPr>
        <sz val="10"/>
        <color rgb="FF000000"/>
        <rFont val="Yu Gothic"/>
        <family val="3"/>
        <charset val="128"/>
      </rPr>
      <t>》</t>
    </r>
    <r>
      <rPr>
        <sz val="10"/>
        <color rgb="FF000000"/>
        <rFont val="Arial"/>
        <family val="2"/>
        <charset val="204"/>
      </rPr>
      <t>NON F SKINCARE LOTION 120ml</t>
    </r>
    <phoneticPr fontId="11"/>
  </si>
  <si>
    <r>
      <rPr>
        <sz val="12"/>
        <color theme="1"/>
        <rFont val="Yu Gothic"/>
        <family val="2"/>
        <charset val="128"/>
      </rPr>
      <t>《</t>
    </r>
    <r>
      <rPr>
        <sz val="12"/>
        <color theme="1"/>
        <rFont val="Arial"/>
        <family val="2"/>
        <charset val="204"/>
      </rPr>
      <t>McCoy</t>
    </r>
    <r>
      <rPr>
        <sz val="12"/>
        <color theme="1"/>
        <rFont val="Yu Gothic"/>
        <family val="2"/>
        <charset val="128"/>
      </rPr>
      <t>》</t>
    </r>
    <r>
      <rPr>
        <sz val="12"/>
        <color theme="1"/>
        <rFont val="Arial"/>
        <family val="2"/>
        <charset val="204"/>
      </rPr>
      <t>NON F SKINCARE SERUM 30ml</t>
    </r>
    <phoneticPr fontId="11"/>
  </si>
  <si>
    <r>
      <rPr>
        <sz val="12"/>
        <color theme="1"/>
        <rFont val="Yu Gothic"/>
        <family val="2"/>
        <charset val="128"/>
      </rPr>
      <t>《</t>
    </r>
    <r>
      <rPr>
        <sz val="12"/>
        <color theme="1"/>
        <rFont val="Arial"/>
        <family val="2"/>
        <charset val="204"/>
      </rPr>
      <t>McCoy</t>
    </r>
    <r>
      <rPr>
        <sz val="12"/>
        <color theme="1"/>
        <rFont val="Yu Gothic"/>
        <family val="2"/>
        <charset val="128"/>
      </rPr>
      <t>》</t>
    </r>
    <r>
      <rPr>
        <sz val="12"/>
        <color theme="1"/>
        <rFont val="Arial"/>
        <family val="2"/>
        <charset val="204"/>
      </rPr>
      <t>NON F SKINCARE EMULSION 100ml</t>
    </r>
    <phoneticPr fontId="11"/>
  </si>
  <si>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イソペンチルジオール　</t>
    </r>
    <r>
      <rPr>
        <sz val="8"/>
        <color theme="1"/>
        <rFont val="Arial"/>
        <family val="2"/>
        <charset val="204"/>
      </rPr>
      <t xml:space="preserve">, </t>
    </r>
    <r>
      <rPr>
        <sz val="8"/>
        <color theme="1"/>
        <rFont val="ＭＳ Ｐゴシック"/>
        <family val="2"/>
        <charset val="128"/>
      </rPr>
      <t>ヤシ油脂肪酸ＰＥＧ－７グリセリル</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α</t>
    </r>
    <r>
      <rPr>
        <sz val="8"/>
        <color theme="1"/>
        <rFont val="ＭＳ Ｐゴシック"/>
        <family val="2"/>
        <charset val="128"/>
      </rPr>
      <t>－グルカンオリゴサッカリド</t>
    </r>
    <r>
      <rPr>
        <sz val="8"/>
        <color theme="1"/>
        <rFont val="Arial"/>
        <family val="2"/>
        <charset val="204"/>
      </rPr>
      <t xml:space="preserve">, </t>
    </r>
    <r>
      <rPr>
        <sz val="8"/>
        <color theme="1"/>
        <rFont val="ＭＳ Ｐゴシック"/>
        <family val="2"/>
        <charset val="128"/>
      </rPr>
      <t>アミノカプロン酸　</t>
    </r>
    <r>
      <rPr>
        <sz val="8"/>
        <color theme="1"/>
        <rFont val="Arial"/>
        <family val="2"/>
        <charset val="204"/>
      </rPr>
      <t xml:space="preserve">, </t>
    </r>
    <r>
      <rPr>
        <sz val="8"/>
        <color theme="1"/>
        <rFont val="ＭＳ Ｐゴシック"/>
        <family val="2"/>
        <charset val="128"/>
      </rPr>
      <t>イノシトール　</t>
    </r>
    <r>
      <rPr>
        <sz val="8"/>
        <color theme="1"/>
        <rFont val="Arial"/>
        <family val="2"/>
        <charset val="204"/>
      </rPr>
      <t xml:space="preserve">, </t>
    </r>
    <r>
      <rPr>
        <sz val="8"/>
        <color theme="1"/>
        <rFont val="ＭＳ Ｐゴシック"/>
        <family val="2"/>
        <charset val="128"/>
      </rPr>
      <t>グルコノバクター／ハチミツ発酵液　</t>
    </r>
    <r>
      <rPr>
        <sz val="8"/>
        <color theme="1"/>
        <rFont val="Arial"/>
        <family val="2"/>
        <charset val="204"/>
      </rPr>
      <t xml:space="preserve">, </t>
    </r>
    <r>
      <rPr>
        <sz val="8"/>
        <color theme="1"/>
        <rFont val="ＭＳ Ｐゴシック"/>
        <family val="2"/>
        <charset val="128"/>
      </rPr>
      <t>ハマメリス葉エキス</t>
    </r>
    <r>
      <rPr>
        <sz val="8"/>
        <color theme="1"/>
        <rFont val="Arial"/>
        <family val="2"/>
        <charset val="204"/>
      </rPr>
      <t xml:space="preserve">, </t>
    </r>
    <r>
      <rPr>
        <sz val="8"/>
        <color theme="1"/>
        <rFont val="ＭＳ Ｐゴシック"/>
        <family val="2"/>
        <charset val="128"/>
      </rPr>
      <t>セイヨウオトギリソウ花／葉／茎エキス</t>
    </r>
    <r>
      <rPr>
        <sz val="8"/>
        <color theme="1"/>
        <rFont val="Arial"/>
        <family val="2"/>
        <charset val="204"/>
      </rPr>
      <t xml:space="preserve">, </t>
    </r>
    <r>
      <rPr>
        <sz val="8"/>
        <color theme="1"/>
        <rFont val="ＭＳ Ｐゴシック"/>
        <family val="2"/>
        <charset val="128"/>
      </rPr>
      <t>アルニカ花エキス</t>
    </r>
    <r>
      <rPr>
        <sz val="8"/>
        <color theme="1"/>
        <rFont val="Arial"/>
        <family val="2"/>
        <charset val="204"/>
      </rPr>
      <t xml:space="preserve">, </t>
    </r>
    <r>
      <rPr>
        <sz val="8"/>
        <color theme="1"/>
        <rFont val="ＭＳ Ｐゴシック"/>
        <family val="2"/>
        <charset val="128"/>
      </rPr>
      <t>ブドウ葉エキス　</t>
    </r>
    <r>
      <rPr>
        <sz val="8"/>
        <color theme="1"/>
        <rFont val="Arial"/>
        <family val="2"/>
        <charset val="204"/>
      </rPr>
      <t xml:space="preserve">, </t>
    </r>
    <r>
      <rPr>
        <sz val="8"/>
        <color theme="1"/>
        <rFont val="ＭＳ Ｐゴシック"/>
        <family val="2"/>
        <charset val="128"/>
      </rPr>
      <t>セイヨウキズタ葉／茎エキス　</t>
    </r>
    <r>
      <rPr>
        <sz val="8"/>
        <color theme="1"/>
        <rFont val="Arial"/>
        <family val="2"/>
        <charset val="204"/>
      </rPr>
      <t xml:space="preserve">, </t>
    </r>
    <r>
      <rPr>
        <sz val="8"/>
        <color theme="1"/>
        <rFont val="ＭＳ Ｐゴシック"/>
        <family val="2"/>
        <charset val="128"/>
      </rPr>
      <t>セイヨウトチノキ種子エキス</t>
    </r>
    <r>
      <rPr>
        <sz val="8"/>
        <color theme="1"/>
        <rFont val="Arial"/>
        <family val="2"/>
        <charset val="204"/>
      </rPr>
      <t xml:space="preserve">, </t>
    </r>
    <r>
      <rPr>
        <sz val="8"/>
        <color theme="1"/>
        <rFont val="ＭＳ Ｐゴシック"/>
        <family val="2"/>
        <charset val="128"/>
      </rPr>
      <t>オレンジ果皮油</t>
    </r>
    <r>
      <rPr>
        <sz val="8"/>
        <color theme="1"/>
        <rFont val="Arial"/>
        <family val="2"/>
        <charset val="204"/>
      </rPr>
      <t xml:space="preserve">, </t>
    </r>
    <r>
      <rPr>
        <sz val="8"/>
        <color theme="1"/>
        <rFont val="ＭＳ Ｐゴシック"/>
        <family val="2"/>
        <charset val="128"/>
      </rPr>
      <t>ベルガモット果実油</t>
    </r>
    <r>
      <rPr>
        <sz val="8"/>
        <color theme="1"/>
        <rFont val="Arial"/>
        <family val="2"/>
        <charset val="204"/>
      </rPr>
      <t xml:space="preserve">, </t>
    </r>
    <r>
      <rPr>
        <sz val="8"/>
        <color theme="1"/>
        <rFont val="ＭＳ Ｐゴシック"/>
        <family val="2"/>
        <charset val="128"/>
      </rPr>
      <t>マンダリンオレンジ果皮油</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カルボマー　</t>
    </r>
    <r>
      <rPr>
        <sz val="8"/>
        <color theme="1"/>
        <rFont val="Arial"/>
        <family val="2"/>
        <charset val="204"/>
      </rPr>
      <t xml:space="preserve">, </t>
    </r>
    <r>
      <rPr>
        <sz val="8"/>
        <color theme="1"/>
        <rFont val="ＭＳ Ｐゴシック"/>
        <family val="2"/>
        <charset val="128"/>
      </rPr>
      <t>水酸化Ｎａ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</si>
  <si>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FACE WASH 250g</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</si>
  <si>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SERUM 100ml</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</si>
  <si>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グリセリルグルコシド</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アルブチン　</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ビスグリセリルアスコルビン酸　</t>
    </r>
    <r>
      <rPr>
        <sz val="8"/>
        <color theme="1"/>
        <rFont val="Arial"/>
        <family val="2"/>
        <charset val="204"/>
      </rPr>
      <t xml:space="preserve">, </t>
    </r>
    <r>
      <rPr>
        <sz val="8"/>
        <color theme="1"/>
        <rFont val="ＭＳ Ｐゴシック"/>
        <family val="2"/>
        <charset val="128"/>
      </rPr>
      <t>スクラレオリド　</t>
    </r>
    <r>
      <rPr>
        <sz val="8"/>
        <color theme="1"/>
        <rFont val="Arial"/>
        <family val="2"/>
        <charset val="204"/>
      </rPr>
      <t xml:space="preserve">, </t>
    </r>
    <r>
      <rPr>
        <sz val="8"/>
        <color theme="1"/>
        <rFont val="ＭＳ Ｐゴシック"/>
        <family val="2"/>
        <charset val="128"/>
      </rPr>
      <t>白金　</t>
    </r>
    <r>
      <rPr>
        <sz val="8"/>
        <color theme="1"/>
        <rFont val="Arial"/>
        <family val="2"/>
        <charset val="204"/>
      </rPr>
      <t>, "</t>
    </r>
    <r>
      <rPr>
        <sz val="8"/>
        <color theme="1"/>
        <rFont val="ＭＳ Ｐゴシック"/>
        <family val="2"/>
        <charset val="128"/>
      </rPr>
      <t>シクロヘキサン－</t>
    </r>
    <r>
      <rPr>
        <sz val="8"/>
        <color theme="1"/>
        <rFont val="Arial"/>
        <family val="2"/>
        <charset val="204"/>
      </rPr>
      <t xml:space="preserve">, </t>
    </r>
    <r>
      <rPr>
        <sz val="8"/>
        <color theme="1"/>
        <rFont val="ＭＳ Ｐゴシック"/>
        <family val="2"/>
        <charset val="128"/>
      </rPr>
      <t>１，４－ジカルボン酸ビスエトキシジグリコール　</t>
    </r>
    <r>
      <rPr>
        <sz val="8"/>
        <color theme="1"/>
        <rFont val="Arial"/>
        <family val="2"/>
        <charset val="204"/>
      </rPr>
      <t xml:space="preserve">", </t>
    </r>
    <r>
      <rPr>
        <sz val="8"/>
        <color theme="1"/>
        <rFont val="ＭＳ Ｐゴシック"/>
        <family val="2"/>
        <charset val="128"/>
      </rPr>
      <t>パルミチン酸レチノール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加水分解コラーゲン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アルガニアスピノサ核油　</t>
    </r>
    <r>
      <rPr>
        <sz val="8"/>
        <color theme="1"/>
        <rFont val="Arial"/>
        <family val="2"/>
        <charset val="204"/>
      </rPr>
      <t xml:space="preserve">, </t>
    </r>
    <r>
      <rPr>
        <sz val="8"/>
        <color theme="1"/>
        <rFont val="ＭＳ Ｐゴシック"/>
        <family val="2"/>
        <charset val="128"/>
      </rPr>
      <t>スクワラン　</t>
    </r>
    <r>
      <rPr>
        <sz val="8"/>
        <color theme="1"/>
        <rFont val="Arial"/>
        <family val="2"/>
        <charset val="204"/>
      </rPr>
      <t xml:space="preserve">, </t>
    </r>
    <r>
      <rPr>
        <sz val="8"/>
        <color theme="1"/>
        <rFont val="ＭＳ Ｐゴシック"/>
        <family val="2"/>
        <charset val="128"/>
      </rPr>
      <t>カリオデンドロンオリノセンセ種子油　</t>
    </r>
    <r>
      <rPr>
        <sz val="8"/>
        <color theme="1"/>
        <rFont val="Arial"/>
        <family val="2"/>
        <charset val="204"/>
      </rPr>
      <t xml:space="preserve">, </t>
    </r>
    <r>
      <rPr>
        <sz val="8"/>
        <color theme="1"/>
        <rFont val="ＭＳ Ｐゴシック"/>
        <family val="2"/>
        <charset val="128"/>
      </rPr>
      <t>コーン油　</t>
    </r>
    <r>
      <rPr>
        <sz val="8"/>
        <color theme="1"/>
        <rFont val="Arial"/>
        <family val="2"/>
        <charset val="204"/>
      </rPr>
      <t xml:space="preserve">, </t>
    </r>
    <r>
      <rPr>
        <sz val="8"/>
        <color theme="1"/>
        <rFont val="ＭＳ Ｐゴシック"/>
        <family val="2"/>
        <charset val="128"/>
      </rPr>
      <t>グレープフルーツ果皮油　</t>
    </r>
    <r>
      <rPr>
        <sz val="8"/>
        <color theme="1"/>
        <rFont val="Arial"/>
        <family val="2"/>
        <charset val="204"/>
      </rPr>
      <t xml:space="preserve">, </t>
    </r>
    <r>
      <rPr>
        <sz val="8"/>
        <color theme="1"/>
        <rFont val="ＭＳ Ｐゴシック"/>
        <family val="2"/>
        <charset val="128"/>
      </rPr>
      <t>フランスカイガンショウ樹皮エキス　</t>
    </r>
    <r>
      <rPr>
        <sz val="8"/>
        <color theme="1"/>
        <rFont val="Arial"/>
        <family val="2"/>
        <charset val="204"/>
      </rPr>
      <t xml:space="preserve">, </t>
    </r>
    <r>
      <rPr>
        <sz val="8"/>
        <color theme="1"/>
        <rFont val="ＭＳ Ｐゴシック"/>
        <family val="2"/>
        <charset val="128"/>
      </rPr>
      <t>シリカ　</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キサンタンガム　</t>
    </r>
    <r>
      <rPr>
        <sz val="8"/>
        <color theme="1"/>
        <rFont val="Arial"/>
        <family val="2"/>
        <charset val="204"/>
      </rPr>
      <t xml:space="preserve">, </t>
    </r>
    <r>
      <rPr>
        <sz val="8"/>
        <color theme="1"/>
        <rFont val="ＭＳ Ｐゴシック"/>
        <family val="2"/>
        <charset val="128"/>
      </rPr>
      <t>セルロースガム　</t>
    </r>
    <r>
      <rPr>
        <sz val="8"/>
        <color theme="1"/>
        <rFont val="Arial"/>
        <family val="2"/>
        <charset val="204"/>
      </rPr>
      <t xml:space="preserve">, </t>
    </r>
    <r>
      <rPr>
        <sz val="8"/>
        <color theme="1"/>
        <rFont val="ＭＳ Ｐゴシック"/>
        <family val="2"/>
        <charset val="128"/>
      </rPr>
      <t>炭酸水素Ｎａ</t>
    </r>
    <r>
      <rPr>
        <sz val="8"/>
        <color theme="1"/>
        <rFont val="Arial"/>
        <family val="2"/>
        <charset val="204"/>
      </rPr>
      <t xml:space="preserve">, </t>
    </r>
    <r>
      <rPr>
        <sz val="8"/>
        <color theme="1"/>
        <rFont val="ＭＳ Ｐゴシック"/>
        <family val="2"/>
        <charset val="128"/>
      </rPr>
      <t>水酸化Ｎａ　</t>
    </r>
    <r>
      <rPr>
        <sz val="8"/>
        <color theme="1"/>
        <rFont val="Arial"/>
        <family val="2"/>
        <charset val="204"/>
      </rPr>
      <t xml:space="preserve">, </t>
    </r>
    <r>
      <rPr>
        <sz val="8"/>
        <color theme="1"/>
        <rFont val="ＭＳ Ｐゴシック"/>
        <family val="2"/>
        <charset val="128"/>
      </rPr>
      <t>ペンテト酸５Ｎａ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</si>
  <si>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ESSENCE CREAM 200g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</si>
  <si>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FACE WASH 120g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</si>
  <si>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FACE LOTION 120ml</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</si>
  <si>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SERUM 30ml</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</si>
  <si>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ESSENCE CREAM 30g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</si>
  <si>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CARNIVAL EYE CARE ESSENCE 2.7ml</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</si>
  <si>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BG,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アンマロク果実エキス</t>
    </r>
    <r>
      <rPr>
        <sz val="8"/>
        <color theme="1"/>
        <rFont val="Arial"/>
        <family val="2"/>
        <charset val="204"/>
      </rPr>
      <t xml:space="preserve">, </t>
    </r>
    <r>
      <rPr>
        <sz val="8"/>
        <color theme="1"/>
        <rFont val="ＭＳ Ｐゴシック"/>
        <family val="2"/>
        <charset val="128"/>
      </rPr>
      <t>タカサブロウエキス</t>
    </r>
    <r>
      <rPr>
        <sz val="8"/>
        <color theme="1"/>
        <rFont val="Arial"/>
        <family val="2"/>
        <charset val="204"/>
      </rPr>
      <t xml:space="preserve">, </t>
    </r>
    <r>
      <rPr>
        <sz val="8"/>
        <color theme="1"/>
        <rFont val="ＭＳ Ｐゴシック"/>
        <family val="2"/>
        <charset val="128"/>
      </rPr>
      <t>クマノギクエキス</t>
    </r>
    <r>
      <rPr>
        <sz val="8"/>
        <color theme="1"/>
        <rFont val="Arial"/>
        <family val="2"/>
        <charset val="204"/>
      </rPr>
      <t xml:space="preserve">, </t>
    </r>
    <r>
      <rPr>
        <sz val="8"/>
        <color theme="1"/>
        <rFont val="ＭＳ Ｐゴシック"/>
        <family val="2"/>
        <charset val="128"/>
      </rPr>
      <t>ユウガオ果実エキス</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 xml:space="preserve">, </t>
    </r>
    <r>
      <rPr>
        <sz val="8"/>
        <color theme="1"/>
        <rFont val="ＭＳ Ｐゴシック"/>
        <family val="2"/>
        <charset val="128"/>
      </rPr>
      <t>インドマツリ根エキス</t>
    </r>
    <r>
      <rPr>
        <sz val="8"/>
        <color theme="1"/>
        <rFont val="Arial"/>
        <family val="2"/>
        <charset val="204"/>
      </rPr>
      <t xml:space="preserve">, </t>
    </r>
    <r>
      <rPr>
        <sz val="8"/>
        <color theme="1"/>
        <rFont val="ＭＳ Ｐゴシック"/>
        <family val="2"/>
        <charset val="128"/>
      </rPr>
      <t>ベンガルカラタチ根エキス</t>
    </r>
    <r>
      <rPr>
        <sz val="8"/>
        <color theme="1"/>
        <rFont val="Arial"/>
        <family val="2"/>
        <charset val="204"/>
      </rPr>
      <t xml:space="preserve">, </t>
    </r>
    <r>
      <rPr>
        <sz val="8"/>
        <color theme="1"/>
        <rFont val="ＭＳ Ｐゴシック"/>
        <family val="2"/>
        <charset val="128"/>
      </rPr>
      <t>ビャクダンエキス</t>
    </r>
    <r>
      <rPr>
        <sz val="8"/>
        <color theme="1"/>
        <rFont val="Arial"/>
        <family val="2"/>
        <charset val="204"/>
      </rPr>
      <t xml:space="preserve">, </t>
    </r>
    <r>
      <rPr>
        <sz val="8"/>
        <color theme="1"/>
        <rFont val="ＭＳ Ｐゴシック"/>
        <family val="2"/>
        <charset val="128"/>
      </rPr>
      <t>セイロンニッケイ樹皮エキス</t>
    </r>
    <r>
      <rPr>
        <sz val="8"/>
        <color theme="1"/>
        <rFont val="Arial"/>
        <family val="2"/>
        <charset val="204"/>
      </rPr>
      <t xml:space="preserve">, </t>
    </r>
    <r>
      <rPr>
        <sz val="8"/>
        <color theme="1"/>
        <rFont val="ＭＳ Ｐゴシック"/>
        <family val="2"/>
        <charset val="128"/>
      </rPr>
      <t>カンゾウ茎エキス</t>
    </r>
    <r>
      <rPr>
        <sz val="8"/>
        <color theme="1"/>
        <rFont val="Arial"/>
        <family val="2"/>
        <charset val="204"/>
      </rPr>
      <t xml:space="preserve">, </t>
    </r>
    <r>
      <rPr>
        <sz val="8"/>
        <color theme="1"/>
        <rFont val="ＭＳ Ｐゴシック"/>
        <family val="2"/>
        <charset val="128"/>
      </rPr>
      <t>ヨルソケイ葉エキス</t>
    </r>
    <r>
      <rPr>
        <sz val="8"/>
        <color theme="1"/>
        <rFont val="Arial"/>
        <family val="2"/>
        <charset val="204"/>
      </rPr>
      <t xml:space="preserve">, </t>
    </r>
    <r>
      <rPr>
        <sz val="8"/>
        <color theme="1"/>
        <rFont val="ＭＳ Ｐゴシック"/>
        <family val="2"/>
        <charset val="128"/>
      </rPr>
      <t>チレッタセンブリエキス</t>
    </r>
    <r>
      <rPr>
        <sz val="8"/>
        <color theme="1"/>
        <rFont val="Arial"/>
        <family val="2"/>
        <charset val="204"/>
      </rPr>
      <t xml:space="preserve">, </t>
    </r>
    <r>
      <rPr>
        <sz val="8"/>
        <color theme="1"/>
        <rFont val="ＭＳ Ｐゴシック"/>
        <family val="2"/>
        <charset val="128"/>
      </rPr>
      <t>セイタカミロバラン果実エキス</t>
    </r>
    <r>
      <rPr>
        <sz val="8"/>
        <color theme="1"/>
        <rFont val="Arial"/>
        <family val="2"/>
        <charset val="204"/>
      </rPr>
      <t xml:space="preserve">, </t>
    </r>
    <r>
      <rPr>
        <sz val="8"/>
        <color theme="1"/>
        <rFont val="ＭＳ Ｐゴシック"/>
        <family val="2"/>
        <charset val="128"/>
      </rPr>
      <t>ブッソウゲ葉エキス</t>
    </r>
    <r>
      <rPr>
        <sz val="8"/>
        <color theme="1"/>
        <rFont val="Arial"/>
        <family val="2"/>
        <charset val="204"/>
      </rPr>
      <t xml:space="preserve">, </t>
    </r>
    <r>
      <rPr>
        <sz val="8"/>
        <color theme="1"/>
        <rFont val="ＭＳ Ｐゴシック"/>
        <family val="2"/>
        <charset val="128"/>
      </rPr>
      <t>トゲバーレリア茎エキス</t>
    </r>
    <r>
      <rPr>
        <sz val="8"/>
        <color theme="1"/>
        <rFont val="Arial"/>
        <family val="2"/>
        <charset val="204"/>
      </rPr>
      <t xml:space="preserve">, </t>
    </r>
    <r>
      <rPr>
        <sz val="8"/>
        <color theme="1"/>
        <rFont val="ＭＳ Ｐゴシック"/>
        <family val="2"/>
        <charset val="128"/>
      </rPr>
      <t>セイヨウメギ茎エキス</t>
    </r>
    <r>
      <rPr>
        <sz val="8"/>
        <color theme="1"/>
        <rFont val="Arial"/>
        <family val="2"/>
        <charset val="204"/>
      </rPr>
      <t xml:space="preserve">, </t>
    </r>
    <r>
      <rPr>
        <sz val="8"/>
        <color theme="1"/>
        <rFont val="ＭＳ Ｐゴシック"/>
        <family val="2"/>
        <charset val="128"/>
      </rPr>
      <t>ニンファエアステラタ花エキス</t>
    </r>
    <r>
      <rPr>
        <sz val="8"/>
        <color theme="1"/>
        <rFont val="Arial"/>
        <family val="2"/>
        <charset val="204"/>
      </rPr>
      <t xml:space="preserve">, </t>
    </r>
    <r>
      <rPr>
        <sz val="8"/>
        <color theme="1"/>
        <rFont val="ＭＳ Ｐゴシック"/>
        <family val="2"/>
        <charset val="128"/>
      </rPr>
      <t>アロエベラ葉エキス</t>
    </r>
    <r>
      <rPr>
        <sz val="8"/>
        <color theme="1"/>
        <rFont val="Arial"/>
        <family val="2"/>
        <charset val="204"/>
      </rPr>
      <t xml:space="preserve">, </t>
    </r>
    <r>
      <rPr>
        <sz val="8"/>
        <color theme="1"/>
        <rFont val="ＭＳ Ｐゴシック"/>
        <family val="2"/>
        <charset val="128"/>
      </rPr>
      <t>サッカロミセス溶解質エキス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チミジン</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グリチルリチン酸２Ｋ</t>
    </r>
    <r>
      <rPr>
        <sz val="8"/>
        <color theme="1"/>
        <rFont val="Arial"/>
        <family val="2"/>
        <charset val="204"/>
      </rPr>
      <t xml:space="preserve">, </t>
    </r>
    <r>
      <rPr>
        <sz val="8"/>
        <color theme="1"/>
        <rFont val="ＭＳ Ｐゴシック"/>
        <family val="2"/>
        <charset val="128"/>
      </rPr>
      <t>パンテニルエチル</t>
    </r>
    <r>
      <rPr>
        <sz val="8"/>
        <color theme="1"/>
        <rFont val="Arial"/>
        <family val="2"/>
        <charset val="204"/>
      </rPr>
      <t xml:space="preserve">, </t>
    </r>
    <r>
      <rPr>
        <sz val="8"/>
        <color theme="1"/>
        <rFont val="ＭＳ Ｐゴシック"/>
        <family val="2"/>
        <charset val="128"/>
      </rPr>
      <t>加水分解ＲＮＡ</t>
    </r>
    <r>
      <rPr>
        <sz val="8"/>
        <color theme="1"/>
        <rFont val="Arial"/>
        <family val="2"/>
        <charset val="204"/>
      </rPr>
      <t xml:space="preserve">, </t>
    </r>
    <r>
      <rPr>
        <sz val="8"/>
        <color theme="1"/>
        <rFont val="ＭＳ Ｐゴシック"/>
        <family val="2"/>
        <charset val="128"/>
      </rPr>
      <t>加水分解ＤＮＡ</t>
    </r>
    <r>
      <rPr>
        <sz val="8"/>
        <color theme="1"/>
        <rFont val="Arial"/>
        <family val="2"/>
        <charset val="204"/>
      </rPr>
      <t xml:space="preserve">, </t>
    </r>
    <r>
      <rPr>
        <sz val="8"/>
        <color theme="1"/>
        <rFont val="ＭＳ Ｐゴシック"/>
        <family val="2"/>
        <charset val="128"/>
      </rPr>
      <t>ＰＧ</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ＰＣＡ</t>
    </r>
    <r>
      <rPr>
        <sz val="8"/>
        <color theme="1"/>
        <rFont val="Arial"/>
        <family val="2"/>
        <charset val="204"/>
      </rPr>
      <t>-</t>
    </r>
    <r>
      <rPr>
        <sz val="8"/>
        <color theme="1"/>
        <rFont val="ＭＳ Ｐゴシック"/>
        <family val="2"/>
        <charset val="128"/>
      </rPr>
      <t>Ｎａ</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ＥＤＴＡ</t>
    </r>
    <r>
      <rPr>
        <sz val="8"/>
        <color theme="1"/>
        <rFont val="Arial"/>
        <family val="2"/>
        <charset val="204"/>
      </rPr>
      <t>-2</t>
    </r>
    <r>
      <rPr>
        <sz val="8"/>
        <color theme="1"/>
        <rFont val="ＭＳ Ｐゴシック"/>
        <family val="2"/>
        <charset val="128"/>
      </rPr>
      <t>Ｎａ</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</si>
  <si>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オリーブ果実油</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ポリアクリルアミド</t>
    </r>
    <r>
      <rPr>
        <sz val="8"/>
        <color theme="1"/>
        <rFont val="Arial"/>
        <family val="2"/>
        <charset val="204"/>
      </rPr>
      <t xml:space="preserve">, </t>
    </r>
    <r>
      <rPr>
        <sz val="8"/>
        <color theme="1"/>
        <rFont val="ＭＳ Ｐゴシック"/>
        <family val="2"/>
        <charset val="128"/>
      </rPr>
      <t>プラセンタエキス（ブタ）</t>
    </r>
    <r>
      <rPr>
        <sz val="8"/>
        <color theme="1"/>
        <rFont val="Arial"/>
        <family val="2"/>
        <charset val="204"/>
      </rPr>
      <t xml:space="preserve">, </t>
    </r>
    <r>
      <rPr>
        <sz val="8"/>
        <color theme="1"/>
        <rFont val="ＭＳ Ｐゴシック"/>
        <family val="2"/>
        <charset val="128"/>
      </rPr>
      <t>３－Ｏ－エチルアスコルビン酸</t>
    </r>
    <r>
      <rPr>
        <sz val="8"/>
        <color theme="1"/>
        <rFont val="Arial"/>
        <family val="2"/>
        <charset val="204"/>
      </rPr>
      <t>, α</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グルコシルヘスペリジン</t>
    </r>
    <r>
      <rPr>
        <sz val="8"/>
        <color theme="1"/>
        <rFont val="Arial"/>
        <family val="2"/>
        <charset val="204"/>
      </rPr>
      <t xml:space="preserve">, </t>
    </r>
    <r>
      <rPr>
        <sz val="8"/>
        <color theme="1"/>
        <rFont val="ＭＳ Ｐゴシック"/>
        <family val="2"/>
        <charset val="128"/>
      </rPr>
      <t>ダイズ芽エキス</t>
    </r>
    <r>
      <rPr>
        <sz val="8"/>
        <color theme="1"/>
        <rFont val="Arial"/>
        <family val="2"/>
        <charset val="204"/>
      </rPr>
      <t xml:space="preserve">, </t>
    </r>
    <r>
      <rPr>
        <sz val="8"/>
        <color theme="1"/>
        <rFont val="ＭＳ Ｐゴシック"/>
        <family val="2"/>
        <charset val="128"/>
      </rPr>
      <t>ブドウつるエキス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コンドロイチン硫酸Ｎａ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酸化チタン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（Ｃ１３，１４）イソパラフィン</t>
    </r>
    <r>
      <rPr>
        <sz val="8"/>
        <color theme="1"/>
        <rFont val="Arial"/>
        <family val="2"/>
        <charset val="204"/>
      </rPr>
      <t xml:space="preserve">, </t>
    </r>
    <r>
      <rPr>
        <sz val="8"/>
        <color theme="1"/>
        <rFont val="ＭＳ Ｐゴシック"/>
        <family val="2"/>
        <charset val="128"/>
      </rPr>
      <t>ラウレス－７</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ユズ果皮油</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フェノキシエタノール</t>
    </r>
  </si>
  <si>
    <r>
      <rPr>
        <sz val="10"/>
        <color rgb="FF000000"/>
        <rFont val="MS Gothic"/>
        <family val="3"/>
        <charset val="128"/>
      </rPr>
      <t>《</t>
    </r>
    <r>
      <rPr>
        <sz val="10"/>
        <color rgb="FF000000"/>
        <rFont val="Arial"/>
        <family val="2"/>
        <charset val="204"/>
      </rPr>
      <t>McCoy PRO</t>
    </r>
    <r>
      <rPr>
        <sz val="10"/>
        <color rgb="FF000000"/>
        <rFont val="MS Gothic"/>
        <family val="3"/>
        <charset val="128"/>
      </rPr>
      <t>》</t>
    </r>
    <r>
      <rPr>
        <sz val="10"/>
        <color rgb="FF000000"/>
        <rFont val="Arial"/>
        <family val="2"/>
        <charset val="204"/>
      </rPr>
      <t xml:space="preserve">Dolcet Sheet Mask 30 set/box </t>
    </r>
    <r>
      <rPr>
        <sz val="10"/>
        <color rgb="FFFF0000"/>
        <rFont val="Arial"/>
        <family val="2"/>
        <charset val="204"/>
      </rPr>
      <t>END OF SALE in November</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</si>
  <si>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１，２－ヘキサンジオール</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クレアチン</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コハク酸ジエトキシエチル</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ローズマリー油</t>
    </r>
    <r>
      <rPr>
        <sz val="8"/>
        <color theme="1"/>
        <rFont val="Arial"/>
        <family val="2"/>
        <charset val="204"/>
      </rPr>
      <t xml:space="preserve">, </t>
    </r>
    <r>
      <rPr>
        <sz val="8"/>
        <color theme="1"/>
        <rFont val="ＭＳ Ｐゴシック"/>
        <family val="2"/>
        <charset val="128"/>
      </rPr>
      <t>オニサルビア油</t>
    </r>
    <r>
      <rPr>
        <sz val="8"/>
        <color theme="1"/>
        <rFont val="Arial"/>
        <family val="2"/>
        <charset val="204"/>
      </rPr>
      <t xml:space="preserve">, </t>
    </r>
    <r>
      <rPr>
        <sz val="8"/>
        <color theme="1"/>
        <rFont val="ＭＳ Ｐゴシック"/>
        <family val="2"/>
        <charset val="128"/>
      </rPr>
      <t>ニオイテンジクアオイ油</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乳酸</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ＰＶＰ</t>
    </r>
    <r>
      <rPr>
        <sz val="8"/>
        <color theme="1"/>
        <rFont val="Arial"/>
        <family val="2"/>
        <charset val="204"/>
      </rPr>
      <t xml:space="preserve">, </t>
    </r>
    <r>
      <rPr>
        <sz val="8"/>
        <color theme="1"/>
        <rFont val="ＭＳ Ｐゴシック"/>
        <family val="2"/>
        <charset val="128"/>
      </rPr>
      <t>ＰＥＧ－４０水添ヒマシ油</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</si>
  <si>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１，２－ヘキサンジオール</t>
    </r>
    <r>
      <rPr>
        <sz val="8"/>
        <color theme="1"/>
        <rFont val="Arial"/>
        <family val="2"/>
        <charset val="204"/>
      </rPr>
      <t xml:space="preserve">, </t>
    </r>
    <r>
      <rPr>
        <sz val="8"/>
        <color theme="1"/>
        <rFont val="ＭＳ Ｐゴシック"/>
        <family val="2"/>
        <charset val="128"/>
      </rPr>
      <t>グリコシルトレハロース</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サッカロミセス／ムレスズメ根発酵エキス</t>
    </r>
    <r>
      <rPr>
        <sz val="8"/>
        <color theme="1"/>
        <rFont val="Arial"/>
        <family val="2"/>
        <charset val="204"/>
      </rPr>
      <t xml:space="preserve">, </t>
    </r>
    <r>
      <rPr>
        <sz val="8"/>
        <color theme="1"/>
        <rFont val="ＭＳ Ｐゴシック"/>
        <family val="2"/>
        <charset val="128"/>
      </rPr>
      <t>ビサボロール</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火山岩</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クレアチン</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加水分解水添デンプン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コハク酸ジエトキシエチル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オニサルビア油</t>
    </r>
    <r>
      <rPr>
        <sz val="8"/>
        <color theme="1"/>
        <rFont val="Arial"/>
        <family val="2"/>
        <charset val="204"/>
      </rPr>
      <t xml:space="preserve">, </t>
    </r>
    <r>
      <rPr>
        <sz val="8"/>
        <color theme="1"/>
        <rFont val="ＭＳ Ｐゴシック"/>
        <family val="2"/>
        <charset val="128"/>
      </rPr>
      <t>ダマスクバラ花油</t>
    </r>
    <r>
      <rPr>
        <sz val="8"/>
        <color theme="1"/>
        <rFont val="Arial"/>
        <family val="2"/>
        <charset val="204"/>
      </rPr>
      <t xml:space="preserve">, </t>
    </r>
    <r>
      <rPr>
        <sz val="8"/>
        <color theme="1"/>
        <rFont val="ＭＳ Ｐゴシック"/>
        <family val="2"/>
        <charset val="128"/>
      </rPr>
      <t>ニオイテンジクアオイ油</t>
    </r>
    <r>
      <rPr>
        <sz val="8"/>
        <color theme="1"/>
        <rFont val="Arial"/>
        <family val="2"/>
        <charset val="204"/>
      </rPr>
      <t xml:space="preserve">, </t>
    </r>
    <r>
      <rPr>
        <sz val="8"/>
        <color theme="1"/>
        <rFont val="ＭＳ Ｐゴシック"/>
        <family val="2"/>
        <charset val="128"/>
      </rPr>
      <t>パルマローザ油</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</si>
  <si>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300g</t>
    </r>
    <phoneticPr fontId="11"/>
  </si>
  <si>
    <r>
      <rPr>
        <sz val="8"/>
        <color theme="1"/>
        <rFont val="ＭＳ Ｐゴシック"/>
        <family val="2"/>
        <charset val="128"/>
      </rPr>
      <t>水、ＤＰＧ、グリセリン、</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グリコシルトレハロース、ヒト脂肪細胞順化培養液、コショウソウ芽エキス、サッカロミセス／ムレスズメ根発酵エキス、ビサボロール、レシチン、ザクロ果実エキス、マグワ根皮エキス、キハダ樹皮エキス、ハナスゲ根エキス、プエラリアミリフィカ根エキス、ヒアルロン酸Ｎａ、加水分解コラーゲン、加水分解卵殻膜、グルコサミンＨＣｌ、グルタミン酸、アルギニン、メチオニン、シスチン、ロイシン、チロシン、アスパラギン酸、グリシン、セリン、アラニン、バリン、フェニルアラニン、プロリン、リシン、グルタミン、アスパラギン、イソロイシン、トリプトファン、トレオニン、ヒスチジン、白金、トルマリン、火山岩、塩化Ｃａ、酢酸Ｃａ、塩化Ｍｇ、塩化Ｎａ、塩化Ｋ、塩化亜鉛、リンゴ酸、クレアチン、ベタイン、加水分解水添デンプン、ＰＥＧ－６０水添ヒマシ油、コハク酸ジエトキシエチル、カルボマー、キサンタンガム、水添ポリイソブテン、水酸化Ｋ、ペンテト酸５Ｎａ、ペンチレングリコール、ＢＧ、フェノキシエタノール、オニサルビア油、ダマスクバラ花油、ニオイテンジクアオイ油、パルマローザ油</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</si>
  <si>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POMP</t>
    </r>
    <phoneticPr fontId="11"/>
  </si>
  <si>
    <r>
      <t>PP</t>
    </r>
    <r>
      <rPr>
        <sz val="8"/>
        <color theme="1"/>
        <rFont val="ＭＳ Ｐゴシック"/>
        <family val="2"/>
        <charset val="128"/>
      </rPr>
      <t>（ボトル）</t>
    </r>
    <r>
      <rPr>
        <sz val="8"/>
        <color theme="1"/>
        <rFont val="Arial"/>
        <family val="2"/>
        <charset val="204"/>
      </rPr>
      <t>/ PP,SUS</t>
    </r>
    <r>
      <rPr>
        <sz val="8"/>
        <color theme="1"/>
        <rFont val="ＭＳ Ｐゴシック"/>
        <family val="2"/>
        <charset val="128"/>
      </rPr>
      <t>（ポンプ）</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</si>
  <si>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ポリアクリル酸</t>
    </r>
    <r>
      <rPr>
        <sz val="8"/>
        <color theme="1"/>
        <rFont val="Arial"/>
        <family val="2"/>
        <charset val="204"/>
      </rPr>
      <t xml:space="preserve">Na,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酒石酸</t>
    </r>
    <r>
      <rPr>
        <sz val="8"/>
        <color theme="1"/>
        <rFont val="Arial"/>
        <family val="2"/>
        <charset val="204"/>
      </rPr>
      <t xml:space="preserve">, </t>
    </r>
    <r>
      <rPr>
        <sz val="8"/>
        <color theme="1"/>
        <rFont val="ＭＳ Ｐゴシック"/>
        <family val="2"/>
        <charset val="128"/>
      </rPr>
      <t>フェノシキエタノール</t>
    </r>
    <r>
      <rPr>
        <sz val="8"/>
        <color theme="1"/>
        <rFont val="Arial"/>
        <family val="2"/>
        <charset val="204"/>
      </rPr>
      <t xml:space="preserve">, </t>
    </r>
    <r>
      <rPr>
        <sz val="8"/>
        <color theme="1"/>
        <rFont val="ＭＳ Ｐゴシック"/>
        <family val="2"/>
        <charset val="128"/>
      </rPr>
      <t>イソステアリン酸ソルビタン</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Al, </t>
    </r>
    <r>
      <rPr>
        <sz val="8"/>
        <color theme="1"/>
        <rFont val="ＭＳ Ｐゴシック"/>
        <family val="2"/>
        <charset val="128"/>
      </rPr>
      <t>オレンジ果皮油</t>
    </r>
    <r>
      <rPr>
        <sz val="8"/>
        <color theme="1"/>
        <rFont val="Arial"/>
        <family val="2"/>
        <charset val="204"/>
      </rPr>
      <t>, PPG</t>
    </r>
    <r>
      <rPr>
        <sz val="8"/>
        <color theme="1"/>
        <rFont val="ＭＳ Ｐゴシック"/>
        <family val="2"/>
        <charset val="128"/>
      </rPr>
      <t>－</t>
    </r>
    <r>
      <rPr>
        <sz val="8"/>
        <color theme="1"/>
        <rFont val="Arial"/>
        <family val="2"/>
        <charset val="204"/>
      </rPr>
      <t>8</t>
    </r>
    <r>
      <rPr>
        <sz val="8"/>
        <color theme="1"/>
        <rFont val="ＭＳ Ｐゴシック"/>
        <family val="2"/>
        <charset val="128"/>
      </rPr>
      <t>セテス－</t>
    </r>
    <r>
      <rPr>
        <sz val="8"/>
        <color theme="1"/>
        <rFont val="Arial"/>
        <family val="2"/>
        <charset val="204"/>
      </rPr>
      <t xml:space="preserve">20,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ベルガモット果実油</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火山岩</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塩化Ｍ</t>
    </r>
    <r>
      <rPr>
        <sz val="8"/>
        <color theme="1"/>
        <rFont val="Arial"/>
        <family val="2"/>
        <charset val="204"/>
      </rPr>
      <t xml:space="preserve">g,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サッカロミセス／ムレスズメ根発酵エキス</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トコフェロール</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</si>
  <si>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Sheet Mask 4 set/box</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</si>
  <si>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 Make Shirt M size</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</si>
  <si>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 Make Shirt L size</t>
    </r>
    <phoneticPr fontId="11"/>
  </si>
  <si>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ENEW Superzyme Plus 4 720ml</t>
    </r>
  </si>
  <si>
    <r>
      <rPr>
        <sz val="8"/>
        <color theme="1"/>
        <rFont val="ＭＳ Ｐゴシック"/>
        <family val="2"/>
        <charset val="128"/>
      </rPr>
      <t xml:space="preserve">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t>
    </r>
    <r>
      <rPr>
        <sz val="8"/>
        <color theme="1"/>
        <rFont val="Arial"/>
        <family val="2"/>
        <charset val="204"/>
      </rPr>
      <t>L</t>
    </r>
    <r>
      <rPr>
        <sz val="8"/>
        <color theme="1"/>
        <rFont val="ＭＳ Ｐゴシック"/>
        <family val="2"/>
        <charset val="128"/>
      </rPr>
      <t>型発酵乳酸</t>
    </r>
    <r>
      <rPr>
        <sz val="8"/>
        <color theme="1"/>
        <rFont val="Arial"/>
        <family val="2"/>
        <charset val="204"/>
      </rPr>
      <t xml:space="preserve">Ca
V.C
</t>
    </r>
    <r>
      <rPr>
        <sz val="8"/>
        <color theme="1"/>
        <rFont val="ＭＳ Ｐゴシック"/>
        <family val="2"/>
        <charset val="128"/>
      </rPr>
      <t xml:space="preserve">カラメル色素
ロイシン
ナイアシン
フェニルアラニン
リジン
バリン
スレオニン
イソロイシン
メチオニン
パントテン酸Ｃａ
ヒスチジン
アルギニン
トリプトファン
</t>
    </r>
    <r>
      <rPr>
        <sz val="8"/>
        <color theme="1"/>
        <rFont val="Arial"/>
        <family val="2"/>
        <charset val="204"/>
      </rPr>
      <t xml:space="preserve">V.B6
V.B1
V.B2
</t>
    </r>
    <r>
      <rPr>
        <sz val="8"/>
        <color theme="1"/>
        <rFont val="ＭＳ Ｐゴシック"/>
        <family val="2"/>
        <charset val="128"/>
      </rPr>
      <t xml:space="preserve">葉酸
</t>
    </r>
    <r>
      <rPr>
        <sz val="8"/>
        <color theme="1"/>
        <rFont val="Arial"/>
        <family val="2"/>
        <charset val="204"/>
      </rPr>
      <t xml:space="preserve">V.B12
</t>
    </r>
    <r>
      <rPr>
        <sz val="8"/>
        <color theme="1"/>
        <rFont val="ＭＳ Ｐゴシック"/>
        <family val="2"/>
        <charset val="128"/>
      </rPr>
      <t>精製水</t>
    </r>
    <rPh sb="242" eb="245">
      <t>セイセイスイ</t>
    </rPh>
    <phoneticPr fontId="11"/>
  </si>
  <si>
    <r>
      <t>L-</t>
    </r>
    <r>
      <rPr>
        <sz val="8"/>
        <color theme="1"/>
        <rFont val="ＭＳ Ｐゴシック"/>
        <family val="2"/>
        <charset val="128"/>
      </rPr>
      <t>カルニチン酒石酸塩（国内製造）</t>
    </r>
    <r>
      <rPr>
        <sz val="8"/>
        <color theme="1"/>
        <rFont val="Arial"/>
        <family val="2"/>
        <charset val="204"/>
      </rPr>
      <t xml:space="preserve">     , </t>
    </r>
    <r>
      <rPr>
        <sz val="8"/>
        <color theme="1"/>
        <rFont val="ＭＳ Ｐゴシック"/>
        <family val="2"/>
        <charset val="128"/>
      </rPr>
      <t>緑茶エキス</t>
    </r>
    <r>
      <rPr>
        <sz val="8"/>
        <color theme="1"/>
        <rFont val="Arial"/>
        <family val="2"/>
        <charset val="204"/>
      </rPr>
      <t xml:space="preserve">     , α-</t>
    </r>
    <r>
      <rPr>
        <sz val="8"/>
        <color theme="1"/>
        <rFont val="ＭＳ Ｐゴシック"/>
        <family val="2"/>
        <charset val="128"/>
      </rPr>
      <t>リポ酸</t>
    </r>
    <r>
      <rPr>
        <sz val="8"/>
        <color theme="1"/>
        <rFont val="Arial"/>
        <family val="2"/>
        <charset val="204"/>
      </rPr>
      <t xml:space="preserve">     , </t>
    </r>
    <r>
      <rPr>
        <sz val="8"/>
        <color theme="1"/>
        <rFont val="ＭＳ Ｐゴシック"/>
        <family val="2"/>
        <charset val="128"/>
      </rPr>
      <t>パロアッスル抽出物</t>
    </r>
    <r>
      <rPr>
        <sz val="8"/>
        <color theme="1"/>
        <rFont val="Arial"/>
        <family val="2"/>
        <charset val="204"/>
      </rPr>
      <t xml:space="preserve">     , </t>
    </r>
    <r>
      <rPr>
        <sz val="8"/>
        <color theme="1"/>
        <rFont val="ＭＳ Ｐゴシック"/>
        <family val="2"/>
        <charset val="128"/>
      </rPr>
      <t>コエンザイム</t>
    </r>
    <r>
      <rPr>
        <sz val="8"/>
        <color theme="1"/>
        <rFont val="Arial"/>
        <family val="2"/>
        <charset val="204"/>
      </rPr>
      <t xml:space="preserve">Q10     , </t>
    </r>
    <r>
      <rPr>
        <sz val="8"/>
        <color theme="1"/>
        <rFont val="ＭＳ Ｐゴシック"/>
        <family val="2"/>
        <charset val="128"/>
      </rPr>
      <t>澱粉</t>
    </r>
    <r>
      <rPr>
        <sz val="8"/>
        <color theme="1"/>
        <rFont val="Arial"/>
        <family val="2"/>
        <charset val="204"/>
      </rPr>
      <t xml:space="preserve">     , </t>
    </r>
    <r>
      <rPr>
        <sz val="8"/>
        <color theme="1"/>
        <rFont val="ＭＳ Ｐゴシック"/>
        <family val="2"/>
        <charset val="128"/>
      </rPr>
      <t>アフリカマンゴノキエキス</t>
    </r>
    <r>
      <rPr>
        <sz val="8"/>
        <color theme="1"/>
        <rFont val="Arial"/>
        <family val="2"/>
        <charset val="204"/>
      </rPr>
      <t xml:space="preserve">     , "α-GPC</t>
    </r>
    <r>
      <rPr>
        <sz val="8"/>
        <color theme="1"/>
        <rFont val="ＭＳ Ｐゴシック"/>
        <family val="2"/>
        <charset val="128"/>
      </rPr>
      <t>加工食品（</t>
    </r>
    <r>
      <rPr>
        <sz val="8"/>
        <color theme="1"/>
        <rFont val="Arial"/>
        <family val="2"/>
        <charset val="204"/>
      </rPr>
      <t>α-GPC</t>
    </r>
    <r>
      <rPr>
        <sz val="8"/>
        <color theme="1"/>
        <rFont val="ＭＳ Ｐゴシック"/>
        <family val="2"/>
        <charset val="128"/>
      </rPr>
      <t>（グリセロホスホコリン）</t>
    </r>
    <r>
      <rPr>
        <sz val="8"/>
        <color theme="1"/>
        <rFont val="Arial"/>
        <family val="2"/>
        <charset val="204"/>
      </rPr>
      <t xml:space="preserve">, </t>
    </r>
    <r>
      <rPr>
        <sz val="8"/>
        <color theme="1"/>
        <rFont val="ＭＳ Ｐゴシック"/>
        <family val="2"/>
        <charset val="128"/>
      </rPr>
      <t>（大豆を含む）</t>
    </r>
    <r>
      <rPr>
        <sz val="8"/>
        <color theme="1"/>
        <rFont val="Arial"/>
        <family val="2"/>
        <charset val="204"/>
      </rPr>
      <t>(</t>
    </r>
    <r>
      <rPr>
        <sz val="8"/>
        <color theme="1"/>
        <rFont val="ＭＳ Ｐゴシック"/>
        <family val="2"/>
        <charset val="128"/>
      </rPr>
      <t>加工油脂、デンプン</t>
    </r>
    <r>
      <rPr>
        <sz val="8"/>
        <color theme="1"/>
        <rFont val="Arial"/>
        <family val="2"/>
        <charset val="204"/>
      </rPr>
      <t xml:space="preserve">)"     , </t>
    </r>
    <r>
      <rPr>
        <sz val="8"/>
        <color theme="1"/>
        <rFont val="ＭＳ Ｐゴシック"/>
        <family val="2"/>
        <charset val="128"/>
      </rPr>
      <t>乳酸桿菌藻類カテキンレスベラトロール発酵エキス粉末</t>
    </r>
    <r>
      <rPr>
        <sz val="8"/>
        <color theme="1"/>
        <rFont val="Arial"/>
        <family val="2"/>
        <charset val="204"/>
      </rPr>
      <t xml:space="preserve">     , </t>
    </r>
    <r>
      <rPr>
        <sz val="8"/>
        <color theme="1"/>
        <rFont val="ＭＳ Ｐゴシック"/>
        <family val="2"/>
        <charset val="128"/>
      </rPr>
      <t>塩化カリウム</t>
    </r>
    <r>
      <rPr>
        <sz val="8"/>
        <color theme="1"/>
        <rFont val="Arial"/>
        <family val="2"/>
        <charset val="204"/>
      </rPr>
      <t xml:space="preserve">     , HPMC     , </t>
    </r>
    <r>
      <rPr>
        <sz val="8"/>
        <color theme="1"/>
        <rFont val="ＭＳ Ｐゴシック"/>
        <family val="2"/>
        <charset val="128"/>
      </rPr>
      <t>ステアリン酸カルシウム</t>
    </r>
    <r>
      <rPr>
        <sz val="8"/>
        <color theme="1"/>
        <rFont val="Arial"/>
        <family val="2"/>
        <charset val="204"/>
      </rPr>
      <t xml:space="preserve">     , </t>
    </r>
    <r>
      <rPr>
        <sz val="8"/>
        <color theme="1"/>
        <rFont val="ＭＳ Ｐゴシック"/>
        <family val="2"/>
        <charset val="128"/>
      </rPr>
      <t>二酸化ケイ素</t>
    </r>
    <r>
      <rPr>
        <sz val="8"/>
        <color theme="1"/>
        <rFont val="Arial"/>
        <family val="2"/>
        <charset val="204"/>
      </rPr>
      <t xml:space="preserve">     , </t>
    </r>
    <r>
      <rPr>
        <sz val="8"/>
        <color theme="1"/>
        <rFont val="ＭＳ Ｐゴシック"/>
        <family val="2"/>
        <charset val="128"/>
      </rPr>
      <t>ニコチン酸アミド</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 xml:space="preserve">B1     , </t>
    </r>
    <r>
      <rPr>
        <sz val="8"/>
        <color theme="1"/>
        <rFont val="ＭＳ Ｐゴシック"/>
        <family val="2"/>
        <charset val="128"/>
      </rPr>
      <t>パントテン酸カルシウム</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 xml:space="preserve">B2     , </t>
    </r>
    <r>
      <rPr>
        <sz val="8"/>
        <color theme="1"/>
        <rFont val="ＭＳ Ｐゴシック"/>
        <family val="2"/>
        <charset val="128"/>
      </rPr>
      <t>ビタミン</t>
    </r>
    <r>
      <rPr>
        <sz val="8"/>
        <color theme="1"/>
        <rFont val="Arial"/>
        <family val="2"/>
        <charset val="204"/>
      </rPr>
      <t xml:space="preserve">B6     , </t>
    </r>
    <r>
      <rPr>
        <sz val="8"/>
        <color theme="1"/>
        <rFont val="ＭＳ Ｐゴシック"/>
        <family val="2"/>
        <charset val="128"/>
      </rPr>
      <t>カラメル色素</t>
    </r>
    <r>
      <rPr>
        <sz val="8"/>
        <color theme="1"/>
        <rFont val="Arial"/>
        <family val="2"/>
        <charset val="204"/>
      </rPr>
      <t xml:space="preserve">     , </t>
    </r>
    <r>
      <rPr>
        <sz val="8"/>
        <color theme="1"/>
        <rFont val="ＭＳ Ｐゴシック"/>
        <family val="2"/>
        <charset val="128"/>
      </rPr>
      <t>ロイシン</t>
    </r>
    <r>
      <rPr>
        <sz val="8"/>
        <color theme="1"/>
        <rFont val="Arial"/>
        <family val="2"/>
        <charset val="204"/>
      </rPr>
      <t xml:space="preserve">     , </t>
    </r>
    <r>
      <rPr>
        <sz val="8"/>
        <color theme="1"/>
        <rFont val="ＭＳ Ｐゴシック"/>
        <family val="2"/>
        <charset val="128"/>
      </rPr>
      <t>バリン</t>
    </r>
    <r>
      <rPr>
        <sz val="8"/>
        <color theme="1"/>
        <rFont val="Arial"/>
        <family val="2"/>
        <charset val="204"/>
      </rPr>
      <t xml:space="preserve">     , </t>
    </r>
    <r>
      <rPr>
        <sz val="8"/>
        <color theme="1"/>
        <rFont val="ＭＳ Ｐゴシック"/>
        <family val="2"/>
        <charset val="128"/>
      </rPr>
      <t>イソロイシン</t>
    </r>
    <r>
      <rPr>
        <sz val="8"/>
        <color theme="1"/>
        <rFont val="Arial"/>
        <family val="2"/>
        <charset val="204"/>
      </rPr>
      <t xml:space="preserve">     , </t>
    </r>
    <r>
      <rPr>
        <sz val="8"/>
        <color theme="1"/>
        <rFont val="ＭＳ Ｐゴシック"/>
        <family val="2"/>
        <charset val="128"/>
      </rPr>
      <t>葉酸</t>
    </r>
    <r>
      <rPr>
        <sz val="8"/>
        <color theme="1"/>
        <rFont val="Arial"/>
        <family val="2"/>
        <charset val="204"/>
      </rPr>
      <t xml:space="preserve">     , </t>
    </r>
    <r>
      <rPr>
        <sz val="8"/>
        <color theme="1"/>
        <rFont val="ＭＳ Ｐゴシック"/>
        <family val="2"/>
        <charset val="128"/>
      </rPr>
      <t>ビオチン</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B12</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</si>
  <si>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ENEW PROTECT FIBER 30pcs</t>
    </r>
  </si>
  <si>
    <r>
      <rPr>
        <sz val="8"/>
        <color theme="1"/>
        <rFont val="ＭＳ Ｐゴシック"/>
        <family val="2"/>
        <charset val="128"/>
      </rPr>
      <t>ｲｿﾏﾙﾄﾃﾞｷｽﾄﾘﾝ</t>
    </r>
    <r>
      <rPr>
        <sz val="8"/>
        <color theme="1"/>
        <rFont val="Arial"/>
        <family val="2"/>
        <charset val="204"/>
      </rPr>
      <t xml:space="preserve"> , </t>
    </r>
    <r>
      <rPr>
        <sz val="8"/>
        <color theme="1"/>
        <rFont val="ＭＳ Ｐゴシック"/>
        <family val="2"/>
        <charset val="128"/>
      </rPr>
      <t>ｱｶﾞﾍﾞｲﾇﾘﾝ</t>
    </r>
    <r>
      <rPr>
        <sz val="8"/>
        <color theme="1"/>
        <rFont val="Arial"/>
        <family val="2"/>
        <charset val="204"/>
      </rPr>
      <t xml:space="preserve"> , </t>
    </r>
    <r>
      <rPr>
        <sz val="8"/>
        <color theme="1"/>
        <rFont val="ＭＳ Ｐゴシック"/>
        <family val="2"/>
        <charset val="128"/>
      </rPr>
      <t>ｵﾘｺﾞ糖</t>
    </r>
    <r>
      <rPr>
        <sz val="8"/>
        <color theme="1"/>
        <rFont val="Arial"/>
        <family val="2"/>
        <charset val="204"/>
      </rPr>
      <t xml:space="preserve"> , </t>
    </r>
    <r>
      <rPr>
        <sz val="8"/>
        <color theme="1"/>
        <rFont val="ＭＳ Ｐゴシック"/>
        <family val="2"/>
        <charset val="128"/>
      </rPr>
      <t>甘酒粉末</t>
    </r>
    <r>
      <rPr>
        <sz val="8"/>
        <color theme="1"/>
        <rFont val="Arial"/>
        <family val="2"/>
        <charset val="204"/>
      </rPr>
      <t xml:space="preserve"> , </t>
    </r>
    <r>
      <rPr>
        <sz val="8"/>
        <color theme="1"/>
        <rFont val="ＭＳ Ｐゴシック"/>
        <family val="2"/>
        <charset val="128"/>
      </rPr>
      <t>乳酸菌ﾚｽﾍﾞﾗﾄﾛｰﾙ</t>
    </r>
    <r>
      <rPr>
        <sz val="8"/>
        <color theme="1"/>
        <rFont val="Arial"/>
        <family val="2"/>
        <charset val="204"/>
      </rPr>
      <t xml:space="preserve">, </t>
    </r>
    <r>
      <rPr>
        <sz val="8"/>
        <color theme="1"/>
        <rFont val="ＭＳ Ｐゴシック"/>
        <family val="2"/>
        <charset val="128"/>
      </rPr>
      <t>ﾄﾚﾊﾛｰｽ</t>
    </r>
    <r>
      <rPr>
        <sz val="8"/>
        <color theme="1"/>
        <rFont val="Arial"/>
        <family val="2"/>
        <charset val="204"/>
      </rPr>
      <t xml:space="preserve"> , </t>
    </r>
    <r>
      <rPr>
        <sz val="8"/>
        <color theme="1"/>
        <rFont val="ＭＳ Ｐゴシック"/>
        <family val="2"/>
        <charset val="128"/>
      </rPr>
      <t>ｻｲﾘｳﾑﾊｽｸ</t>
    </r>
    <r>
      <rPr>
        <sz val="8"/>
        <color theme="1"/>
        <rFont val="Arial"/>
        <family val="2"/>
        <charset val="204"/>
      </rPr>
      <t xml:space="preserve"> , </t>
    </r>
    <r>
      <rPr>
        <sz val="8"/>
        <color theme="1"/>
        <rFont val="ＭＳ Ｐゴシック"/>
        <family val="2"/>
        <charset val="128"/>
      </rPr>
      <t>微粒二酸化ｹｲ素</t>
    </r>
    <r>
      <rPr>
        <sz val="8"/>
        <color theme="1"/>
        <rFont val="Arial"/>
        <family val="2"/>
        <charset val="204"/>
      </rPr>
      <t xml:space="preserve"> , </t>
    </r>
    <r>
      <rPr>
        <sz val="8"/>
        <color theme="1"/>
        <rFont val="ＭＳ Ｐゴシック"/>
        <family val="2"/>
        <charset val="128"/>
      </rPr>
      <t>緑茶抽出物</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</si>
  <si>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ENEW SILHOUETTE PRO (COCOA) </t>
    </r>
    <r>
      <rPr>
        <sz val="10"/>
        <color rgb="FFFF0000"/>
        <rFont val="Arial"/>
        <family val="2"/>
        <charset val="204"/>
      </rPr>
      <t>образцы не отправляли</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</si>
  <si>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ENEW SILHOUETTE PRO (BERRY BERRY) </t>
    </r>
    <r>
      <rPr>
        <sz val="10"/>
        <color rgb="FFFF0000"/>
        <rFont val="Arial"/>
        <family val="2"/>
        <charset val="204"/>
      </rPr>
      <t>образцы не отправляли</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</si>
  <si>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ミネラル塩</t>
    </r>
    <phoneticPr fontId="11"/>
  </si>
  <si>
    <r>
      <rPr>
        <sz val="10"/>
        <rFont val="Arial"/>
        <family val="2"/>
      </rPr>
      <t>《</t>
    </r>
    <r>
      <rPr>
        <sz val="10"/>
        <rFont val="Arial"/>
        <family val="2"/>
        <charset val="204"/>
      </rPr>
      <t>McCoy</t>
    </r>
    <r>
      <rPr>
        <sz val="10"/>
        <rFont val="Arial"/>
        <family val="2"/>
      </rPr>
      <t>》</t>
    </r>
    <r>
      <rPr>
        <sz val="10"/>
        <rFont val="Arial"/>
        <family val="2"/>
        <charset val="204"/>
      </rPr>
      <t>McCoy MASSAGE OIL CITRUS 500ml</t>
    </r>
  </si>
  <si>
    <r>
      <rPr>
        <sz val="8"/>
        <color theme="1"/>
        <rFont val="ＭＳ Ｐゴシック"/>
        <family val="2"/>
        <charset val="128"/>
      </rPr>
      <t>コメヌカ油
トリイソステアリン酸ＰＥＧ－２０グリセリル
水添ポリイソブテン
ミネラルオイル
水
ホホバ種子油
アーモンド油
ヒマワリ種子油
トウモロコシ胚芽油
ティーツリー葉油
マンダリンオレンジ果皮油
ウイキョウ果実油
イタリアイトスギ葉／実／茎油
ベルガモット果皮油
ライム油
グレープフルーツ果皮油
ビフィズス菌培養液
サッカロミセス培養液
加水分解コラーゲン
グルコサミンＨＣｌ
火山土
塩化Ｃａ
酢酸Ｃａ
トルマリン
ヒアルロン酸Ｎａ
トゲキリンサイ／ヒヂリメン／ミツイシコンブ／ウスバアオノリ／ワカメエキス
ボタンエキス
クダモノトケイソウ果実エキス
塩化Ｍｇ
アマチャエキス
塩化Ｎａ
加水分解卵殻膜
ミツイシコンブ／ワカメエキス
塩化Ｋ
ツボクサエキス
白金
マデカッソシド
塩化亜鉛
アシアチコシド
ＢＧ
酢酸トコフェロール
エタノール
ペンチレングリコール
エチルヘキシルグリセリン
フェノキシエタノール</t>
    </r>
    <phoneticPr fontId="11"/>
  </si>
  <si>
    <r>
      <rPr>
        <sz val="10"/>
        <rFont val="Arial"/>
        <family val="2"/>
      </rPr>
      <t>《</t>
    </r>
    <r>
      <rPr>
        <sz val="10"/>
        <rFont val="Arial"/>
        <family val="2"/>
        <charset val="204"/>
      </rPr>
      <t>McCoy</t>
    </r>
    <r>
      <rPr>
        <sz val="10"/>
        <rFont val="Arial"/>
        <family val="2"/>
      </rPr>
      <t>》</t>
    </r>
    <r>
      <rPr>
        <sz val="10"/>
        <rFont val="Arial"/>
        <family val="2"/>
        <charset val="204"/>
      </rPr>
      <t>McCoy MASSAGE OIL ROSE 500ml</t>
    </r>
  </si>
  <si>
    <r>
      <rPr>
        <sz val="8"/>
        <color theme="1"/>
        <rFont val="ＭＳ Ｐゴシック"/>
        <family val="2"/>
        <charset val="128"/>
      </rPr>
      <t>コメヌカ油
トリイソステアリン酸ＰＥＧ－２０グリセリル
水添ポリイソブテン
ミネラルオイル
水
ホホバ種子油
アーモンド油
ヒマワリ種子油
トウモロコシ胚芽油
ニオイテンジクアオイ油
エンピツビャクシン油
アトラスシーダー樹皮油
ダマスクバラ花油
オレンジ果皮油
オレンジ油
パルマローザ油
ビフィズス菌培養液
サッカロミセス培養液
加水分解コラーゲン
グルコサミンＨＣｌ
火山土
塩化Ｃａ
酢酸Ｃａ
トルマリン
ヒアルロン酸Ｎａ
トゲキリンサイ／ヒヂリメン／ミツイシコンブ／ウスバアオノリ／ワカメエキス
ボタンエキス
クダモノトケイソウ果実エキス
塩化Ｍｇ
アマチャエキス
塩化Ｎａ
加水分解卵殻膜
ミツイシコンブ／ワカメエキス
塩化Ｋ
ツボクサエキス
白金
マデカッソシド
塩化亜鉛
アシアチコシド
ＢＧ
酢酸トコフェロール
エタノール
ペンチレングリコール
エチルヘキシルグリセリン
フェノキシエタノール</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</si>
  <si>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ケイ酸（</t>
    </r>
    <r>
      <rPr>
        <sz val="8"/>
        <color theme="1"/>
        <rFont val="Arial"/>
        <family val="2"/>
        <charset val="204"/>
      </rPr>
      <t>Li</t>
    </r>
    <r>
      <rPr>
        <sz val="8"/>
        <color theme="1"/>
        <rFont val="ＭＳ Ｐゴシック"/>
        <family val="2"/>
        <charset val="128"/>
      </rPr>
      <t>／</t>
    </r>
    <r>
      <rPr>
        <sz val="8"/>
        <color theme="1"/>
        <rFont val="Arial"/>
        <family val="2"/>
        <charset val="204"/>
      </rPr>
      <t>Mg</t>
    </r>
    <r>
      <rPr>
        <sz val="8"/>
        <color theme="1"/>
        <rFont val="ＭＳ Ｐゴシック"/>
        <family val="2"/>
        <charset val="128"/>
      </rPr>
      <t>／</t>
    </r>
    <r>
      <rPr>
        <sz val="8"/>
        <color theme="1"/>
        <rFont val="Arial"/>
        <family val="2"/>
        <charset val="204"/>
      </rPr>
      <t>Na</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アスコルビン酸</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</si>
  <si>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Non F Energy Preminum 10g sample pouch</t>
    </r>
  </si>
  <si>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 Non F Monster  Mineral Balance Body Massage Gel 10g sample pouch</t>
    </r>
  </si>
  <si>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 Non F Shape Mineral Balance Body Massage Cream 10g sample pouch</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</si>
  <si>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WASH 2g</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</si>
  <si>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LOTION 1.5ml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</si>
  <si>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SERUM 0.6ml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</si>
  <si>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EMULSION 0.6ml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</si>
  <si>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Sample pouch set </t>
    </r>
    <phoneticPr fontId="11"/>
  </si>
  <si>
    <t>lcleansing 2g,wash2g,lotion2ml,serum0.5ml,cream0.5g</t>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</si>
  <si>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Tightening Cream sample pouch 1g</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</si>
  <si>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Pique sample pouch 1g</t>
    </r>
    <phoneticPr fontId="11"/>
  </si>
  <si>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Dolcet Bodymake Gel sample pouch 2g  </t>
    </r>
    <phoneticPr fontId="11"/>
  </si>
  <si>
    <r>
      <rPr>
        <sz val="8"/>
        <color theme="1"/>
        <rFont val="ＭＳ Ｐゴシック"/>
        <family val="2"/>
        <charset val="128"/>
      </rPr>
      <t>リトール、とうもろこし抽出物</t>
    </r>
    <r>
      <rPr>
        <sz val="8"/>
        <color theme="1"/>
        <rFont val="Arial"/>
        <family val="2"/>
        <charset val="204"/>
      </rPr>
      <t>(</t>
    </r>
    <r>
      <rPr>
        <sz val="8"/>
        <color theme="1"/>
        <rFont val="ＭＳ Ｐゴシック"/>
        <family val="2"/>
        <charset val="128"/>
      </rPr>
      <t>セラミド含有</t>
    </r>
    <r>
      <rPr>
        <sz val="8"/>
        <color theme="1"/>
        <rFont val="Arial"/>
        <family val="2"/>
        <charset val="204"/>
      </rPr>
      <t>)</t>
    </r>
    <r>
      <rPr>
        <sz val="8"/>
        <color theme="1"/>
        <rFont val="ＭＳ Ｐゴシック"/>
        <family val="2"/>
        <charset val="128"/>
      </rPr>
      <t>、はちみつ、ゆず果汁、プラセンタエキス末</t>
    </r>
    <r>
      <rPr>
        <sz val="8"/>
        <color theme="1"/>
        <rFont val="Arial"/>
        <family val="2"/>
        <charset val="204"/>
      </rPr>
      <t>/</t>
    </r>
    <r>
      <rPr>
        <sz val="8"/>
        <color theme="1"/>
        <rFont val="ＭＳ Ｐゴシック"/>
        <family val="2"/>
        <charset val="128"/>
      </rPr>
      <t>トレハロース、酸味料、</t>
    </r>
    <r>
      <rPr>
        <sz val="8"/>
        <color theme="1"/>
        <rFont val="Arial"/>
        <family val="2"/>
        <charset val="204"/>
      </rPr>
      <t>V.C</t>
    </r>
    <r>
      <rPr>
        <sz val="8"/>
        <color theme="1"/>
        <rFont val="ＭＳ Ｐゴシック"/>
        <family val="2"/>
        <charset val="128"/>
      </rPr>
      <t>、香料、乳化剤、甘味料</t>
    </r>
    <r>
      <rPr>
        <sz val="8"/>
        <color theme="1"/>
        <rFont val="Arial"/>
        <family val="2"/>
        <charset val="204"/>
      </rPr>
      <t>(</t>
    </r>
    <r>
      <rPr>
        <sz val="8"/>
        <color theme="1"/>
        <rFont val="ＭＳ Ｐゴシック"/>
        <family val="2"/>
        <charset val="128"/>
      </rPr>
      <t>スクラロース</t>
    </r>
    <r>
      <rPr>
        <sz val="8"/>
        <color theme="1"/>
        <rFont val="Arial"/>
        <family val="2"/>
        <charset val="204"/>
      </rPr>
      <t>)</t>
    </r>
    <r>
      <rPr>
        <sz val="8"/>
        <color theme="1"/>
        <rFont val="ＭＳ Ｐゴシック"/>
        <family val="2"/>
        <charset val="128"/>
      </rPr>
      <t>、</t>
    </r>
    <r>
      <rPr>
        <sz val="8"/>
        <color theme="1"/>
        <rFont val="Arial"/>
        <family val="2"/>
        <charset val="204"/>
      </rPr>
      <t>V.B6</t>
    </r>
    <r>
      <rPr>
        <sz val="8"/>
        <color theme="1"/>
        <rFont val="ＭＳ Ｐゴシック"/>
        <family val="2"/>
        <charset val="128"/>
      </rPr>
      <t>、</t>
    </r>
    <r>
      <rPr>
        <sz val="8"/>
        <color theme="1"/>
        <rFont val="Arial"/>
        <family val="2"/>
        <charset val="204"/>
      </rPr>
      <t>V.B2</t>
    </r>
    <r>
      <rPr>
        <sz val="8"/>
        <color theme="1"/>
        <rFont val="ＭＳ Ｐゴシック"/>
        <family val="2"/>
        <charset val="128"/>
      </rPr>
      <t>、</t>
    </r>
    <r>
      <rPr>
        <sz val="8"/>
        <color theme="1"/>
        <rFont val="Arial"/>
        <family val="2"/>
        <charset val="204"/>
      </rPr>
      <t>V.B1</t>
    </r>
    <r>
      <rPr>
        <sz val="8"/>
        <color theme="1"/>
        <rFont val="ＭＳ Ｐゴシック"/>
        <family val="2"/>
        <charset val="128"/>
      </rPr>
      <t>、</t>
    </r>
    <r>
      <rPr>
        <sz val="8"/>
        <color theme="1"/>
        <rFont val="Arial"/>
        <family val="2"/>
        <charset val="204"/>
      </rPr>
      <t>(</t>
    </r>
    <r>
      <rPr>
        <sz val="8"/>
        <color theme="1"/>
        <rFont val="ＭＳ Ｐゴシック"/>
        <family val="2"/>
        <charset val="128"/>
      </rPr>
      <t>一部にゼラチン、豚肉、大豆を含む</t>
    </r>
    <r>
      <rPr>
        <sz val="8"/>
        <color theme="1"/>
        <rFont val="Arial"/>
        <family val="2"/>
        <charset val="204"/>
      </rPr>
      <t>)</t>
    </r>
  </si>
  <si>
    <r>
      <rPr>
        <sz val="8"/>
        <color theme="1"/>
        <rFont val="ＭＳ Ｐゴシック"/>
        <family val="2"/>
        <charset val="128"/>
      </rPr>
      <t>グリセリン、水、コーンスフィンゴ糖脂質、水添リゾレシチン、アルギニン、クエン酸、クエン酸</t>
    </r>
    <r>
      <rPr>
        <sz val="8"/>
        <color theme="1"/>
        <rFont val="Arial"/>
        <family val="2"/>
        <charset val="204"/>
      </rPr>
      <t>Na</t>
    </r>
    <r>
      <rPr>
        <sz val="8"/>
        <color theme="1"/>
        <rFont val="ＭＳ Ｐゴシック"/>
        <family val="2"/>
        <charset val="128"/>
      </rPr>
      <t>、フェノキシエタノール</t>
    </r>
    <phoneticPr fontId="11"/>
  </si>
  <si>
    <r>
      <rPr>
        <sz val="10"/>
        <rFont val="Arial"/>
        <family val="2"/>
      </rPr>
      <t>《</t>
    </r>
    <r>
      <rPr>
        <sz val="10"/>
        <rFont val="Arial"/>
        <family val="2"/>
        <charset val="204"/>
      </rPr>
      <t>Luxces</t>
    </r>
    <r>
      <rPr>
        <sz val="10"/>
        <rFont val="Arial"/>
        <family val="2"/>
      </rPr>
      <t>》</t>
    </r>
    <r>
      <rPr>
        <sz val="10"/>
        <rFont val="Arial"/>
        <family val="2"/>
        <charset val="204"/>
      </rPr>
      <t>Res-Q Precious Pack&amp;Treatment</t>
    </r>
  </si>
  <si>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Body Cream</t>
    </r>
    <phoneticPr fontId="11"/>
  </si>
  <si>
    <r>
      <rPr>
        <sz val="10"/>
        <rFont val="Arial"/>
        <family val="2"/>
      </rPr>
      <t>《</t>
    </r>
    <r>
      <rPr>
        <sz val="10"/>
        <rFont val="Arial"/>
        <family val="2"/>
        <charset val="204"/>
      </rPr>
      <t>Luxces</t>
    </r>
    <r>
      <rPr>
        <sz val="10"/>
        <rFont val="Arial"/>
        <family val="2"/>
      </rPr>
      <t>》</t>
    </r>
    <r>
      <rPr>
        <sz val="10"/>
        <rFont val="Arial"/>
        <family val="2"/>
        <charset val="204"/>
      </rPr>
      <t>Res-Q Precious Liquid</t>
    </r>
  </si>
  <si>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Lotion NEW!</t>
    </r>
    <phoneticPr fontId="11"/>
  </si>
  <si>
    <t>LUXCES Res-Q Precious Lotion</t>
    <phoneticPr fontId="11"/>
  </si>
  <si>
    <r>
      <rPr>
        <sz val="10"/>
        <rFont val="Arial"/>
        <family val="2"/>
      </rPr>
      <t>《</t>
    </r>
    <r>
      <rPr>
        <sz val="10"/>
        <rFont val="Arial"/>
        <family val="2"/>
        <charset val="204"/>
      </rPr>
      <t>EVLISS</t>
    </r>
    <r>
      <rPr>
        <sz val="10"/>
        <rFont val="Arial"/>
        <family val="2"/>
      </rPr>
      <t>》</t>
    </r>
    <r>
      <rPr>
        <sz val="10"/>
        <rFont val="Arial"/>
        <family val="2"/>
        <charset val="204"/>
      </rPr>
      <t xml:space="preserve">Make.iN CICA MOIST FACE MASK </t>
    </r>
  </si>
  <si>
    <r>
      <rPr>
        <sz val="10"/>
        <rFont val="Arial"/>
        <family val="2"/>
      </rPr>
      <t>《</t>
    </r>
    <r>
      <rPr>
        <sz val="10"/>
        <rFont val="Arial"/>
        <family val="2"/>
        <charset val="204"/>
      </rPr>
      <t>EVLISS</t>
    </r>
    <r>
      <rPr>
        <sz val="10"/>
        <rFont val="Arial"/>
        <family val="2"/>
      </rPr>
      <t>》</t>
    </r>
    <r>
      <rPr>
        <sz val="10"/>
        <rFont val="Arial"/>
        <family val="2"/>
        <charset val="204"/>
      </rPr>
      <t>Make.iN CBD MOIST FACE MASK</t>
    </r>
  </si>
  <si>
    <r>
      <rPr>
        <sz val="10"/>
        <rFont val="Arial"/>
        <family val="2"/>
      </rPr>
      <t>《</t>
    </r>
    <r>
      <rPr>
        <sz val="10"/>
        <rFont val="Arial"/>
        <family val="2"/>
        <charset val="204"/>
      </rPr>
      <t>EVLISS</t>
    </r>
    <r>
      <rPr>
        <sz val="10"/>
        <rFont val="Arial"/>
        <family val="2"/>
      </rPr>
      <t>》</t>
    </r>
    <r>
      <rPr>
        <sz val="10"/>
        <rFont val="Arial"/>
        <family val="2"/>
        <charset val="204"/>
      </rPr>
      <t>Make.iN RED PROPOLIS MOIST FACE MASK</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</si>
  <si>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、プロポリスエキス、アロエベラ葉エキス、加水分解コンキオリン、加水分解コラーゲン、プラセンタエキス、ヒアルロン酸</t>
    </r>
    <r>
      <rPr>
        <sz val="8"/>
        <color theme="1"/>
        <rFont val="Arial"/>
        <family val="2"/>
        <charset val="204"/>
      </rPr>
      <t>Na</t>
    </r>
    <r>
      <rPr>
        <sz val="8"/>
        <color theme="1"/>
        <rFont val="ＭＳ Ｐゴシック"/>
        <family val="2"/>
        <charset val="128"/>
      </rPr>
      <t>、ローマカミツ</t>
    </r>
    <r>
      <rPr>
        <sz val="8"/>
        <color theme="1"/>
        <rFont val="Arial"/>
        <family val="2"/>
        <charset val="204"/>
      </rPr>
      <t xml:space="preserve"> </t>
    </r>
    <r>
      <rPr>
        <sz val="8"/>
        <color theme="1"/>
        <rFont val="ＭＳ Ｐゴシック"/>
        <family val="2"/>
        <charset val="128"/>
      </rPr>
      <t>レ花エキス、トウキンセンカ花エキス、ヤグルマギク花エキス、カミツレ花エキス、セイヨウオトギリンウ花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茎エキス、フユボダイジュ花エキス、クレマティス葉工キ</t>
    </r>
    <r>
      <rPr>
        <sz val="8"/>
        <color theme="1"/>
        <rFont val="Arial"/>
        <family val="2"/>
        <charset val="204"/>
      </rPr>
      <t xml:space="preserve"> </t>
    </r>
    <r>
      <rPr>
        <sz val="8"/>
        <color theme="1"/>
        <rFont val="ＭＳ Ｐゴシック"/>
        <family val="2"/>
        <charset val="128"/>
      </rPr>
      <t>ス、ヒバマタエキス、セイヨウキズタ葉</t>
    </r>
    <r>
      <rPr>
        <sz val="8"/>
        <color theme="1"/>
        <rFont val="Arial"/>
        <family val="2"/>
        <charset val="204"/>
      </rPr>
      <t>/</t>
    </r>
    <r>
      <rPr>
        <sz val="8"/>
        <color theme="1"/>
        <rFont val="ＭＳ Ｐゴシック"/>
        <family val="2"/>
        <charset val="128"/>
      </rPr>
      <t>茎エキス、セイヨウナツユキソウ花エキス、サンザシェキス、ナツメ果実エキス、グレープフルーツ果実エキス、リンゴ果実エキ</t>
    </r>
    <r>
      <rPr>
        <sz val="8"/>
        <color theme="1"/>
        <rFont val="Arial"/>
        <family val="2"/>
        <charset val="204"/>
      </rPr>
      <t xml:space="preserve"> </t>
    </r>
    <r>
      <rPr>
        <sz val="8"/>
        <color theme="1"/>
        <rFont val="ＭＳ Ｐゴシック"/>
        <family val="2"/>
        <charset val="128"/>
      </rPr>
      <t>ス、オレンジ果汁、レモン果汁、ライム果汁、</t>
    </r>
    <r>
      <rPr>
        <sz val="8"/>
        <color theme="1"/>
        <rFont val="Arial"/>
        <family val="2"/>
        <charset val="204"/>
      </rPr>
      <t>PCA-Na</t>
    </r>
    <r>
      <rPr>
        <sz val="8"/>
        <color theme="1"/>
        <rFont val="ＭＳ Ｐゴシック"/>
        <family val="2"/>
        <charset val="128"/>
      </rPr>
      <t>、ポリグルタミン酸、キサンタンガム、メチルパラベン、フェノキシエタノ</t>
    </r>
    <r>
      <rPr>
        <sz val="8"/>
        <color theme="1"/>
        <rFont val="Arial"/>
        <family val="2"/>
        <charset val="204"/>
      </rPr>
      <t>―</t>
    </r>
    <r>
      <rPr>
        <sz val="8"/>
        <color theme="1"/>
        <rFont val="ＭＳ Ｐゴシック"/>
        <family val="2"/>
        <charset val="128"/>
      </rPr>
      <t>ル、ポリソルベート</t>
    </r>
    <r>
      <rPr>
        <sz val="8"/>
        <color theme="1"/>
        <rFont val="Arial"/>
        <family val="2"/>
        <charset val="204"/>
      </rPr>
      <t>80</t>
    </r>
  </si>
  <si>
    <r>
      <rPr>
        <sz val="10"/>
        <rFont val="Arial"/>
        <family val="2"/>
      </rPr>
      <t>《</t>
    </r>
    <r>
      <rPr>
        <sz val="10"/>
        <rFont val="Arial"/>
        <family val="2"/>
        <charset val="204"/>
      </rPr>
      <t>EVLISS</t>
    </r>
    <r>
      <rPr>
        <sz val="10"/>
        <rFont val="Arial"/>
        <family val="2"/>
      </rPr>
      <t>》</t>
    </r>
    <r>
      <rPr>
        <sz val="10"/>
        <rFont val="Arial"/>
        <family val="2"/>
        <charset val="204"/>
      </rPr>
      <t>Make.iN VitaminC100 MOIST FACE MASK</t>
    </r>
  </si>
  <si>
    <r>
      <rPr>
        <sz val="8"/>
        <color theme="1"/>
        <rFont val="ＭＳ Ｐゴシック"/>
        <family val="2"/>
        <charset val="128"/>
      </rPr>
      <t>水、イソペンチルジオール、グリセリン、</t>
    </r>
    <r>
      <rPr>
        <sz val="8"/>
        <color theme="1"/>
        <rFont val="Arial"/>
        <family val="2"/>
        <charset val="204"/>
      </rPr>
      <t>BG</t>
    </r>
    <r>
      <rPr>
        <sz val="8"/>
        <color theme="1"/>
        <rFont val="ＭＳ Ｐゴシック"/>
        <family val="2"/>
        <charset val="128"/>
      </rPr>
      <t>、ソルビトール、ヒアルロン酸</t>
    </r>
    <r>
      <rPr>
        <sz val="8"/>
        <color theme="1"/>
        <rFont val="Arial"/>
        <family val="2"/>
        <charset val="204"/>
      </rPr>
      <t>Na</t>
    </r>
    <r>
      <rPr>
        <sz val="8"/>
        <color theme="1"/>
        <rFont val="ＭＳ Ｐゴシック"/>
        <family val="2"/>
        <charset val="128"/>
      </rPr>
      <t>、水溶性コラーゲン、水溶性プロテオグリカン、ツボクサエキス、イタドリ根エキス、オウ</t>
    </r>
    <r>
      <rPr>
        <sz val="8"/>
        <color theme="1"/>
        <rFont val="Arial"/>
        <family val="2"/>
        <charset val="204"/>
      </rPr>
      <t xml:space="preserve"> </t>
    </r>
    <r>
      <rPr>
        <sz val="8"/>
        <color theme="1"/>
        <rFont val="ＭＳ Ｐゴシック"/>
        <family val="2"/>
        <charset val="128"/>
      </rPr>
      <t>ゴン根エキス、カミツレ花エキス、カンゾウ根エキス、セイヨウオトギリソウ花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茎エキス、チャ葉エキス、トウキンセンカ花エキス、フユボダイ</t>
    </r>
    <r>
      <rPr>
        <sz val="8"/>
        <color theme="1"/>
        <rFont val="Arial"/>
        <family val="2"/>
        <charset val="204"/>
      </rPr>
      <t xml:space="preserve"> </t>
    </r>
    <r>
      <rPr>
        <sz val="8"/>
        <color theme="1"/>
        <rFont val="ＭＳ Ｐゴシック"/>
        <family val="2"/>
        <charset val="128"/>
      </rPr>
      <t>ジュ花エキス、ヤグルマギク花エキス、ローズマリー葉エキス、ローマカミツレ花エキス、キサンタンガム、ポリソルベート</t>
    </r>
    <r>
      <rPr>
        <sz val="8"/>
        <color theme="1"/>
        <rFont val="Arial"/>
        <family val="2"/>
        <charset val="204"/>
      </rPr>
      <t>80</t>
    </r>
    <r>
      <rPr>
        <sz val="8"/>
        <color theme="1"/>
        <rFont val="ＭＳ Ｐゴシック"/>
        <family val="2"/>
        <charset val="128"/>
      </rPr>
      <t>、クエン酸</t>
    </r>
    <r>
      <rPr>
        <sz val="8"/>
        <color theme="1"/>
        <rFont val="Arial"/>
        <family val="2"/>
        <charset val="204"/>
      </rPr>
      <t>Na</t>
    </r>
    <r>
      <rPr>
        <sz val="8"/>
        <color theme="1"/>
        <rFont val="ＭＳ Ｐゴシック"/>
        <family val="2"/>
        <charset val="128"/>
      </rPr>
      <t>、クエン酸、メチルパラベ</t>
    </r>
    <r>
      <rPr>
        <sz val="8"/>
        <color theme="1"/>
        <rFont val="Arial"/>
        <family val="2"/>
        <charset val="204"/>
      </rPr>
      <t xml:space="preserve"> </t>
    </r>
    <r>
      <rPr>
        <sz val="8"/>
        <color theme="1"/>
        <rFont val="ＭＳ Ｐゴシック"/>
        <family val="2"/>
        <charset val="128"/>
      </rPr>
      <t>ン、フェノキシエタノール</t>
    </r>
  </si>
  <si>
    <r>
      <rPr>
        <sz val="10"/>
        <rFont val="Arial"/>
        <family val="2"/>
      </rPr>
      <t>《</t>
    </r>
    <r>
      <rPr>
        <sz val="10"/>
        <rFont val="Arial"/>
        <family val="2"/>
        <charset val="204"/>
      </rPr>
      <t>EVLISS</t>
    </r>
    <r>
      <rPr>
        <sz val="10"/>
        <rFont val="Arial"/>
        <family val="2"/>
      </rPr>
      <t>》</t>
    </r>
    <r>
      <rPr>
        <sz val="10"/>
        <rFont val="Arial"/>
        <family val="2"/>
        <charset val="204"/>
      </rPr>
      <t>Make.iN EMULSION Night Mask MOIST FACE MASK</t>
    </r>
  </si>
  <si>
    <r>
      <rPr>
        <sz val="10"/>
        <rFont val="Arial"/>
        <family val="2"/>
      </rPr>
      <t>《</t>
    </r>
    <r>
      <rPr>
        <sz val="10"/>
        <rFont val="Arial"/>
        <family val="2"/>
        <charset val="204"/>
      </rPr>
      <t>EVLISS</t>
    </r>
    <r>
      <rPr>
        <sz val="10"/>
        <rFont val="Arial"/>
        <family val="2"/>
      </rPr>
      <t>》</t>
    </r>
    <r>
      <rPr>
        <sz val="10"/>
        <rFont val="Arial"/>
        <family val="2"/>
        <charset val="204"/>
      </rPr>
      <t>Make.iN CICA MOIST EYE SHEET</t>
    </r>
  </si>
  <si>
    <r>
      <rPr>
        <sz val="10"/>
        <rFont val="Arial"/>
        <family val="2"/>
      </rPr>
      <t>《</t>
    </r>
    <r>
      <rPr>
        <sz val="10"/>
        <rFont val="Arial"/>
        <family val="2"/>
        <charset val="204"/>
      </rPr>
      <t>EVLISS</t>
    </r>
    <r>
      <rPr>
        <sz val="10"/>
        <rFont val="Arial"/>
        <family val="2"/>
      </rPr>
      <t>》</t>
    </r>
    <r>
      <rPr>
        <sz val="10"/>
        <rFont val="Arial"/>
        <family val="2"/>
        <charset val="204"/>
      </rPr>
      <t>Make.iN NMN MOIST EYE SHEET</t>
    </r>
  </si>
  <si>
    <r>
      <rPr>
        <sz val="10"/>
        <rFont val="Arial"/>
        <family val="2"/>
      </rPr>
      <t>《</t>
    </r>
    <r>
      <rPr>
        <sz val="10"/>
        <rFont val="Arial"/>
        <family val="2"/>
        <charset val="204"/>
      </rPr>
      <t>EVLISS</t>
    </r>
    <r>
      <rPr>
        <sz val="10"/>
        <rFont val="Arial"/>
        <family val="2"/>
      </rPr>
      <t>》</t>
    </r>
    <r>
      <rPr>
        <sz val="10"/>
        <rFont val="Arial"/>
        <family val="2"/>
        <charset val="204"/>
      </rPr>
      <t>Make.iN NMN100</t>
    </r>
    <r>
      <rPr>
        <sz val="10"/>
        <rFont val="Arial"/>
        <family val="2"/>
      </rPr>
      <t>＋</t>
    </r>
    <r>
      <rPr>
        <sz val="10"/>
        <rFont val="Arial"/>
        <family val="2"/>
        <charset val="204"/>
      </rPr>
      <t xml:space="preserve"> CERAMIDE MOIST FACE MASK</t>
    </r>
  </si>
  <si>
    <r>
      <rPr>
        <sz val="10"/>
        <rFont val="Arial"/>
        <family val="2"/>
      </rPr>
      <t>《</t>
    </r>
    <r>
      <rPr>
        <sz val="10"/>
        <rFont val="Arial"/>
        <family val="2"/>
        <charset val="204"/>
      </rPr>
      <t>EVLISS</t>
    </r>
    <r>
      <rPr>
        <sz val="10"/>
        <rFont val="Arial"/>
        <family val="2"/>
      </rPr>
      <t>》</t>
    </r>
    <r>
      <rPr>
        <sz val="10"/>
        <rFont val="Arial"/>
        <family val="2"/>
        <charset val="204"/>
      </rPr>
      <t>Make.iN Cleansing Pure Cotton</t>
    </r>
  </si>
  <si>
    <r>
      <rPr>
        <sz val="10"/>
        <rFont val="Arial"/>
        <family val="2"/>
      </rPr>
      <t>《</t>
    </r>
    <r>
      <rPr>
        <sz val="10"/>
        <rFont val="Arial"/>
        <family val="2"/>
        <charset val="204"/>
      </rPr>
      <t>EVLISS</t>
    </r>
    <r>
      <rPr>
        <sz val="10"/>
        <rFont val="Arial"/>
        <family val="2"/>
      </rPr>
      <t>》</t>
    </r>
    <r>
      <rPr>
        <sz val="10"/>
        <rFont val="Arial"/>
        <family val="2"/>
        <charset val="204"/>
      </rPr>
      <t>Make.iN CICA×RETI 10days Face Mask</t>
    </r>
  </si>
  <si>
    <r>
      <rPr>
        <sz val="10"/>
        <rFont val="Arial"/>
        <family val="2"/>
      </rPr>
      <t>《</t>
    </r>
    <r>
      <rPr>
        <sz val="10"/>
        <rFont val="Arial"/>
        <family val="2"/>
        <charset val="204"/>
      </rPr>
      <t>EVLISS</t>
    </r>
    <r>
      <rPr>
        <sz val="10"/>
        <rFont val="Arial"/>
        <family val="2"/>
      </rPr>
      <t>》</t>
    </r>
    <r>
      <rPr>
        <sz val="10"/>
        <rFont val="Arial"/>
        <family val="2"/>
        <charset val="204"/>
      </rPr>
      <t>Make.iN BAKUCHIOL + CERAMIDE 10Days FACE MASK</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</si>
  <si>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xml:space="preserve">, </t>
    </r>
    <r>
      <rPr>
        <sz val="8"/>
        <color theme="1"/>
        <rFont val="ＭＳ Ｐゴシック"/>
        <family val="2"/>
        <charset val="128"/>
      </rPr>
      <t>加水分解カイメン</t>
    </r>
    <r>
      <rPr>
        <sz val="8"/>
        <color theme="1"/>
        <rFont val="Arial"/>
        <family val="2"/>
        <charset val="204"/>
      </rPr>
      <t xml:space="preserve">, </t>
    </r>
    <r>
      <rPr>
        <sz val="8"/>
        <color theme="1"/>
        <rFont val="ＭＳ Ｐゴシック"/>
        <family val="2"/>
        <charset val="128"/>
      </rPr>
      <t>ヒトサイタイ血幹細胞順化培養液</t>
    </r>
    <r>
      <rPr>
        <sz val="8"/>
        <color theme="1"/>
        <rFont val="Arial"/>
        <family val="2"/>
        <charset val="204"/>
      </rPr>
      <t xml:space="preserve">, </t>
    </r>
    <r>
      <rPr>
        <sz val="8"/>
        <color theme="1"/>
        <rFont val="ＭＳ Ｐゴシック"/>
        <family val="2"/>
        <charset val="128"/>
      </rPr>
      <t>ヒト幹細胞順化培養液</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t>
    </r>
    <r>
      <rPr>
        <sz val="8"/>
        <color theme="1"/>
        <rFont val="ＭＳ Ｐゴシック"/>
        <family val="2"/>
        <charset val="128"/>
      </rPr>
      <t>ヒト遺伝子組換オリゴペプチド</t>
    </r>
    <r>
      <rPr>
        <sz val="8"/>
        <color theme="1"/>
        <rFont val="Arial"/>
        <family val="2"/>
        <charset val="204"/>
      </rPr>
      <t xml:space="preserve">-1, </t>
    </r>
    <r>
      <rPr>
        <sz val="8"/>
        <color theme="1"/>
        <rFont val="ＭＳ Ｐゴシック"/>
        <family val="2"/>
        <charset val="128"/>
      </rPr>
      <t>マンニトール</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ヒアルロン酸アスコルビルプロピル</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t>
    </r>
    <r>
      <rPr>
        <sz val="8"/>
        <color theme="1"/>
        <rFont val="ＭＳ Ｐゴシック"/>
        <family val="2"/>
        <charset val="128"/>
      </rPr>
      <t>セラミド</t>
    </r>
    <r>
      <rPr>
        <sz val="8"/>
        <color theme="1"/>
        <rFont val="Arial"/>
        <family val="2"/>
        <charset val="204"/>
      </rPr>
      <t xml:space="preserve">EOP,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AG, </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クズ根エキス</t>
    </r>
    <r>
      <rPr>
        <sz val="8"/>
        <color theme="1"/>
        <rFont val="Arial"/>
        <family val="2"/>
        <charset val="204"/>
      </rPr>
      <t xml:space="preserve">, </t>
    </r>
    <r>
      <rPr>
        <sz val="8"/>
        <color theme="1"/>
        <rFont val="ＭＳ Ｐゴシック"/>
        <family val="2"/>
        <charset val="128"/>
      </rPr>
      <t>アロエベラ葉エキス</t>
    </r>
    <r>
      <rPr>
        <sz val="8"/>
        <color theme="1"/>
        <rFont val="Arial"/>
        <family val="2"/>
        <charset val="204"/>
      </rPr>
      <t xml:space="preserve">, </t>
    </r>
    <r>
      <rPr>
        <sz val="8"/>
        <color theme="1"/>
        <rFont val="ＭＳ Ｐゴシック"/>
        <family val="2"/>
        <charset val="128"/>
      </rPr>
      <t>クロレラエキス</t>
    </r>
    <r>
      <rPr>
        <sz val="8"/>
        <color theme="1"/>
        <rFont val="Arial"/>
        <family val="2"/>
        <charset val="204"/>
      </rPr>
      <t>,</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オウゴン</t>
    </r>
    <r>
      <rPr>
        <sz val="8"/>
        <color theme="1"/>
        <rFont val="Arial"/>
        <family val="2"/>
        <charset val="204"/>
      </rPr>
      <t xml:space="preserve"> </t>
    </r>
    <r>
      <rPr>
        <sz val="8"/>
        <color theme="1"/>
        <rFont val="ＭＳ Ｐゴシック"/>
        <family val="2"/>
        <charset val="128"/>
      </rPr>
      <t>根エキス</t>
    </r>
    <r>
      <rPr>
        <sz val="8"/>
        <color theme="1"/>
        <rFont val="Arial"/>
        <family val="2"/>
        <charset val="204"/>
      </rPr>
      <t xml:space="preserve">, </t>
    </r>
    <r>
      <rPr>
        <sz val="8"/>
        <color theme="1"/>
        <rFont val="ＭＳ Ｐゴシック"/>
        <family val="2"/>
        <charset val="128"/>
      </rPr>
      <t>イタドリ根エキス</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チャ葉エキス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ティーツリー葉油</t>
    </r>
    <r>
      <rPr>
        <sz val="8"/>
        <color theme="1"/>
        <rFont val="Arial"/>
        <family val="2"/>
        <charset val="204"/>
      </rPr>
      <t xml:space="preserve">, </t>
    </r>
    <r>
      <rPr>
        <sz val="8"/>
        <color theme="1"/>
        <rFont val="ＭＳ Ｐゴシック"/>
        <family val="2"/>
        <charset val="128"/>
      </rPr>
      <t>酢酸トコフェロール</t>
    </r>
    <r>
      <rPr>
        <sz val="8"/>
        <color theme="1"/>
        <rFont val="Arial"/>
        <family val="2"/>
        <charset val="204"/>
      </rPr>
      <t xml:space="preserve">, </t>
    </r>
    <r>
      <rPr>
        <sz val="8"/>
        <color theme="1"/>
        <rFont val="ＭＳ Ｐゴシック"/>
        <family val="2"/>
        <charset val="128"/>
      </rPr>
      <t>リン酸</t>
    </r>
    <r>
      <rPr>
        <sz val="8"/>
        <color theme="1"/>
        <rFont val="Arial"/>
        <family val="2"/>
        <charset val="204"/>
      </rPr>
      <t xml:space="preserve">Na, </t>
    </r>
    <r>
      <rPr>
        <sz val="8"/>
        <color theme="1"/>
        <rFont val="ＭＳ Ｐゴシック"/>
        <family val="2"/>
        <charset val="128"/>
      </rPr>
      <t>カプリリルグリコール</t>
    </r>
    <r>
      <rPr>
        <sz val="8"/>
        <color theme="1"/>
        <rFont val="Arial"/>
        <family val="2"/>
        <charset val="204"/>
      </rPr>
      <t>,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ヒト遺伝子組換</t>
    </r>
    <r>
      <rPr>
        <sz val="8"/>
        <color theme="1"/>
        <rFont val="Arial"/>
        <family val="2"/>
        <charset val="204"/>
      </rPr>
      <t xml:space="preserve"> </t>
    </r>
    <r>
      <rPr>
        <sz val="8"/>
        <color theme="1"/>
        <rFont val="ＭＳ Ｐゴシック"/>
        <family val="2"/>
        <charset val="128"/>
      </rPr>
      <t>ポリペプチド</t>
    </r>
    <r>
      <rPr>
        <sz val="8"/>
        <color theme="1"/>
        <rFont val="Arial"/>
        <family val="2"/>
        <charset val="204"/>
      </rPr>
      <t xml:space="preserve">-11, </t>
    </r>
    <r>
      <rPr>
        <sz val="8"/>
        <color theme="1"/>
        <rFont val="ＭＳ Ｐゴシック"/>
        <family val="2"/>
        <charset val="128"/>
      </rPr>
      <t>ソルビトール</t>
    </r>
    <r>
      <rPr>
        <sz val="8"/>
        <color theme="1"/>
        <rFont val="Arial"/>
        <family val="2"/>
        <charset val="204"/>
      </rPr>
      <t xml:space="preserve">, BG, </t>
    </r>
    <r>
      <rPr>
        <sz val="8"/>
        <color theme="1"/>
        <rFont val="ＭＳ Ｐゴシック"/>
        <family val="2"/>
        <charset val="128"/>
      </rPr>
      <t>ケイ酸</t>
    </r>
    <r>
      <rPr>
        <sz val="8"/>
        <color theme="1"/>
        <rFont val="Arial"/>
        <family val="2"/>
        <charset val="204"/>
      </rPr>
      <t xml:space="preserve">Ca, </t>
    </r>
    <r>
      <rPr>
        <sz val="8"/>
        <color theme="1"/>
        <rFont val="ＭＳ Ｐゴシック"/>
        <family val="2"/>
        <charset val="128"/>
      </rPr>
      <t>ケイ酸</t>
    </r>
    <r>
      <rPr>
        <sz val="8"/>
        <color theme="1"/>
        <rFont val="Arial"/>
        <family val="2"/>
        <charset val="204"/>
      </rPr>
      <t xml:space="preserve">Na, </t>
    </r>
    <r>
      <rPr>
        <sz val="8"/>
        <color theme="1"/>
        <rFont val="ＭＳ Ｐゴシック"/>
        <family val="2"/>
        <charset val="128"/>
      </rPr>
      <t>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ポリソルベート</t>
    </r>
    <r>
      <rPr>
        <sz val="8"/>
        <color theme="1"/>
        <rFont val="Arial"/>
        <family val="2"/>
        <charset val="204"/>
      </rPr>
      <t xml:space="preserve">80, </t>
    </r>
    <r>
      <rPr>
        <sz val="8"/>
        <color theme="1"/>
        <rFont val="ＭＳ Ｐゴシック"/>
        <family val="2"/>
        <charset val="128"/>
      </rPr>
      <t>カプリロイルジペプチド</t>
    </r>
    <r>
      <rPr>
        <sz val="8"/>
        <color theme="1"/>
        <rFont val="Arial"/>
        <family val="2"/>
        <charset val="204"/>
      </rPr>
      <t>-17, PEG-60</t>
    </r>
    <r>
      <rPr>
        <sz val="8"/>
        <color theme="1"/>
        <rFont val="ＭＳ Ｐゴシック"/>
        <family val="2"/>
        <charset val="128"/>
      </rPr>
      <t>水添ヒマシ油</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t>
    </r>
    <r>
      <rPr>
        <sz val="8"/>
        <color theme="1"/>
        <rFont val="Arial"/>
        <family val="2"/>
        <charset val="204"/>
      </rPr>
      <t xml:space="preserve"> </t>
    </r>
    <r>
      <rPr>
        <sz val="8"/>
        <color theme="1"/>
        <rFont val="ＭＳ Ｐゴシック"/>
        <family val="2"/>
        <charset val="128"/>
      </rPr>
      <t>酸</t>
    </r>
    <r>
      <rPr>
        <sz val="8"/>
        <color theme="1"/>
        <rFont val="Arial"/>
        <family val="2"/>
        <charset val="204"/>
      </rPr>
      <t xml:space="preserve">Na,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t>
    </r>
  </si>
  <si>
    <r>
      <rPr>
        <sz val="10"/>
        <rFont val="Yu Gothic"/>
        <family val="2"/>
        <charset val="128"/>
      </rPr>
      <t>《</t>
    </r>
    <r>
      <rPr>
        <sz val="10"/>
        <rFont val="Arial"/>
        <family val="2"/>
        <charset val="204"/>
      </rPr>
      <t>EVLISS</t>
    </r>
    <r>
      <rPr>
        <sz val="10"/>
        <rFont val="Yu Gothic"/>
        <family val="2"/>
        <charset val="128"/>
      </rPr>
      <t>》</t>
    </r>
    <r>
      <rPr>
        <sz val="10"/>
        <rFont val="Arial"/>
        <family val="2"/>
        <charset val="204"/>
      </rPr>
      <t>Make.iN EXOSOME+ GLUTACHIONE 10Days FACE MASK</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</si>
  <si>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BG </t>
    </r>
    <r>
      <rPr>
        <sz val="8"/>
        <color theme="1"/>
        <rFont val="ＭＳ Ｐゴシック"/>
        <family val="2"/>
        <charset val="128"/>
      </rPr>
      <t>マンニトール</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ヒト遺伝子組換オリゴペプチド</t>
    </r>
    <r>
      <rPr>
        <sz val="8"/>
        <color theme="1"/>
        <rFont val="Arial"/>
        <family val="2"/>
        <charset val="204"/>
      </rPr>
      <t xml:space="preserve">-1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リン酸Ｎ</t>
    </r>
    <r>
      <rPr>
        <sz val="8"/>
        <color theme="1"/>
        <rFont val="Arial"/>
        <family val="2"/>
        <charset val="204"/>
      </rPr>
      <t xml:space="preserve">a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１</t>
    </r>
    <r>
      <rPr>
        <sz val="8"/>
        <color theme="1"/>
        <rFont val="Arial"/>
        <family val="2"/>
        <charset val="204"/>
      </rPr>
      <t>,</t>
    </r>
    <r>
      <rPr>
        <sz val="8"/>
        <color theme="1"/>
        <rFont val="ＭＳ Ｐゴシック"/>
        <family val="2"/>
        <charset val="128"/>
      </rPr>
      <t>２－ヘキサンジオール</t>
    </r>
    <r>
      <rPr>
        <sz val="8"/>
        <color theme="1"/>
        <rFont val="Arial"/>
        <family val="2"/>
        <charset val="204"/>
      </rPr>
      <t xml:space="preserve"> </t>
    </r>
    <r>
      <rPr>
        <sz val="8"/>
        <color theme="1"/>
        <rFont val="ＭＳ Ｐゴシック"/>
        <family val="2"/>
        <charset val="128"/>
      </rPr>
      <t>ヒト遺伝子組換ポリペプチド－</t>
    </r>
    <r>
      <rPr>
        <sz val="8"/>
        <color theme="1"/>
        <rFont val="Arial"/>
        <family val="2"/>
        <charset val="204"/>
      </rPr>
      <t>1</t>
    </r>
    <r>
      <rPr>
        <sz val="8"/>
        <color theme="1"/>
        <rFont val="ＭＳ Ｐゴシック"/>
        <family val="2"/>
        <charset val="128"/>
      </rPr>
      <t>１</t>
    </r>
    <r>
      <rPr>
        <sz val="8"/>
        <color theme="1"/>
        <rFont val="Arial"/>
        <family val="2"/>
        <charset val="204"/>
      </rPr>
      <t xml:space="preserve"> </t>
    </r>
    <r>
      <rPr>
        <sz val="8"/>
        <color theme="1"/>
        <rFont val="ＭＳ Ｐゴシック"/>
        <family val="2"/>
        <charset val="128"/>
      </rPr>
      <t>ヒトサイタイ血幹細胞順化培養液</t>
    </r>
    <r>
      <rPr>
        <sz val="8"/>
        <color theme="1"/>
        <rFont val="Arial"/>
        <family val="2"/>
        <charset val="204"/>
      </rPr>
      <t xml:space="preserve"> </t>
    </r>
    <r>
      <rPr>
        <sz val="8"/>
        <color theme="1"/>
        <rFont val="ＭＳ Ｐゴシック"/>
        <family val="2"/>
        <charset val="128"/>
      </rPr>
      <t>ヒト幹細胞順化培養液</t>
    </r>
    <r>
      <rPr>
        <sz val="8"/>
        <color theme="1"/>
        <rFont val="Arial"/>
        <family val="2"/>
        <charset val="204"/>
      </rPr>
      <t xml:space="preserve"> </t>
    </r>
    <r>
      <rPr>
        <sz val="8"/>
        <color theme="1"/>
        <rFont val="ＭＳ Ｐゴシック"/>
        <family val="2"/>
        <charset val="128"/>
      </rPr>
      <t>トリ（カプリル酸／カプリン酸）グリセリル</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ヒアルロン酸アスコルビルプロピル</t>
    </r>
    <r>
      <rPr>
        <sz val="8"/>
        <color theme="1"/>
        <rFont val="Arial"/>
        <family val="2"/>
        <charset val="204"/>
      </rPr>
      <t xml:space="preserve"> </t>
    </r>
    <r>
      <rPr>
        <sz val="8"/>
        <color theme="1"/>
        <rFont val="ＭＳ Ｐゴシック"/>
        <family val="2"/>
        <charset val="128"/>
      </rPr>
      <t>酢酸トコフェロール</t>
    </r>
    <r>
      <rPr>
        <sz val="8"/>
        <color theme="1"/>
        <rFont val="Arial"/>
        <family val="2"/>
        <charset val="204"/>
      </rPr>
      <t xml:space="preserve"> </t>
    </r>
    <r>
      <rPr>
        <sz val="8"/>
        <color theme="1"/>
        <rFont val="ＭＳ Ｐゴシック"/>
        <family val="2"/>
        <charset val="128"/>
      </rPr>
      <t>カプリロイルジペプチド－</t>
    </r>
    <r>
      <rPr>
        <sz val="8"/>
        <color theme="1"/>
        <rFont val="Arial"/>
        <family val="2"/>
        <charset val="204"/>
      </rPr>
      <t xml:space="preserve">17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EOP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AG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ニコチンアミドモノヌクレオチド</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ヒト臍帯血細胞順化培養液</t>
    </r>
    <r>
      <rPr>
        <sz val="8"/>
        <color theme="1"/>
        <rFont val="Arial"/>
        <family val="2"/>
        <charset val="204"/>
      </rPr>
      <t xml:space="preserve"> </t>
    </r>
    <r>
      <rPr>
        <sz val="8"/>
        <color theme="1"/>
        <rFont val="ＭＳ Ｐゴシック"/>
        <family val="2"/>
        <charset val="128"/>
      </rPr>
      <t>ヒトサイタイ血由来幹細胞エクソソーム</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アマニ脂肪酸</t>
    </r>
    <r>
      <rPr>
        <sz val="8"/>
        <color theme="1"/>
        <rFont val="Arial"/>
        <family val="2"/>
        <charset val="204"/>
      </rPr>
      <t xml:space="preserve"> </t>
    </r>
    <r>
      <rPr>
        <sz val="8"/>
        <color theme="1"/>
        <rFont val="ＭＳ Ｐゴシック"/>
        <family val="2"/>
        <charset val="128"/>
      </rPr>
      <t>パルミチン酸アスコルビル</t>
    </r>
    <r>
      <rPr>
        <sz val="8"/>
        <color theme="1"/>
        <rFont val="Arial"/>
        <family val="2"/>
        <charset val="204"/>
      </rPr>
      <t xml:space="preserve"> </t>
    </r>
    <r>
      <rPr>
        <sz val="8"/>
        <color theme="1"/>
        <rFont val="ＭＳ Ｐゴシック"/>
        <family val="2"/>
        <charset val="128"/>
      </rPr>
      <t>グルタチオン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
使用方法</t>
    </r>
    <phoneticPr fontId="11"/>
  </si>
  <si>
    <r>
      <rPr>
        <sz val="8"/>
        <color theme="1"/>
        <rFont val="ＭＳ Ｐゴシック"/>
        <family val="2"/>
        <charset val="128"/>
      </rPr>
      <t>水、イソノナン酸イソノニル、エチルヘキサン酸セチル、ステアラミドプロピルジメチルアミン、ペンチレングリコール、ベヘニルアルコール、ステアリン酸グリセリル</t>
    </r>
    <r>
      <rPr>
        <sz val="8"/>
        <color theme="1"/>
        <rFont val="Arial"/>
        <family val="2"/>
        <charset val="204"/>
      </rPr>
      <t>(SE)</t>
    </r>
    <r>
      <rPr>
        <sz val="8"/>
        <color theme="1"/>
        <rFont val="ＭＳ Ｐゴシック"/>
        <family val="2"/>
        <charset val="128"/>
      </rPr>
      <t>、ミリスチルアルコール、水添ナタネ油アルコール、エルカ酸オクチルドデシル、乳酸、エーデルワイスカルス培養エキス、クチナシ成長点細胞培養物、リョクトウ成長点細胞培養エキス、グリセリン、イタドリ根エキス、オウゴン根エキス、カンゾウ根エキス、チャ葉エキス、カミツレ花エキス、ローズマリー葉エキス、ヒドロキシプロリ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t>
    </r>
    <r>
      <rPr>
        <sz val="8"/>
        <color theme="1"/>
        <rFont val="Arial"/>
        <family val="2"/>
        <charset val="204"/>
      </rPr>
      <t>γ-</t>
    </r>
    <r>
      <rPr>
        <sz val="8"/>
        <color theme="1"/>
        <rFont val="ＭＳ Ｐゴシック"/>
        <family val="2"/>
        <charset val="128"/>
      </rPr>
      <t>ドコサラクトン、セバシン酸ジエチル、パンテノール、ビワ葉エキス、ボタンエキス、エーデルワイス花</t>
    </r>
    <r>
      <rPr>
        <sz val="8"/>
        <color theme="1"/>
        <rFont val="Arial"/>
        <family val="2"/>
        <charset val="204"/>
      </rPr>
      <t>/</t>
    </r>
    <r>
      <rPr>
        <sz val="8"/>
        <color theme="1"/>
        <rFont val="ＭＳ Ｐゴシック"/>
        <family val="2"/>
        <charset val="128"/>
      </rPr>
      <t>葉エキス、メリッサ葉エキス、ヘキサ</t>
    </r>
    <r>
      <rPr>
        <sz val="8"/>
        <color theme="1"/>
        <rFont val="Arial"/>
        <family val="2"/>
        <charset val="204"/>
      </rPr>
      <t>(</t>
    </r>
    <r>
      <rPr>
        <sz val="8"/>
        <color theme="1"/>
        <rFont val="ＭＳ Ｐゴシック"/>
        <family val="2"/>
        <charset val="128"/>
      </rPr>
      <t>ヒドロキシステアリン酸</t>
    </r>
    <r>
      <rPr>
        <sz val="8"/>
        <color theme="1"/>
        <rFont val="Arial"/>
        <family val="2"/>
        <charset val="204"/>
      </rPr>
      <t>/</t>
    </r>
    <r>
      <rPr>
        <sz val="8"/>
        <color theme="1"/>
        <rFont val="ＭＳ Ｐゴシック"/>
        <family val="2"/>
        <charset val="128"/>
      </rPr>
      <t>ステアリン酸</t>
    </r>
    <r>
      <rPr>
        <sz val="8"/>
        <color theme="1"/>
        <rFont val="Arial"/>
        <family val="2"/>
        <charset val="204"/>
      </rPr>
      <t>/</t>
    </r>
    <r>
      <rPr>
        <sz val="8"/>
        <color theme="1"/>
        <rFont val="ＭＳ Ｐゴシック"/>
        <family val="2"/>
        <charset val="128"/>
      </rPr>
      <t>ロジン酸</t>
    </r>
    <r>
      <rPr>
        <sz val="8"/>
        <color theme="1"/>
        <rFont val="Arial"/>
        <family val="2"/>
        <charset val="204"/>
      </rPr>
      <t>)</t>
    </r>
    <r>
      <rPr>
        <sz val="8"/>
        <color theme="1"/>
        <rFont val="ＭＳ Ｐゴシック"/>
        <family val="2"/>
        <charset val="128"/>
      </rPr>
      <t>ジペンタエリスリチル、ツボクサエキス、加水分解ケラチン</t>
    </r>
    <r>
      <rPr>
        <sz val="8"/>
        <color theme="1"/>
        <rFont val="Arial"/>
        <family val="2"/>
        <charset val="204"/>
      </rPr>
      <t>(</t>
    </r>
    <r>
      <rPr>
        <sz val="8"/>
        <color theme="1"/>
        <rFont val="ＭＳ Ｐゴシック"/>
        <family val="2"/>
        <charset val="128"/>
      </rPr>
      <t>カシミヤヤギ</t>
    </r>
    <r>
      <rPr>
        <sz val="8"/>
        <color theme="1"/>
        <rFont val="Arial"/>
        <family val="2"/>
        <charset val="204"/>
      </rPr>
      <t>)</t>
    </r>
    <r>
      <rPr>
        <sz val="8"/>
        <color theme="1"/>
        <rFont val="ＭＳ Ｐゴシック"/>
        <family val="2"/>
        <charset val="128"/>
      </rPr>
      <t>、加水分解ケラチン</t>
    </r>
    <r>
      <rPr>
        <sz val="8"/>
        <color theme="1"/>
        <rFont val="Arial"/>
        <family val="2"/>
        <charset val="204"/>
      </rPr>
      <t>(</t>
    </r>
    <r>
      <rPr>
        <sz val="8"/>
        <color theme="1"/>
        <rFont val="ＭＳ Ｐゴシック"/>
        <family val="2"/>
        <charset val="128"/>
      </rPr>
      <t>羊毛</t>
    </r>
    <r>
      <rPr>
        <sz val="8"/>
        <color theme="1"/>
        <rFont val="Arial"/>
        <family val="2"/>
        <charset val="204"/>
      </rPr>
      <t>)</t>
    </r>
    <r>
      <rPr>
        <sz val="8"/>
        <color theme="1"/>
        <rFont val="ＭＳ Ｐゴシック"/>
        <family val="2"/>
        <charset val="128"/>
      </rPr>
      <t>、加水分解シルク、水溶性コラーゲン、水溶性プロテオグリカン、メタケイ酸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、キサンタンガム、クエン酸、オレンジ果皮油、イランイラン花油、ニオイテンジクアオイ油、ビターオレンジ葉</t>
    </r>
    <r>
      <rPr>
        <sz val="8"/>
        <color theme="1"/>
        <rFont val="Arial"/>
        <family val="2"/>
        <charset val="204"/>
      </rPr>
      <t>/</t>
    </r>
    <r>
      <rPr>
        <sz val="8"/>
        <color theme="1"/>
        <rFont val="ＭＳ Ｐゴシック"/>
        <family val="2"/>
        <charset val="128"/>
      </rPr>
      <t>枝油、ベルガモット果実油、ローマカミツレ花油、フェノキシエタノール</t>
    </r>
    <phoneticPr fontId="11"/>
  </si>
  <si>
    <t>hair oil</t>
    <phoneticPr fontId="11"/>
  </si>
  <si>
    <r>
      <rPr>
        <sz val="8"/>
        <color theme="1"/>
        <rFont val="ＭＳ Ｐゴシック"/>
        <family val="2"/>
        <charset val="128"/>
      </rPr>
      <t>ラウリン酸メチルヘプチル、ドデカン、エチルヘキサン酸セチル、オリーブ果実油、マカデミアナッツ脂肪酸エチル、スクワラン、トコフェロール、アルガニアスピノサ核油、コメヌカ油、リンゴ酸、イソステアリン酸、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グリセリル、ラミナリアオクロロイカエキス、イソステアロイル加水分解コラーゲン、オレンジ果皮油、ベルガモット果実油、ニオイテンジクアオイ油、ビターオレンジ葉</t>
    </r>
    <r>
      <rPr>
        <sz val="8"/>
        <color theme="1"/>
        <rFont val="Arial"/>
        <family val="2"/>
        <charset val="204"/>
      </rPr>
      <t>/</t>
    </r>
    <r>
      <rPr>
        <sz val="8"/>
        <color theme="1"/>
        <rFont val="ＭＳ Ｐゴシック"/>
        <family val="2"/>
        <charset val="128"/>
      </rPr>
      <t>枝油、イランイラン花油、ローマカミツレ花油</t>
    </r>
    <phoneticPr fontId="11"/>
  </si>
  <si>
    <r>
      <rPr>
        <sz val="8"/>
        <color theme="1"/>
        <rFont val="ＭＳ Ｐゴシック"/>
        <family val="2"/>
        <charset val="128"/>
      </rPr>
      <t>水、ラウラミドプロピルベタイン、ラウリルヒドロキシスルタイン、コカミド</t>
    </r>
    <r>
      <rPr>
        <sz val="8"/>
        <color theme="1"/>
        <rFont val="Arial"/>
        <family val="2"/>
        <charset val="204"/>
      </rPr>
      <t>DEA</t>
    </r>
    <r>
      <rPr>
        <sz val="8"/>
        <color theme="1"/>
        <rFont val="ＭＳ Ｐゴシック"/>
        <family val="2"/>
        <charset val="128"/>
      </rPr>
      <t>、ココイルグルタミン酸</t>
    </r>
    <r>
      <rPr>
        <sz val="8"/>
        <color theme="1"/>
        <rFont val="Arial"/>
        <family val="2"/>
        <charset val="204"/>
      </rPr>
      <t>K</t>
    </r>
    <r>
      <rPr>
        <sz val="8"/>
        <color theme="1"/>
        <rFont val="ＭＳ Ｐゴシック"/>
        <family val="2"/>
        <charset val="128"/>
      </rPr>
      <t>、グリコシルトレハロース、ココイルグルタミン酸</t>
    </r>
    <r>
      <rPr>
        <sz val="8"/>
        <color theme="1"/>
        <rFont val="Arial"/>
        <family val="2"/>
        <charset val="204"/>
      </rPr>
      <t>Na</t>
    </r>
    <r>
      <rPr>
        <sz val="8"/>
        <color theme="1"/>
        <rFont val="ＭＳ Ｐゴシック"/>
        <family val="2"/>
        <charset val="128"/>
      </rPr>
      <t>、ベタイン、異性化糖、加水分解水添デンプン、グリセリン、エーデルワイスカルス培養エキス、クチナシ成長点細胞培養物、リョクトウ成長点細胞培養エキス、</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イザヨイバラエキス、アーチチョーク葉エキス、イタドリ根エキス、オウゴン根エキス、カミツレ花エキス、カンゾウ根エキス、チャ葉エキス、ツボクサエキス、ローズマリー葉エキス、ヒドロキシプロリ</t>
    </r>
    <r>
      <rPr>
        <sz val="8"/>
        <color theme="1"/>
        <rFont val="Arial"/>
        <family val="2"/>
        <charset val="204"/>
      </rPr>
      <t xml:space="preserve"> </t>
    </r>
    <r>
      <rPr>
        <sz val="8"/>
        <color theme="1"/>
        <rFont val="ＭＳ Ｐゴシック"/>
        <family val="2"/>
        <charset val="128"/>
      </rPr>
      <t>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、エーデルワイス花</t>
    </r>
    <r>
      <rPr>
        <sz val="8"/>
        <color theme="1"/>
        <rFont val="Arial"/>
        <family val="2"/>
        <charset val="204"/>
      </rPr>
      <t>/</t>
    </r>
    <r>
      <rPr>
        <sz val="8"/>
        <color theme="1"/>
        <rFont val="ＭＳ Ｐゴシック"/>
        <family val="2"/>
        <charset val="128"/>
      </rPr>
      <t>葉エキス、メリッサ葉エキス、水溶性プロテオグリカン、水溶性コラーゲン、キサンタンガム、セテアレス</t>
    </r>
    <r>
      <rPr>
        <sz val="8"/>
        <color theme="1"/>
        <rFont val="Arial"/>
        <family val="2"/>
        <charset val="204"/>
      </rPr>
      <t>-60</t>
    </r>
    <r>
      <rPr>
        <sz val="8"/>
        <color theme="1"/>
        <rFont val="ＭＳ Ｐゴシック"/>
        <family val="2"/>
        <charset val="128"/>
      </rPr>
      <t>ミリスチルグリコール、クエン酸、クエン酸</t>
    </r>
    <r>
      <rPr>
        <sz val="8"/>
        <color theme="1"/>
        <rFont val="Arial"/>
        <family val="2"/>
        <charset val="204"/>
      </rPr>
      <t>Na</t>
    </r>
    <r>
      <rPr>
        <sz val="8"/>
        <color theme="1"/>
        <rFont val="ＭＳ Ｐゴシック"/>
        <family val="2"/>
        <charset val="128"/>
      </rPr>
      <t>、ペンテト酸</t>
    </r>
    <r>
      <rPr>
        <sz val="8"/>
        <color theme="1"/>
        <rFont val="Arial"/>
        <family val="2"/>
        <charset val="204"/>
      </rPr>
      <t>5Na</t>
    </r>
    <r>
      <rPr>
        <sz val="8"/>
        <color theme="1"/>
        <rFont val="ＭＳ Ｐゴシック"/>
        <family val="2"/>
        <charset val="128"/>
      </rPr>
      <t>、オレンジ果皮油、ベルガモット果実油、ニオイテンジクアオイ油、ビターオレンジ葉</t>
    </r>
    <r>
      <rPr>
        <sz val="8"/>
        <color theme="1"/>
        <rFont val="Arial"/>
        <family val="2"/>
        <charset val="204"/>
      </rPr>
      <t>/</t>
    </r>
    <r>
      <rPr>
        <sz val="8"/>
        <color theme="1"/>
        <rFont val="ＭＳ Ｐゴシック"/>
        <family val="2"/>
        <charset val="128"/>
      </rPr>
      <t>枝油、イランイラン花油、ローマカミツレ花油、ヒバ油、エチルヘキシルグリセリン、フェノキシエタノール</t>
    </r>
    <phoneticPr fontId="11"/>
  </si>
  <si>
    <r>
      <rPr>
        <sz val="10"/>
        <rFont val="Yu Gothic"/>
        <family val="3"/>
        <charset val="128"/>
      </rPr>
      <t>《</t>
    </r>
    <r>
      <rPr>
        <sz val="10"/>
        <rFont val="Arial"/>
        <family val="2"/>
        <charset val="204"/>
      </rPr>
      <t>Esthe Pro Labo</t>
    </r>
    <r>
      <rPr>
        <sz val="10"/>
        <rFont val="Yu Gothic"/>
        <family val="3"/>
        <charset val="128"/>
      </rPr>
      <t>》</t>
    </r>
    <r>
      <rPr>
        <sz val="10"/>
        <rFont val="Arial"/>
        <family val="2"/>
        <charset val="204"/>
      </rPr>
      <t>1 Day Trial Set GROWCEL SHAMPOO &amp; GROWCEL TREATMENT (10ml×2)</t>
    </r>
    <phoneticPr fontId="11"/>
  </si>
  <si>
    <r>
      <rPr>
        <sz val="8"/>
        <color theme="1"/>
        <rFont val="ＭＳ Ｐゴシック"/>
        <family val="2"/>
        <charset val="128"/>
      </rPr>
      <t>水、スルホコハク酸ラウレス２Ｎａ、コカミドＤＥＡ、ココアンホ酢酸Ｎａ、ＢＧ、ステアリン酸ＰＥＧ－１５０、ジオレイン酸ＰＥＧ－１２０メチルグルコース、ヘマチン、乳酸桿菌／ダイズ種子発酵エキス液、海塩、カミツレ花エキス、センブリエキス、サンショウ果皮エキス、ヒキオコシ葉／茎エキス、セージ葉エキス、プラセンタエキス、加水分解シルク、加水分解コラーゲン、ヒドロキシプロピルキトサン、ホホバ種子油、ミンク油、グリチルリチン酸２Ｋ、マヨラナ葉エキス、カンゾウ葉エキス、ビワ葉エキス、ココイルグルタミン酸ＴＥＡ、シクロペンタシロキサン、クエン酸、ポリクオタニウム－１０、ピリチオン亜鉛、ＰＥＧ－２０ソルビタンココエート、エチルヘキシルグリセリン、エタノール、エチルパラベン、メチルパラベン、ブチルパラベン、フェノキシエタノール</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</si>
  <si>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 xml:space="preserve">REY BREATHING SHAMPOO. 1000ml </t>
    </r>
  </si>
  <si>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SHAMPOO. 30ml</t>
    </r>
    <phoneticPr fontId="11"/>
  </si>
  <si>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CONDITIONER. 18g</t>
    </r>
    <phoneticPr fontId="11"/>
  </si>
  <si>
    <r>
      <rPr>
        <sz val="10"/>
        <rFont val="Yu Gothic"/>
        <family val="2"/>
        <charset val="128"/>
      </rPr>
      <t>《</t>
    </r>
    <r>
      <rPr>
        <sz val="10"/>
        <rFont val="Arial"/>
        <family val="2"/>
        <charset val="204"/>
      </rPr>
      <t>Rey Beauty Studio</t>
    </r>
    <r>
      <rPr>
        <sz val="10"/>
        <rFont val="Yu Gothic"/>
        <family val="2"/>
        <charset val="128"/>
      </rPr>
      <t>》</t>
    </r>
    <r>
      <rPr>
        <sz val="10"/>
        <rFont val="Arial"/>
        <family val="2"/>
        <charset val="204"/>
      </rPr>
      <t>REY BREATHING SHAMPOO &amp; CONDITIONER (trial set×6)</t>
    </r>
    <phoneticPr fontId="11"/>
  </si>
  <si>
    <r>
      <t>190</t>
    </r>
    <r>
      <rPr>
        <sz val="12"/>
        <color theme="1"/>
        <rFont val="Arial"/>
        <family val="2"/>
      </rPr>
      <t>ｍｍ</t>
    </r>
    <r>
      <rPr>
        <sz val="12"/>
        <color theme="1"/>
        <rFont val="Arial"/>
        <family val="2"/>
        <charset val="204"/>
      </rPr>
      <t>×125</t>
    </r>
    <r>
      <rPr>
        <sz val="12"/>
        <color theme="1"/>
        <rFont val="Arial"/>
        <family val="2"/>
      </rPr>
      <t>ｍｍ</t>
    </r>
    <r>
      <rPr>
        <sz val="12"/>
        <color theme="1"/>
        <rFont val="Arial"/>
        <family val="2"/>
        <charset val="204"/>
      </rPr>
      <t>×30</t>
    </r>
    <r>
      <rPr>
        <sz val="12"/>
        <color theme="1"/>
        <rFont val="Arial"/>
        <family val="2"/>
      </rPr>
      <t>ｍｍ</t>
    </r>
  </si>
  <si>
    <r>
      <rPr>
        <sz val="8"/>
        <color theme="1"/>
        <rFont val="ＭＳ Ｐゴシック"/>
        <family val="2"/>
        <charset val="128"/>
      </rPr>
      <t>【ココチフェイシャルエッセンスマスク】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コポリマー、グリセリン、</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ヘキサンジオール、ヒアルロン酸</t>
    </r>
    <r>
      <rPr>
        <sz val="8"/>
        <color theme="1"/>
        <rFont val="Arial"/>
        <family val="2"/>
        <charset val="204"/>
      </rPr>
      <t>Na</t>
    </r>
    <r>
      <rPr>
        <sz val="8"/>
        <color theme="1"/>
        <rFont val="ＭＳ Ｐゴシック"/>
        <family val="2"/>
        <charset val="128"/>
      </rPr>
      <t>、ボスウェリアセラタ樹脂エキス、セイヨウシロヤナギ樹皮エキス、トレハロース、べタイン、パンテノール、カルボマー、アラントイン、ポリソルベート</t>
    </r>
    <r>
      <rPr>
        <sz val="8"/>
        <color theme="1"/>
        <rFont val="Arial"/>
        <family val="2"/>
        <charset val="204"/>
      </rPr>
      <t>80</t>
    </r>
    <r>
      <rPr>
        <sz val="8"/>
        <color theme="1"/>
        <rFont val="ＭＳ Ｐゴシック"/>
        <family val="2"/>
        <charset val="128"/>
      </rPr>
      <t>、アルベニン、</t>
    </r>
    <r>
      <rPr>
        <sz val="8"/>
        <color theme="1"/>
        <rFont val="Arial"/>
        <family val="2"/>
        <charset val="204"/>
      </rPr>
      <t>EDTA-2Na</t>
    </r>
    <r>
      <rPr>
        <sz val="8"/>
        <color theme="1"/>
        <rFont val="ＭＳ Ｐゴシック"/>
        <family val="2"/>
        <charset val="128"/>
      </rPr>
      <t>、センチフォリアバラ花水、エブリコエキス、ハマメリス水、アーモンドエキス、グルタミン、グルタミン酸、アラニン、フェニルアラニン、プロリン、スベリヒユエキス、加水分解コラーゲン、アロエベラ液汁、</t>
    </r>
    <r>
      <rPr>
        <sz val="8"/>
        <color theme="1"/>
        <rFont val="Arial"/>
        <family val="2"/>
        <charset val="204"/>
      </rPr>
      <t>β-</t>
    </r>
    <r>
      <rPr>
        <sz val="8"/>
        <color theme="1"/>
        <rFont val="ＭＳ Ｐゴシック"/>
        <family val="2"/>
        <charset val="128"/>
      </rPr>
      <t>グルカン、キサンタンガム、ナイアシンアミド、酢酸トコフェロール、オクテニルコハク酸デンプン</t>
    </r>
    <r>
      <rPr>
        <sz val="8"/>
        <color theme="1"/>
        <rFont val="Arial"/>
        <family val="2"/>
        <charset val="204"/>
      </rPr>
      <t>Na</t>
    </r>
    <r>
      <rPr>
        <sz val="8"/>
        <color theme="1"/>
        <rFont val="ＭＳ Ｐゴシック"/>
        <family val="2"/>
        <charset val="128"/>
      </rPr>
      <t>、マルトデキストリン、パントテン酸</t>
    </r>
    <r>
      <rPr>
        <sz val="8"/>
        <color theme="1"/>
        <rFont val="Arial"/>
        <family val="2"/>
        <charset val="204"/>
      </rPr>
      <t>Ca</t>
    </r>
    <r>
      <rPr>
        <sz val="8"/>
        <color theme="1"/>
        <rFont val="ＭＳ Ｐゴシック"/>
        <family val="2"/>
        <charset val="128"/>
      </rPr>
      <t>、アルゲエキス、チャ葉エキス、プロポリスエキス、オプンチアフジィクスインジカエキス、アスコルビルリン酸</t>
    </r>
    <r>
      <rPr>
        <sz val="8"/>
        <color theme="1"/>
        <rFont val="Arial"/>
        <family val="2"/>
        <charset val="204"/>
      </rPr>
      <t>Na</t>
    </r>
    <r>
      <rPr>
        <sz val="8"/>
        <color theme="1"/>
        <rFont val="ＭＳ Ｐゴシック"/>
        <family val="2"/>
        <charset val="128"/>
      </rPr>
      <t>、プラセンタエキス、アセチルヘキサぺプチド</t>
    </r>
    <r>
      <rPr>
        <sz val="8"/>
        <color theme="1"/>
        <rFont val="Arial"/>
        <family val="2"/>
        <charset val="204"/>
      </rPr>
      <t>-8</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、ヒト脂肪細胞順化培養液エキス、温泉水、乳酸桿菌</t>
    </r>
    <r>
      <rPr>
        <sz val="8"/>
        <color theme="1"/>
        <rFont val="Arial"/>
        <family val="2"/>
        <charset val="204"/>
      </rPr>
      <t>/</t>
    </r>
    <r>
      <rPr>
        <sz val="8"/>
        <color theme="1"/>
        <rFont val="ＭＳ Ｐゴシック"/>
        <family val="2"/>
        <charset val="128"/>
      </rPr>
      <t>豆乳発酵液、ピリトキシン</t>
    </r>
    <r>
      <rPr>
        <sz val="8"/>
        <color theme="1"/>
        <rFont val="Arial"/>
        <family val="2"/>
        <charset val="204"/>
      </rPr>
      <t>HCI</t>
    </r>
    <r>
      <rPr>
        <sz val="8"/>
        <color theme="1"/>
        <rFont val="ＭＳ Ｐゴシック"/>
        <family val="2"/>
        <charset val="128"/>
      </rPr>
      <t>、シリカ、フェノキシエタノール、香料
【ココチリッチセラムクリーム】
水、アロエベラ葉エキス、ヒアルロン酸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ベタイン、カプリル酸グリセリル、キュウリエキス、リンゴエキス、ホホバ種子油、チャ種子油、アーモンド油、セテアリルアルコール、ペンチレングリコール、酢酸トコフェロール、スクワレン、ラウリン酸イソアミル、アデノシン、スクレロチウムガム、トリステアリン酸ソルビタン、キサンタンガム、ポリソルベート</t>
    </r>
    <r>
      <rPr>
        <sz val="8"/>
        <color theme="1"/>
        <rFont val="Arial"/>
        <family val="2"/>
        <charset val="204"/>
      </rPr>
      <t>80</t>
    </r>
    <r>
      <rPr>
        <sz val="8"/>
        <color theme="1"/>
        <rFont val="ＭＳ Ｐゴシック"/>
        <family val="2"/>
        <charset val="128"/>
      </rPr>
      <t>、パルミトイルペンタペプチド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、ニコチノイルシジペプチド</t>
    </r>
    <r>
      <rPr>
        <sz val="8"/>
        <color theme="1"/>
        <rFont val="Arial"/>
        <family val="2"/>
        <charset val="204"/>
      </rPr>
      <t>-23</t>
    </r>
    <r>
      <rPr>
        <sz val="8"/>
        <color theme="1"/>
        <rFont val="ＭＳ Ｐゴシック"/>
        <family val="2"/>
        <charset val="128"/>
      </rPr>
      <t>、ヒト遺伝子組換オリゴペプチド</t>
    </r>
    <r>
      <rPr>
        <sz val="8"/>
        <color theme="1"/>
        <rFont val="Arial"/>
        <family val="2"/>
        <charset val="204"/>
      </rPr>
      <t>-1</t>
    </r>
    <r>
      <rPr>
        <sz val="8"/>
        <color theme="1"/>
        <rFont val="ＭＳ Ｐゴシック"/>
        <family val="2"/>
        <charset val="128"/>
      </rPr>
      <t>、ヒト脂肪細胞順化培養液エキス、香料</t>
    </r>
  </si>
  <si>
    <r>
      <t>85</t>
    </r>
    <r>
      <rPr>
        <sz val="12"/>
        <color theme="1"/>
        <rFont val="Arial"/>
        <family val="2"/>
      </rPr>
      <t>ｍｍ</t>
    </r>
    <r>
      <rPr>
        <sz val="12"/>
        <color theme="1"/>
        <rFont val="Arial"/>
        <family val="2"/>
        <charset val="204"/>
      </rPr>
      <t>×83</t>
    </r>
    <r>
      <rPr>
        <sz val="12"/>
        <color theme="1"/>
        <rFont val="Arial"/>
        <family val="2"/>
      </rPr>
      <t>ｍｍ</t>
    </r>
    <r>
      <rPr>
        <sz val="12"/>
        <color theme="1"/>
        <rFont val="Arial"/>
        <family val="2"/>
        <charset val="204"/>
      </rPr>
      <t>×83</t>
    </r>
    <r>
      <rPr>
        <sz val="12"/>
        <color theme="1"/>
        <rFont val="Arial"/>
        <family val="2"/>
      </rPr>
      <t>ｍｍ</t>
    </r>
  </si>
  <si>
    <r>
      <rPr>
        <sz val="8"/>
        <color theme="1"/>
        <rFont val="ＭＳ Ｐゴシック"/>
        <family val="2"/>
        <charset val="128"/>
      </rPr>
      <t>ココチ</t>
    </r>
    <r>
      <rPr>
        <sz val="8"/>
        <color theme="1"/>
        <rFont val="Arial"/>
        <family val="2"/>
        <charset val="204"/>
      </rPr>
      <t xml:space="preserve"> </t>
    </r>
    <r>
      <rPr>
        <sz val="8"/>
        <color theme="1"/>
        <rFont val="ＭＳ Ｐゴシック"/>
        <family val="2"/>
        <charset val="128"/>
      </rPr>
      <t>フェイシャル</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t>
    </r>
    <r>
      <rPr>
        <sz val="8"/>
        <color theme="1"/>
        <rFont val="Arial"/>
        <family val="2"/>
        <charset val="204"/>
      </rPr>
      <t xml:space="preserve">N
</t>
    </r>
    <r>
      <rPr>
        <sz val="8"/>
        <color theme="1"/>
        <rFont val="ＭＳ Ｐゴシック"/>
        <family val="2"/>
        <charset val="128"/>
      </rPr>
      <t>【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パルミトイルトリペプチド－５、チャ葉エキス、テンチャエキス、乳酸桿菌／コメ発酵物、アルギニン、ビワ葉エキス、ローズマリー葉エキス、ヒポファエラムノイデス果実エキス、ジ酢酸ジペプチドジアミノブチロイルベンジルアミド、加水分解シルク、フィトステロールズ、キサンタンガム、スクレロチウムガム、（アクリレーツ／アクリル酸アルキル（Ｃ１０－３０））クロスポリマー、酢酸トコフェロール、トコフェロール、ＥＤＴＡ－２Ｎａ、香料
ココチ</t>
    </r>
    <r>
      <rPr>
        <sz val="8"/>
        <color theme="1"/>
        <rFont val="Arial"/>
        <family val="2"/>
        <charset val="204"/>
      </rPr>
      <t xml:space="preserve"> </t>
    </r>
    <r>
      <rPr>
        <sz val="8"/>
        <color theme="1"/>
        <rFont val="ＭＳ Ｐゴシック"/>
        <family val="2"/>
        <charset val="128"/>
      </rPr>
      <t>フェイシャル</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t>
    </r>
    <r>
      <rPr>
        <sz val="8"/>
        <color theme="1"/>
        <rFont val="Arial"/>
        <family val="2"/>
        <charset val="204"/>
      </rPr>
      <t xml:space="preserve"> </t>
    </r>
    <r>
      <rPr>
        <sz val="8"/>
        <color theme="1"/>
        <rFont val="ＭＳ Ｐゴシック"/>
        <family val="2"/>
        <charset val="128"/>
      </rPr>
      <t>マスク</t>
    </r>
    <r>
      <rPr>
        <sz val="8"/>
        <color theme="1"/>
        <rFont val="Arial"/>
        <family val="2"/>
        <charset val="204"/>
      </rPr>
      <t xml:space="preserve">N
</t>
    </r>
    <r>
      <rPr>
        <sz val="8"/>
        <color theme="1"/>
        <rFont val="ＭＳ Ｐゴシック"/>
        <family val="2"/>
        <charset val="128"/>
      </rPr>
      <t>【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t>
    </r>
  </si>
  <si>
    <r>
      <t>184</t>
    </r>
    <r>
      <rPr>
        <sz val="12"/>
        <color theme="1"/>
        <rFont val="Arial"/>
        <family val="2"/>
      </rPr>
      <t>ｍｍ</t>
    </r>
    <r>
      <rPr>
        <sz val="12"/>
        <color theme="1"/>
        <rFont val="Arial"/>
        <family val="2"/>
        <charset val="204"/>
      </rPr>
      <t>×46</t>
    </r>
    <r>
      <rPr>
        <sz val="12"/>
        <color theme="1"/>
        <rFont val="Arial"/>
        <family val="2"/>
      </rPr>
      <t>ｍｍ</t>
    </r>
    <r>
      <rPr>
        <sz val="12"/>
        <color theme="1"/>
        <rFont val="Arial"/>
        <family val="2"/>
        <charset val="204"/>
      </rPr>
      <t>×46</t>
    </r>
    <r>
      <rPr>
        <sz val="12"/>
        <color theme="1"/>
        <rFont val="Arial"/>
        <family val="2"/>
      </rPr>
      <t>ｍｍ</t>
    </r>
  </si>
  <si>
    <r>
      <rPr>
        <sz val="8"/>
        <color theme="1"/>
        <rFont val="ＭＳ Ｐゴシック"/>
        <family val="2"/>
        <charset val="128"/>
      </rPr>
      <t>水、ＢＧ、ペンチレングリコール、グリセレス－２６、メチルグルセス－２０、トレハロース、ＰＥＧ－８、ベタイン、エチルヘキシルグリセリン、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ビスＰＥＧ－１８メチルエーテルジメチルシラン、温泉水、キサンタンガム、ＰＶＰ、ポリソルベート２０、レシチン、ＰＥＧ－６０水添ヒマシ油、グリセリン、ＰＧ、クエン酸Ｎａ、クエン酸、トコフェロール、ＥＤＴＡ－２Ｎａ、フェノキシエタノール、香料</t>
    </r>
  </si>
  <si>
    <r>
      <t>165</t>
    </r>
    <r>
      <rPr>
        <sz val="12"/>
        <color theme="1"/>
        <rFont val="Arial"/>
        <family val="2"/>
      </rPr>
      <t>ｍｍ</t>
    </r>
    <r>
      <rPr>
        <sz val="12"/>
        <color theme="1"/>
        <rFont val="Arial"/>
        <family val="2"/>
        <charset val="204"/>
      </rPr>
      <t>×46</t>
    </r>
    <r>
      <rPr>
        <sz val="12"/>
        <color theme="1"/>
        <rFont val="Arial"/>
        <family val="2"/>
      </rPr>
      <t>ｍｍ</t>
    </r>
    <r>
      <rPr>
        <sz val="12"/>
        <color theme="1"/>
        <rFont val="Arial"/>
        <family val="2"/>
        <charset val="204"/>
      </rPr>
      <t>×46</t>
    </r>
    <r>
      <rPr>
        <sz val="12"/>
        <color theme="1"/>
        <rFont val="Arial"/>
        <family val="2"/>
      </rPr>
      <t>ｍｍ</t>
    </r>
  </si>
  <si>
    <r>
      <rPr>
        <sz val="8"/>
        <color theme="1"/>
        <rFont val="ＭＳ Ｐゴシック"/>
        <family val="2"/>
        <charset val="128"/>
      </rPr>
      <t>水、ＤＰＧ、テトライソステアリン酸ペンタエリスリチル、テトラエチルヘキサン酸ペンタエリスリチル、スクワラン、ベタイン、ソルビトール、ＢＧ、グリセリン、ペンチレングリコール、（ＨＤＩ／トリメチロールヘキシルラクトン）クロスポリマー、グリコシルトレハロース、加水分解水添デンプン、エチルヘキシルグリセリン、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マカデミアナッツ脂肪酸フィトステリル、カプリリルメチコン、ジメチコン、温泉水、シリカ、カルボマー、キサンタンガム、ＰＶＰ、ポリソルベート６０、ステアリン酸グリセリル（ＳＥ）、ＰＰＧ－６デシルテトラデセス－３０、ステアリン酸グリセリル、レシチン、ベヘニルアルコール、ＰＧ、水酸化Ｋ、トコフェロール、酢酸トコフェロール、ペンテト酸５Ｎａ、フェノキシエタノール、香料</t>
    </r>
  </si>
  <si>
    <r>
      <t>151</t>
    </r>
    <r>
      <rPr>
        <sz val="12"/>
        <color theme="1"/>
        <rFont val="Arial"/>
        <family val="2"/>
      </rPr>
      <t>ｍｍ</t>
    </r>
    <r>
      <rPr>
        <sz val="12"/>
        <color theme="1"/>
        <rFont val="Arial"/>
        <family val="2"/>
        <charset val="204"/>
      </rPr>
      <t>×97</t>
    </r>
    <r>
      <rPr>
        <sz val="12"/>
        <color theme="1"/>
        <rFont val="Arial"/>
        <family val="2"/>
      </rPr>
      <t>ｍｍ</t>
    </r>
    <r>
      <rPr>
        <sz val="12"/>
        <color theme="1"/>
        <rFont val="Arial"/>
        <family val="2"/>
        <charset val="204"/>
      </rPr>
      <t>×37</t>
    </r>
    <r>
      <rPr>
        <sz val="12"/>
        <color theme="1"/>
        <rFont val="Arial"/>
        <family val="2"/>
      </rPr>
      <t>ｍｍ</t>
    </r>
  </si>
  <si>
    <r>
      <rPr>
        <sz val="8"/>
        <color theme="1"/>
        <rFont val="ＭＳ Ｐゴシック"/>
        <family val="2"/>
        <charset val="128"/>
      </rPr>
      <t>水、ＢＧ、グリセリン、ペンチレングリコール、ナイアシンアミド、ＰＥＧ／ＰＰＧ／ポリブチレングリコール－８／５／３グリセリン、エリスリトール、フェノキシエタノール、カルボマー、（スチレン／ＶＰ）コポリマー、ポリソルベート２０、ＰＥＧ－４０水添ヒマシ油、ビフィズス菌培養溶解質、ダイズステロール、セラミドＮＰ、ヒドロキシプロピルテトラヒドロピラントリオール、アセチルヘキサペプチド－８、エクトイン、パルミトイルトリペプチド－１、ワカメエキス、ウメ果実エキス、セラミドＡＰ、セラミドＮＧ、パルミトイルテトラペプチド－７、パルミチン酸レチノール、水添レシチン、ヒアルロン酸クロスポリマーＮａ、ラミナリアディギタータエキス、チャ葉エキス、リンゴ果実培養細胞エキス、テンチャエキス、ビワ葉エキス、ローズマリー葉エキス、ヒポファエラムノイデス果実エキス、フィトスフィンゴシン、ホウケイ酸（Ｃａ／Ｎａ）、ユビキノン、コーン油、レシチン、トコフェロール、１，２－ヘキサンジオール、ソルビン酸＊、酸化銀、乳酸Ｎａ＊、キサンタンガム、ペンタステアリン酸ポリグリセリル－１０、ステアロイルラクチレートＮａ、ベヘニルアルコール、ＰＧ、水酸化Ｋ、ＥＤＴＡ－２Ｎａ、酢酸＊、ソルビン酸Ｋ＊、安息香酸Ｎａ＊、香料</t>
    </r>
  </si>
  <si>
    <r>
      <rPr>
        <sz val="8"/>
        <color theme="1"/>
        <rFont val="ＭＳ Ｐゴシック"/>
        <family val="2"/>
        <charset val="128"/>
      </rPr>
      <t>【クリーム】
水、ＢＧ、スクワラン、セテアリルアルコール、メチルグルセス－１０、ホホバ種子油、アーモンド油、グリセリン、ペンチレングリコール、水添レシチン、ミリスチン酸ポリグリセリル－１０、ミリスチン酸ポリグリセリル－１０、カルボマー、エチルヘキシルグリセリン、カプリル酸グリセリル、フェノキシエタノール、ジメチコン、水酸化Ｋ、ヒアルロン酸Ｎａ、乳酸桿菌／コメ発酵物、アロエベラ葉エキス、マルチトール、リンゴ果実培養細胞エキス、アルギニン、ジ酢酸ジペプチドジアミノブチロイルベンジルアミド、パルミトイルトリペプチド－５、チャ葉エキス、テンチャエキス、ビワ葉エキス、ローズマリー葉エキス、ヒポファエラムノイデス果実エキス、加水分解シルク、オリゴペプチド－１、キサンタンガム、スクレロチウムガム、レシチン、トコフェロール＊、酢酸トコフェロール、ＥＤＴＡ－２Ｎａ、香料
【クリームマスク】
水、グリセリン、ＢＧ、ＤＰＧ、ジメチコン、シア脂、（アクリレーツ／アクリル酸アルキル（Ｃ１０－３０））クロスポリマー、フェノキシエタノール、カルボマー、スクワラン、水酸化Ｋ、キシリトール、コメ発酵液、ヒアルロン酸ジメチルシラノール、ＰＣＡ－Ｎａ、ペンチレングリコール、ポリグルタミン酸、ヒアルロン酸クロスポリマーＮａ、マンダリンオレンジ果皮エキス、ソメイヨシノ葉エキス、オリーブ葉エキス、カミツレ花エキス、サトザクラ花エキス、ツボクサエキス、ヒアルロン酸Ｎａ、シソ葉エキス、</t>
    </r>
    <r>
      <rPr>
        <sz val="8"/>
        <color theme="1"/>
        <rFont val="Arial"/>
        <family val="2"/>
        <charset val="204"/>
      </rPr>
      <t>β</t>
    </r>
    <r>
      <rPr>
        <sz val="8"/>
        <color theme="1"/>
        <rFont val="ＭＳ Ｐゴシック"/>
        <family val="2"/>
        <charset val="128"/>
      </rPr>
      <t>－グルカン、エチルヘキシルグリセリン＊、ビルベリー葉エキス、チャ葉エキス、ウメ果実エキス、テンチャエキス、ビワ葉エキス、ローズマリー葉エキス、ヒポファエラムノイデス果実エキス、アラントイン、エクトイン、加水分解ヒアルロン酸、加水分解コラーゲン、グリチルリチン酸２Ｋ、セラミドＮＰ、セラミドＡＰ、フィトスフィンゴシン、セラミドＥＯＰ、ホウケイ酸（Ｃａ／Ｎａ）、酸化銀、コレステロール、キサンタンガム、ラウロイルラクチレートＮａ、リンゴ酸、トコフェロール、アスコルビン酸、酢酸トコフェロール、ＥＤＴＡ－２Ｎａ、香料</t>
    </r>
  </si>
  <si>
    <t>COCOCHI Facial Balancing Lotion
СНЯЛИ С ПР-ВА</t>
    <phoneticPr fontId="11"/>
  </si>
  <si>
    <r>
      <t>190</t>
    </r>
    <r>
      <rPr>
        <sz val="12"/>
        <color theme="1"/>
        <rFont val="MS Gothic"/>
        <family val="3"/>
        <charset val="128"/>
      </rPr>
      <t>ｍｍ</t>
    </r>
    <r>
      <rPr>
        <sz val="12"/>
        <color theme="1"/>
        <rFont val="Arial"/>
        <family val="2"/>
        <charset val="204"/>
      </rPr>
      <t>×62</t>
    </r>
    <r>
      <rPr>
        <sz val="12"/>
        <color theme="1"/>
        <rFont val="MS Gothic"/>
        <family val="3"/>
        <charset val="128"/>
      </rPr>
      <t>ｍｍ</t>
    </r>
    <r>
      <rPr>
        <sz val="12"/>
        <color theme="1"/>
        <rFont val="Arial"/>
        <family val="2"/>
        <charset val="204"/>
      </rPr>
      <t>×62</t>
    </r>
    <r>
      <rPr>
        <sz val="12"/>
        <color theme="1"/>
        <rFont val="MS Gothic"/>
        <family val="3"/>
        <charset val="128"/>
      </rPr>
      <t>ｍｍ</t>
    </r>
    <phoneticPr fontId="11"/>
  </si>
  <si>
    <t>COCOCHI Facial Balancing Emulsion
СНЯЛИ С ПР-ВА</t>
    <phoneticPr fontId="11"/>
  </si>
  <si>
    <r>
      <t>175</t>
    </r>
    <r>
      <rPr>
        <sz val="12"/>
        <color theme="1"/>
        <rFont val="MS Gothic"/>
        <family val="3"/>
        <charset val="128"/>
      </rPr>
      <t>ｍｍ</t>
    </r>
    <r>
      <rPr>
        <sz val="12"/>
        <color theme="1"/>
        <rFont val="Arial"/>
        <family val="2"/>
        <charset val="204"/>
      </rPr>
      <t>×62</t>
    </r>
    <r>
      <rPr>
        <sz val="12"/>
        <color theme="1"/>
        <rFont val="MS Gothic"/>
        <family val="3"/>
        <charset val="128"/>
      </rPr>
      <t>ｍｍ</t>
    </r>
    <r>
      <rPr>
        <sz val="12"/>
        <color theme="1"/>
        <rFont val="Arial"/>
        <family val="2"/>
        <charset val="204"/>
      </rPr>
      <t>×62</t>
    </r>
    <r>
      <rPr>
        <sz val="12"/>
        <color theme="1"/>
        <rFont val="BIZ UDMincho Medium"/>
        <family val="2"/>
        <charset val="128"/>
      </rPr>
      <t>ｍｍ</t>
    </r>
    <phoneticPr fontId="11"/>
  </si>
  <si>
    <t>COCOCHI Renovating Treatment Mask СНЯЛИ С ПР-ВА</t>
    <phoneticPr fontId="11"/>
  </si>
  <si>
    <r>
      <rPr>
        <sz val="8"/>
        <color theme="1"/>
        <rFont val="ＭＳ Ｐゴシック"/>
        <family val="2"/>
        <charset val="128"/>
      </rPr>
      <t>【クリーム】
水、グリセリン、イソヘキサデカン、イソステアリン酸イソプロピル、セテアリルアルコール、トリ（カプリル酸／カプリン酸）グリセリル、ジメチコン、ステアリルアルコール、ＢＧ、ステアリン酸ＰＥＧ－１００、１，２－ヘキサンジオール、ベヘニルアルコール、セタノール、（アクリル酸Ｎａ／アクリロイルジメチルタウリンＮａ）コポリマー、パンテノール、シア脂、ヒドロキシアセトフェノン、（ジメチコン／ビニルジメチコン）クロスポリマー、セテアリルグルコシド、酢酸トコフェロール、ポリソルベート８０、ビサボロール、カラフトコンブエキス、リソサムニウムカルカラムエキス、トチャカエキス、セラミドＮＰ、セラミドＡＰ、セラミドＥＯＰ、フィトスフィンゴシン、コレステロール、サボンソウエキス、イソマルト、レシチン、サッカロミセス溶解質エキス、卵黄油、オリーブつぼみエキス、アマチャヅル葉エキス、トリュフエキス、テンチャエキス、ビワ葉エキス、チャ葉エキス、ヒポファエラムノイデス果実エキス、ローズマリー葉エキス、カプリリルグリコール、ＰＧ、エチルヘキシルグリセリン、オレイン酸ソルビタン、ラウロイルラクチレートＮａ、キサンタンガム、カルボマー、シリカ、水酸化Ｋ、ＥＤＴＡ－２Ｎａ、ＥＤＴＡ－４Ｎａ、トコフェロール、フェノキシエタノール
【クリームマスク】
水、ミネラルオイル、グリセリン、ＢＧ、ベタイン、ワセリン、リンゴ酸ジイソステアリル、ステアリン酸グリセリル（ＳＥ）、セテアリルアルコール、１，２－ヘキサンジオール、ベヘニルアルコール、セタノール、ヒドロキシアセトフェノン、ポリアクリルアミド、酸化チタン</t>
    </r>
    <r>
      <rPr>
        <sz val="8"/>
        <color theme="1"/>
        <rFont val="Arial"/>
        <family val="2"/>
        <charset val="204"/>
      </rPr>
      <t>"</t>
    </r>
    <r>
      <rPr>
        <sz val="8"/>
        <color theme="1"/>
        <rFont val="ＭＳ Ｐゴシック"/>
        <family val="2"/>
        <charset val="128"/>
      </rPr>
      <t>、セテアリルグルコシド、（Ｃ１３，１４）イソパラフィン、カルボマー、グリチルリチン酸２Ｋ、トリペプチド－１銅、アセチルヘキサペプチド－８、エクトイン、カンゾウ根エキス、ブドウ果実エキス、シャクヤク根エキス、コケモモ果実エキス、グルコノラクトン、グルコン酸Ｃａ、コーヒー種子エキス、カラスムギ穀粒エキス、ユズ果実エキス、ツベルマグナツムエキス、テンチャエキス、ビワ葉エキス、チャ葉エキス、ヒポファエラムノイデス果実エキス、ローズマリー葉エキス、カプリリルグリコール、ＰＧ、エチルヘキシルグリセリン、ラウレス－７、ジラウロイルグルタミン酸リシンＮａ、ポリアクリル酸アンモニウム、キサンタンガム、クエン酸、水酸化Ａｌ、水酸化Ｎａ、安息香酸Ｎａ、ＥＤＴＡ－２Ｎａ、トコフェロール、フェノキシエタノール</t>
    </r>
  </si>
  <si>
    <t xml:space="preserve">COCOCHI Eye Zone Firming Mask </t>
    <phoneticPr fontId="11"/>
  </si>
  <si>
    <r>
      <t>36</t>
    </r>
    <r>
      <rPr>
        <sz val="12"/>
        <color theme="1"/>
        <rFont val="Arial"/>
        <family val="2"/>
      </rPr>
      <t>ｍｍ</t>
    </r>
    <r>
      <rPr>
        <sz val="12"/>
        <color theme="1"/>
        <rFont val="Arial"/>
        <family val="2"/>
        <charset val="204"/>
      </rPr>
      <t>×133</t>
    </r>
    <r>
      <rPr>
        <sz val="12"/>
        <color theme="1"/>
        <rFont val="Arial"/>
        <family val="2"/>
      </rPr>
      <t>ｍｍ</t>
    </r>
    <r>
      <rPr>
        <sz val="12"/>
        <color theme="1"/>
        <rFont val="Arial"/>
        <family val="2"/>
        <charset val="204"/>
      </rPr>
      <t>×160</t>
    </r>
    <r>
      <rPr>
        <sz val="12"/>
        <color theme="1"/>
        <rFont val="Arial"/>
        <family val="2"/>
      </rPr>
      <t>ｍｍ</t>
    </r>
  </si>
  <si>
    <r>
      <rPr>
        <sz val="8"/>
        <color theme="1"/>
        <rFont val="ＭＳ Ｐゴシック"/>
        <family val="2"/>
        <charset val="128"/>
      </rPr>
      <t>【ココチ　アイゾーン　ファーミング　マスク】：水、グリセリン、ＢＧ、スクワラン、ＰＥＧ／ＰＰＧ／ポリブチレングリコール－８／５／３グリセリン、ナイアシンアミド、ジグリセリン、プロパンジ</t>
    </r>
    <r>
      <rPr>
        <sz val="8"/>
        <color theme="1"/>
        <rFont val="Arial"/>
        <family val="2"/>
        <charset val="204"/>
      </rPr>
      <t xml:space="preserve"> </t>
    </r>
    <r>
      <rPr>
        <sz val="8"/>
        <color theme="1"/>
        <rFont val="ＭＳ Ｐゴシック"/>
        <family val="2"/>
        <charset val="128"/>
      </rPr>
      <t>オール、フェノキシエタノール、（アクリレーツ／アクリル酸アルキル（Ｃ１０－３０））クロスポリマー、（エイコサン二酸／テトラデカン二酸）ポリ</t>
    </r>
    <r>
      <rPr>
        <sz val="8"/>
        <color theme="1"/>
        <rFont val="Arial"/>
        <family val="2"/>
        <charset val="204"/>
      </rPr>
      <t xml:space="preserve"> </t>
    </r>
    <r>
      <rPr>
        <sz val="8"/>
        <color theme="1"/>
        <rFont val="ＭＳ Ｐゴシック"/>
        <family val="2"/>
        <charset val="128"/>
      </rPr>
      <t>グリセリル－１０、ＰＶＰ、（アクリル酸ヒドロキシエチル／アクリロイルジメチルタウリンＮａ）コポリマー、セルロース、加水分解コラーゲン、エー</t>
    </r>
    <r>
      <rPr>
        <sz val="8"/>
        <color theme="1"/>
        <rFont val="Arial"/>
        <family val="2"/>
        <charset val="204"/>
      </rPr>
      <t xml:space="preserve"> </t>
    </r>
    <r>
      <rPr>
        <sz val="8"/>
        <color theme="1"/>
        <rFont val="ＭＳ Ｐゴシック"/>
        <family val="2"/>
        <charset val="128"/>
      </rPr>
      <t>デルワイスカルス培養エキス、スギ芽エキス、グルコシルヘスペリジン、セラミドＮＰ、テトラヒドロピペリン、キバナオランダセンニチエキス、ビオ</t>
    </r>
    <r>
      <rPr>
        <sz val="8"/>
        <color theme="1"/>
        <rFont val="Arial"/>
        <family val="2"/>
        <charset val="204"/>
      </rPr>
      <t xml:space="preserve"> </t>
    </r>
    <r>
      <rPr>
        <sz val="8"/>
        <color theme="1"/>
        <rFont val="ＭＳ Ｐゴシック"/>
        <family val="2"/>
        <charset val="128"/>
      </rPr>
      <t>チン、フランスカイガンショウ樹皮エキス、カフェイン、サクシノイルアテロコラーゲン、水溶性コラーゲン、ダルスエキス、ジグルコシル没食子</t>
    </r>
    <r>
      <rPr>
        <sz val="8"/>
        <color theme="1"/>
        <rFont val="Arial"/>
        <family val="2"/>
        <charset val="204"/>
      </rPr>
      <t xml:space="preserve"> </t>
    </r>
    <r>
      <rPr>
        <sz val="8"/>
        <color theme="1"/>
        <rFont val="ＭＳ Ｐゴシック"/>
        <family val="2"/>
        <charset val="128"/>
      </rPr>
      <t>酸、加水分解エラスチン、ビワ葉エキス、加水分解コメタンパク、サッカロミセスセレビシアエエキス、チャ葉エキス、ビルベリー葉エキス、テ</t>
    </r>
    <r>
      <rPr>
        <sz val="8"/>
        <color theme="1"/>
        <rFont val="Arial"/>
        <family val="2"/>
        <charset val="204"/>
      </rPr>
      <t xml:space="preserve"> </t>
    </r>
    <r>
      <rPr>
        <sz val="8"/>
        <color theme="1"/>
        <rFont val="ＭＳ Ｐゴシック"/>
        <family val="2"/>
        <charset val="128"/>
      </rPr>
      <t>ンチャエキス、グリチルリチン酸２Ｋ、水溶性プロテオグリカン、ヒポファエラムノイデス果実エキス、テトラペプチド－４、ローズマリー葉エキス、</t>
    </r>
    <r>
      <rPr>
        <sz val="8"/>
        <color theme="1"/>
        <rFont val="Arial"/>
        <family val="2"/>
        <charset val="204"/>
      </rPr>
      <t xml:space="preserve"> </t>
    </r>
    <r>
      <rPr>
        <sz val="8"/>
        <color theme="1"/>
        <rFont val="ＭＳ Ｐゴシック"/>
        <family val="2"/>
        <charset val="128"/>
      </rPr>
      <t>トリペプチド－３、キサンタンガム、カルボマー、水添レシチン、ペンテト酸５Ｎａ、イソステアリン酸ソルビタン、ポリソルベート６０、エチルヘキ</t>
    </r>
    <r>
      <rPr>
        <sz val="8"/>
        <color theme="1"/>
        <rFont val="Arial"/>
        <family val="2"/>
        <charset val="204"/>
      </rPr>
      <t xml:space="preserve"> </t>
    </r>
    <r>
      <rPr>
        <sz val="8"/>
        <color theme="1"/>
        <rFont val="ＭＳ Ｐゴシック"/>
        <family val="2"/>
        <charset val="128"/>
      </rPr>
      <t>シルグリセリン、水酸化Ｋ</t>
    </r>
  </si>
  <si>
    <r>
      <t>35</t>
    </r>
    <r>
      <rPr>
        <sz val="12"/>
        <color theme="1"/>
        <rFont val="Arial"/>
        <family val="2"/>
      </rPr>
      <t>ｍｍ</t>
    </r>
    <r>
      <rPr>
        <sz val="12"/>
        <color theme="1"/>
        <rFont val="Arial"/>
        <family val="2"/>
        <charset val="204"/>
      </rPr>
      <t>×180</t>
    </r>
    <r>
      <rPr>
        <sz val="12"/>
        <color theme="1"/>
        <rFont val="Arial"/>
        <family val="2"/>
      </rPr>
      <t>ｍｍ</t>
    </r>
    <r>
      <rPr>
        <sz val="12"/>
        <color theme="1"/>
        <rFont val="Arial"/>
        <family val="2"/>
        <charset val="204"/>
      </rPr>
      <t>×227</t>
    </r>
    <r>
      <rPr>
        <sz val="12"/>
        <color theme="1"/>
        <rFont val="Arial"/>
        <family val="2"/>
      </rPr>
      <t>ｍｍ</t>
    </r>
  </si>
  <si>
    <r>
      <rPr>
        <sz val="8"/>
        <color theme="1"/>
        <rFont val="ＭＳ Ｐゴシック"/>
        <family val="2"/>
        <charset val="128"/>
      </rPr>
      <t>◆アイクリーム
水、ＢＧ、グリセリン、（カプリル酸／カプリン酸）ヤシアルキル、ＤＰＧ、トリエチルヘキサノイン、マカデミアナッツ脂肪酸フィトステリル、（アクリル酸ヒドロキシエチル／アクリロイルジメチルタウリンＮａ）コポリマー、イソノナン酸イソノニル、ナイアシンアミド、リンゴ酸ジイソステアリル、水添ナタネ油アルコール、ステアリン酸グリセリル、ベヘニルアルコール、１，２－ヘキサンジオール、クダモノトケイソウ種子油、グルコシルヘスペリジン、ペンタステアリン酸ポリグリセリル－１０、ＰＶＰ、プロパンジオール、ヒドロキシアセトフェノン、水添レシチン、パルミチン酸レチノール、ステアロイルラクチレートＮａ、カルボマー、コーン油、モスビーン種子エキス、バチルス発酵物、キバナオランダセンニチエキス、スギ芽エキス、ジグルコシル没食子酸、クリスマムマリチマムエキス、テンチャエキス、チャ葉エキス、トリフルオロアセチルトリペプチド－２、ザクロ果実エキス、ロドデンドロンフェルギネウムエキス、クリサンテルムインジクムエキス、カフェイン、ビオチン、スクワラン、ジペプチド－２、ビワ葉エキス、セイヨウトチノキ種子エキス、ヒポファエラムノイデス果実エキス、デュナリエラサリナエキス、ヘスペリジンメチルカルコン、パルミトイルテトラペプチド－７、クリシン、パルミトイルトリペプチド－１、ローズマリー葉エキス、Ｎ－ヒドロキシコハク酸イミド、トリ（カプリル酸／カプリン酸）グリセリル、水添野菜油、トコフェロール、（アクリレーツ／アクリル酸アルキル（Ｃ１０－３０））クロスポリマー、カプリル酸グリセリル、マルトデキストリン、ステアレス－２０、デキストラン、キサンタンガム、水酸化Ｋ、香料
◆アイマスク
水、グリセリン、ＢＧ、スクワラン、ＰＥＧ／ＰＰＧ／ポリブチレングリコール－８／５／３グリセリン、ナイアシンアミド、ジグリセリン、プロパンジ</t>
    </r>
    <r>
      <rPr>
        <sz val="8"/>
        <color theme="1"/>
        <rFont val="Arial"/>
        <family val="2"/>
        <charset val="204"/>
      </rPr>
      <t xml:space="preserve"> </t>
    </r>
    <r>
      <rPr>
        <sz val="8"/>
        <color theme="1"/>
        <rFont val="ＭＳ Ｐゴシック"/>
        <family val="2"/>
        <charset val="128"/>
      </rPr>
      <t>オール、フェノキシエタノール、（アクリレーツ／アクリル酸アルキル（Ｃ１０－３０））クロスポリマー、（エイコサン二酸／テトラデカン二酸）ポリ</t>
    </r>
    <r>
      <rPr>
        <sz val="8"/>
        <color theme="1"/>
        <rFont val="Arial"/>
        <family val="2"/>
        <charset val="204"/>
      </rPr>
      <t xml:space="preserve"> </t>
    </r>
    <r>
      <rPr>
        <sz val="8"/>
        <color theme="1"/>
        <rFont val="ＭＳ Ｐゴシック"/>
        <family val="2"/>
        <charset val="128"/>
      </rPr>
      <t>グリセリル－１０、ＰＶＰ、（アクリル酸ヒドロキシエチル／アクリロイルジメチルタウリンＮａ）コポリマー、セルロース、加水分解コラーゲン、エー</t>
    </r>
    <r>
      <rPr>
        <sz val="8"/>
        <color theme="1"/>
        <rFont val="Arial"/>
        <family val="2"/>
        <charset val="204"/>
      </rPr>
      <t xml:space="preserve"> </t>
    </r>
    <r>
      <rPr>
        <sz val="8"/>
        <color theme="1"/>
        <rFont val="ＭＳ Ｐゴシック"/>
        <family val="2"/>
        <charset val="128"/>
      </rPr>
      <t>デルワイスカルス培養エキス、スギ芽エキス、グルコシルヘスペリジン、セラミドＮＰ、テトラヒドロピペリン、キバナオランダセンニチエキス、ビオ</t>
    </r>
    <r>
      <rPr>
        <sz val="8"/>
        <color theme="1"/>
        <rFont val="Arial"/>
        <family val="2"/>
        <charset val="204"/>
      </rPr>
      <t xml:space="preserve"> </t>
    </r>
    <r>
      <rPr>
        <sz val="8"/>
        <color theme="1"/>
        <rFont val="ＭＳ Ｐゴシック"/>
        <family val="2"/>
        <charset val="128"/>
      </rPr>
      <t>チン、フランスカイガンショウ樹皮エキス、カフェイン、サクシノイルアテロコラーゲン、水溶性コラーゲン、ダルスエキス、ジグルコシル没食子</t>
    </r>
    <r>
      <rPr>
        <sz val="8"/>
        <color theme="1"/>
        <rFont val="Arial"/>
        <family val="2"/>
        <charset val="204"/>
      </rPr>
      <t xml:space="preserve"> </t>
    </r>
    <r>
      <rPr>
        <sz val="8"/>
        <color theme="1"/>
        <rFont val="ＭＳ Ｐゴシック"/>
        <family val="2"/>
        <charset val="128"/>
      </rPr>
      <t>酸、加水分解エラスチン、ビワ葉エキス、加水分解コメタンパク、サッカロミセスセレビシアエエキス、チャ葉エキス、ビルベリー葉エキス、テ</t>
    </r>
    <r>
      <rPr>
        <sz val="8"/>
        <color theme="1"/>
        <rFont val="Arial"/>
        <family val="2"/>
        <charset val="204"/>
      </rPr>
      <t xml:space="preserve"> </t>
    </r>
    <r>
      <rPr>
        <sz val="8"/>
        <color theme="1"/>
        <rFont val="ＭＳ Ｐゴシック"/>
        <family val="2"/>
        <charset val="128"/>
      </rPr>
      <t>ンチャエキス、グリチルリチン酸２Ｋ、水溶性プロテオグリカン、ヒポファエラムノイデス果実エキス、テトラペプチド－４、ローズマリー葉エキス、</t>
    </r>
    <r>
      <rPr>
        <sz val="8"/>
        <color theme="1"/>
        <rFont val="Arial"/>
        <family val="2"/>
        <charset val="204"/>
      </rPr>
      <t xml:space="preserve"> </t>
    </r>
    <r>
      <rPr>
        <sz val="8"/>
        <color theme="1"/>
        <rFont val="ＭＳ Ｐゴシック"/>
        <family val="2"/>
        <charset val="128"/>
      </rPr>
      <t>トリペプチド－３、キサンタンガム、カルボマー、水添レシチン、ペンテト酸５Ｎａ、イソステアリン酸ソルビタン、ポリソルベート６０、エチルヘキ</t>
    </r>
    <r>
      <rPr>
        <sz val="8"/>
        <color theme="1"/>
        <rFont val="Arial"/>
        <family val="2"/>
        <charset val="204"/>
      </rPr>
      <t xml:space="preserve"> </t>
    </r>
    <r>
      <rPr>
        <sz val="8"/>
        <color theme="1"/>
        <rFont val="ＭＳ Ｐゴシック"/>
        <family val="2"/>
        <charset val="128"/>
      </rPr>
      <t>シルグリセリン、水酸化Ｋ</t>
    </r>
  </si>
  <si>
    <r>
      <t>190</t>
    </r>
    <r>
      <rPr>
        <sz val="12"/>
        <color theme="1"/>
        <rFont val="BIZ UDMincho Medium"/>
        <family val="2"/>
        <charset val="128"/>
      </rPr>
      <t>ｍｍ</t>
    </r>
    <r>
      <rPr>
        <sz val="12"/>
        <color theme="1"/>
        <rFont val="Arial"/>
        <family val="2"/>
        <charset val="204"/>
      </rPr>
      <t>×125</t>
    </r>
    <r>
      <rPr>
        <sz val="12"/>
        <color theme="1"/>
        <rFont val="BIZ UDMincho Medium"/>
        <family val="2"/>
        <charset val="128"/>
      </rPr>
      <t>ｍｍ</t>
    </r>
    <r>
      <rPr>
        <sz val="12"/>
        <color theme="1"/>
        <rFont val="Arial"/>
        <family val="2"/>
        <charset val="204"/>
      </rPr>
      <t>×30</t>
    </r>
    <r>
      <rPr>
        <sz val="12"/>
        <color theme="1"/>
        <rFont val="BIZ UDMincho Medium"/>
        <family val="2"/>
        <charset val="128"/>
      </rPr>
      <t>ｍｍ</t>
    </r>
    <phoneticPr fontId="11"/>
  </si>
  <si>
    <t>COCOCHI Facial Cream Reserve 50g</t>
    <phoneticPr fontId="11"/>
  </si>
  <si>
    <r>
      <rPr>
        <sz val="10"/>
        <color theme="1"/>
        <rFont val="MS Gothic"/>
        <family val="3"/>
        <charset val="128"/>
      </rPr>
      <t>商品</t>
    </r>
    <r>
      <rPr>
        <sz val="10"/>
        <color theme="1"/>
        <rFont val="Arial"/>
        <family val="2"/>
        <charset val="204"/>
      </rPr>
      <t>91</t>
    </r>
    <r>
      <rPr>
        <sz val="10"/>
        <color theme="1"/>
        <rFont val="MS Gothic"/>
        <family val="3"/>
        <charset val="128"/>
      </rPr>
      <t>ｍｍ</t>
    </r>
    <r>
      <rPr>
        <sz val="10"/>
        <color theme="1"/>
        <rFont val="Arial"/>
        <family val="2"/>
        <charset val="204"/>
      </rPr>
      <t>×88.5</t>
    </r>
    <r>
      <rPr>
        <sz val="10"/>
        <color theme="1"/>
        <rFont val="MS Gothic"/>
        <family val="3"/>
        <charset val="128"/>
      </rPr>
      <t>ｍｍ</t>
    </r>
    <r>
      <rPr>
        <sz val="10"/>
        <color theme="1"/>
        <rFont val="Arial"/>
        <family val="2"/>
        <charset val="204"/>
      </rPr>
      <t>×88.5</t>
    </r>
    <r>
      <rPr>
        <sz val="10"/>
        <color theme="1"/>
        <rFont val="MS Gothic"/>
        <family val="3"/>
        <charset val="128"/>
      </rPr>
      <t>ｍｍ</t>
    </r>
    <phoneticPr fontId="11"/>
  </si>
  <si>
    <r>
      <rPr>
        <sz val="8"/>
        <color theme="1"/>
        <rFont val="ＭＳ Ｐゴシック"/>
        <family val="2"/>
        <charset val="128"/>
      </rPr>
      <t>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t>
    </r>
  </si>
  <si>
    <t>COCOCHI Facial Cream Reserve 15g</t>
    <phoneticPr fontId="11"/>
  </si>
  <si>
    <r>
      <rPr>
        <sz val="10"/>
        <color theme="1"/>
        <rFont val="MS Gothic"/>
        <family val="3"/>
        <charset val="128"/>
      </rPr>
      <t>商品</t>
    </r>
    <r>
      <rPr>
        <sz val="10"/>
        <color theme="1"/>
        <rFont val="Arial"/>
        <family val="2"/>
        <charset val="204"/>
      </rPr>
      <t>42</t>
    </r>
    <r>
      <rPr>
        <sz val="10"/>
        <color theme="1"/>
        <rFont val="MS Gothic"/>
        <family val="3"/>
        <charset val="128"/>
      </rPr>
      <t>ｍｍ</t>
    </r>
    <r>
      <rPr>
        <sz val="10"/>
        <color theme="1"/>
        <rFont val="Arial"/>
        <family val="2"/>
        <charset val="204"/>
      </rPr>
      <t>×65</t>
    </r>
    <r>
      <rPr>
        <sz val="10"/>
        <color theme="1"/>
        <rFont val="MS Gothic"/>
        <family val="3"/>
        <charset val="128"/>
      </rPr>
      <t>ｍｍ</t>
    </r>
    <r>
      <rPr>
        <sz val="10"/>
        <color theme="1"/>
        <rFont val="Arial"/>
        <family val="2"/>
        <charset val="204"/>
      </rPr>
      <t>×65</t>
    </r>
    <r>
      <rPr>
        <sz val="10"/>
        <color theme="1"/>
        <rFont val="MS Gothic"/>
        <family val="3"/>
        <charset val="128"/>
      </rPr>
      <t>ｍｍ</t>
    </r>
    <phoneticPr fontId="11"/>
  </si>
  <si>
    <t>COCOCHI AG Ultimate Glowing Essence Cream Mask 20g/60g</t>
    <phoneticPr fontId="11"/>
  </si>
  <si>
    <r>
      <rPr>
        <sz val="10"/>
        <color theme="1"/>
        <rFont val="MS Gothic"/>
        <family val="3"/>
        <charset val="128"/>
      </rPr>
      <t>商品</t>
    </r>
    <r>
      <rPr>
        <sz val="10"/>
        <color theme="1"/>
        <rFont val="Arial"/>
        <family val="2"/>
        <charset val="204"/>
      </rPr>
      <t>90</t>
    </r>
    <r>
      <rPr>
        <sz val="10"/>
        <color theme="1"/>
        <rFont val="MS Gothic"/>
        <family val="3"/>
        <charset val="128"/>
      </rPr>
      <t>ｍｍ</t>
    </r>
    <r>
      <rPr>
        <sz val="10"/>
        <color theme="1"/>
        <rFont val="Arial"/>
        <family val="2"/>
        <charset val="204"/>
      </rPr>
      <t>×89</t>
    </r>
    <r>
      <rPr>
        <sz val="10"/>
        <color theme="1"/>
        <rFont val="MS Gothic"/>
        <family val="3"/>
        <charset val="128"/>
      </rPr>
      <t>ｍｍ</t>
    </r>
    <r>
      <rPr>
        <sz val="10"/>
        <color theme="1"/>
        <rFont val="Arial"/>
        <family val="2"/>
        <charset val="204"/>
      </rPr>
      <t>×89</t>
    </r>
    <r>
      <rPr>
        <sz val="10"/>
        <color theme="1"/>
        <rFont val="MS Gothic"/>
        <family val="3"/>
        <charset val="128"/>
      </rPr>
      <t>ｍｍ</t>
    </r>
    <phoneticPr fontId="11"/>
  </si>
  <si>
    <r>
      <t>&lt;AG</t>
    </r>
    <r>
      <rPr>
        <sz val="8"/>
        <color theme="1"/>
        <rFont val="ＭＳ Ｐゴシック"/>
        <family val="2"/>
        <charset val="128"/>
      </rPr>
      <t>グローイングエッセンスクリーム</t>
    </r>
    <r>
      <rPr>
        <sz val="8"/>
        <color theme="1"/>
        <rFont val="Arial"/>
        <family val="2"/>
        <charset val="204"/>
      </rPr>
      <t xml:space="preserve">&gt;
----------------
</t>
    </r>
    <r>
      <rPr>
        <sz val="8"/>
        <color theme="1"/>
        <rFont val="ＭＳ Ｐゴシック"/>
        <family val="2"/>
        <charset val="128"/>
      </rPr>
      <t xml:space="preserve">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t>
    </r>
    <r>
      <rPr>
        <sz val="8"/>
        <color theme="1"/>
        <rFont val="Arial"/>
        <family val="2"/>
        <charset val="204"/>
      </rPr>
      <t>----------------
&lt;AG</t>
    </r>
    <r>
      <rPr>
        <sz val="8"/>
        <color theme="1"/>
        <rFont val="ＭＳ Ｐゴシック"/>
        <family val="2"/>
        <charset val="128"/>
      </rPr>
      <t>グローイングエッセンスマスク</t>
    </r>
    <r>
      <rPr>
        <sz val="8"/>
        <color theme="1"/>
        <rFont val="Arial"/>
        <family val="2"/>
        <charset val="204"/>
      </rPr>
      <t xml:space="preserve">&gt;
----------------
</t>
    </r>
    <r>
      <rPr>
        <sz val="8"/>
        <color theme="1"/>
        <rFont val="ＭＳ Ｐゴシック"/>
        <family val="2"/>
        <charset val="128"/>
      </rPr>
      <t>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t>
    </r>
  </si>
  <si>
    <t xml:space="preserve"> COCOCHI AG Ultimate Glowing Essence Cream Mask 7g/21g</t>
    <phoneticPr fontId="11"/>
  </si>
  <si>
    <r>
      <rPr>
        <sz val="10"/>
        <color theme="1"/>
        <rFont val="MS Gothic"/>
        <family val="3"/>
        <charset val="128"/>
      </rPr>
      <t>商品</t>
    </r>
    <r>
      <rPr>
        <sz val="10"/>
        <color theme="1"/>
        <rFont val="Arial"/>
        <family val="2"/>
        <charset val="204"/>
      </rPr>
      <t>69</t>
    </r>
    <r>
      <rPr>
        <sz val="10"/>
        <color theme="1"/>
        <rFont val="MS Gothic"/>
        <family val="3"/>
        <charset val="128"/>
      </rPr>
      <t>ｍｍ</t>
    </r>
    <r>
      <rPr>
        <sz val="10"/>
        <color theme="1"/>
        <rFont val="Arial"/>
        <family val="2"/>
        <charset val="204"/>
      </rPr>
      <t>×68</t>
    </r>
    <r>
      <rPr>
        <sz val="10"/>
        <color theme="1"/>
        <rFont val="MS Gothic"/>
        <family val="3"/>
        <charset val="128"/>
      </rPr>
      <t>ｍｍ</t>
    </r>
    <r>
      <rPr>
        <sz val="10"/>
        <color theme="1"/>
        <rFont val="Arial"/>
        <family val="2"/>
        <charset val="204"/>
      </rPr>
      <t>×69</t>
    </r>
    <r>
      <rPr>
        <sz val="10"/>
        <color theme="1"/>
        <rFont val="MS Gothic"/>
        <family val="3"/>
        <charset val="128"/>
      </rPr>
      <t xml:space="preserve">ｍｍ
</t>
    </r>
    <phoneticPr fontId="11"/>
  </si>
  <si>
    <t>COCOCHI AG Facial Triple Itensive SPA Treatment (essence cream N 3g/essence cream mask 15g/essence lotion EX 20ml</t>
    <phoneticPr fontId="11"/>
  </si>
  <si>
    <r>
      <rPr>
        <sz val="10"/>
        <color theme="1"/>
        <rFont val="MS Gothic"/>
        <family val="3"/>
        <charset val="128"/>
      </rPr>
      <t>商品</t>
    </r>
    <r>
      <rPr>
        <sz val="10"/>
        <color theme="1"/>
        <rFont val="Arial"/>
        <family val="2"/>
        <charset val="204"/>
      </rPr>
      <t>166</t>
    </r>
    <r>
      <rPr>
        <sz val="10"/>
        <color theme="1"/>
        <rFont val="MS Gothic"/>
        <family val="3"/>
        <charset val="128"/>
      </rPr>
      <t>ｍｍ</t>
    </r>
    <r>
      <rPr>
        <sz val="10"/>
        <color theme="1"/>
        <rFont val="Arial"/>
        <family val="2"/>
        <charset val="204"/>
      </rPr>
      <t>×156</t>
    </r>
    <r>
      <rPr>
        <sz val="10"/>
        <color theme="1"/>
        <rFont val="MS Gothic"/>
        <family val="3"/>
        <charset val="128"/>
      </rPr>
      <t>ｍｍ</t>
    </r>
    <r>
      <rPr>
        <sz val="10"/>
        <color theme="1"/>
        <rFont val="Arial"/>
        <family val="2"/>
        <charset val="204"/>
      </rPr>
      <t>×229</t>
    </r>
    <r>
      <rPr>
        <sz val="10"/>
        <color theme="1"/>
        <rFont val="MS Gothic"/>
        <family val="3"/>
        <charset val="128"/>
      </rPr>
      <t>ｍｍ</t>
    </r>
    <phoneticPr fontId="11"/>
  </si>
  <si>
    <r>
      <rPr>
        <sz val="8"/>
        <color theme="1"/>
        <rFont val="ＭＳ Ｐゴシック"/>
        <family val="2"/>
        <charset val="128"/>
      </rPr>
      <t>・ココチ　フェイシャル　エッセンス　クリーム</t>
    </r>
    <r>
      <rPr>
        <sz val="8"/>
        <color theme="1"/>
        <rFont val="Arial"/>
        <family val="2"/>
        <charset val="204"/>
      </rPr>
      <t>N</t>
    </r>
    <r>
      <rPr>
        <sz val="8"/>
        <color theme="1"/>
        <rFont val="ＭＳ Ｐゴシック"/>
        <family val="2"/>
        <charset val="128"/>
      </rPr>
      <t>：【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チャ葉エキス、テンチャエキス、ビワ葉エキス、パルミトイルトリペプチド－５、ローズマリー葉エキス、ヒポファエラムノイデス果実エキス、乳酸桿菌／コメ発酵物、加水分解シルク、アルギニン、ジ酢酸ジペプチドジアミノブチロイルベンジルアミド、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t>
    </r>
    <r>
      <rPr>
        <sz val="8"/>
        <color theme="1"/>
        <rFont val="Arial"/>
        <family val="2"/>
        <charset val="204"/>
      </rPr>
      <t>N</t>
    </r>
    <r>
      <rPr>
        <sz val="8"/>
        <color theme="1"/>
        <rFont val="ＭＳ Ｐゴシック"/>
        <family val="2"/>
        <charset val="128"/>
      </rPr>
      <t>：【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
・ココチ　エッセンス　ローション　</t>
    </r>
    <r>
      <rPr>
        <sz val="8"/>
        <color theme="1"/>
        <rFont val="Arial"/>
        <family val="2"/>
        <charset val="204"/>
      </rPr>
      <t>EX</t>
    </r>
    <r>
      <rPr>
        <sz val="8"/>
        <color theme="1"/>
        <rFont val="ＭＳ Ｐゴシック"/>
        <family val="2"/>
        <charset val="128"/>
      </rPr>
      <t xml:space="preserve">：【全成分】水、ＢＧ、ペンチレングリコール、グリセレス－２６、メチルグルセス－２０、トレハロース、グリセリン、ＰＥＧ－８、ビスＰＥＧ－１８メチルエーテルジメチルシラン、ベタイン、フェノキシエタノール、キサンタンガム、エチルヘキシルグリセリン、ＰＥＧ－６０水添ヒマシ油、クエン酸Ｎａ、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温泉水、ＰＶＰ、ポリソルベート２０、レシチン、ＰＧ、クエン酸、トコフェロール、ＥＤＴＡ－２Ｎａ、香料
</t>
    </r>
  </si>
  <si>
    <t>COCOCHI AG Clarifying Concentrate Mask 5sht/ 1g x5</t>
    <phoneticPr fontId="11"/>
  </si>
  <si>
    <r>
      <rPr>
        <sz val="10"/>
        <color theme="1"/>
        <rFont val="MS Gothic"/>
        <family val="3"/>
        <charset val="128"/>
      </rPr>
      <t>商品</t>
    </r>
    <r>
      <rPr>
        <sz val="10"/>
        <color theme="1"/>
        <rFont val="Arial"/>
        <family val="2"/>
        <charset val="204"/>
      </rPr>
      <t>190mm*30mm*125mm</t>
    </r>
    <phoneticPr fontId="11"/>
  </si>
  <si>
    <r>
      <rPr>
        <sz val="8"/>
        <color theme="1"/>
        <rFont val="ＭＳ Ｐゴシック"/>
        <family val="2"/>
        <charset val="128"/>
      </rPr>
      <t>・ココチ</t>
    </r>
    <r>
      <rPr>
        <sz val="8"/>
        <color theme="1"/>
        <rFont val="Arial"/>
        <family val="2"/>
        <charset val="204"/>
      </rPr>
      <t xml:space="preserve"> </t>
    </r>
    <r>
      <rPr>
        <sz val="8"/>
        <color theme="1"/>
        <rFont val="ＭＳ Ｐゴシック"/>
        <family val="2"/>
        <charset val="128"/>
      </rPr>
      <t>エージー</t>
    </r>
    <r>
      <rPr>
        <sz val="8"/>
        <color theme="1"/>
        <rFont val="Arial"/>
        <family val="2"/>
        <charset val="204"/>
      </rPr>
      <t xml:space="preserve"> </t>
    </r>
    <r>
      <rPr>
        <sz val="8"/>
        <color theme="1"/>
        <rFont val="ＭＳ Ｐゴシック"/>
        <family val="2"/>
        <charset val="128"/>
      </rPr>
      <t>クラリファイング</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
【全成分】水、ＢＧ、スクワラン、グリセリン、ベタイン、エチルヘキサン酸セチル、ペンチレングリコール、メチルグルセス－１０、セタノール、水添レシチン、パンテノール、アスペルギルス／（グルコース／ダイズ／デンプン）発酵液、アスコルビルメチルシラノールペクチン、ミリスチン酸ポリグリセリル－１０、アセチルグルコサミン、カルボマー、ジメチコン、ホホバ種子油、フェノキシエタノール、エチルヘキシルグリセリン、カルノシン、プロパンジオール、水酸化Ｋ、アデノシン、アセチルヒアルロン酸Ｎａ、チャ葉エキス、テンチャエキス、ビワ葉エキス、ローズマリー葉エキス、ヒポファエラムノイデス果実エキス、キサンタンガム、スクレロチウムガム、（アクリレーツ／アクリル酸アルキル（Ｃ１０－３０））クロスポリマー、酢酸トコフェロール、トコフェロール、ＥＤＴＡ－２Ｎａ、香料
・ココチ</t>
    </r>
    <r>
      <rPr>
        <sz val="8"/>
        <color theme="1"/>
        <rFont val="Arial"/>
        <family val="2"/>
        <charset val="204"/>
      </rPr>
      <t xml:space="preserve"> </t>
    </r>
    <r>
      <rPr>
        <sz val="8"/>
        <color theme="1"/>
        <rFont val="ＭＳ Ｐゴシック"/>
        <family val="2"/>
        <charset val="128"/>
      </rPr>
      <t>エージー</t>
    </r>
    <r>
      <rPr>
        <sz val="8"/>
        <color theme="1"/>
        <rFont val="Arial"/>
        <family val="2"/>
        <charset val="204"/>
      </rPr>
      <t xml:space="preserve"> </t>
    </r>
    <r>
      <rPr>
        <sz val="8"/>
        <color theme="1"/>
        <rFont val="ＭＳ Ｐゴシック"/>
        <family val="2"/>
        <charset val="128"/>
      </rPr>
      <t>クラリファイング</t>
    </r>
    <r>
      <rPr>
        <sz val="8"/>
        <color theme="1"/>
        <rFont val="Arial"/>
        <family val="2"/>
        <charset val="204"/>
      </rPr>
      <t xml:space="preserve"> </t>
    </r>
    <r>
      <rPr>
        <sz val="8"/>
        <color theme="1"/>
        <rFont val="ＭＳ Ｐゴシック"/>
        <family val="2"/>
        <charset val="128"/>
      </rPr>
      <t>コンセントレート</t>
    </r>
    <r>
      <rPr>
        <sz val="8"/>
        <color theme="1"/>
        <rFont val="Arial"/>
        <family val="2"/>
        <charset val="204"/>
      </rPr>
      <t xml:space="preserve"> </t>
    </r>
    <r>
      <rPr>
        <sz val="8"/>
        <color theme="1"/>
        <rFont val="ＭＳ Ｐゴシック"/>
        <family val="2"/>
        <charset val="128"/>
      </rPr>
      <t>マスク
【全成分】水、ＢＧ、ナイアシンアミド、ペンチレングリコール、グリセレス－２６、グリセリン、ベタイン、フェノキシエタノール、ＰＥＧ－６０水添ヒマシ油、カルボマー、ヤエヤマアオキ果汁、グルコノラクトン、パルミチン酸アスコルビルリン酸３Ｎａ、加水分解シルク、アセチルヒアルロン酸Ｎａ、ヒアルロン酸クロスポリマーＮａ、加水分解ヒアルロン酸Ｎａ、エチルヘキシルグリセリン、加水分解ヒアルロン酸、ヒアルロン酸Ｎａ、ホウケイ酸（Ｃａ／Ｎａ）、酸化銀、キサンタンガム、水酸化Ｋ、テトラヘキシルデカン酸アスコルビル、ＥＤＴＡ－２Ｎａ、香料</t>
    </r>
  </si>
  <si>
    <r>
      <rPr>
        <sz val="10"/>
        <color theme="1"/>
        <rFont val="MS Gothic"/>
        <family val="3"/>
        <charset val="128"/>
      </rPr>
      <t xml:space="preserve">商品
</t>
    </r>
    <r>
      <rPr>
        <sz val="10"/>
        <color theme="1"/>
        <rFont val="Arial"/>
        <family val="2"/>
        <charset val="204"/>
      </rPr>
      <t>67.5</t>
    </r>
    <r>
      <rPr>
        <sz val="10"/>
        <color theme="1"/>
        <rFont val="Yu Gothic"/>
        <family val="2"/>
        <charset val="128"/>
      </rPr>
      <t>ｍｍ</t>
    </r>
    <r>
      <rPr>
        <sz val="10"/>
        <color theme="1"/>
        <rFont val="Arial"/>
        <family val="2"/>
        <charset val="204"/>
      </rPr>
      <t>×88</t>
    </r>
    <r>
      <rPr>
        <sz val="10"/>
        <color theme="1"/>
        <rFont val="Yu Gothic"/>
        <family val="2"/>
        <charset val="128"/>
      </rPr>
      <t>ｍｍ</t>
    </r>
    <r>
      <rPr>
        <sz val="10"/>
        <color theme="1"/>
        <rFont val="Arial"/>
        <family val="2"/>
        <charset val="204"/>
      </rPr>
      <t>×88</t>
    </r>
    <r>
      <rPr>
        <sz val="10"/>
        <color theme="1"/>
        <rFont val="Yu Gothic"/>
        <family val="2"/>
        <charset val="128"/>
      </rPr>
      <t>ｍｍ</t>
    </r>
    <phoneticPr fontId="11"/>
  </si>
  <si>
    <r>
      <t>15.4*4.9*3.2(</t>
    </r>
    <r>
      <rPr>
        <sz val="12"/>
        <color theme="1"/>
        <rFont val="HGGothicE"/>
        <family val="2"/>
        <charset val="128"/>
      </rPr>
      <t>奥行）</t>
    </r>
    <rPh sb="13" eb="15">
      <t>オクユキ</t>
    </rPh>
    <phoneticPr fontId="11"/>
  </si>
  <si>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、グリセリン、ソルビトール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保湿剤</t>
    </r>
    <r>
      <rPr>
        <sz val="8"/>
        <color theme="1"/>
        <rFont val="Arial"/>
        <family val="2"/>
        <charset val="204"/>
      </rPr>
      <t>)</t>
    </r>
    <r>
      <rPr>
        <sz val="8"/>
        <color theme="1"/>
        <rFont val="ＭＳ Ｐゴシック"/>
        <family val="2"/>
        <charset val="128"/>
      </rPr>
      <t>、炭、</t>
    </r>
    <r>
      <rPr>
        <sz val="8"/>
        <color theme="1"/>
        <rFont val="Arial"/>
        <family val="2"/>
        <charset val="204"/>
      </rPr>
      <t xml:space="preserve"> </t>
    </r>
    <r>
      <rPr>
        <sz val="8"/>
        <color theme="1"/>
        <rFont val="ＭＳ Ｐゴシック"/>
        <family val="2"/>
        <charset val="128"/>
      </rPr>
      <t>ヒドロキシアパタイト、炭酸水素</t>
    </r>
    <r>
      <rPr>
        <sz val="8"/>
        <color theme="1"/>
        <rFont val="Arial"/>
        <family val="2"/>
        <charset val="204"/>
      </rPr>
      <t>Na(</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銀、酢酸、フィチン酸、ポリアクリル</t>
    </r>
    <r>
      <rPr>
        <sz val="8"/>
        <color theme="1"/>
        <rFont val="Arial"/>
        <family val="2"/>
        <charset val="204"/>
      </rPr>
      <t>Na</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phoneticPr fontId="11"/>
  </si>
  <si>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、含水シリカ</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、炭</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、ヒドロキシアパタイト</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、ポリソルベート</t>
    </r>
    <r>
      <rPr>
        <sz val="8"/>
        <color theme="1"/>
        <rFont val="Arial"/>
        <family val="2"/>
        <charset val="204"/>
      </rPr>
      <t>80</t>
    </r>
    <r>
      <rPr>
        <sz val="8"/>
        <color theme="1"/>
        <rFont val="ＭＳ Ｐゴシック"/>
        <family val="2"/>
        <charset val="128"/>
      </rPr>
      <t>・白金</t>
    </r>
    <r>
      <rPr>
        <sz val="8"/>
        <color theme="1"/>
        <rFont val="Arial"/>
        <family val="2"/>
        <charset val="204"/>
      </rPr>
      <t>(</t>
    </r>
    <r>
      <rPr>
        <sz val="8"/>
        <color theme="1"/>
        <rFont val="ＭＳ Ｐゴシック"/>
        <family val="2"/>
        <charset val="128"/>
      </rPr>
      <t>保湿剤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銀、フィチン酸、ポリアクリル</t>
    </r>
    <r>
      <rPr>
        <sz val="8"/>
        <color theme="1"/>
        <rFont val="Arial"/>
        <family val="2"/>
        <charset val="204"/>
      </rPr>
      <t>Na</t>
    </r>
    <r>
      <rPr>
        <sz val="8"/>
        <color theme="1"/>
        <rFont val="ＭＳ Ｐゴシック"/>
        <family val="2"/>
        <charset val="128"/>
      </rPr>
      <t>、酢酸</t>
    </r>
    <r>
      <rPr>
        <sz val="8"/>
        <color theme="1"/>
        <rFont val="Arial"/>
        <family val="2"/>
        <charset val="204"/>
      </rPr>
      <t>(</t>
    </r>
    <r>
      <rPr>
        <sz val="8"/>
        <color theme="1"/>
        <rFont val="ＭＳ Ｐゴシック"/>
        <family val="2"/>
        <charset val="128"/>
      </rPr>
      <t>防腐剤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プロポリスエキス</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、メントール</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phoneticPr fontId="11"/>
  </si>
  <si>
    <r>
      <rPr>
        <sz val="10"/>
        <rFont val="MS Gothic"/>
        <family val="3"/>
        <charset val="128"/>
      </rPr>
      <t>《</t>
    </r>
    <r>
      <rPr>
        <sz val="10"/>
        <rFont val="Arial"/>
        <family val="2"/>
        <charset val="204"/>
      </rPr>
      <t>BEAUTY GARAGE</t>
    </r>
    <r>
      <rPr>
        <sz val="10"/>
        <rFont val="MS Gothic"/>
        <family val="3"/>
        <charset val="128"/>
      </rPr>
      <t>》</t>
    </r>
    <r>
      <rPr>
        <sz val="10"/>
        <rFont val="Arial"/>
        <family val="2"/>
        <charset val="204"/>
      </rPr>
      <t>Towel</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</si>
  <si>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sponge</t>
    </r>
    <phoneticPr fontId="11"/>
  </si>
  <si>
    <r>
      <rPr>
        <sz val="8"/>
        <color theme="1"/>
        <rFont val="Arial"/>
        <family val="2"/>
      </rPr>
      <t>スポンジ</t>
    </r>
  </si>
  <si>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cotton</t>
    </r>
    <phoneticPr fontId="11"/>
  </si>
  <si>
    <r>
      <rPr>
        <sz val="8"/>
        <color theme="1"/>
        <rFont val="ＭＳ Ｐゴシック"/>
        <family val="2"/>
        <charset val="128"/>
      </rPr>
      <t>コットン</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</si>
  <si>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gauze</t>
    </r>
    <phoneticPr fontId="11"/>
  </si>
  <si>
    <r>
      <rPr>
        <sz val="8"/>
        <color theme="1"/>
        <rFont val="ＭＳ Ｐゴシック"/>
        <family val="2"/>
        <charset val="128"/>
      </rPr>
      <t>綿</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</si>
  <si>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Esthetic Treatment Bed beige</t>
    </r>
    <phoneticPr fontId="11"/>
  </si>
  <si>
    <r>
      <rPr>
        <sz val="12"/>
        <color theme="1"/>
        <rFont val="HGGothicE"/>
        <family val="2"/>
        <charset val="128"/>
      </rPr>
      <t>梱包サイズ：幅</t>
    </r>
    <r>
      <rPr>
        <sz val="12"/>
        <color theme="1"/>
        <rFont val="Arial"/>
        <family val="2"/>
        <charset val="204"/>
      </rPr>
      <t>74×</t>
    </r>
    <r>
      <rPr>
        <sz val="12"/>
        <color theme="1"/>
        <rFont val="HGGothicE"/>
        <family val="2"/>
        <charset val="128"/>
      </rPr>
      <t>奥行</t>
    </r>
    <r>
      <rPr>
        <sz val="12"/>
        <color theme="1"/>
        <rFont val="Arial"/>
        <family val="2"/>
        <charset val="204"/>
      </rPr>
      <t>94×</t>
    </r>
    <r>
      <rPr>
        <sz val="12"/>
        <color theme="1"/>
        <rFont val="HGGothicE"/>
        <family val="2"/>
        <charset val="128"/>
      </rPr>
      <t>高さ</t>
    </r>
    <r>
      <rPr>
        <sz val="12"/>
        <color theme="1"/>
        <rFont val="Arial"/>
        <family val="2"/>
        <charset val="204"/>
      </rPr>
      <t>24cm</t>
    </r>
    <phoneticPr fontId="11"/>
  </si>
  <si>
    <r>
      <rPr>
        <sz val="8"/>
        <color theme="1"/>
        <rFont val="ＭＳ Ｐゴシック"/>
        <family val="2"/>
        <charset val="128"/>
      </rPr>
      <t>木製の部分</t>
    </r>
    <r>
      <rPr>
        <sz val="8"/>
        <color theme="1"/>
        <rFont val="Arial"/>
        <family val="2"/>
        <charset val="204"/>
      </rPr>
      <t xml:space="preserve">:
</t>
    </r>
    <r>
      <rPr>
        <sz val="8"/>
        <color theme="1"/>
        <rFont val="ＭＳ Ｐゴシック"/>
        <family val="2"/>
        <charset val="128"/>
      </rPr>
      <t>材質はルーマニア産ナチュラルビーチ材
木材以外の部分</t>
    </r>
    <r>
      <rPr>
        <sz val="8"/>
        <color theme="1"/>
        <rFont val="Arial"/>
        <family val="2"/>
        <charset val="204"/>
      </rPr>
      <t xml:space="preserve">:
</t>
    </r>
    <r>
      <rPr>
        <sz val="8"/>
        <color theme="1"/>
        <rFont val="ＭＳ Ｐゴシック"/>
        <family val="2"/>
        <charset val="128"/>
      </rPr>
      <t>マットレス（背もたれ）の部分のクッション：ウレタンフォーム
クッション表皮：ポリウレタン（</t>
    </r>
    <r>
      <rPr>
        <sz val="8"/>
        <color theme="1"/>
        <rFont val="Arial"/>
        <family val="2"/>
        <charset val="204"/>
      </rPr>
      <t>PU</t>
    </r>
    <r>
      <rPr>
        <sz val="8"/>
        <color theme="1"/>
        <rFont val="ＭＳ Ｐゴシック"/>
        <family val="2"/>
        <charset val="128"/>
      </rPr>
      <t>）人工合皮
接続の部分：金属とプラスチックのネジパーツ</t>
    </r>
    <rPh sb="29" eb="31">
      <t>イガイ</t>
    </rPh>
    <rPh sb="32" eb="34">
      <t>ブブン</t>
    </rPh>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</si>
  <si>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Esthetic Treatment Bed dark brown</t>
    </r>
  </si>
  <si>
    <r>
      <rPr>
        <sz val="8"/>
        <color theme="1"/>
        <rFont val="ＭＳ Ｐゴシック"/>
        <family val="2"/>
        <charset val="128"/>
      </rPr>
      <t>木製の部分</t>
    </r>
    <r>
      <rPr>
        <sz val="8"/>
        <color theme="1"/>
        <rFont val="Arial"/>
        <family val="2"/>
        <charset val="204"/>
      </rPr>
      <t xml:space="preserve">:
</t>
    </r>
    <r>
      <rPr>
        <sz val="8"/>
        <color theme="1"/>
        <rFont val="ＭＳ Ｐゴシック"/>
        <family val="2"/>
        <charset val="128"/>
      </rPr>
      <t>材質はルーマニア産ナチュラルビーチ材
木材以外</t>
    </r>
    <r>
      <rPr>
        <sz val="8"/>
        <color theme="1"/>
        <rFont val="Arial"/>
        <family val="2"/>
        <charset val="204"/>
      </rPr>
      <t xml:space="preserve">:
</t>
    </r>
    <r>
      <rPr>
        <sz val="8"/>
        <color theme="1"/>
        <rFont val="ＭＳ Ｐゴシック"/>
        <family val="2"/>
        <charset val="128"/>
      </rPr>
      <t>マットレス（背もたれ）の部分のクッション：低反発ウレタン
クッション表皮：ポリウレタン（</t>
    </r>
    <r>
      <rPr>
        <sz val="8"/>
        <color theme="1"/>
        <rFont val="Arial"/>
        <family val="2"/>
        <charset val="204"/>
      </rPr>
      <t>PU</t>
    </r>
    <r>
      <rPr>
        <sz val="8"/>
        <color theme="1"/>
        <rFont val="ＭＳ Ｐゴシック"/>
        <family val="2"/>
        <charset val="128"/>
      </rPr>
      <t>）人工合皮
接続の部分：金属とプラスチックのネジパーツ</t>
    </r>
    <rPh sb="29" eb="31">
      <t>イガイ</t>
    </rPh>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</si>
  <si>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Bed Cover</t>
    </r>
    <phoneticPr fontId="11"/>
  </si>
  <si>
    <r>
      <rPr>
        <sz val="12"/>
        <color theme="1"/>
        <rFont val="HGGothicE"/>
        <family val="2"/>
        <charset val="128"/>
      </rPr>
      <t>収納袋サイズ（カバー収納時）：</t>
    </r>
    <r>
      <rPr>
        <sz val="12"/>
        <color theme="1"/>
        <rFont val="Arial"/>
        <family val="2"/>
        <charset val="204"/>
      </rPr>
      <t>W</t>
    </r>
    <r>
      <rPr>
        <sz val="12"/>
        <color theme="1"/>
        <rFont val="HGGothicE"/>
        <family val="2"/>
        <charset val="128"/>
      </rPr>
      <t>約</t>
    </r>
    <r>
      <rPr>
        <sz val="12"/>
        <color theme="1"/>
        <rFont val="Arial"/>
        <family val="2"/>
        <charset val="204"/>
      </rPr>
      <t>13×L</t>
    </r>
    <r>
      <rPr>
        <sz val="12"/>
        <color theme="1"/>
        <rFont val="HGGothicE"/>
        <family val="2"/>
        <charset val="128"/>
      </rPr>
      <t>約</t>
    </r>
    <r>
      <rPr>
        <sz val="12"/>
        <color theme="1"/>
        <rFont val="Arial"/>
        <family val="2"/>
        <charset val="204"/>
      </rPr>
      <t>22cm</t>
    </r>
    <phoneticPr fontId="11"/>
  </si>
  <si>
    <r>
      <rPr>
        <sz val="8"/>
        <color theme="1"/>
        <rFont val="ＭＳ Ｐゴシック"/>
        <family val="2"/>
        <charset val="128"/>
      </rPr>
      <t>ポリエステル</t>
    </r>
    <r>
      <rPr>
        <sz val="8"/>
        <color theme="1"/>
        <rFont val="Arial"/>
        <family val="2"/>
        <charset val="204"/>
      </rPr>
      <t>92</t>
    </r>
    <r>
      <rPr>
        <sz val="8"/>
        <color theme="1"/>
        <rFont val="ＭＳ Ｐゴシック"/>
        <family val="2"/>
        <charset val="128"/>
      </rPr>
      <t>％、ポリウレタン</t>
    </r>
    <r>
      <rPr>
        <sz val="8"/>
        <color theme="1"/>
        <rFont val="Arial"/>
        <family val="2"/>
        <charset val="204"/>
      </rPr>
      <t>8%</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</si>
  <si>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face cradle cushion</t>
    </r>
    <phoneticPr fontId="11"/>
  </si>
  <si>
    <r>
      <rPr>
        <sz val="12"/>
        <color theme="1"/>
        <rFont val="HGGothicE"/>
        <family val="2"/>
        <charset val="128"/>
      </rPr>
      <t>梱包サイズ：幅</t>
    </r>
    <r>
      <rPr>
        <sz val="12"/>
        <color theme="1"/>
        <rFont val="Arial"/>
        <family val="2"/>
        <charset val="204"/>
      </rPr>
      <t xml:space="preserve">31cm X </t>
    </r>
    <r>
      <rPr>
        <sz val="12"/>
        <color theme="1"/>
        <rFont val="HGGothicE"/>
        <family val="2"/>
        <charset val="128"/>
      </rPr>
      <t>奥行</t>
    </r>
    <r>
      <rPr>
        <sz val="12"/>
        <color theme="1"/>
        <rFont val="Arial"/>
        <family val="2"/>
        <charset val="204"/>
      </rPr>
      <t xml:space="preserve">31cm X </t>
    </r>
    <r>
      <rPr>
        <sz val="12"/>
        <color theme="1"/>
        <rFont val="HGGothicE"/>
        <family val="2"/>
        <charset val="128"/>
      </rPr>
      <t>高さ</t>
    </r>
    <r>
      <rPr>
        <sz val="12"/>
        <color theme="1"/>
        <rFont val="Arial"/>
        <family val="2"/>
        <charset val="204"/>
      </rPr>
      <t>11cm</t>
    </r>
    <phoneticPr fontId="11"/>
  </si>
  <si>
    <r>
      <rPr>
        <sz val="8"/>
        <color theme="1"/>
        <rFont val="ＭＳ Ｐゴシック"/>
        <family val="2"/>
        <charset val="128"/>
      </rPr>
      <t>＜カバー＞合成皮革（</t>
    </r>
    <r>
      <rPr>
        <sz val="8"/>
        <color theme="1"/>
        <rFont val="Arial"/>
        <family val="2"/>
        <charset val="204"/>
      </rPr>
      <t>PU</t>
    </r>
    <r>
      <rPr>
        <sz val="8"/>
        <color theme="1"/>
        <rFont val="ＭＳ Ｐゴシック"/>
        <family val="2"/>
        <charset val="128"/>
      </rPr>
      <t>）＜中材＞ウレタン</t>
    </r>
    <phoneticPr fontId="11"/>
  </si>
  <si>
    <r>
      <t>LPG</t>
    </r>
    <r>
      <rPr>
        <sz val="8"/>
        <color theme="1"/>
        <rFont val="ＭＳ Ｐゴシック"/>
        <family val="2"/>
        <charset val="128"/>
      </rPr>
      <t>、水、エタノール、ミリスチン酸イソプロピル、ポリソルベート２０、カプリン酸グリセリル、エチルヘキシルグリセリン、タルク、ヒドロキシエチルセルロース、グリチルリチン酸２Ｋ、ホホバ種子油、ＢＧ、ブドウ種子油、スクワラン、センブリエキス、ヒバマタエキス、チャ葉エキス、ローマカミツレ花エキス、ローズマリー葉エキス、ニンニクエキス、オドリコソウ花／葉／茎エキス、セイヨウアカマツ球果エキス、アルニカ花エキス、ゴボウ根エキス、セイヨウキズタ葉／茎エキス、オランダガラシ葉／茎エキス、二酸化炭素</t>
    </r>
  </si>
  <si>
    <r>
      <t>LPG</t>
    </r>
    <r>
      <rPr>
        <sz val="8"/>
        <color theme="1"/>
        <rFont val="ＭＳ Ｐゴシック"/>
        <family val="2"/>
        <charset val="128"/>
      </rPr>
      <t>、水、エタノール、ミリスチン酸イソプロピル、ポリソルベート２０、カプリン酸グリセリル、エチルヘキシルグリセリン、香料、タルク、ヒドロキシエチルセルロース、グリチルリチン酸２Ｋ、ホホバ種子油、ＢＧ、ブドウ種子油、スクワラン、センブリエキス、ヒバマタエキス、チャ葉エキス、ローマカミツレ花エキス、ローズマリー葉エキス、ニンニクエキス、オドリコソウ花／葉／茎エキス、セイヨウアカマツ球果エキス、アルニカ花エキス、ゴボウ根エキス、セイヨウキズタ葉／茎エキス、オランダガラシ葉／茎エキス、二酸化炭素</t>
    </r>
  </si>
  <si>
    <r>
      <rPr>
        <sz val="8"/>
        <color theme="1"/>
        <rFont val="ＭＳ Ｐ明朝"/>
        <family val="1"/>
        <charset val="128"/>
      </rPr>
      <t>レギュレーターカバー</t>
    </r>
    <r>
      <rPr>
        <sz val="8"/>
        <color theme="1"/>
        <rFont val="Arial"/>
        <family val="2"/>
        <charset val="204"/>
      </rPr>
      <t>,</t>
    </r>
    <r>
      <rPr>
        <sz val="8"/>
        <color theme="1"/>
        <rFont val="ＭＳ Ｐ明朝"/>
        <family val="1"/>
        <charset val="128"/>
      </rPr>
      <t>スプレーガン</t>
    </r>
    <r>
      <rPr>
        <sz val="8"/>
        <color theme="1"/>
        <rFont val="Arial"/>
        <family val="2"/>
        <charset val="204"/>
      </rPr>
      <t>:</t>
    </r>
    <r>
      <rPr>
        <sz val="8"/>
        <color theme="1"/>
        <rFont val="ＭＳ Ｐ明朝"/>
        <family val="1"/>
        <charset val="128"/>
      </rPr>
      <t>耐薬ＡＢＳ</t>
    </r>
    <r>
      <rPr>
        <sz val="8"/>
        <color theme="1"/>
        <rFont val="Arial"/>
        <family val="2"/>
        <charset val="204"/>
      </rPr>
      <t xml:space="preserve">  </t>
    </r>
    <r>
      <rPr>
        <sz val="8"/>
        <color theme="1"/>
        <rFont val="ＭＳ Ｐ明朝"/>
        <family val="1"/>
        <charset val="128"/>
      </rPr>
      <t>金属部分</t>
    </r>
    <r>
      <rPr>
        <sz val="8"/>
        <color theme="1"/>
        <rFont val="Arial"/>
        <family val="2"/>
        <charset val="204"/>
      </rPr>
      <t>:</t>
    </r>
    <r>
      <rPr>
        <sz val="8"/>
        <color theme="1"/>
        <rFont val="ＭＳ Ｐ明朝"/>
        <family val="1"/>
        <charset val="128"/>
      </rPr>
      <t>真鍮</t>
    </r>
    <r>
      <rPr>
        <sz val="8"/>
        <color theme="1"/>
        <rFont val="Arial"/>
        <family val="2"/>
        <charset val="204"/>
      </rPr>
      <t xml:space="preserve">  </t>
    </r>
    <r>
      <rPr>
        <sz val="8"/>
        <color theme="1"/>
        <rFont val="ＭＳ Ｐ明朝"/>
        <family val="1"/>
        <charset val="128"/>
      </rPr>
      <t>接液部</t>
    </r>
    <r>
      <rPr>
        <sz val="8"/>
        <color theme="1"/>
        <rFont val="Arial"/>
        <family val="2"/>
        <charset val="204"/>
      </rPr>
      <t xml:space="preserve">: </t>
    </r>
    <r>
      <rPr>
        <sz val="8"/>
        <color theme="1"/>
        <rFont val="ＭＳ Ｐ明朝"/>
        <family val="1"/>
        <charset val="128"/>
      </rPr>
      <t>ステンレス</t>
    </r>
    <r>
      <rPr>
        <sz val="8"/>
        <color theme="1"/>
        <rFont val="Arial"/>
        <family val="2"/>
        <charset val="204"/>
      </rPr>
      <t xml:space="preserve">   </t>
    </r>
    <r>
      <rPr>
        <sz val="8"/>
        <color theme="1"/>
        <rFont val="ＭＳ Ｐ明朝"/>
        <family val="1"/>
        <charset val="128"/>
      </rPr>
      <t>化粧水カップ・キャップ</t>
    </r>
    <r>
      <rPr>
        <sz val="8"/>
        <color theme="1"/>
        <rFont val="Arial"/>
        <family val="2"/>
        <charset val="204"/>
      </rPr>
      <t>:</t>
    </r>
    <r>
      <rPr>
        <sz val="8"/>
        <color theme="1"/>
        <rFont val="ＭＳ Ｐ明朝"/>
        <family val="1"/>
        <charset val="128"/>
      </rPr>
      <t>ポリプロピレン</t>
    </r>
    <r>
      <rPr>
        <sz val="8"/>
        <color theme="1"/>
        <rFont val="Arial"/>
        <family val="2"/>
        <charset val="204"/>
      </rPr>
      <t xml:space="preserve">  </t>
    </r>
    <r>
      <rPr>
        <sz val="8"/>
        <color theme="1"/>
        <rFont val="ＭＳ Ｐ明朝"/>
        <family val="1"/>
        <charset val="128"/>
      </rPr>
      <t>アトマイザーホース</t>
    </r>
    <r>
      <rPr>
        <sz val="8"/>
        <color theme="1"/>
        <rFont val="Arial"/>
        <family val="2"/>
        <charset val="204"/>
      </rPr>
      <t>:</t>
    </r>
    <r>
      <rPr>
        <sz val="8"/>
        <color theme="1"/>
        <rFont val="ＭＳ Ｐ明朝"/>
        <family val="1"/>
        <charset val="128"/>
      </rPr>
      <t>ウレタン</t>
    </r>
    <phoneticPr fontId="11"/>
  </si>
  <si>
    <t>DD PERFECT HYBRID G11 AQUA No.5. 150ml</t>
    <phoneticPr fontId="11"/>
  </si>
  <si>
    <r>
      <rPr>
        <sz val="12"/>
        <rFont val="Yu Mincho"/>
        <family val="1"/>
        <charset val="128"/>
      </rPr>
      <t>パーフェクトタラソセラム　タラソマスク</t>
    </r>
  </si>
  <si>
    <r>
      <rPr>
        <sz val="8"/>
        <color theme="1"/>
        <rFont val="ＭＳ ゴシック"/>
        <family val="3"/>
        <charset val="128"/>
      </rPr>
      <t>水、オレイン酸Ｎａ、ラウリン酸Ｎａ、スクロースミリスチン酸Ｎａ、グリセリン、ステアリン酸Ｎａ、ＰＥＧ－３０水添ヒマシ油、ベタイン、ラウリルグリコールカルボン酸Ｎａ、パルミチン酸Ｎａラウロアンホ酢酸Ｎａ、ソルビトール、デシルグルコシド、ＰＥＧ－１１メチルエーテルジメチコン、テトラヒドロキシプロピルエチレンジアミン、水溶性コラーゲン、加水分解コラーゲン、サクシノイルアテロコラーゲン、ココイル加水分解コラーゲンＫ、アセチルヒアルロン酸Ｎａ、ヒアルロン酸ヒドロキシプロピルトリモニウム、セラミドＮＧ、セラミドＮＰ、パルミチン酸アスコルビルリン酸３Ｎａ、フラーレン、プルーン分解物、サピンヅストリホリアツス果実エキス、ノイバラ果実エキス、アーチチョーク葉エキス、ユキノシタエキス、アマチャエキス、ニンジン根エキス、アカヤジオウ根エキス、ヒメフウロエキス、サンザシエキス、ナツメ果実エキス、グレープフルーツ果実エキス、リンゴ果実エキス、ライム果汁、オレンジ果汁、レモン果汁、アルギニン、グリシン、アラニン、セリン、バリン、プロリン、トレオニン、イソロイシン、フェニルアラニン、チロシン、グルタミン酸、ロイシン、タウリン、アラントイン、アスパラギン酸Ｎａ、リシンＨＣｌ、ヒスチジンＨＣｌ、ＢＧ、ＰＥＧ－３２、ＰＥＧ－６、イノシン酸２Ｎａ、グアニル酸２Ｎａ、ダイズ油、コメ胚芽油、マカデミアナッツ脂肪酸フィトステリル、（Ｃ１３－１５）アルカン、カプリリルメチコン、ポリクオタニウム－７、メタケイ酸アルミン酸Ｍｇ、ラウリルピロリドン、ＰＥＧ</t>
    </r>
    <r>
      <rPr>
        <sz val="8"/>
        <color theme="1"/>
        <rFont val="Arial"/>
        <family val="2"/>
        <charset val="204"/>
      </rPr>
      <t>-</t>
    </r>
    <r>
      <rPr>
        <sz val="8"/>
        <color theme="1"/>
        <rFont val="ＭＳ ゴシック"/>
        <family val="3"/>
        <charset val="128"/>
      </rPr>
      <t>９０Ｍ、塩化Ｎａ、ＰＶＰ、エチドロン酸４Ｎａ、エタノール、フェノキシエタノール、オレンジ油</t>
    </r>
    <phoneticPr fontId="11"/>
  </si>
  <si>
    <t>SGF-OK 2ml</t>
    <phoneticPr fontId="11"/>
  </si>
  <si>
    <t>SGF-OK 1ml</t>
    <phoneticPr fontId="11"/>
  </si>
  <si>
    <r>
      <rPr>
        <sz val="8"/>
        <color theme="1"/>
        <rFont val="ＭＳ Ｐゴシック"/>
        <family val="2"/>
        <charset val="128"/>
      </rPr>
      <t>フィッシュコラーゲン</t>
    </r>
    <phoneticPr fontId="11"/>
  </si>
  <si>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Oil TESTER (N.C.V)</t>
    </r>
  </si>
  <si>
    <r>
      <t xml:space="preserve">1 </t>
    </r>
    <r>
      <rPr>
        <sz val="8"/>
        <color theme="1"/>
        <rFont val="ＭＳ Ｐゴシック"/>
        <family val="2"/>
        <charset val="128"/>
      </rPr>
      <t xml:space="preserve">スクワラン
</t>
    </r>
    <r>
      <rPr>
        <sz val="8"/>
        <color theme="1"/>
        <rFont val="Arial"/>
        <family val="2"/>
        <charset val="204"/>
      </rPr>
      <t xml:space="preserve">2 </t>
    </r>
    <r>
      <rPr>
        <sz val="8"/>
        <color theme="1"/>
        <rFont val="ＭＳ Ｐゴシック"/>
        <family val="2"/>
        <charset val="128"/>
      </rPr>
      <t xml:space="preserve">ミリスチン酸イソステアリル
</t>
    </r>
    <r>
      <rPr>
        <sz val="8"/>
        <color theme="1"/>
        <rFont val="Arial"/>
        <family val="2"/>
        <charset val="204"/>
      </rPr>
      <t xml:space="preserve">3 </t>
    </r>
    <r>
      <rPr>
        <sz val="8"/>
        <color theme="1"/>
        <rFont val="ＭＳ Ｐゴシック"/>
        <family val="2"/>
        <charset val="128"/>
      </rPr>
      <t xml:space="preserve">ホホバ種子油
</t>
    </r>
    <r>
      <rPr>
        <sz val="8"/>
        <color theme="1"/>
        <rFont val="Arial"/>
        <family val="2"/>
        <charset val="204"/>
      </rPr>
      <t xml:space="preserve">4 </t>
    </r>
    <r>
      <rPr>
        <sz val="8"/>
        <color theme="1"/>
        <rFont val="ＭＳ Ｐゴシック"/>
        <family val="2"/>
        <charset val="128"/>
      </rPr>
      <t xml:space="preserve">リンゴ酸ジイソステアリル
</t>
    </r>
    <r>
      <rPr>
        <sz val="8"/>
        <color theme="1"/>
        <rFont val="Arial"/>
        <family val="2"/>
        <charset val="204"/>
      </rPr>
      <t xml:space="preserve">5 </t>
    </r>
    <r>
      <rPr>
        <sz val="8"/>
        <color theme="1"/>
        <rFont val="ＭＳ Ｐゴシック"/>
        <family val="2"/>
        <charset val="128"/>
      </rPr>
      <t xml:space="preserve">マカデミアナッツ脂肪酸エチル
</t>
    </r>
    <r>
      <rPr>
        <sz val="8"/>
        <color theme="1"/>
        <rFont val="Arial"/>
        <family val="2"/>
        <charset val="204"/>
      </rPr>
      <t xml:space="preserve">6 </t>
    </r>
    <r>
      <rPr>
        <sz val="8"/>
        <color theme="1"/>
        <rFont val="ＭＳ Ｐゴシック"/>
        <family val="2"/>
        <charset val="128"/>
      </rPr>
      <t xml:space="preserve">エチルヘキサン酸セチル
</t>
    </r>
    <r>
      <rPr>
        <sz val="8"/>
        <color theme="1"/>
        <rFont val="Arial"/>
        <family val="2"/>
        <charset val="204"/>
      </rPr>
      <t xml:space="preserve">7 </t>
    </r>
    <r>
      <rPr>
        <sz val="8"/>
        <color theme="1"/>
        <rFont val="ＭＳ Ｐゴシック"/>
        <family val="2"/>
        <charset val="128"/>
      </rPr>
      <t xml:space="preserve">パルミチン酸オクチル
</t>
    </r>
    <r>
      <rPr>
        <sz val="8"/>
        <color theme="1"/>
        <rFont val="Arial"/>
        <family val="2"/>
        <charset val="204"/>
      </rPr>
      <t xml:space="preserve">8 </t>
    </r>
    <r>
      <rPr>
        <sz val="8"/>
        <color theme="1"/>
        <rFont val="ＭＳ Ｐゴシック"/>
        <family val="2"/>
        <charset val="128"/>
      </rPr>
      <t xml:space="preserve">テトラヘキシルデカン酸アスコルビル
</t>
    </r>
    <r>
      <rPr>
        <sz val="8"/>
        <color theme="1"/>
        <rFont val="Arial"/>
        <family val="2"/>
        <charset val="204"/>
      </rPr>
      <t xml:space="preserve">9 </t>
    </r>
    <r>
      <rPr>
        <sz val="8"/>
        <color theme="1"/>
        <rFont val="ＭＳ Ｐゴシック"/>
        <family val="2"/>
        <charset val="128"/>
      </rPr>
      <t xml:space="preserve">ハトムギ油
</t>
    </r>
    <r>
      <rPr>
        <sz val="8"/>
        <color theme="1"/>
        <rFont val="Arial"/>
        <family val="2"/>
        <charset val="204"/>
      </rPr>
      <t xml:space="preserve">10 </t>
    </r>
    <r>
      <rPr>
        <sz val="8"/>
        <color theme="1"/>
        <rFont val="ＭＳ Ｐゴシック"/>
        <family val="2"/>
        <charset val="128"/>
      </rPr>
      <t xml:space="preserve">グリシルヒザインフラタ根エキス
</t>
    </r>
    <r>
      <rPr>
        <sz val="8"/>
        <color theme="1"/>
        <rFont val="Arial"/>
        <family val="2"/>
        <charset val="204"/>
      </rPr>
      <t xml:space="preserve">11 </t>
    </r>
    <r>
      <rPr>
        <sz val="8"/>
        <color theme="1"/>
        <rFont val="ＭＳ Ｐゴシック"/>
        <family val="2"/>
        <charset val="128"/>
      </rPr>
      <t xml:space="preserve">シラカンバ樹液
</t>
    </r>
    <r>
      <rPr>
        <sz val="8"/>
        <color theme="1"/>
        <rFont val="Arial"/>
        <family val="2"/>
        <charset val="204"/>
      </rPr>
      <t xml:space="preserve">12 </t>
    </r>
    <r>
      <rPr>
        <sz val="8"/>
        <color theme="1"/>
        <rFont val="ＭＳ Ｐゴシック"/>
        <family val="2"/>
        <charset val="128"/>
      </rPr>
      <t xml:space="preserve">オタネニンジン根エキス
</t>
    </r>
    <r>
      <rPr>
        <sz val="8"/>
        <color theme="1"/>
        <rFont val="Arial"/>
        <family val="2"/>
        <charset val="204"/>
      </rPr>
      <t xml:space="preserve">13 </t>
    </r>
    <r>
      <rPr>
        <sz val="8"/>
        <color theme="1"/>
        <rFont val="ＭＳ Ｐゴシック"/>
        <family val="2"/>
        <charset val="128"/>
      </rPr>
      <t xml:space="preserve">アンペロプシスグロセデンタタ葉エキス
</t>
    </r>
    <r>
      <rPr>
        <sz val="8"/>
        <color theme="1"/>
        <rFont val="Arial"/>
        <family val="2"/>
        <charset val="204"/>
      </rPr>
      <t xml:space="preserve">14 </t>
    </r>
    <r>
      <rPr>
        <sz val="8"/>
        <color theme="1"/>
        <rFont val="ＭＳ Ｐゴシック"/>
        <family val="2"/>
        <charset val="128"/>
      </rPr>
      <t xml:space="preserve">ヒオウギエキス
</t>
    </r>
    <r>
      <rPr>
        <sz val="8"/>
        <color theme="1"/>
        <rFont val="Arial"/>
        <family val="2"/>
        <charset val="204"/>
      </rPr>
      <t xml:space="preserve">15 </t>
    </r>
    <r>
      <rPr>
        <sz val="8"/>
        <color theme="1"/>
        <rFont val="ＭＳ Ｐゴシック"/>
        <family val="2"/>
        <charset val="128"/>
      </rPr>
      <t xml:space="preserve">アイ葉／茎エキス
</t>
    </r>
    <r>
      <rPr>
        <sz val="8"/>
        <color theme="1"/>
        <rFont val="Arial"/>
        <family val="2"/>
        <charset val="204"/>
      </rPr>
      <t xml:space="preserve">16 </t>
    </r>
    <r>
      <rPr>
        <sz val="8"/>
        <color theme="1"/>
        <rFont val="ＭＳ Ｐゴシック"/>
        <family val="2"/>
        <charset val="128"/>
      </rPr>
      <t xml:space="preserve">フトモモ葉エキス
</t>
    </r>
    <r>
      <rPr>
        <sz val="8"/>
        <color theme="1"/>
        <rFont val="Arial"/>
        <family val="2"/>
        <charset val="204"/>
      </rPr>
      <t xml:space="preserve">17 </t>
    </r>
    <r>
      <rPr>
        <sz val="8"/>
        <color theme="1"/>
        <rFont val="ＭＳ Ｐゴシック"/>
        <family val="2"/>
        <charset val="128"/>
      </rPr>
      <t xml:space="preserve">ドクダミエキス
</t>
    </r>
    <r>
      <rPr>
        <sz val="8"/>
        <color theme="1"/>
        <rFont val="Arial"/>
        <family val="2"/>
        <charset val="204"/>
      </rPr>
      <t xml:space="preserve">18 </t>
    </r>
    <r>
      <rPr>
        <sz val="8"/>
        <color theme="1"/>
        <rFont val="ＭＳ Ｐゴシック"/>
        <family val="2"/>
        <charset val="128"/>
      </rPr>
      <t xml:space="preserve">カンゾウ根エキス
</t>
    </r>
    <r>
      <rPr>
        <sz val="8"/>
        <color theme="1"/>
        <rFont val="Arial"/>
        <family val="2"/>
        <charset val="204"/>
      </rPr>
      <t xml:space="preserve">19 </t>
    </r>
    <r>
      <rPr>
        <sz val="8"/>
        <color theme="1"/>
        <rFont val="ＭＳ Ｐゴシック"/>
        <family val="2"/>
        <charset val="128"/>
      </rPr>
      <t xml:space="preserve">ナツメ果実エキス
</t>
    </r>
    <r>
      <rPr>
        <sz val="8"/>
        <color theme="1"/>
        <rFont val="Arial"/>
        <family val="2"/>
        <charset val="204"/>
      </rPr>
      <t xml:space="preserve">20 </t>
    </r>
    <r>
      <rPr>
        <sz val="8"/>
        <color theme="1"/>
        <rFont val="ＭＳ Ｐゴシック"/>
        <family val="2"/>
        <charset val="128"/>
      </rPr>
      <t xml:space="preserve">オウゴン根エキス
</t>
    </r>
    <r>
      <rPr>
        <sz val="8"/>
        <color theme="1"/>
        <rFont val="Arial"/>
        <family val="2"/>
        <charset val="204"/>
      </rPr>
      <t xml:space="preserve">21 </t>
    </r>
    <r>
      <rPr>
        <sz val="8"/>
        <color theme="1"/>
        <rFont val="ＭＳ Ｐゴシック"/>
        <family val="2"/>
        <charset val="128"/>
      </rPr>
      <t xml:space="preserve">カワラヨモギ花エキス
</t>
    </r>
    <r>
      <rPr>
        <sz val="8"/>
        <color theme="1"/>
        <rFont val="Arial"/>
        <family val="2"/>
        <charset val="204"/>
      </rPr>
      <t xml:space="preserve">22 </t>
    </r>
    <r>
      <rPr>
        <sz val="8"/>
        <color theme="1"/>
        <rFont val="ＭＳ Ｐゴシック"/>
        <family val="2"/>
        <charset val="128"/>
      </rPr>
      <t xml:space="preserve">マグワ根皮エキス
</t>
    </r>
    <r>
      <rPr>
        <sz val="8"/>
        <color theme="1"/>
        <rFont val="Arial"/>
        <family val="2"/>
        <charset val="204"/>
      </rPr>
      <t xml:space="preserve">23 </t>
    </r>
    <r>
      <rPr>
        <sz val="8"/>
        <color theme="1"/>
        <rFont val="ＭＳ Ｐゴシック"/>
        <family val="2"/>
        <charset val="128"/>
      </rPr>
      <t xml:space="preserve">酢酸トコフェロール
</t>
    </r>
    <r>
      <rPr>
        <sz val="8"/>
        <color theme="1"/>
        <rFont val="Arial"/>
        <family val="2"/>
        <charset val="204"/>
      </rPr>
      <t xml:space="preserve">24 </t>
    </r>
    <r>
      <rPr>
        <sz val="8"/>
        <color theme="1"/>
        <rFont val="ＭＳ Ｐゴシック"/>
        <family val="2"/>
        <charset val="128"/>
      </rPr>
      <t xml:space="preserve">ラウロイルグルタミン酸ジ（フィトステリル／オクチルドデシル）
</t>
    </r>
    <r>
      <rPr>
        <sz val="8"/>
        <color theme="1"/>
        <rFont val="Arial"/>
        <family val="2"/>
        <charset val="204"/>
      </rPr>
      <t xml:space="preserve">25 </t>
    </r>
    <r>
      <rPr>
        <sz val="8"/>
        <color theme="1"/>
        <rFont val="ＭＳ Ｐゴシック"/>
        <family val="2"/>
        <charset val="128"/>
      </rPr>
      <t xml:space="preserve">パルミチン酸レチノール
</t>
    </r>
    <r>
      <rPr>
        <sz val="8"/>
        <color theme="1"/>
        <rFont val="Arial"/>
        <family val="2"/>
        <charset val="204"/>
      </rPr>
      <t xml:space="preserve">26 </t>
    </r>
    <r>
      <rPr>
        <sz val="8"/>
        <color theme="1"/>
        <rFont val="ＭＳ Ｐゴシック"/>
        <family val="2"/>
        <charset val="128"/>
      </rPr>
      <t xml:space="preserve">トコフェロール
</t>
    </r>
    <r>
      <rPr>
        <sz val="8"/>
        <color theme="1"/>
        <rFont val="Arial"/>
        <family val="2"/>
        <charset val="204"/>
      </rPr>
      <t xml:space="preserve">27 </t>
    </r>
    <r>
      <rPr>
        <sz val="8"/>
        <color theme="1"/>
        <rFont val="ＭＳ Ｐゴシック"/>
        <family val="2"/>
        <charset val="128"/>
      </rPr>
      <t xml:space="preserve">ジパルミトイルヒドロキシプロリン
</t>
    </r>
    <r>
      <rPr>
        <sz val="8"/>
        <color theme="1"/>
        <rFont val="Arial"/>
        <family val="2"/>
        <charset val="204"/>
      </rPr>
      <t xml:space="preserve">28 </t>
    </r>
    <r>
      <rPr>
        <sz val="8"/>
        <color theme="1"/>
        <rFont val="ＭＳ Ｐゴシック"/>
        <family val="2"/>
        <charset val="128"/>
      </rPr>
      <t xml:space="preserve">マカデミアナッツ脂肪酸フィトステリル
</t>
    </r>
    <r>
      <rPr>
        <sz val="8"/>
        <color theme="1"/>
        <rFont val="Arial"/>
        <family val="2"/>
        <charset val="204"/>
      </rPr>
      <t xml:space="preserve">29 </t>
    </r>
    <r>
      <rPr>
        <sz val="8"/>
        <color theme="1"/>
        <rFont val="ＭＳ Ｐゴシック"/>
        <family val="2"/>
        <charset val="128"/>
      </rPr>
      <t xml:space="preserve">シア脂
</t>
    </r>
    <r>
      <rPr>
        <sz val="8"/>
        <color theme="1"/>
        <rFont val="Arial"/>
        <family val="2"/>
        <charset val="204"/>
      </rPr>
      <t xml:space="preserve">30 </t>
    </r>
    <r>
      <rPr>
        <sz val="8"/>
        <color theme="1"/>
        <rFont val="ＭＳ Ｐゴシック"/>
        <family val="2"/>
        <charset val="128"/>
      </rPr>
      <t xml:space="preserve">コーン油
</t>
    </r>
    <r>
      <rPr>
        <sz val="8"/>
        <color theme="1"/>
        <rFont val="Arial"/>
        <family val="2"/>
        <charset val="204"/>
      </rPr>
      <t xml:space="preserve">31 </t>
    </r>
    <r>
      <rPr>
        <sz val="8"/>
        <color theme="1"/>
        <rFont val="ＭＳ Ｐゴシック"/>
        <family val="2"/>
        <charset val="128"/>
      </rPr>
      <t xml:space="preserve">ＢＧ
</t>
    </r>
    <r>
      <rPr>
        <sz val="8"/>
        <color theme="1"/>
        <rFont val="Arial"/>
        <family val="2"/>
        <charset val="204"/>
      </rPr>
      <t xml:space="preserve">32 </t>
    </r>
    <r>
      <rPr>
        <sz val="8"/>
        <color theme="1"/>
        <rFont val="ＭＳ Ｐゴシック"/>
        <family val="2"/>
        <charset val="128"/>
      </rPr>
      <t>ラウリン酸</t>
    </r>
    <r>
      <rPr>
        <sz val="8"/>
        <color theme="1"/>
        <rFont val="Arial"/>
        <family val="2"/>
        <charset val="204"/>
      </rPr>
      <t xml:space="preserve">PG
33 </t>
    </r>
    <r>
      <rPr>
        <sz val="8"/>
        <color theme="1"/>
        <rFont val="ＭＳ Ｐゴシック"/>
        <family val="2"/>
        <charset val="128"/>
      </rPr>
      <t xml:space="preserve">（クエン酸／乳酸／リノール酸／オレイン酸）グリセリル
</t>
    </r>
    <r>
      <rPr>
        <sz val="8"/>
        <color theme="1"/>
        <rFont val="Arial"/>
        <family val="2"/>
        <charset val="204"/>
      </rPr>
      <t xml:space="preserve">34 </t>
    </r>
    <r>
      <rPr>
        <sz val="8"/>
        <color theme="1"/>
        <rFont val="ＭＳ Ｐゴシック"/>
        <family val="2"/>
        <charset val="128"/>
      </rPr>
      <t xml:space="preserve">リンゴ酸
</t>
    </r>
    <r>
      <rPr>
        <sz val="8"/>
        <color theme="1"/>
        <rFont val="Arial"/>
        <family val="2"/>
        <charset val="204"/>
      </rPr>
      <t xml:space="preserve">35 </t>
    </r>
    <r>
      <rPr>
        <sz val="8"/>
        <color theme="1"/>
        <rFont val="ＭＳ Ｐゴシック"/>
        <family val="2"/>
        <charset val="128"/>
      </rPr>
      <t xml:space="preserve">水
</t>
    </r>
    <r>
      <rPr>
        <sz val="8"/>
        <color theme="1"/>
        <rFont val="Arial"/>
        <family val="2"/>
        <charset val="204"/>
      </rPr>
      <t xml:space="preserve">36 </t>
    </r>
    <r>
      <rPr>
        <sz val="8"/>
        <color theme="1"/>
        <rFont val="ＭＳ Ｐゴシック"/>
        <family val="2"/>
        <charset val="128"/>
      </rPr>
      <t xml:space="preserve">エタノール
</t>
    </r>
    <r>
      <rPr>
        <sz val="8"/>
        <color theme="1"/>
        <rFont val="Arial"/>
        <family val="2"/>
        <charset val="204"/>
      </rPr>
      <t xml:space="preserve">37 </t>
    </r>
    <r>
      <rPr>
        <sz val="8"/>
        <color theme="1"/>
        <rFont val="ＭＳ Ｐゴシック"/>
        <family val="2"/>
        <charset val="128"/>
      </rPr>
      <t>香料</t>
    </r>
    <r>
      <rPr>
        <sz val="8"/>
        <color theme="1"/>
        <rFont val="Arial"/>
        <family val="2"/>
        <charset val="204"/>
      </rPr>
      <t xml:space="preserve"> </t>
    </r>
  </si>
  <si>
    <r>
      <rPr>
        <sz val="10"/>
        <color rgb="FF000000"/>
        <rFont val="Arial"/>
        <family val="3"/>
        <charset val="128"/>
      </rPr>
      <t>《</t>
    </r>
    <r>
      <rPr>
        <sz val="10"/>
        <color rgb="FF000000"/>
        <rFont val="Arial"/>
        <family val="2"/>
        <charset val="204"/>
      </rPr>
      <t>Relent</t>
    </r>
    <r>
      <rPr>
        <sz val="10"/>
        <color rgb="FF000000"/>
        <rFont val="Arial"/>
        <family val="3"/>
        <charset val="128"/>
      </rPr>
      <t>》</t>
    </r>
    <r>
      <rPr>
        <sz val="10"/>
        <color rgb="FF000000"/>
        <rFont val="Arial"/>
        <family val="2"/>
        <charset val="204"/>
      </rPr>
      <t>La Cerarl Doreor Gelee SP TESTER (N.C.V)</t>
    </r>
  </si>
  <si>
    <r>
      <t xml:space="preserve">1 </t>
    </r>
    <r>
      <rPr>
        <sz val="8"/>
        <color theme="1"/>
        <rFont val="ＭＳ Ｐゴシック"/>
        <family val="2"/>
        <charset val="128"/>
      </rPr>
      <t xml:space="preserve">水
</t>
    </r>
    <r>
      <rPr>
        <sz val="8"/>
        <color theme="1"/>
        <rFont val="Arial"/>
        <family val="2"/>
        <charset val="204"/>
      </rPr>
      <t xml:space="preserve">2 </t>
    </r>
    <r>
      <rPr>
        <sz val="8"/>
        <color theme="1"/>
        <rFont val="ＭＳ Ｐゴシック"/>
        <family val="2"/>
        <charset val="128"/>
      </rPr>
      <t xml:space="preserve">グリセリン
</t>
    </r>
    <r>
      <rPr>
        <sz val="8"/>
        <color theme="1"/>
        <rFont val="Arial"/>
        <family val="2"/>
        <charset val="204"/>
      </rPr>
      <t xml:space="preserve">3 </t>
    </r>
    <r>
      <rPr>
        <sz val="8"/>
        <color theme="1"/>
        <rFont val="ＭＳ Ｐゴシック"/>
        <family val="2"/>
        <charset val="128"/>
      </rPr>
      <t xml:space="preserve">ＢＧ
</t>
    </r>
    <r>
      <rPr>
        <sz val="8"/>
        <color theme="1"/>
        <rFont val="Arial"/>
        <family val="2"/>
        <charset val="204"/>
      </rPr>
      <t xml:space="preserve">4 </t>
    </r>
    <r>
      <rPr>
        <sz val="8"/>
        <color theme="1"/>
        <rFont val="ＭＳ Ｐゴシック"/>
        <family val="2"/>
        <charset val="128"/>
      </rPr>
      <t xml:space="preserve">エタノール
</t>
    </r>
    <r>
      <rPr>
        <sz val="8"/>
        <color theme="1"/>
        <rFont val="Arial"/>
        <family val="2"/>
        <charset val="204"/>
      </rPr>
      <t xml:space="preserve">5 </t>
    </r>
    <r>
      <rPr>
        <sz val="8"/>
        <color theme="1"/>
        <rFont val="ＭＳ Ｐゴシック"/>
        <family val="2"/>
        <charset val="128"/>
      </rPr>
      <t xml:space="preserve">プロパンジオール
</t>
    </r>
    <r>
      <rPr>
        <sz val="8"/>
        <color theme="1"/>
        <rFont val="Arial"/>
        <family val="2"/>
        <charset val="204"/>
      </rPr>
      <t xml:space="preserve">6 </t>
    </r>
    <r>
      <rPr>
        <sz val="8"/>
        <color theme="1"/>
        <rFont val="ＭＳ Ｐゴシック"/>
        <family val="2"/>
        <charset val="128"/>
      </rPr>
      <t xml:space="preserve">ペンチレングリコール
</t>
    </r>
    <r>
      <rPr>
        <sz val="8"/>
        <color theme="1"/>
        <rFont val="Arial"/>
        <family val="2"/>
        <charset val="204"/>
      </rPr>
      <t xml:space="preserve">7 </t>
    </r>
    <r>
      <rPr>
        <sz val="8"/>
        <color theme="1"/>
        <rFont val="ＭＳ Ｐゴシック"/>
        <family val="2"/>
        <charset val="128"/>
      </rPr>
      <t xml:space="preserve">ＤＰＧ
</t>
    </r>
    <r>
      <rPr>
        <sz val="8"/>
        <color theme="1"/>
        <rFont val="Arial"/>
        <family val="2"/>
        <charset val="204"/>
      </rPr>
      <t xml:space="preserve">8 </t>
    </r>
    <r>
      <rPr>
        <sz val="8"/>
        <color theme="1"/>
        <rFont val="ＭＳ Ｐゴシック"/>
        <family val="2"/>
        <charset val="128"/>
      </rPr>
      <t xml:space="preserve">ヒト幹細胞順化培養液
</t>
    </r>
    <r>
      <rPr>
        <sz val="8"/>
        <color theme="1"/>
        <rFont val="Arial"/>
        <family val="2"/>
        <charset val="204"/>
      </rPr>
      <t xml:space="preserve">9 </t>
    </r>
    <r>
      <rPr>
        <sz val="8"/>
        <color theme="1"/>
        <rFont val="ＭＳ Ｐゴシック"/>
        <family val="2"/>
        <charset val="128"/>
      </rPr>
      <t xml:space="preserve">ニンジン根細胞培養溶解質
</t>
    </r>
    <r>
      <rPr>
        <sz val="8"/>
        <color theme="1"/>
        <rFont val="Arial"/>
        <family val="2"/>
        <charset val="204"/>
      </rPr>
      <t xml:space="preserve">10 </t>
    </r>
    <r>
      <rPr>
        <sz val="8"/>
        <color theme="1"/>
        <rFont val="ＭＳ Ｐゴシック"/>
        <family val="2"/>
        <charset val="128"/>
      </rPr>
      <t xml:space="preserve">リンゴ果実培養細胞エキス
</t>
    </r>
    <r>
      <rPr>
        <sz val="8"/>
        <color theme="1"/>
        <rFont val="Arial"/>
        <family val="2"/>
        <charset val="204"/>
      </rPr>
      <t xml:space="preserve">11 </t>
    </r>
    <r>
      <rPr>
        <sz val="8"/>
        <color theme="1"/>
        <rFont val="ＭＳ Ｐゴシック"/>
        <family val="2"/>
        <charset val="128"/>
      </rPr>
      <t xml:space="preserve">シラカンバ樹液
</t>
    </r>
    <r>
      <rPr>
        <sz val="8"/>
        <color theme="1"/>
        <rFont val="Arial"/>
        <family val="2"/>
        <charset val="204"/>
      </rPr>
      <t xml:space="preserve">12 </t>
    </r>
    <r>
      <rPr>
        <sz val="8"/>
        <color theme="1"/>
        <rFont val="ＭＳ Ｐゴシック"/>
        <family val="2"/>
        <charset val="128"/>
      </rPr>
      <t xml:space="preserve">オレンジ油
</t>
    </r>
    <r>
      <rPr>
        <sz val="8"/>
        <color theme="1"/>
        <rFont val="Arial"/>
        <family val="2"/>
        <charset val="204"/>
      </rPr>
      <t xml:space="preserve">13 </t>
    </r>
    <r>
      <rPr>
        <sz val="8"/>
        <color theme="1"/>
        <rFont val="ＭＳ Ｐゴシック"/>
        <family val="2"/>
        <charset val="128"/>
      </rPr>
      <t xml:space="preserve">ラベンダー油
</t>
    </r>
    <r>
      <rPr>
        <sz val="8"/>
        <color theme="1"/>
        <rFont val="Arial"/>
        <family val="2"/>
        <charset val="204"/>
      </rPr>
      <t xml:space="preserve">14 </t>
    </r>
    <r>
      <rPr>
        <sz val="8"/>
        <color theme="1"/>
        <rFont val="ＭＳ Ｐゴシック"/>
        <family val="2"/>
        <charset val="128"/>
      </rPr>
      <t xml:space="preserve">黒砂糖エキス
</t>
    </r>
    <r>
      <rPr>
        <sz val="8"/>
        <color theme="1"/>
        <rFont val="Arial"/>
        <family val="2"/>
        <charset val="204"/>
      </rPr>
      <t xml:space="preserve">15 </t>
    </r>
    <r>
      <rPr>
        <sz val="8"/>
        <color theme="1"/>
        <rFont val="ＭＳ Ｐゴシック"/>
        <family val="2"/>
        <charset val="128"/>
      </rPr>
      <t xml:space="preserve">水溶性コラーゲン
</t>
    </r>
    <r>
      <rPr>
        <sz val="8"/>
        <color theme="1"/>
        <rFont val="Arial"/>
        <family val="2"/>
        <charset val="204"/>
      </rPr>
      <t xml:space="preserve">16 </t>
    </r>
    <r>
      <rPr>
        <sz val="8"/>
        <color theme="1"/>
        <rFont val="ＭＳ Ｐゴシック"/>
        <family val="2"/>
        <charset val="128"/>
      </rPr>
      <t xml:space="preserve">オタネニンジン根エキス
</t>
    </r>
    <r>
      <rPr>
        <sz val="8"/>
        <color theme="1"/>
        <rFont val="Arial"/>
        <family val="2"/>
        <charset val="204"/>
      </rPr>
      <t xml:space="preserve">17 </t>
    </r>
    <r>
      <rPr>
        <sz val="8"/>
        <color theme="1"/>
        <rFont val="ＭＳ Ｐゴシック"/>
        <family val="2"/>
        <charset val="128"/>
      </rPr>
      <t xml:space="preserve">ゲンチアナ根エキス
</t>
    </r>
    <r>
      <rPr>
        <sz val="8"/>
        <color theme="1"/>
        <rFont val="Arial"/>
        <family val="2"/>
        <charset val="204"/>
      </rPr>
      <t xml:space="preserve">18 </t>
    </r>
    <r>
      <rPr>
        <sz val="8"/>
        <color theme="1"/>
        <rFont val="ＭＳ Ｐゴシック"/>
        <family val="2"/>
        <charset val="128"/>
      </rPr>
      <t xml:space="preserve">ユーカリ油
</t>
    </r>
    <r>
      <rPr>
        <sz val="8"/>
        <color theme="1"/>
        <rFont val="Arial"/>
        <family val="2"/>
        <charset val="204"/>
      </rPr>
      <t xml:space="preserve">19 </t>
    </r>
    <r>
      <rPr>
        <sz val="8"/>
        <color theme="1"/>
        <rFont val="ＭＳ Ｐゴシック"/>
        <family val="2"/>
        <charset val="128"/>
      </rPr>
      <t xml:space="preserve">ウメ果実エキス
</t>
    </r>
    <r>
      <rPr>
        <sz val="8"/>
        <color theme="1"/>
        <rFont val="Arial"/>
        <family val="2"/>
        <charset val="204"/>
      </rPr>
      <t xml:space="preserve">20 </t>
    </r>
    <r>
      <rPr>
        <sz val="8"/>
        <color theme="1"/>
        <rFont val="ＭＳ Ｐゴシック"/>
        <family val="2"/>
        <charset val="128"/>
      </rPr>
      <t xml:space="preserve">加水分解コメエキス
</t>
    </r>
    <r>
      <rPr>
        <sz val="8"/>
        <color theme="1"/>
        <rFont val="Arial"/>
        <family val="2"/>
        <charset val="204"/>
      </rPr>
      <t xml:space="preserve">21 </t>
    </r>
    <r>
      <rPr>
        <sz val="8"/>
        <color theme="1"/>
        <rFont val="ＭＳ Ｐゴシック"/>
        <family val="2"/>
        <charset val="128"/>
      </rPr>
      <t xml:space="preserve">レシチン
</t>
    </r>
    <r>
      <rPr>
        <sz val="8"/>
        <color theme="1"/>
        <rFont val="Arial"/>
        <family val="2"/>
        <charset val="204"/>
      </rPr>
      <t xml:space="preserve">22 </t>
    </r>
    <r>
      <rPr>
        <sz val="8"/>
        <color theme="1"/>
        <rFont val="ＭＳ Ｐゴシック"/>
        <family val="2"/>
        <charset val="128"/>
      </rPr>
      <t xml:space="preserve">アンペロプシスグロセデンタタ葉エキス
</t>
    </r>
    <r>
      <rPr>
        <sz val="8"/>
        <color theme="1"/>
        <rFont val="Arial"/>
        <family val="2"/>
        <charset val="204"/>
      </rPr>
      <t xml:space="preserve">23 </t>
    </r>
    <r>
      <rPr>
        <sz val="8"/>
        <color theme="1"/>
        <rFont val="ＭＳ Ｐゴシック"/>
        <family val="2"/>
        <charset val="128"/>
      </rPr>
      <t xml:space="preserve">ヒオウギエキス
</t>
    </r>
    <r>
      <rPr>
        <sz val="8"/>
        <color theme="1"/>
        <rFont val="Arial"/>
        <family val="2"/>
        <charset val="204"/>
      </rPr>
      <t xml:space="preserve">24 </t>
    </r>
    <r>
      <rPr>
        <sz val="8"/>
        <color theme="1"/>
        <rFont val="ＭＳ Ｐゴシック"/>
        <family val="2"/>
        <charset val="128"/>
      </rPr>
      <t xml:space="preserve">アイ葉／茎エキス
</t>
    </r>
    <r>
      <rPr>
        <sz val="8"/>
        <color theme="1"/>
        <rFont val="Arial"/>
        <family val="2"/>
        <charset val="204"/>
      </rPr>
      <t xml:space="preserve">25 </t>
    </r>
    <r>
      <rPr>
        <sz val="8"/>
        <color theme="1"/>
        <rFont val="ＭＳ Ｐゴシック"/>
        <family val="2"/>
        <charset val="128"/>
      </rPr>
      <t xml:space="preserve">フトモモ葉エキス
</t>
    </r>
    <r>
      <rPr>
        <sz val="8"/>
        <color theme="1"/>
        <rFont val="Arial"/>
        <family val="2"/>
        <charset val="204"/>
      </rPr>
      <t xml:space="preserve">26 </t>
    </r>
    <r>
      <rPr>
        <sz val="8"/>
        <color theme="1"/>
        <rFont val="ＭＳ Ｐゴシック"/>
        <family val="2"/>
        <charset val="128"/>
      </rPr>
      <t xml:space="preserve">ドクダミエキス
</t>
    </r>
    <r>
      <rPr>
        <sz val="8"/>
        <color theme="1"/>
        <rFont val="Arial"/>
        <family val="2"/>
        <charset val="204"/>
      </rPr>
      <t xml:space="preserve">27 </t>
    </r>
    <r>
      <rPr>
        <sz val="8"/>
        <color theme="1"/>
        <rFont val="ＭＳ Ｐゴシック"/>
        <family val="2"/>
        <charset val="128"/>
      </rPr>
      <t xml:space="preserve">ハトムギ種子エキス
</t>
    </r>
    <r>
      <rPr>
        <sz val="8"/>
        <color theme="1"/>
        <rFont val="Arial"/>
        <family val="2"/>
        <charset val="204"/>
      </rPr>
      <t xml:space="preserve">28 </t>
    </r>
    <r>
      <rPr>
        <sz val="8"/>
        <color theme="1"/>
        <rFont val="ＭＳ Ｐゴシック"/>
        <family val="2"/>
        <charset val="128"/>
      </rPr>
      <t xml:space="preserve">カンゾウ根エキス
</t>
    </r>
    <r>
      <rPr>
        <sz val="8"/>
        <color theme="1"/>
        <rFont val="Arial"/>
        <family val="2"/>
        <charset val="204"/>
      </rPr>
      <t xml:space="preserve">29 </t>
    </r>
    <r>
      <rPr>
        <sz val="8"/>
        <color theme="1"/>
        <rFont val="ＭＳ Ｐゴシック"/>
        <family val="2"/>
        <charset val="128"/>
      </rPr>
      <t xml:space="preserve">アロエベラ葉エキス
</t>
    </r>
    <r>
      <rPr>
        <sz val="8"/>
        <color theme="1"/>
        <rFont val="Arial"/>
        <family val="2"/>
        <charset val="204"/>
      </rPr>
      <t xml:space="preserve">30 </t>
    </r>
    <r>
      <rPr>
        <sz val="8"/>
        <color theme="1"/>
        <rFont val="ＭＳ Ｐゴシック"/>
        <family val="2"/>
        <charset val="128"/>
      </rPr>
      <t xml:space="preserve">アルニカ花エキス
</t>
    </r>
    <r>
      <rPr>
        <sz val="8"/>
        <color theme="1"/>
        <rFont val="Arial"/>
        <family val="2"/>
        <charset val="204"/>
      </rPr>
      <t xml:space="preserve">31 </t>
    </r>
    <r>
      <rPr>
        <sz val="8"/>
        <color theme="1"/>
        <rFont val="ＭＳ Ｐゴシック"/>
        <family val="2"/>
        <charset val="128"/>
      </rPr>
      <t xml:space="preserve">セイヨウオトギリソウ花／葉／茎エキス
</t>
    </r>
    <r>
      <rPr>
        <sz val="8"/>
        <color theme="1"/>
        <rFont val="Arial"/>
        <family val="2"/>
        <charset val="204"/>
      </rPr>
      <t xml:space="preserve">32 </t>
    </r>
    <r>
      <rPr>
        <sz val="8"/>
        <color theme="1"/>
        <rFont val="ＭＳ Ｐゴシック"/>
        <family val="2"/>
        <charset val="128"/>
      </rPr>
      <t xml:space="preserve">セイヨウキズタエキス
</t>
    </r>
    <r>
      <rPr>
        <sz val="8"/>
        <color theme="1"/>
        <rFont val="Arial"/>
        <family val="2"/>
        <charset val="204"/>
      </rPr>
      <t xml:space="preserve">33 </t>
    </r>
    <r>
      <rPr>
        <sz val="8"/>
        <color theme="1"/>
        <rFont val="ＭＳ Ｐゴシック"/>
        <family val="2"/>
        <charset val="128"/>
      </rPr>
      <t xml:space="preserve">セイヨウトチノキ葉エキス
</t>
    </r>
    <r>
      <rPr>
        <sz val="8"/>
        <color theme="1"/>
        <rFont val="Arial"/>
        <family val="2"/>
        <charset val="204"/>
      </rPr>
      <t xml:space="preserve">34 </t>
    </r>
    <r>
      <rPr>
        <sz val="8"/>
        <color theme="1"/>
        <rFont val="ＭＳ Ｐゴシック"/>
        <family val="2"/>
        <charset val="128"/>
      </rPr>
      <t xml:space="preserve">ハマメリス葉エキス
</t>
    </r>
    <r>
      <rPr>
        <sz val="8"/>
        <color theme="1"/>
        <rFont val="Arial"/>
        <family val="2"/>
        <charset val="204"/>
      </rPr>
      <t xml:space="preserve">35 </t>
    </r>
    <r>
      <rPr>
        <sz val="8"/>
        <color theme="1"/>
        <rFont val="ＭＳ Ｐゴシック"/>
        <family val="2"/>
        <charset val="128"/>
      </rPr>
      <t xml:space="preserve">ブドウ葉エキス
</t>
    </r>
    <r>
      <rPr>
        <sz val="8"/>
        <color theme="1"/>
        <rFont val="Arial"/>
        <family val="2"/>
        <charset val="204"/>
      </rPr>
      <t xml:space="preserve">36 </t>
    </r>
    <r>
      <rPr>
        <sz val="8"/>
        <color theme="1"/>
        <rFont val="ＭＳ Ｐゴシック"/>
        <family val="2"/>
        <charset val="128"/>
      </rPr>
      <t xml:space="preserve">ナツメ果実エキス
</t>
    </r>
    <r>
      <rPr>
        <sz val="8"/>
        <color theme="1"/>
        <rFont val="Arial"/>
        <family val="2"/>
        <charset val="204"/>
      </rPr>
      <t xml:space="preserve">37 </t>
    </r>
    <r>
      <rPr>
        <sz val="8"/>
        <color theme="1"/>
        <rFont val="ＭＳ Ｐゴシック"/>
        <family val="2"/>
        <charset val="128"/>
      </rPr>
      <t xml:space="preserve">カワラヨモギ花エキス
</t>
    </r>
    <r>
      <rPr>
        <sz val="8"/>
        <color theme="1"/>
        <rFont val="Arial"/>
        <family val="2"/>
        <charset val="204"/>
      </rPr>
      <t xml:space="preserve">38 </t>
    </r>
    <r>
      <rPr>
        <sz val="8"/>
        <color theme="1"/>
        <rFont val="ＭＳ Ｐゴシック"/>
        <family val="2"/>
        <charset val="128"/>
      </rPr>
      <t xml:space="preserve">オウゴン根エキス
</t>
    </r>
    <r>
      <rPr>
        <sz val="8"/>
        <color theme="1"/>
        <rFont val="Arial"/>
        <family val="2"/>
        <charset val="204"/>
      </rPr>
      <t xml:space="preserve">39 </t>
    </r>
    <r>
      <rPr>
        <sz val="8"/>
        <color theme="1"/>
        <rFont val="ＭＳ Ｐゴシック"/>
        <family val="2"/>
        <charset val="128"/>
      </rPr>
      <t xml:space="preserve">マグワ根皮エキス
</t>
    </r>
    <r>
      <rPr>
        <sz val="8"/>
        <color theme="1"/>
        <rFont val="Arial"/>
        <family val="2"/>
        <charset val="204"/>
      </rPr>
      <t xml:space="preserve">40 </t>
    </r>
    <r>
      <rPr>
        <sz val="8"/>
        <color theme="1"/>
        <rFont val="ＭＳ Ｐゴシック"/>
        <family val="2"/>
        <charset val="128"/>
      </rPr>
      <t xml:space="preserve">カンゾウ葉エキス
</t>
    </r>
    <r>
      <rPr>
        <sz val="8"/>
        <color theme="1"/>
        <rFont val="Arial"/>
        <family val="2"/>
        <charset val="204"/>
      </rPr>
      <t xml:space="preserve">41 </t>
    </r>
    <r>
      <rPr>
        <sz val="8"/>
        <color theme="1"/>
        <rFont val="ＭＳ Ｐゴシック"/>
        <family val="2"/>
        <charset val="128"/>
      </rPr>
      <t xml:space="preserve">セラミドＮＰ
</t>
    </r>
    <r>
      <rPr>
        <sz val="8"/>
        <color theme="1"/>
        <rFont val="Arial"/>
        <family val="2"/>
        <charset val="204"/>
      </rPr>
      <t xml:space="preserve">42 </t>
    </r>
    <r>
      <rPr>
        <sz val="8"/>
        <color theme="1"/>
        <rFont val="ＭＳ Ｐゴシック"/>
        <family val="2"/>
        <charset val="128"/>
      </rPr>
      <t xml:space="preserve">メントール
</t>
    </r>
    <r>
      <rPr>
        <sz val="8"/>
        <color theme="1"/>
        <rFont val="Arial"/>
        <family val="2"/>
        <charset val="204"/>
      </rPr>
      <t xml:space="preserve">43 </t>
    </r>
    <r>
      <rPr>
        <sz val="8"/>
        <color theme="1"/>
        <rFont val="ＭＳ Ｐゴシック"/>
        <family val="2"/>
        <charset val="128"/>
      </rPr>
      <t xml:space="preserve">グリチルレチン酸ステアリル
</t>
    </r>
    <r>
      <rPr>
        <sz val="8"/>
        <color theme="1"/>
        <rFont val="Arial"/>
        <family val="2"/>
        <charset val="204"/>
      </rPr>
      <t xml:space="preserve">44 </t>
    </r>
    <r>
      <rPr>
        <sz val="8"/>
        <color theme="1"/>
        <rFont val="ＭＳ Ｐゴシック"/>
        <family val="2"/>
        <charset val="128"/>
      </rPr>
      <t xml:space="preserve">プルラン
</t>
    </r>
    <r>
      <rPr>
        <sz val="8"/>
        <color theme="1"/>
        <rFont val="Arial"/>
        <family val="2"/>
        <charset val="204"/>
      </rPr>
      <t xml:space="preserve">45 </t>
    </r>
    <r>
      <rPr>
        <sz val="8"/>
        <color theme="1"/>
        <rFont val="ＭＳ Ｐゴシック"/>
        <family val="2"/>
        <charset val="128"/>
      </rPr>
      <t xml:space="preserve">アルカリゲネス産生多糖体
</t>
    </r>
    <r>
      <rPr>
        <sz val="8"/>
        <color theme="1"/>
        <rFont val="Arial"/>
        <family val="2"/>
        <charset val="204"/>
      </rPr>
      <t xml:space="preserve">46 </t>
    </r>
    <r>
      <rPr>
        <sz val="8"/>
        <color theme="1"/>
        <rFont val="ＭＳ Ｐゴシック"/>
        <family val="2"/>
        <charset val="128"/>
      </rPr>
      <t xml:space="preserve">キサンタンガム
</t>
    </r>
    <r>
      <rPr>
        <sz val="8"/>
        <color theme="1"/>
        <rFont val="Arial"/>
        <family val="2"/>
        <charset val="204"/>
      </rPr>
      <t xml:space="preserve">47 </t>
    </r>
    <r>
      <rPr>
        <sz val="8"/>
        <color theme="1"/>
        <rFont val="ＭＳ Ｐゴシック"/>
        <family val="2"/>
        <charset val="128"/>
      </rPr>
      <t xml:space="preserve">ステアリン酸ＰＥＧ－４０
</t>
    </r>
    <r>
      <rPr>
        <sz val="8"/>
        <color theme="1"/>
        <rFont val="Arial"/>
        <family val="2"/>
        <charset val="204"/>
      </rPr>
      <t xml:space="preserve">48 </t>
    </r>
    <r>
      <rPr>
        <sz val="8"/>
        <color theme="1"/>
        <rFont val="ＭＳ Ｐゴシック"/>
        <family val="2"/>
        <charset val="128"/>
      </rPr>
      <t xml:space="preserve">ＰＰＧ－２４グリセレス－２４
</t>
    </r>
    <r>
      <rPr>
        <sz val="8"/>
        <color theme="1"/>
        <rFont val="Arial"/>
        <family val="2"/>
        <charset val="204"/>
      </rPr>
      <t xml:space="preserve">49 </t>
    </r>
    <r>
      <rPr>
        <sz val="8"/>
        <color theme="1"/>
        <rFont val="ＭＳ Ｐゴシック"/>
        <family val="2"/>
        <charset val="128"/>
      </rPr>
      <t xml:space="preserve">ステアロイルメチルタウリンＮａ
</t>
    </r>
    <r>
      <rPr>
        <sz val="8"/>
        <color theme="1"/>
        <rFont val="Arial"/>
        <family val="2"/>
        <charset val="204"/>
      </rPr>
      <t xml:space="preserve">50 </t>
    </r>
    <r>
      <rPr>
        <sz val="8"/>
        <color theme="1"/>
        <rFont val="ＭＳ Ｐゴシック"/>
        <family val="2"/>
        <charset val="128"/>
      </rPr>
      <t xml:space="preserve">クエン酸Ｎａ
</t>
    </r>
    <r>
      <rPr>
        <sz val="8"/>
        <color theme="1"/>
        <rFont val="Arial"/>
        <family val="2"/>
        <charset val="204"/>
      </rPr>
      <t xml:space="preserve">51 </t>
    </r>
    <r>
      <rPr>
        <sz val="8"/>
        <color theme="1"/>
        <rFont val="ＭＳ Ｐゴシック"/>
        <family val="2"/>
        <charset val="128"/>
      </rPr>
      <t xml:space="preserve">クエン酸
</t>
    </r>
    <r>
      <rPr>
        <sz val="8"/>
        <color theme="1"/>
        <rFont val="Arial"/>
        <family val="2"/>
        <charset val="204"/>
      </rPr>
      <t xml:space="preserve">52 </t>
    </r>
    <r>
      <rPr>
        <sz val="8"/>
        <color theme="1"/>
        <rFont val="ＭＳ Ｐゴシック"/>
        <family val="2"/>
        <charset val="128"/>
      </rPr>
      <t>フェノキシエタノール</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</si>
  <si>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Cleansing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</si>
  <si>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Doreor Wash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</si>
  <si>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Doreor Cold TESTER(N.C.V)</t>
    </r>
  </si>
  <si>
    <r>
      <rPr>
        <sz val="10"/>
        <color rgb="FF000000"/>
        <rFont val="Arial"/>
        <family val="3"/>
        <charset val="128"/>
      </rPr>
      <t>《</t>
    </r>
    <r>
      <rPr>
        <sz val="10"/>
        <color rgb="FF000000"/>
        <rFont val="Arial"/>
        <family val="2"/>
        <charset val="204"/>
      </rPr>
      <t>Relent</t>
    </r>
    <r>
      <rPr>
        <sz val="10"/>
        <color rgb="FF000000"/>
        <rFont val="Arial"/>
        <family val="3"/>
        <charset val="128"/>
      </rPr>
      <t>》</t>
    </r>
    <r>
      <rPr>
        <sz val="10"/>
        <color rgb="FF000000"/>
        <rFont val="Arial"/>
        <family val="2"/>
        <charset val="204"/>
      </rPr>
      <t>La Cerarl Doreor Cold 120 g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</si>
  <si>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Freshener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</si>
  <si>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VC Runny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</si>
  <si>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Doll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</si>
  <si>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Runny  TESTER(N.C.V)</t>
    </r>
  </si>
  <si>
    <r>
      <rPr>
        <sz val="12"/>
        <rFont val="Yu Mincho"/>
        <family val="1"/>
        <charset val="128"/>
      </rPr>
      <t>リレント　ラ・セラール　ドロゥワーセラム</t>
    </r>
  </si>
  <si>
    <r>
      <rPr>
        <sz val="10"/>
        <rFont val="Arial"/>
        <family val="2"/>
      </rPr>
      <t>《</t>
    </r>
    <r>
      <rPr>
        <sz val="10"/>
        <rFont val="Arial"/>
        <family val="2"/>
        <charset val="204"/>
      </rPr>
      <t>Relent</t>
    </r>
    <r>
      <rPr>
        <sz val="10"/>
        <rFont val="Arial"/>
        <family val="2"/>
      </rPr>
      <t>》</t>
    </r>
    <r>
      <rPr>
        <sz val="10"/>
        <rFont val="Arial"/>
        <family val="2"/>
        <charset val="204"/>
      </rPr>
      <t>La Cerarl Doreor serum  TESTER(N.C.V)</t>
    </r>
  </si>
  <si>
    <r>
      <rPr>
        <sz val="10"/>
        <rFont val="Arial"/>
        <family val="2"/>
      </rPr>
      <t>《</t>
    </r>
    <r>
      <rPr>
        <sz val="10"/>
        <rFont val="Arial"/>
        <family val="2"/>
        <charset val="204"/>
      </rPr>
      <t>Relent</t>
    </r>
    <r>
      <rPr>
        <sz val="10"/>
        <rFont val="Arial"/>
        <family val="2"/>
      </rPr>
      <t>》</t>
    </r>
    <r>
      <rPr>
        <sz val="10"/>
        <rFont val="Arial"/>
        <family val="2"/>
        <charset val="204"/>
      </rPr>
      <t>La Cerarl Doreor Pack  TESTER(N.C.V)</t>
    </r>
  </si>
  <si>
    <r>
      <rPr>
        <sz val="10"/>
        <rFont val="Arial"/>
        <family val="2"/>
      </rPr>
      <t>《</t>
    </r>
    <r>
      <rPr>
        <sz val="10"/>
        <rFont val="Arial"/>
        <family val="2"/>
        <charset val="204"/>
      </rPr>
      <t>Relent</t>
    </r>
    <r>
      <rPr>
        <sz val="10"/>
        <rFont val="Arial"/>
        <family val="2"/>
      </rPr>
      <t>》</t>
    </r>
    <r>
      <rPr>
        <sz val="10"/>
        <rFont val="Arial"/>
        <family val="2"/>
        <charset val="204"/>
      </rPr>
      <t>La Cerarl Doreor Milk  TESTER(N.C.V)</t>
    </r>
  </si>
  <si>
    <r>
      <rPr>
        <sz val="10"/>
        <rFont val="Arial"/>
        <family val="2"/>
      </rPr>
      <t>《</t>
    </r>
    <r>
      <rPr>
        <sz val="10"/>
        <rFont val="Arial"/>
        <family val="2"/>
        <charset val="204"/>
      </rPr>
      <t>Relent</t>
    </r>
    <r>
      <rPr>
        <sz val="10"/>
        <rFont val="Arial"/>
        <family val="2"/>
      </rPr>
      <t>》</t>
    </r>
    <r>
      <rPr>
        <sz val="10"/>
        <rFont val="Arial"/>
        <family val="2"/>
        <charset val="204"/>
      </rPr>
      <t>La Cerarl Doreor Cream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</si>
  <si>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Cream  Rich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</si>
  <si>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Shampoo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</si>
  <si>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Treatment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</si>
  <si>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Body Shampoo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</si>
  <si>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Wash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</si>
  <si>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Pack TESTER(N.C.V)</t>
    </r>
  </si>
  <si>
    <r>
      <rPr>
        <sz val="10"/>
        <rFont val="Arial"/>
        <family val="2"/>
      </rPr>
      <t>《</t>
    </r>
    <r>
      <rPr>
        <sz val="10"/>
        <rFont val="Arial"/>
        <family val="2"/>
        <charset val="204"/>
      </rPr>
      <t>Relent</t>
    </r>
    <r>
      <rPr>
        <sz val="10"/>
        <rFont val="Arial"/>
        <family val="2"/>
      </rPr>
      <t>》</t>
    </r>
    <r>
      <rPr>
        <sz val="10"/>
        <rFont val="Arial"/>
        <family val="2"/>
        <charset val="204"/>
      </rPr>
      <t>YOKIBI Essence Cold TESTER(N.C.V)</t>
    </r>
  </si>
  <si>
    <r>
      <rPr>
        <sz val="12"/>
        <rFont val="Yu Mincho"/>
        <family val="1"/>
        <charset val="128"/>
      </rPr>
      <t>リレント</t>
    </r>
    <r>
      <rPr>
        <sz val="12"/>
        <rFont val="Arial"/>
        <family val="2"/>
        <charset val="204"/>
      </rPr>
      <t xml:space="preserve"> YOKIBI</t>
    </r>
    <r>
      <rPr>
        <sz val="12"/>
        <rFont val="Yu Mincho"/>
        <family val="1"/>
        <charset val="128"/>
      </rPr>
      <t>　エッセンスシルキームース</t>
    </r>
  </si>
  <si>
    <r>
      <rPr>
        <sz val="10"/>
        <rFont val="Arial"/>
        <family val="2"/>
      </rPr>
      <t>《</t>
    </r>
    <r>
      <rPr>
        <sz val="10"/>
        <rFont val="Arial"/>
        <family val="2"/>
        <charset val="204"/>
      </rPr>
      <t>Relent</t>
    </r>
    <r>
      <rPr>
        <sz val="10"/>
        <rFont val="Arial"/>
        <family val="2"/>
      </rPr>
      <t>》</t>
    </r>
    <r>
      <rPr>
        <sz val="10"/>
        <rFont val="Arial"/>
        <family val="2"/>
        <charset val="204"/>
      </rPr>
      <t>YOKIBI Essence Silky Mousse TESTER(N.C.V)</t>
    </r>
  </si>
  <si>
    <r>
      <rPr>
        <sz val="12"/>
        <rFont val="Yu Mincho"/>
        <family val="1"/>
        <charset val="128"/>
      </rPr>
      <t>リレント</t>
    </r>
    <r>
      <rPr>
        <sz val="12"/>
        <rFont val="Arial"/>
        <family val="2"/>
        <charset val="204"/>
      </rPr>
      <t xml:space="preserve"> YOKIBI</t>
    </r>
    <r>
      <rPr>
        <sz val="12"/>
        <rFont val="Yu Mincho"/>
        <family val="1"/>
        <charset val="128"/>
      </rPr>
      <t>　エッセンスフレッシュ</t>
    </r>
  </si>
  <si>
    <r>
      <rPr>
        <sz val="10"/>
        <rFont val="Arial"/>
        <family val="2"/>
      </rPr>
      <t>《</t>
    </r>
    <r>
      <rPr>
        <sz val="10"/>
        <rFont val="Arial"/>
        <family val="2"/>
        <charset val="204"/>
      </rPr>
      <t>Relent</t>
    </r>
    <r>
      <rPr>
        <sz val="10"/>
        <rFont val="Arial"/>
        <family val="2"/>
      </rPr>
      <t>》</t>
    </r>
    <r>
      <rPr>
        <sz val="10"/>
        <rFont val="Arial"/>
        <family val="2"/>
        <charset val="204"/>
      </rPr>
      <t>YOKIBI Essence Fresh TESTER(N.C.V)</t>
    </r>
  </si>
  <si>
    <r>
      <rPr>
        <sz val="12"/>
        <rFont val="Yu Mincho"/>
        <family val="1"/>
        <charset val="128"/>
      </rPr>
      <t>リレント</t>
    </r>
    <r>
      <rPr>
        <sz val="12"/>
        <rFont val="Arial"/>
        <family val="2"/>
        <charset val="204"/>
      </rPr>
      <t xml:space="preserve"> YOKIBI</t>
    </r>
    <r>
      <rPr>
        <sz val="12"/>
        <rFont val="Yu Mincho"/>
        <family val="1"/>
        <charset val="128"/>
      </rPr>
      <t>　エッセンスローション</t>
    </r>
  </si>
  <si>
    <r>
      <rPr>
        <sz val="10"/>
        <rFont val="Arial"/>
        <family val="2"/>
      </rPr>
      <t>《</t>
    </r>
    <r>
      <rPr>
        <sz val="10"/>
        <rFont val="Arial"/>
        <family val="2"/>
        <charset val="204"/>
      </rPr>
      <t>Relent</t>
    </r>
    <r>
      <rPr>
        <sz val="10"/>
        <rFont val="Arial"/>
        <family val="2"/>
      </rPr>
      <t>》</t>
    </r>
    <r>
      <rPr>
        <sz val="10"/>
        <rFont val="Arial"/>
        <family val="2"/>
        <charset val="204"/>
      </rPr>
      <t>YOKIBI Essence Lotion TESTER(N.C.V)</t>
    </r>
  </si>
  <si>
    <r>
      <rPr>
        <sz val="10"/>
        <rFont val="Arial"/>
        <family val="2"/>
      </rPr>
      <t>《</t>
    </r>
    <r>
      <rPr>
        <sz val="10"/>
        <rFont val="Arial"/>
        <family val="2"/>
        <charset val="204"/>
      </rPr>
      <t>Relent</t>
    </r>
    <r>
      <rPr>
        <sz val="10"/>
        <rFont val="Arial"/>
        <family val="2"/>
      </rPr>
      <t>》</t>
    </r>
    <r>
      <rPr>
        <sz val="10"/>
        <rFont val="Arial"/>
        <family val="2"/>
        <charset val="204"/>
      </rPr>
      <t>YOKIBI Essence Cleansing TESTER(N.C.V)</t>
    </r>
  </si>
  <si>
    <r>
      <rPr>
        <sz val="12"/>
        <rFont val="Yu Mincho"/>
        <family val="1"/>
        <charset val="128"/>
      </rPr>
      <t>リレント</t>
    </r>
    <r>
      <rPr>
        <sz val="12"/>
        <rFont val="Arial"/>
        <family val="2"/>
        <charset val="204"/>
      </rPr>
      <t xml:space="preserve"> YOKIBI</t>
    </r>
    <r>
      <rPr>
        <sz val="12"/>
        <rFont val="Yu Mincho"/>
        <family val="1"/>
        <charset val="128"/>
      </rPr>
      <t>　エッセンスジェル</t>
    </r>
  </si>
  <si>
    <r>
      <rPr>
        <sz val="10"/>
        <rFont val="Arial"/>
        <family val="2"/>
      </rPr>
      <t>《</t>
    </r>
    <r>
      <rPr>
        <sz val="10"/>
        <rFont val="Arial"/>
        <family val="2"/>
        <charset val="204"/>
      </rPr>
      <t>Relent</t>
    </r>
    <r>
      <rPr>
        <sz val="10"/>
        <rFont val="Arial"/>
        <family val="2"/>
      </rPr>
      <t>》</t>
    </r>
    <r>
      <rPr>
        <sz val="10"/>
        <rFont val="Arial"/>
        <family val="2"/>
        <charset val="204"/>
      </rPr>
      <t>YOKIBI Essence Gel  TESTER(N.C.V)</t>
    </r>
  </si>
  <si>
    <r>
      <rPr>
        <sz val="12"/>
        <rFont val="Yu Mincho"/>
        <family val="1"/>
        <charset val="128"/>
      </rPr>
      <t>リレント</t>
    </r>
    <r>
      <rPr>
        <sz val="12"/>
        <rFont val="Arial"/>
        <family val="2"/>
        <charset val="204"/>
      </rPr>
      <t xml:space="preserve"> YOKIBI</t>
    </r>
    <r>
      <rPr>
        <sz val="12"/>
        <rFont val="Yu Mincho"/>
        <family val="1"/>
        <charset val="128"/>
      </rPr>
      <t>　エッセンスアイトリートメント</t>
    </r>
  </si>
  <si>
    <r>
      <rPr>
        <sz val="10"/>
        <rFont val="Arial"/>
        <family val="2"/>
      </rPr>
      <t>《</t>
    </r>
    <r>
      <rPr>
        <sz val="10"/>
        <rFont val="Arial"/>
        <family val="2"/>
        <charset val="204"/>
      </rPr>
      <t>Relent</t>
    </r>
    <r>
      <rPr>
        <sz val="10"/>
        <rFont val="Arial"/>
        <family val="2"/>
      </rPr>
      <t>》</t>
    </r>
    <r>
      <rPr>
        <sz val="10"/>
        <rFont val="Arial"/>
        <family val="2"/>
        <charset val="204"/>
      </rPr>
      <t>YOKIBI Essence Eye Treatment  TESTER(N.C.V)</t>
    </r>
  </si>
  <si>
    <r>
      <rPr>
        <sz val="12"/>
        <rFont val="Yu Mincho"/>
        <family val="1"/>
        <charset val="128"/>
      </rPr>
      <t>リレント</t>
    </r>
    <r>
      <rPr>
        <sz val="12"/>
        <rFont val="Arial"/>
        <family val="2"/>
        <charset val="204"/>
      </rPr>
      <t xml:space="preserve"> YOKIBI</t>
    </r>
    <r>
      <rPr>
        <sz val="12"/>
        <rFont val="Yu Mincho"/>
        <family val="1"/>
        <charset val="128"/>
      </rPr>
      <t>　エッセンスエマルション</t>
    </r>
    <r>
      <rPr>
        <sz val="12"/>
        <rFont val="Arial"/>
        <family val="2"/>
        <charset val="204"/>
      </rPr>
      <t xml:space="preserve"> </t>
    </r>
    <r>
      <rPr>
        <sz val="12"/>
        <rFont val="Yu Mincho"/>
        <family val="1"/>
        <charset val="128"/>
      </rPr>
      <t>リッチ</t>
    </r>
  </si>
  <si>
    <r>
      <rPr>
        <sz val="10"/>
        <rFont val="Arial"/>
        <family val="2"/>
      </rPr>
      <t>《</t>
    </r>
    <r>
      <rPr>
        <sz val="10"/>
        <rFont val="Arial"/>
        <family val="2"/>
        <charset val="204"/>
      </rPr>
      <t>Relent</t>
    </r>
    <r>
      <rPr>
        <sz val="10"/>
        <rFont val="Arial"/>
        <family val="2"/>
      </rPr>
      <t>》</t>
    </r>
    <r>
      <rPr>
        <sz val="10"/>
        <rFont val="Arial"/>
        <family val="2"/>
        <charset val="204"/>
      </rPr>
      <t>YOKIBI Essence Emulsion Rich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</si>
  <si>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Emulsion Rich ×Rich  TESTER(N.C.V)</t>
    </r>
  </si>
  <si>
    <r>
      <rPr>
        <sz val="12"/>
        <rFont val="Yu Mincho"/>
        <family val="1"/>
        <charset val="128"/>
      </rPr>
      <t>リレント</t>
    </r>
    <r>
      <rPr>
        <sz val="12"/>
        <rFont val="Arial"/>
        <family val="2"/>
        <charset val="204"/>
      </rPr>
      <t xml:space="preserve"> YOKIBI</t>
    </r>
    <r>
      <rPr>
        <sz val="12"/>
        <rFont val="Yu Mincho"/>
        <family val="1"/>
        <charset val="128"/>
      </rPr>
      <t>　エッセンスクリーム</t>
    </r>
    <r>
      <rPr>
        <sz val="12"/>
        <rFont val="Arial"/>
        <family val="2"/>
        <charset val="204"/>
      </rPr>
      <t>(15g)</t>
    </r>
  </si>
  <si>
    <r>
      <rPr>
        <sz val="10"/>
        <rFont val="Arial"/>
        <family val="2"/>
      </rPr>
      <t>《</t>
    </r>
    <r>
      <rPr>
        <sz val="10"/>
        <rFont val="Arial"/>
        <family val="2"/>
        <charset val="204"/>
      </rPr>
      <t>Relent</t>
    </r>
    <r>
      <rPr>
        <sz val="10"/>
        <rFont val="Arial"/>
        <family val="2"/>
      </rPr>
      <t>》</t>
    </r>
    <r>
      <rPr>
        <sz val="10"/>
        <rFont val="Arial"/>
        <family val="2"/>
        <charset val="204"/>
      </rPr>
      <t>YOKIBI Essence Cream  TESTER(N.C.V)</t>
    </r>
  </si>
  <si>
    <r>
      <rPr>
        <sz val="12"/>
        <rFont val="Yu Mincho"/>
        <family val="1"/>
        <charset val="128"/>
      </rPr>
      <t>ヨウキビ　エッセンスクリームファンデーション</t>
    </r>
    <r>
      <rPr>
        <sz val="12"/>
        <rFont val="Arial"/>
        <family val="2"/>
        <charset val="204"/>
      </rPr>
      <t>201</t>
    </r>
  </si>
  <si>
    <r>
      <rPr>
        <sz val="10"/>
        <rFont val="Arial"/>
        <family val="2"/>
      </rPr>
      <t>《</t>
    </r>
    <r>
      <rPr>
        <sz val="10"/>
        <rFont val="Arial"/>
        <family val="2"/>
        <charset val="204"/>
      </rPr>
      <t>Relent</t>
    </r>
    <r>
      <rPr>
        <sz val="10"/>
        <rFont val="Arial"/>
        <family val="2"/>
      </rPr>
      <t>》</t>
    </r>
    <r>
      <rPr>
        <sz val="10"/>
        <rFont val="Arial"/>
        <family val="2"/>
        <charset val="204"/>
      </rPr>
      <t>YOKIBI Essence Cream Foundation 201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</si>
  <si>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Powder Foundation 200 TESTER(N.C.V)</t>
    </r>
  </si>
  <si>
    <r>
      <rPr>
        <sz val="12"/>
        <rFont val="Yu Mincho"/>
        <family val="1"/>
        <charset val="128"/>
      </rPr>
      <t>リレント　アステローペ　ウォッシングクリーム</t>
    </r>
  </si>
  <si>
    <r>
      <rPr>
        <sz val="10"/>
        <rFont val="Arial"/>
        <family val="2"/>
      </rPr>
      <t>《</t>
    </r>
    <r>
      <rPr>
        <sz val="10"/>
        <rFont val="Arial"/>
        <family val="2"/>
        <charset val="204"/>
      </rPr>
      <t>Relent</t>
    </r>
    <r>
      <rPr>
        <sz val="10"/>
        <rFont val="Arial"/>
        <family val="2"/>
      </rPr>
      <t>》</t>
    </r>
    <r>
      <rPr>
        <sz val="10"/>
        <rFont val="Arial"/>
        <family val="2"/>
        <charset val="204"/>
      </rPr>
      <t>ASTEROPE washing cream TESTER(N.C.V)</t>
    </r>
  </si>
  <si>
    <r>
      <rPr>
        <sz val="12"/>
        <rFont val="Yu Mincho"/>
        <family val="1"/>
        <charset val="128"/>
      </rPr>
      <t>リレント　アステローペ　コールドクリーム</t>
    </r>
  </si>
  <si>
    <r>
      <rPr>
        <sz val="10"/>
        <rFont val="Arial"/>
        <family val="2"/>
      </rPr>
      <t>《</t>
    </r>
    <r>
      <rPr>
        <sz val="10"/>
        <rFont val="Arial"/>
        <family val="2"/>
        <charset val="204"/>
      </rPr>
      <t>Relent</t>
    </r>
    <r>
      <rPr>
        <sz val="10"/>
        <rFont val="Arial"/>
        <family val="2"/>
      </rPr>
      <t>》</t>
    </r>
    <r>
      <rPr>
        <sz val="10"/>
        <rFont val="Arial"/>
        <family val="2"/>
        <charset val="204"/>
      </rPr>
      <t>ASTEROPE cold cream  TESTER(N.C.V)</t>
    </r>
  </si>
  <si>
    <r>
      <rPr>
        <sz val="12"/>
        <rFont val="Yu Mincho"/>
        <family val="1"/>
        <charset val="128"/>
      </rPr>
      <t>リレント　アステローペ　スキンローション</t>
    </r>
  </si>
  <si>
    <r>
      <rPr>
        <sz val="10"/>
        <rFont val="Arial"/>
        <family val="2"/>
      </rPr>
      <t>《</t>
    </r>
    <r>
      <rPr>
        <sz val="10"/>
        <rFont val="Arial"/>
        <family val="2"/>
        <charset val="204"/>
      </rPr>
      <t>Relent</t>
    </r>
    <r>
      <rPr>
        <sz val="10"/>
        <rFont val="Arial"/>
        <family val="2"/>
      </rPr>
      <t>》</t>
    </r>
    <r>
      <rPr>
        <sz val="10"/>
        <rFont val="Arial"/>
        <family val="2"/>
        <charset val="204"/>
      </rPr>
      <t>ASTEROPE skin lotion  TESTER(N.C.V)</t>
    </r>
  </si>
  <si>
    <r>
      <rPr>
        <sz val="12"/>
        <rFont val="Yu Mincho"/>
        <family val="1"/>
        <charset val="128"/>
      </rPr>
      <t>リレント　アステローペ　モイスチュアローション</t>
    </r>
  </si>
  <si>
    <r>
      <rPr>
        <sz val="10"/>
        <rFont val="Arial"/>
        <family val="2"/>
      </rPr>
      <t>《</t>
    </r>
    <r>
      <rPr>
        <sz val="10"/>
        <rFont val="Arial"/>
        <family val="2"/>
        <charset val="204"/>
      </rPr>
      <t>Relent</t>
    </r>
    <r>
      <rPr>
        <sz val="10"/>
        <rFont val="Arial"/>
        <family val="2"/>
      </rPr>
      <t>》</t>
    </r>
    <r>
      <rPr>
        <sz val="10"/>
        <rFont val="Arial"/>
        <family val="2"/>
        <charset val="204"/>
      </rPr>
      <t>ASTEROPE moisture lotion  TESTER(N.C.V)</t>
    </r>
  </si>
  <si>
    <r>
      <rPr>
        <sz val="12"/>
        <rFont val="Yu Mincho"/>
        <family val="1"/>
        <charset val="128"/>
      </rPr>
      <t>リレント　アステローペ　ミルクローション</t>
    </r>
  </si>
  <si>
    <r>
      <rPr>
        <sz val="10"/>
        <rFont val="Arial"/>
        <family val="2"/>
      </rPr>
      <t>《</t>
    </r>
    <r>
      <rPr>
        <sz val="10"/>
        <rFont val="Arial"/>
        <family val="2"/>
        <charset val="204"/>
      </rPr>
      <t>Relent</t>
    </r>
    <r>
      <rPr>
        <sz val="10"/>
        <rFont val="Arial"/>
        <family val="2"/>
      </rPr>
      <t>》</t>
    </r>
    <r>
      <rPr>
        <sz val="10"/>
        <rFont val="Arial"/>
        <family val="2"/>
        <charset val="204"/>
      </rPr>
      <t>ASTEROPE milk lotion  TESTER(N.C.V)</t>
    </r>
  </si>
  <si>
    <r>
      <rPr>
        <sz val="12"/>
        <rFont val="Yu Mincho"/>
        <family val="1"/>
        <charset val="128"/>
      </rPr>
      <t>リレント　アステローペ　モイスチュアクリーム</t>
    </r>
  </si>
  <si>
    <r>
      <rPr>
        <sz val="10"/>
        <rFont val="Arial"/>
        <family val="2"/>
      </rPr>
      <t>《</t>
    </r>
    <r>
      <rPr>
        <sz val="10"/>
        <rFont val="Arial"/>
        <family val="2"/>
        <charset val="204"/>
      </rPr>
      <t>Relent</t>
    </r>
    <r>
      <rPr>
        <sz val="10"/>
        <rFont val="Arial"/>
        <family val="2"/>
      </rPr>
      <t>》</t>
    </r>
    <r>
      <rPr>
        <sz val="10"/>
        <rFont val="Arial"/>
        <family val="2"/>
        <charset val="204"/>
      </rPr>
      <t>ASTEROPE moisture cream  TESTER(N.C.V)</t>
    </r>
  </si>
  <si>
    <r>
      <rPr>
        <sz val="12"/>
        <rFont val="Yu Mincho"/>
        <family val="1"/>
        <charset val="128"/>
      </rPr>
      <t>リレント　リナレス　スキンローション</t>
    </r>
  </si>
  <si>
    <r>
      <rPr>
        <sz val="10"/>
        <rFont val="Arial"/>
        <family val="2"/>
      </rPr>
      <t>《</t>
    </r>
    <r>
      <rPr>
        <sz val="10"/>
        <rFont val="Arial"/>
        <family val="2"/>
        <charset val="204"/>
      </rPr>
      <t>Relent</t>
    </r>
    <r>
      <rPr>
        <sz val="10"/>
        <rFont val="Arial"/>
        <family val="2"/>
      </rPr>
      <t>》</t>
    </r>
    <r>
      <rPr>
        <sz val="10"/>
        <rFont val="Arial"/>
        <family val="2"/>
        <charset val="204"/>
      </rPr>
      <t>Rinales skin lotion  TESTER(N.C.V)</t>
    </r>
  </si>
  <si>
    <r>
      <rPr>
        <sz val="12"/>
        <rFont val="Yu Mincho"/>
        <family val="1"/>
        <charset val="128"/>
      </rPr>
      <t>リレント　リナレス　エッセンス</t>
    </r>
    <r>
      <rPr>
        <sz val="12"/>
        <rFont val="Arial"/>
        <family val="2"/>
        <charset val="204"/>
      </rPr>
      <t>α</t>
    </r>
  </si>
  <si>
    <r>
      <rPr>
        <sz val="10"/>
        <rFont val="Arial"/>
        <family val="3"/>
        <charset val="128"/>
      </rPr>
      <t>《</t>
    </r>
    <r>
      <rPr>
        <sz val="10"/>
        <rFont val="Arial"/>
        <family val="2"/>
        <charset val="204"/>
      </rPr>
      <t>Relent</t>
    </r>
    <r>
      <rPr>
        <sz val="10"/>
        <rFont val="Arial"/>
        <family val="3"/>
        <charset val="128"/>
      </rPr>
      <t>》</t>
    </r>
    <r>
      <rPr>
        <sz val="10"/>
        <rFont val="Arial"/>
        <family val="2"/>
        <charset val="204"/>
      </rPr>
      <t>Rinales essence α  TESTER(N.C.V)</t>
    </r>
  </si>
  <si>
    <r>
      <rPr>
        <sz val="12"/>
        <rFont val="Yu Mincho"/>
        <family val="1"/>
        <charset val="128"/>
      </rPr>
      <t>リレント　リナレス　ミルクローション</t>
    </r>
  </si>
  <si>
    <r>
      <rPr>
        <sz val="10"/>
        <rFont val="Arial"/>
        <family val="2"/>
      </rPr>
      <t>《</t>
    </r>
    <r>
      <rPr>
        <sz val="10"/>
        <rFont val="Arial"/>
        <family val="2"/>
        <charset val="204"/>
      </rPr>
      <t>Relent</t>
    </r>
    <r>
      <rPr>
        <sz val="10"/>
        <rFont val="Arial"/>
        <family val="2"/>
      </rPr>
      <t>》</t>
    </r>
    <r>
      <rPr>
        <sz val="10"/>
        <rFont val="Arial"/>
        <family val="2"/>
        <charset val="204"/>
      </rPr>
      <t>Rinales milk lotion  TESTER(N.C.V)</t>
    </r>
  </si>
  <si>
    <r>
      <rPr>
        <sz val="12"/>
        <rFont val="Yu Mincho"/>
        <family val="1"/>
        <charset val="128"/>
      </rPr>
      <t>リレント　リナレス　モイスチュアクリーム</t>
    </r>
  </si>
  <si>
    <r>
      <rPr>
        <sz val="10"/>
        <rFont val="Arial"/>
        <family val="1"/>
        <charset val="128"/>
      </rPr>
      <t>《</t>
    </r>
    <r>
      <rPr>
        <sz val="10"/>
        <rFont val="Arial"/>
        <family val="2"/>
        <charset val="204"/>
      </rPr>
      <t>Relent</t>
    </r>
    <r>
      <rPr>
        <sz val="10"/>
        <rFont val="Arial"/>
        <family val="1"/>
        <charset val="128"/>
      </rPr>
      <t>》</t>
    </r>
    <r>
      <rPr>
        <sz val="10"/>
        <rFont val="Arial"/>
        <family val="2"/>
        <charset val="204"/>
      </rPr>
      <t>Rinales moisture cream  TESTER(N.C.V)</t>
    </r>
  </si>
  <si>
    <r>
      <rPr>
        <sz val="10"/>
        <rFont val="Arial"/>
        <family val="1"/>
        <charset val="128"/>
      </rPr>
      <t>《</t>
    </r>
    <r>
      <rPr>
        <sz val="10"/>
        <rFont val="Arial"/>
        <family val="2"/>
        <charset val="204"/>
      </rPr>
      <t>RELENT</t>
    </r>
    <r>
      <rPr>
        <sz val="10"/>
        <rFont val="Arial"/>
        <family val="1"/>
        <charset val="128"/>
      </rPr>
      <t>》</t>
    </r>
    <r>
      <rPr>
        <sz val="10"/>
        <rFont val="Arial"/>
        <family val="2"/>
        <charset val="204"/>
      </rPr>
      <t>La Ceral mini bottle set (VC Runny 30ml, Doreor Doll 30ml, Doreor Runny 30ml, Doreor Milk30ml, Doreor Cream10g)TESTER(N.C.V)</t>
    </r>
  </si>
  <si>
    <r>
      <rPr>
        <sz val="10"/>
        <rFont val="Arial"/>
        <family val="1"/>
        <charset val="128"/>
      </rPr>
      <t>《</t>
    </r>
    <r>
      <rPr>
        <sz val="10"/>
        <rFont val="Arial"/>
        <family val="2"/>
        <charset val="204"/>
      </rPr>
      <t>RELENT</t>
    </r>
    <r>
      <rPr>
        <sz val="10"/>
        <rFont val="Arial"/>
        <family val="1"/>
        <charset val="128"/>
      </rPr>
      <t>》</t>
    </r>
    <r>
      <rPr>
        <sz val="10"/>
        <rFont val="Arial"/>
        <family val="2"/>
        <charset val="204"/>
      </rPr>
      <t>La Ceral trial set (VC Runny 30ml, Doreor Doll 30ml, Doreor Runny 30ml, Doreor Pack 30g) TESTER(N.C.V)</t>
    </r>
  </si>
  <si>
    <r>
      <rPr>
        <sz val="12"/>
        <rFont val="Yu Mincho"/>
        <family val="1"/>
        <charset val="128"/>
      </rPr>
      <t>ナリシングクリーム</t>
    </r>
  </si>
  <si>
    <r>
      <rPr>
        <sz val="10"/>
        <rFont val="Arial"/>
        <family val="3"/>
        <charset val="128"/>
      </rPr>
      <t>《</t>
    </r>
    <r>
      <rPr>
        <sz val="10"/>
        <rFont val="Arial"/>
        <family val="2"/>
        <charset val="204"/>
      </rPr>
      <t>Relent</t>
    </r>
    <r>
      <rPr>
        <sz val="10"/>
        <rFont val="Arial"/>
        <family val="3"/>
        <charset val="128"/>
      </rPr>
      <t>》</t>
    </r>
    <r>
      <rPr>
        <sz val="10"/>
        <rFont val="Arial"/>
        <family val="2"/>
        <charset val="204"/>
      </rPr>
      <t>Nourishung Cream TESTER(N.C.V)</t>
    </r>
  </si>
  <si>
    <r>
      <rPr>
        <sz val="12"/>
        <rFont val="Yu Mincho"/>
        <family val="1"/>
        <charset val="128"/>
      </rPr>
      <t>リレント　ハンドクリーム</t>
    </r>
  </si>
  <si>
    <r>
      <rPr>
        <sz val="10"/>
        <rFont val="Arial"/>
        <family val="2"/>
      </rPr>
      <t>《</t>
    </r>
    <r>
      <rPr>
        <sz val="10"/>
        <rFont val="Arial"/>
        <family val="2"/>
        <charset val="204"/>
      </rPr>
      <t>Relent</t>
    </r>
    <r>
      <rPr>
        <sz val="10"/>
        <rFont val="Arial"/>
        <family val="2"/>
      </rPr>
      <t>》</t>
    </r>
    <r>
      <rPr>
        <sz val="10"/>
        <rFont val="Arial"/>
        <family val="2"/>
        <charset val="204"/>
      </rPr>
      <t>Hand Cream TESTER(N.C.V)</t>
    </r>
  </si>
  <si>
    <r>
      <rPr>
        <sz val="10"/>
        <rFont val="Arial"/>
        <family val="2"/>
      </rPr>
      <t>《</t>
    </r>
    <r>
      <rPr>
        <sz val="10"/>
        <rFont val="Arial"/>
        <family val="2"/>
        <charset val="204"/>
      </rPr>
      <t>Relent</t>
    </r>
    <r>
      <rPr>
        <sz val="10"/>
        <rFont val="Arial"/>
        <family val="2"/>
      </rPr>
      <t>》</t>
    </r>
    <r>
      <rPr>
        <sz val="10"/>
        <rFont val="Arial"/>
        <family val="2"/>
        <charset val="204"/>
      </rPr>
      <t>Lip Cream TESTER(N.C.V)</t>
    </r>
  </si>
  <si>
    <r>
      <rPr>
        <sz val="12"/>
        <rFont val="Yu Mincho"/>
        <family val="1"/>
        <charset val="128"/>
      </rPr>
      <t>ﾗ･ｾﾗｰﾙ</t>
    </r>
    <r>
      <rPr>
        <sz val="12"/>
        <rFont val="Arial"/>
        <family val="2"/>
        <charset val="204"/>
      </rPr>
      <t xml:space="preserve"> </t>
    </r>
    <r>
      <rPr>
        <sz val="12"/>
        <rFont val="Yu Mincho"/>
        <family val="1"/>
        <charset val="128"/>
      </rPr>
      <t>ﾄﾞﾛｩﾜｰｸﾚﾝｼﾞﾝｸﾞ</t>
    </r>
    <r>
      <rPr>
        <sz val="12"/>
        <rFont val="Arial"/>
        <family val="2"/>
        <charset val="204"/>
      </rPr>
      <t>(</t>
    </r>
    <r>
      <rPr>
        <sz val="12"/>
        <rFont val="Yu Mincho"/>
        <family val="1"/>
        <charset val="128"/>
      </rPr>
      <t>ｼｮｳ</t>
    </r>
    <r>
      <rPr>
        <sz val="12"/>
        <rFont val="Arial"/>
        <family val="2"/>
        <charset val="204"/>
      </rPr>
      <t>)</t>
    </r>
  </si>
  <si>
    <r>
      <rPr>
        <sz val="12"/>
        <rFont val="Yu Mincho"/>
        <family val="1"/>
        <charset val="128"/>
      </rPr>
      <t>ﾗ･ｾﾗｰﾙ</t>
    </r>
    <r>
      <rPr>
        <sz val="12"/>
        <rFont val="Arial"/>
        <family val="2"/>
        <charset val="204"/>
      </rPr>
      <t xml:space="preserve"> </t>
    </r>
    <r>
      <rPr>
        <sz val="12"/>
        <rFont val="Yu Mincho"/>
        <family val="1"/>
        <charset val="128"/>
      </rPr>
      <t>ﾄﾞﾛｩﾜｰｳｫｯｼｭ</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</si>
  <si>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Wash (mini sample) (48 pieces in box) (N.C.V)</t>
    </r>
  </si>
  <si>
    <r>
      <rPr>
        <sz val="12"/>
        <rFont val="Yu Mincho"/>
        <family val="1"/>
        <charset val="128"/>
      </rPr>
      <t>ﾗ･ｾﾗｰﾙ</t>
    </r>
    <r>
      <rPr>
        <sz val="12"/>
        <rFont val="Arial"/>
        <family val="2"/>
        <charset val="204"/>
      </rPr>
      <t xml:space="preserve"> VC</t>
    </r>
    <r>
      <rPr>
        <sz val="12"/>
        <rFont val="Yu Mincho"/>
        <family val="1"/>
        <charset val="128"/>
      </rPr>
      <t>ﾗﾆｰ</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</si>
  <si>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VC Runny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</si>
  <si>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ﾄﾞﾛｩﾜｰﾄﾞｰﾙ</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</si>
  <si>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Doll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</si>
  <si>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ﾄﾞﾛｩﾜｰﾗﾆｰ</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</si>
  <si>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Runny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</si>
  <si>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ﾄﾞﾛｩﾜｰﾊﾟｯｸ</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</si>
  <si>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Pack (mini sample) (20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</si>
  <si>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ﾄﾞﾛｩﾜｰﾐﾙｸ</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</si>
  <si>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Milk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</si>
  <si>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ﾄﾞﾛｩﾜｰｸﾘｰﾑ</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</si>
  <si>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Cream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</si>
  <si>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ﾄﾞﾛｩﾜｰｾﾗﾑ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</si>
  <si>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Doreor serum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</si>
  <si>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ﾄﾞﾛｩﾜｰｺｰﾙﾄﾞ</t>
    </r>
    <r>
      <rPr>
        <sz val="12"/>
        <rFont val="Arial"/>
        <family val="2"/>
        <charset val="204"/>
      </rPr>
      <t xml:space="preserve"> (</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</si>
  <si>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Doreor Cold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</si>
  <si>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ﾄﾞﾛｩﾜｰﾌﾚｯｼｭﾅｰ</t>
    </r>
    <r>
      <rPr>
        <sz val="12"/>
        <rFont val="Arial"/>
        <family val="2"/>
        <charset val="204"/>
      </rPr>
      <t xml:space="preserve"> (</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</si>
  <si>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Freshener (mini sample) (48 pieces in box) (N.C.V)</t>
    </r>
  </si>
  <si>
    <r>
      <rPr>
        <sz val="10"/>
        <rFont val="Arial"/>
        <family val="2"/>
        <charset val="128"/>
      </rPr>
      <t>《</t>
    </r>
    <r>
      <rPr>
        <sz val="10"/>
        <rFont val="Arial"/>
        <family val="2"/>
        <charset val="204"/>
      </rPr>
      <t>Relent</t>
    </r>
    <r>
      <rPr>
        <sz val="10"/>
        <rFont val="Arial"/>
        <family val="2"/>
        <charset val="128"/>
      </rPr>
      <t>》</t>
    </r>
    <r>
      <rPr>
        <sz val="10"/>
        <rFont val="Arial"/>
        <family val="2"/>
        <charset val="204"/>
      </rPr>
      <t>La Cerarl Doreor Gelee SP (mini sample) (48 pieces in box) (N.C.V)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</si>
  <si>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wash (mini sample) (49 pieces in box) (N.C.V)</t>
    </r>
  </si>
  <si>
    <r>
      <t xml:space="preserve">YOKIBI </t>
    </r>
    <r>
      <rPr>
        <sz val="12"/>
        <rFont val="Yu Mincho"/>
        <family val="1"/>
        <charset val="128"/>
      </rPr>
      <t>ｴｯｾﾝｽｸﾚﾝｼﾞﾝｸﾞ</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</si>
  <si>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Cleansing (mini sample) (48 pieces in box) (N.C.V)</t>
    </r>
  </si>
  <si>
    <r>
      <t xml:space="preserve">YOKIBI </t>
    </r>
    <r>
      <rPr>
        <sz val="12"/>
        <rFont val="Yu Mincho"/>
        <family val="1"/>
        <charset val="128"/>
      </rPr>
      <t>ｴｯｾﾝｽｺｰﾙﾄﾞ</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</si>
  <si>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Cold (mini sample) (48 pieces in box) (N.C.V)</t>
    </r>
  </si>
  <si>
    <r>
      <t xml:space="preserve">YOKIBI </t>
    </r>
    <r>
      <rPr>
        <sz val="12"/>
        <rFont val="Yu Mincho"/>
        <family val="1"/>
        <charset val="128"/>
      </rPr>
      <t>ｴｯｾﾝｽﾌﾚｯｼｭ</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</si>
  <si>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Fresh (mini sample) (48 pieces in box) (N.C.V)</t>
    </r>
  </si>
  <si>
    <r>
      <t xml:space="preserve">YOKIBI </t>
    </r>
    <r>
      <rPr>
        <sz val="12"/>
        <rFont val="Yu Mincho"/>
        <family val="1"/>
        <charset val="128"/>
      </rPr>
      <t>ｴｯｾﾝｽﾛｰｼｮﾝ</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</si>
  <si>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Lotion (mini sample) (48 pieces in box) (N.C.V)</t>
    </r>
  </si>
  <si>
    <r>
      <t xml:space="preserve">YOKIBI </t>
    </r>
    <r>
      <rPr>
        <sz val="12"/>
        <rFont val="Yu Mincho"/>
        <family val="1"/>
        <charset val="128"/>
      </rPr>
      <t>ｴｯｾﾝｽｼﾞｪﾙ</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</si>
  <si>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Gel (mini sample) (48 pieces in box) (N.C.V)</t>
    </r>
  </si>
  <si>
    <r>
      <t xml:space="preserve">YOKIBI </t>
    </r>
    <r>
      <rPr>
        <sz val="12"/>
        <rFont val="Yu Mincho"/>
        <family val="1"/>
        <charset val="128"/>
      </rPr>
      <t>ｴｯｾﾝｽｱｲﾄﾘｰﾄﾒﾝﾄ</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</si>
  <si>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Eye Treatment (mini sample) (48 pieces in box) (N.C.V)</t>
    </r>
  </si>
  <si>
    <r>
      <t xml:space="preserve">YOKIBI </t>
    </r>
    <r>
      <rPr>
        <sz val="12"/>
        <rFont val="Yu Mincho"/>
        <family val="1"/>
        <charset val="128"/>
      </rPr>
      <t>ｴｯｾﾝｽｴﾏﾙｼｮﾝﾘｯﾁ</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</si>
  <si>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Emulsion Rich (mini sample) (48 pieces in box) (N.C.V)</t>
    </r>
  </si>
  <si>
    <r>
      <t xml:space="preserve">YOKIBI </t>
    </r>
    <r>
      <rPr>
        <sz val="12"/>
        <rFont val="Yu Mincho"/>
        <family val="1"/>
        <charset val="128"/>
      </rPr>
      <t>ｴｯｾﾝｽｸﾘｰﾑ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</si>
  <si>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Cream (mini sample) (48 pieces in box) (N.C.V)</t>
    </r>
  </si>
  <si>
    <r>
      <rPr>
        <sz val="10"/>
        <rFont val="Arial"/>
        <family val="2"/>
      </rPr>
      <t>《</t>
    </r>
    <r>
      <rPr>
        <sz val="10"/>
        <rFont val="Arial"/>
        <family val="2"/>
        <charset val="204"/>
      </rPr>
      <t>Relent</t>
    </r>
    <r>
      <rPr>
        <sz val="10"/>
        <rFont val="Arial"/>
        <family val="2"/>
      </rPr>
      <t>》</t>
    </r>
    <r>
      <rPr>
        <sz val="10"/>
        <rFont val="Arial"/>
        <family val="2"/>
        <charset val="204"/>
      </rPr>
      <t>YOKIBI Essence pack (mini sample) (48 pieces in box) (N.C.V)</t>
    </r>
  </si>
  <si>
    <r>
      <t xml:space="preserve">YOKIBI </t>
    </r>
    <r>
      <rPr>
        <sz val="12"/>
        <rFont val="Yu Mincho"/>
        <family val="1"/>
        <charset val="128"/>
      </rPr>
      <t>ｴｯｾﾝｽシルキームース</t>
    </r>
    <r>
      <rPr>
        <sz val="12"/>
        <rFont val="Arial"/>
        <family val="2"/>
        <charset val="204"/>
      </rPr>
      <t xml:space="preserve"> (</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</si>
  <si>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Silky Mousse (mini sample) (48 pieces in box) (N.C.V)</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</si>
  <si>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Wash (mini sample) (49 pieces in box) (N.C.V)</t>
    </r>
    <phoneticPr fontId="11"/>
  </si>
  <si>
    <r>
      <rPr>
        <sz val="12"/>
        <rFont val="Yu Mincho"/>
        <family val="1"/>
        <charset val="128"/>
      </rPr>
      <t>ｱｽﾃﾛｰﾍﾟ</t>
    </r>
    <r>
      <rPr>
        <sz val="12"/>
        <rFont val="Arial"/>
        <family val="2"/>
        <charset val="204"/>
      </rPr>
      <t xml:space="preserve"> </t>
    </r>
    <r>
      <rPr>
        <sz val="12"/>
        <rFont val="Yu Mincho"/>
        <family val="1"/>
        <charset val="128"/>
      </rPr>
      <t>ｸﾚﾝｼﾞﾝｸﾞｸﾘｰﾑ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</si>
  <si>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ASTEROPE cleansing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</si>
  <si>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ｳｫｯｼﾝｸﾞｸﾘｰﾑ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</si>
  <si>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washing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</si>
  <si>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ｺｰﾙﾄﾞｸﾘｰﾑ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</si>
  <si>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cold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</si>
  <si>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ｽｷﾝﾌﾚｯｼｭﾅｰ</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</si>
  <si>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skin freshener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</si>
  <si>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ｽｷﾝﾛｰｼｮﾝ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</si>
  <si>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skin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</si>
  <si>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ﾓｲｽﾁｭｱﾛｰｼｮﾝ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</si>
  <si>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moisture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</si>
  <si>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ﾐﾙｸﾛｰｼｮﾝ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</si>
  <si>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milk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</si>
  <si>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ﾓｲｽﾁｭｱｸﾘｰﾑ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</si>
  <si>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moisture cream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</si>
  <si>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ｽｷﾝﾛｰｼｮﾝ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</si>
  <si>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Rinales skin lotion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</si>
  <si>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ｴｯｾﾝｽｱﾙﾌｧ</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</si>
  <si>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Rinales essence α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</si>
  <si>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ﾐﾙｸﾛｰｼｮﾝ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</si>
  <si>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Rinales milk lotion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</si>
  <si>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ﾓｲｽﾁｭｱｸﾘｰﾑ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</si>
  <si>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Rinales moisture cream (mini sample) (48 pieces in box)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</si>
  <si>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ESSENCE LOTION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</si>
  <si>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  TESTER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</si>
  <si>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C LOTION  TESTER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</si>
  <si>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CLEAR WASH TESTER (N.C.V)</t>
    </r>
  </si>
  <si>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TREATMENT MASSERa 110g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</si>
  <si>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FACIALIST TREATMENT BRIGHT MASSER TESTER </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</si>
  <si>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ADVANCED RUBY MASSER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</si>
  <si>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MOIST VEIL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</si>
  <si>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CLEAR CLAY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</si>
  <si>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SHINY WHIP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</si>
  <si>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REFRESHING MASSER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</si>
  <si>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Ferment FERMENT POWDER a 56P TESTER</t>
    </r>
    <phoneticPr fontId="11"/>
  </si>
  <si>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TREATMENT MASSER R  TESTER (110g)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</si>
  <si>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DUAL MOIST LOTION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</si>
  <si>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</si>
  <si>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MOISTURE CREAM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</si>
  <si>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CLEANSING TOWEL TESTER (N.C.V)</t>
    </r>
  </si>
  <si>
    <r>
      <rPr>
        <sz val="8"/>
        <color theme="1"/>
        <rFont val="Arial Unicode MS"/>
        <family val="3"/>
        <charset val="128"/>
      </rPr>
      <t>レーヨン：</t>
    </r>
    <r>
      <rPr>
        <sz val="8"/>
        <color theme="1"/>
        <rFont val="Arial"/>
        <family val="2"/>
        <charset val="204"/>
      </rPr>
      <t>96</t>
    </r>
    <r>
      <rPr>
        <sz val="8"/>
        <color theme="1"/>
        <rFont val="Arial Unicode MS"/>
        <family val="3"/>
        <charset val="128"/>
      </rPr>
      <t>％　ポリエステル：</t>
    </r>
    <r>
      <rPr>
        <sz val="8"/>
        <color theme="1"/>
        <rFont val="Arial"/>
        <family val="2"/>
        <charset val="204"/>
      </rPr>
      <t>4</t>
    </r>
    <r>
      <rPr>
        <sz val="8"/>
        <color theme="1"/>
        <rFont val="Arial Unicode MS"/>
        <family val="3"/>
        <charset val="128"/>
      </rPr>
      <t>％</t>
    </r>
  </si>
  <si>
    <r>
      <t>CBON</t>
    </r>
    <r>
      <rPr>
        <sz val="12"/>
        <color theme="1"/>
        <rFont val="Yu Mincho"/>
        <family val="1"/>
        <charset val="128"/>
      </rPr>
      <t>　</t>
    </r>
    <r>
      <rPr>
        <sz val="12"/>
        <color theme="1"/>
        <rFont val="Arial"/>
        <family val="2"/>
        <charset val="204"/>
      </rPr>
      <t>SAMPLE</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</si>
  <si>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DUAL MOIST LOTION  BOTTLE 10 ml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</si>
  <si>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BOTTLE 10 ml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</si>
  <si>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СH Essence MDa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</si>
  <si>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VC ESSENCE MDS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</si>
  <si>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ASCENDING ESSENCE MDS (mini sample) (N.C.V)</t>
    </r>
  </si>
  <si>
    <r>
      <rPr>
        <sz val="10"/>
        <color rgb="FF000000"/>
        <rFont val="Arial"/>
        <family val="2"/>
      </rPr>
      <t>《</t>
    </r>
    <r>
      <rPr>
        <sz val="10"/>
        <color rgb="FF000000"/>
        <rFont val="Arial"/>
        <family val="2"/>
        <charset val="204"/>
      </rPr>
      <t>CBON</t>
    </r>
    <r>
      <rPr>
        <sz val="10"/>
        <color rgb="FF000000"/>
        <rFont val="Arial"/>
        <family val="2"/>
      </rPr>
      <t>》</t>
    </r>
    <r>
      <rPr>
        <sz val="10"/>
        <color rgb="FF000000"/>
        <rFont val="Arial"/>
        <family val="2"/>
        <charset val="204"/>
      </rPr>
      <t xml:space="preserve"> ME ESSENCE MDS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</si>
  <si>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ME BODY ESSENCE S1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</si>
  <si>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SPOT DRY MD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</si>
  <si>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TREATMENT MASSER R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</si>
  <si>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DUAL MOIST LOTION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</si>
  <si>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</si>
  <si>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MOISTURE CREAM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</si>
  <si>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ESSENCE LOTION (mini sample) (N.C.V)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</si>
  <si>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 (mini sample) (N.C.V)</t>
    </r>
  </si>
  <si>
    <r>
      <rPr>
        <sz val="10"/>
        <color indexed="8"/>
        <rFont val="Arial"/>
        <family val="1"/>
        <charset val="128"/>
      </rPr>
      <t>《</t>
    </r>
    <r>
      <rPr>
        <sz val="10"/>
        <color indexed="8"/>
        <rFont val="Arial"/>
        <family val="2"/>
        <charset val="204"/>
      </rPr>
      <t>CBON</t>
    </r>
    <r>
      <rPr>
        <sz val="10"/>
        <color indexed="8"/>
        <rFont val="Arial"/>
        <family val="1"/>
        <charset val="128"/>
      </rPr>
      <t>》</t>
    </r>
    <r>
      <rPr>
        <sz val="10"/>
        <color indexed="8"/>
        <rFont val="Arial"/>
        <family val="2"/>
        <charset val="204"/>
      </rPr>
      <t xml:space="preserve"> ABILITY C LOTION (mini sample) (N.C.V)</t>
    </r>
  </si>
  <si>
    <r>
      <rPr>
        <sz val="10"/>
        <color indexed="8"/>
        <rFont val="Arial"/>
        <family val="3"/>
        <charset val="128"/>
      </rPr>
      <t>《</t>
    </r>
    <r>
      <rPr>
        <sz val="10"/>
        <color indexed="8"/>
        <rFont val="Arial"/>
        <family val="2"/>
        <charset val="204"/>
      </rPr>
      <t>CBON</t>
    </r>
    <r>
      <rPr>
        <sz val="10"/>
        <color indexed="8"/>
        <rFont val="Arial"/>
        <family val="3"/>
        <charset val="128"/>
      </rPr>
      <t>》</t>
    </r>
    <r>
      <rPr>
        <sz val="10"/>
        <color indexed="8"/>
        <rFont val="Arial"/>
        <family val="2"/>
        <charset val="204"/>
      </rPr>
      <t xml:space="preserve"> ABILITY UV PROTECT BASE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</si>
  <si>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CONCENTRATE PLUS DEEP CLEAR FOAM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</si>
  <si>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CONCENTRATE PLUS EYE TREATMENT (mini sample) (N.C.V)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</si>
  <si>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THE</t>
    </r>
    <r>
      <rPr>
        <sz val="10"/>
        <color rgb="FF000000"/>
        <rFont val="Arial"/>
        <family val="3"/>
        <charset val="128"/>
      </rPr>
      <t>　</t>
    </r>
    <r>
      <rPr>
        <sz val="10"/>
        <color rgb="FF000000"/>
        <rFont val="Arial"/>
        <family val="2"/>
        <charset val="204"/>
      </rPr>
      <t>BEST  EX TESTER(N.C.V)</t>
    </r>
  </si>
  <si>
    <r>
      <rPr>
        <sz val="8"/>
        <color theme="1"/>
        <rFont val="游ゴシック"/>
        <family val="2"/>
        <charset val="128"/>
      </rPr>
      <t>オウバクエキス</t>
    </r>
    <r>
      <rPr>
        <sz val="8"/>
        <color theme="1"/>
        <rFont val="Arial"/>
        <family val="2"/>
        <charset val="204"/>
      </rPr>
      <t xml:space="preserve"> 	</t>
    </r>
    <r>
      <rPr>
        <sz val="8"/>
        <color theme="1"/>
        <rFont val="游ゴシック"/>
        <family val="2"/>
        <charset val="128"/>
      </rPr>
      <t>加水分解酵母</t>
    </r>
    <r>
      <rPr>
        <sz val="8"/>
        <color theme="1"/>
        <rFont val="Arial"/>
        <family val="2"/>
        <charset val="204"/>
      </rPr>
      <t xml:space="preserve">	</t>
    </r>
    <r>
      <rPr>
        <sz val="8"/>
        <color theme="1"/>
        <rFont val="游ゴシック"/>
        <family val="2"/>
        <charset val="128"/>
      </rPr>
      <t>加水分解酵母エキス</t>
    </r>
    <r>
      <rPr>
        <sz val="8"/>
        <color theme="1"/>
        <rFont val="Arial"/>
        <family val="2"/>
        <charset val="204"/>
      </rPr>
      <t xml:space="preserve">	"</t>
    </r>
    <r>
      <rPr>
        <sz val="8"/>
        <color theme="1"/>
        <rFont val="游ゴシック"/>
        <family val="2"/>
        <charset val="128"/>
      </rPr>
      <t>クレマティス葉エキス</t>
    </r>
    <r>
      <rPr>
        <sz val="8"/>
        <color theme="1"/>
        <rFont val="Arial"/>
        <family val="2"/>
        <charset val="204"/>
      </rPr>
      <t xml:space="preserve">  
"	</t>
    </r>
    <r>
      <rPr>
        <sz val="8"/>
        <color theme="1"/>
        <rFont val="游ゴシック"/>
        <family val="2"/>
        <charset val="128"/>
      </rPr>
      <t>スギナエキス</t>
    </r>
    <r>
      <rPr>
        <sz val="8"/>
        <color theme="1"/>
        <rFont val="Arial"/>
        <family val="2"/>
        <charset val="204"/>
      </rPr>
      <t xml:space="preserve">	</t>
    </r>
    <r>
      <rPr>
        <sz val="8"/>
        <color theme="1"/>
        <rFont val="游ゴシック"/>
        <family val="2"/>
        <charset val="128"/>
      </rPr>
      <t>ヒバマタエキス</t>
    </r>
    <r>
      <rPr>
        <sz val="8"/>
        <color theme="1"/>
        <rFont val="Arial"/>
        <family val="2"/>
        <charset val="204"/>
      </rPr>
      <t xml:space="preserve">	"</t>
    </r>
    <r>
      <rPr>
        <sz val="8"/>
        <color theme="1"/>
        <rFont val="游ゴシック"/>
        <family val="2"/>
        <charset val="128"/>
      </rPr>
      <t>セイヨウキズタ葉／茎エキス</t>
    </r>
    <r>
      <rPr>
        <sz val="8"/>
        <color theme="1"/>
        <rFont val="Arial"/>
        <family val="2"/>
        <charset val="204"/>
      </rPr>
      <t xml:space="preserve">  
"	"</t>
    </r>
    <r>
      <rPr>
        <sz val="8"/>
        <color theme="1"/>
        <rFont val="游ゴシック"/>
        <family val="2"/>
        <charset val="128"/>
      </rPr>
      <t>セイヨウナツユキソウ花エキス</t>
    </r>
    <r>
      <rPr>
        <sz val="8"/>
        <color theme="1"/>
        <rFont val="Arial"/>
        <family val="2"/>
        <charset val="204"/>
      </rPr>
      <t xml:space="preserve"> 
"	</t>
    </r>
    <r>
      <rPr>
        <sz val="8"/>
        <color theme="1"/>
        <rFont val="游ゴシック"/>
        <family val="2"/>
        <charset val="128"/>
      </rPr>
      <t>水添レシチン</t>
    </r>
    <r>
      <rPr>
        <sz val="8"/>
        <color theme="1"/>
        <rFont val="Arial"/>
        <family val="2"/>
        <charset val="204"/>
      </rPr>
      <t xml:space="preserve">	</t>
    </r>
    <r>
      <rPr>
        <sz val="8"/>
        <color theme="1"/>
        <rFont val="游ゴシック"/>
        <family val="2"/>
        <charset val="128"/>
      </rPr>
      <t>ダイズステロール</t>
    </r>
    <r>
      <rPr>
        <sz val="8"/>
        <color theme="1"/>
        <rFont val="Arial"/>
        <family val="2"/>
        <charset val="204"/>
      </rPr>
      <t xml:space="preserve">	</t>
    </r>
    <r>
      <rPr>
        <sz val="8"/>
        <color theme="1"/>
        <rFont val="游ゴシック"/>
        <family val="2"/>
        <charset val="128"/>
      </rPr>
      <t>セラミド</t>
    </r>
    <r>
      <rPr>
        <sz val="8"/>
        <color theme="1"/>
        <rFont val="Arial"/>
        <family val="2"/>
        <charset val="204"/>
      </rPr>
      <t xml:space="preserve">3	</t>
    </r>
    <r>
      <rPr>
        <sz val="8"/>
        <color theme="1"/>
        <rFont val="游ゴシック"/>
        <family val="2"/>
        <charset val="128"/>
      </rPr>
      <t>ローマカミツレ花エキス</t>
    </r>
    <r>
      <rPr>
        <sz val="8"/>
        <color theme="1"/>
        <rFont val="Arial"/>
        <family val="2"/>
        <charset val="204"/>
      </rPr>
      <t xml:space="preserve">	</t>
    </r>
    <r>
      <rPr>
        <sz val="8"/>
        <color theme="1"/>
        <rFont val="游ゴシック"/>
        <family val="2"/>
        <charset val="128"/>
      </rPr>
      <t>トウキンセンカ花エキス</t>
    </r>
    <r>
      <rPr>
        <sz val="8"/>
        <color theme="1"/>
        <rFont val="Arial"/>
        <family val="2"/>
        <charset val="204"/>
      </rPr>
      <t xml:space="preserve">	</t>
    </r>
    <r>
      <rPr>
        <sz val="8"/>
        <color theme="1"/>
        <rFont val="游ゴシック"/>
        <family val="2"/>
        <charset val="128"/>
      </rPr>
      <t>ヤグルマギク花エキス</t>
    </r>
    <r>
      <rPr>
        <sz val="8"/>
        <color theme="1"/>
        <rFont val="Arial"/>
        <family val="2"/>
        <charset val="204"/>
      </rPr>
      <t xml:space="preserve">	</t>
    </r>
    <r>
      <rPr>
        <sz val="8"/>
        <color theme="1"/>
        <rFont val="游ゴシック"/>
        <family val="2"/>
        <charset val="128"/>
      </rPr>
      <t>セイヨウオトギリソウ花／葉／茎エキス</t>
    </r>
    <r>
      <rPr>
        <sz val="8"/>
        <color theme="1"/>
        <rFont val="Arial"/>
        <family val="2"/>
        <charset val="204"/>
      </rPr>
      <t xml:space="preserve">	</t>
    </r>
    <r>
      <rPr>
        <sz val="8"/>
        <color theme="1"/>
        <rFont val="游ゴシック"/>
        <family val="2"/>
        <charset val="128"/>
      </rPr>
      <t>フユボダイジュ花エキス</t>
    </r>
    <r>
      <rPr>
        <sz val="8"/>
        <color theme="1"/>
        <rFont val="Arial"/>
        <family val="2"/>
        <charset val="204"/>
      </rPr>
      <t xml:space="preserve">	</t>
    </r>
    <r>
      <rPr>
        <sz val="8"/>
        <color theme="1"/>
        <rFont val="游ゴシック"/>
        <family val="2"/>
        <charset val="128"/>
      </rPr>
      <t>ビルベリー果実エキス</t>
    </r>
    <r>
      <rPr>
        <sz val="8"/>
        <color theme="1"/>
        <rFont val="Arial"/>
        <family val="2"/>
        <charset val="204"/>
      </rPr>
      <t xml:space="preserve">	</t>
    </r>
    <r>
      <rPr>
        <sz val="8"/>
        <color theme="1"/>
        <rFont val="游ゴシック"/>
        <family val="2"/>
        <charset val="128"/>
      </rPr>
      <t>サトウキビエキス</t>
    </r>
    <r>
      <rPr>
        <sz val="8"/>
        <color theme="1"/>
        <rFont val="Arial"/>
        <family val="2"/>
        <charset val="204"/>
      </rPr>
      <t xml:space="preserve">	</t>
    </r>
    <r>
      <rPr>
        <sz val="8"/>
        <color theme="1"/>
        <rFont val="游ゴシック"/>
        <family val="2"/>
        <charset val="128"/>
      </rPr>
      <t>サトウカエデエキス</t>
    </r>
    <r>
      <rPr>
        <sz val="8"/>
        <color theme="1"/>
        <rFont val="Arial"/>
        <family val="2"/>
        <charset val="204"/>
      </rPr>
      <t xml:space="preserve">	</t>
    </r>
    <r>
      <rPr>
        <sz val="8"/>
        <color theme="1"/>
        <rFont val="游ゴシック"/>
        <family val="2"/>
        <charset val="128"/>
      </rPr>
      <t>オレンジ果実エキス</t>
    </r>
    <r>
      <rPr>
        <sz val="8"/>
        <color theme="1"/>
        <rFont val="Arial"/>
        <family val="2"/>
        <charset val="204"/>
      </rPr>
      <t xml:space="preserve">	</t>
    </r>
    <r>
      <rPr>
        <sz val="8"/>
        <color theme="1"/>
        <rFont val="游ゴシック"/>
        <family val="2"/>
        <charset val="128"/>
      </rPr>
      <t>レモン果実エキス</t>
    </r>
    <r>
      <rPr>
        <sz val="8"/>
        <color theme="1"/>
        <rFont val="Arial"/>
        <family val="2"/>
        <charset val="204"/>
      </rPr>
      <t xml:space="preserve">	</t>
    </r>
    <r>
      <rPr>
        <sz val="8"/>
        <color theme="1"/>
        <rFont val="游ゴシック"/>
        <family val="2"/>
        <charset val="128"/>
      </rPr>
      <t>水溶性コラーゲン</t>
    </r>
    <r>
      <rPr>
        <sz val="8"/>
        <color theme="1"/>
        <rFont val="Arial"/>
        <family val="2"/>
        <charset val="204"/>
      </rPr>
      <t xml:space="preserve">	</t>
    </r>
    <r>
      <rPr>
        <sz val="8"/>
        <color theme="1"/>
        <rFont val="游ゴシック"/>
        <family val="2"/>
        <charset val="128"/>
      </rPr>
      <t>アロエベラ葉エキス</t>
    </r>
    <r>
      <rPr>
        <sz val="8"/>
        <color theme="1"/>
        <rFont val="Arial"/>
        <family val="2"/>
        <charset val="204"/>
      </rPr>
      <t xml:space="preserve">	</t>
    </r>
    <r>
      <rPr>
        <sz val="8"/>
        <color theme="1"/>
        <rFont val="游ゴシック"/>
        <family val="2"/>
        <charset val="128"/>
      </rPr>
      <t>クロレラエキス</t>
    </r>
    <r>
      <rPr>
        <sz val="8"/>
        <color theme="1"/>
        <rFont val="Arial"/>
        <family val="2"/>
        <charset val="204"/>
      </rPr>
      <t xml:space="preserve">	</t>
    </r>
    <r>
      <rPr>
        <sz val="8"/>
        <color theme="1"/>
        <rFont val="游ゴシック"/>
        <family val="2"/>
        <charset val="128"/>
      </rPr>
      <t>カッコンエキス</t>
    </r>
    <r>
      <rPr>
        <sz val="8"/>
        <color theme="1"/>
        <rFont val="Arial"/>
        <family val="2"/>
        <charset val="204"/>
      </rPr>
      <t xml:space="preserve">	</t>
    </r>
    <r>
      <rPr>
        <sz val="8"/>
        <color theme="1"/>
        <rFont val="游ゴシック"/>
        <family val="2"/>
        <charset val="128"/>
      </rPr>
      <t>ヒトオリゴペプチド－１</t>
    </r>
    <r>
      <rPr>
        <sz val="8"/>
        <color theme="1"/>
        <rFont val="Arial"/>
        <family val="2"/>
        <charset val="204"/>
      </rPr>
      <t xml:space="preserve">	</t>
    </r>
    <r>
      <rPr>
        <sz val="8"/>
        <color theme="1"/>
        <rFont val="游ゴシック"/>
        <family val="2"/>
        <charset val="128"/>
      </rPr>
      <t>ポリソルベート８０</t>
    </r>
    <r>
      <rPr>
        <sz val="8"/>
        <color theme="1"/>
        <rFont val="Arial"/>
        <family val="2"/>
        <charset val="204"/>
      </rPr>
      <t xml:space="preserve">	</t>
    </r>
    <r>
      <rPr>
        <sz val="8"/>
        <color theme="1"/>
        <rFont val="游ゴシック"/>
        <family val="2"/>
        <charset val="128"/>
      </rPr>
      <t>ＰＥＧ－６０水添ヒマシ油</t>
    </r>
    <r>
      <rPr>
        <sz val="8"/>
        <color theme="1"/>
        <rFont val="Arial"/>
        <family val="2"/>
        <charset val="204"/>
      </rPr>
      <t xml:space="preserve">	</t>
    </r>
    <r>
      <rPr>
        <sz val="8"/>
        <color theme="1"/>
        <rFont val="游ゴシック"/>
        <family val="2"/>
        <charset val="128"/>
      </rPr>
      <t>キサンタンガム</t>
    </r>
    <r>
      <rPr>
        <sz val="8"/>
        <color theme="1"/>
        <rFont val="Arial"/>
        <family val="2"/>
        <charset val="204"/>
      </rPr>
      <t xml:space="preserve">	</t>
    </r>
    <r>
      <rPr>
        <sz val="8"/>
        <color theme="1"/>
        <rFont val="游ゴシック"/>
        <family val="2"/>
        <charset val="128"/>
      </rPr>
      <t>アルニカ花エキス</t>
    </r>
    <r>
      <rPr>
        <sz val="8"/>
        <color theme="1"/>
        <rFont val="Arial"/>
        <family val="2"/>
        <charset val="204"/>
      </rPr>
      <t xml:space="preserve">	</t>
    </r>
    <r>
      <rPr>
        <sz val="8"/>
        <color theme="1"/>
        <rFont val="游ゴシック"/>
        <family val="2"/>
        <charset val="128"/>
      </rPr>
      <t>キュウリ果実エキス</t>
    </r>
    <r>
      <rPr>
        <sz val="8"/>
        <color theme="1"/>
        <rFont val="Arial"/>
        <family val="2"/>
        <charset val="204"/>
      </rPr>
      <t xml:space="preserve">	</t>
    </r>
    <r>
      <rPr>
        <sz val="8"/>
        <color theme="1"/>
        <rFont val="游ゴシック"/>
        <family val="2"/>
        <charset val="128"/>
      </rPr>
      <t>ゼニアオイ花エキス</t>
    </r>
    <r>
      <rPr>
        <sz val="8"/>
        <color theme="1"/>
        <rFont val="Arial"/>
        <family val="2"/>
        <charset val="204"/>
      </rPr>
      <t xml:space="preserve">	</t>
    </r>
    <r>
      <rPr>
        <sz val="8"/>
        <color theme="1"/>
        <rFont val="游ゴシック"/>
        <family val="2"/>
        <charset val="128"/>
      </rPr>
      <t>パリエタリアエキス</t>
    </r>
    <r>
      <rPr>
        <sz val="8"/>
        <color theme="1"/>
        <rFont val="Arial"/>
        <family val="2"/>
        <charset val="204"/>
      </rPr>
      <t xml:space="preserve">	</t>
    </r>
    <r>
      <rPr>
        <sz val="8"/>
        <color theme="1"/>
        <rFont val="游ゴシック"/>
        <family val="2"/>
        <charset val="128"/>
      </rPr>
      <t>セイヨウニワトコ花エキス</t>
    </r>
    <r>
      <rPr>
        <sz val="8"/>
        <color theme="1"/>
        <rFont val="Arial"/>
        <family val="2"/>
        <charset val="204"/>
      </rPr>
      <t xml:space="preserve">	</t>
    </r>
    <r>
      <rPr>
        <sz val="8"/>
        <color theme="1"/>
        <rFont val="游ゴシック"/>
        <family val="2"/>
        <charset val="128"/>
      </rPr>
      <t>ニンニクエキス</t>
    </r>
    <r>
      <rPr>
        <sz val="8"/>
        <color theme="1"/>
        <rFont val="Arial"/>
        <family val="2"/>
        <charset val="204"/>
      </rPr>
      <t xml:space="preserve">	</t>
    </r>
    <r>
      <rPr>
        <sz val="8"/>
        <color theme="1"/>
        <rFont val="游ゴシック"/>
        <family val="2"/>
        <charset val="128"/>
      </rPr>
      <t>ゴボウ根エキス</t>
    </r>
    <r>
      <rPr>
        <sz val="8"/>
        <color theme="1"/>
        <rFont val="Arial"/>
        <family val="2"/>
        <charset val="204"/>
      </rPr>
      <t xml:space="preserve">	</t>
    </r>
    <r>
      <rPr>
        <sz val="8"/>
        <color theme="1"/>
        <rFont val="游ゴシック"/>
        <family val="2"/>
        <charset val="128"/>
      </rPr>
      <t>オドリコソウ花／葉／茎エキス</t>
    </r>
    <r>
      <rPr>
        <sz val="8"/>
        <color theme="1"/>
        <rFont val="Arial"/>
        <family val="2"/>
        <charset val="204"/>
      </rPr>
      <t xml:space="preserve">	</t>
    </r>
    <r>
      <rPr>
        <sz val="8"/>
        <color theme="1"/>
        <rFont val="游ゴシック"/>
        <family val="2"/>
        <charset val="128"/>
      </rPr>
      <t>オランダガラシ葉／茎エキス</t>
    </r>
    <r>
      <rPr>
        <sz val="8"/>
        <color theme="1"/>
        <rFont val="Arial"/>
        <family val="2"/>
        <charset val="204"/>
      </rPr>
      <t xml:space="preserve">	</t>
    </r>
    <r>
      <rPr>
        <sz val="8"/>
        <color theme="1"/>
        <rFont val="游ゴシック"/>
        <family val="2"/>
        <charset val="128"/>
      </rPr>
      <t>セイヨウアカマツ球果エキス</t>
    </r>
    <r>
      <rPr>
        <sz val="8"/>
        <color theme="1"/>
        <rFont val="Arial"/>
        <family val="2"/>
        <charset val="204"/>
      </rPr>
      <t xml:space="preserve">	</t>
    </r>
    <r>
      <rPr>
        <sz val="8"/>
        <color theme="1"/>
        <rFont val="游ゴシック"/>
        <family val="2"/>
        <charset val="128"/>
      </rPr>
      <t>マンニトール</t>
    </r>
    <r>
      <rPr>
        <sz val="8"/>
        <color theme="1"/>
        <rFont val="Arial"/>
        <family val="2"/>
        <charset val="204"/>
      </rPr>
      <t xml:space="preserve">	</t>
    </r>
    <r>
      <rPr>
        <sz val="8"/>
        <color theme="1"/>
        <rFont val="游ゴシック"/>
        <family val="2"/>
        <charset val="128"/>
      </rPr>
      <t>ダマスクバラ花油</t>
    </r>
    <r>
      <rPr>
        <sz val="8"/>
        <color theme="1"/>
        <rFont val="Arial"/>
        <family val="2"/>
        <charset val="204"/>
      </rPr>
      <t xml:space="preserve">	</t>
    </r>
    <r>
      <rPr>
        <sz val="8"/>
        <color theme="1"/>
        <rFont val="游ゴシック"/>
        <family val="2"/>
        <charset val="128"/>
      </rPr>
      <t>ニオイテンジクアオイ油</t>
    </r>
    <r>
      <rPr>
        <sz val="8"/>
        <color theme="1"/>
        <rFont val="Arial"/>
        <family val="2"/>
        <charset val="204"/>
      </rPr>
      <t xml:space="preserve">	</t>
    </r>
    <r>
      <rPr>
        <sz val="8"/>
        <color theme="1"/>
        <rFont val="游ゴシック"/>
        <family val="2"/>
        <charset val="128"/>
      </rPr>
      <t>パルマローザ油</t>
    </r>
    <r>
      <rPr>
        <sz val="8"/>
        <color theme="1"/>
        <rFont val="Arial"/>
        <family val="2"/>
        <charset val="204"/>
      </rPr>
      <t xml:space="preserve">	</t>
    </r>
    <r>
      <rPr>
        <sz val="8"/>
        <color theme="1"/>
        <rFont val="游ゴシック"/>
        <family val="2"/>
        <charset val="128"/>
      </rPr>
      <t>ラベンダー油</t>
    </r>
    <r>
      <rPr>
        <sz val="8"/>
        <color theme="1"/>
        <rFont val="Arial"/>
        <family val="2"/>
        <charset val="204"/>
      </rPr>
      <t xml:space="preserve">	</t>
    </r>
    <r>
      <rPr>
        <sz val="8"/>
        <color theme="1"/>
        <rFont val="游ゴシック"/>
        <family val="2"/>
        <charset val="128"/>
      </rPr>
      <t>グレープフルーツ果皮油</t>
    </r>
    <r>
      <rPr>
        <sz val="8"/>
        <color theme="1"/>
        <rFont val="Arial"/>
        <family val="2"/>
        <charset val="204"/>
      </rPr>
      <t xml:space="preserve">	</t>
    </r>
    <r>
      <rPr>
        <sz val="8"/>
        <color theme="1"/>
        <rFont val="游ゴシック"/>
        <family val="2"/>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</si>
  <si>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QUEEN'S PREMIUM MASK WHITE  TESTER(N.C.V)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</si>
  <si>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QUEEN'S PREMIUM MASK RED TESTER(N.C.V)</t>
    </r>
  </si>
  <si>
    <r>
      <rPr>
        <sz val="8"/>
        <color theme="1"/>
        <rFont val="游ゴシック"/>
        <family val="2"/>
        <charset val="128"/>
      </rPr>
      <t>水</t>
    </r>
    <r>
      <rPr>
        <sz val="8"/>
        <color theme="1"/>
        <rFont val="Arial"/>
        <family val="2"/>
        <charset val="204"/>
      </rPr>
      <t xml:space="preserve">	</t>
    </r>
    <r>
      <rPr>
        <sz val="8"/>
        <color theme="1"/>
        <rFont val="游ゴシック"/>
        <family val="2"/>
        <charset val="128"/>
      </rPr>
      <t>ＤＰＧ</t>
    </r>
    <r>
      <rPr>
        <sz val="8"/>
        <color theme="1"/>
        <rFont val="Arial"/>
        <family val="2"/>
        <charset val="204"/>
      </rPr>
      <t xml:space="preserve">	</t>
    </r>
    <r>
      <rPr>
        <sz val="8"/>
        <color theme="1"/>
        <rFont val="游ゴシック"/>
        <family val="2"/>
        <charset val="128"/>
      </rPr>
      <t>グリセリン</t>
    </r>
    <r>
      <rPr>
        <sz val="8"/>
        <color theme="1"/>
        <rFont val="Arial"/>
        <family val="2"/>
        <charset val="204"/>
      </rPr>
      <t xml:space="preserve">	</t>
    </r>
    <r>
      <rPr>
        <sz val="8"/>
        <color theme="1"/>
        <rFont val="游ゴシック"/>
        <family val="2"/>
        <charset val="128"/>
      </rPr>
      <t>ジグリセリン</t>
    </r>
    <r>
      <rPr>
        <sz val="8"/>
        <color theme="1"/>
        <rFont val="Arial"/>
        <family val="2"/>
        <charset val="204"/>
      </rPr>
      <t xml:space="preserve">	</t>
    </r>
    <r>
      <rPr>
        <sz val="8"/>
        <color theme="1"/>
        <rFont val="游ゴシック"/>
        <family val="2"/>
        <charset val="128"/>
      </rPr>
      <t>ＢＧ</t>
    </r>
    <r>
      <rPr>
        <sz val="8"/>
        <color theme="1"/>
        <rFont val="Arial"/>
        <family val="2"/>
        <charset val="204"/>
      </rPr>
      <t xml:space="preserve">	</t>
    </r>
    <r>
      <rPr>
        <sz val="8"/>
        <color theme="1"/>
        <rFont val="游ゴシック"/>
        <family val="2"/>
        <charset val="128"/>
      </rPr>
      <t>加水分解シルク</t>
    </r>
    <r>
      <rPr>
        <sz val="8"/>
        <color theme="1"/>
        <rFont val="Arial"/>
        <family val="2"/>
        <charset val="204"/>
      </rPr>
      <t xml:space="preserve">	</t>
    </r>
    <r>
      <rPr>
        <sz val="8"/>
        <color theme="1"/>
        <rFont val="游ゴシック"/>
        <family val="2"/>
        <charset val="128"/>
      </rPr>
      <t>スクワラン</t>
    </r>
    <r>
      <rPr>
        <sz val="8"/>
        <color theme="1"/>
        <rFont val="Arial"/>
        <family val="2"/>
        <charset val="204"/>
      </rPr>
      <t xml:space="preserve">	</t>
    </r>
    <r>
      <rPr>
        <sz val="8"/>
        <color theme="1"/>
        <rFont val="游ゴシック"/>
        <family val="2"/>
        <charset val="128"/>
      </rPr>
      <t>ホホバ種子油</t>
    </r>
    <r>
      <rPr>
        <sz val="8"/>
        <color theme="1"/>
        <rFont val="Arial"/>
        <family val="2"/>
        <charset val="204"/>
      </rPr>
      <t xml:space="preserve">	</t>
    </r>
    <r>
      <rPr>
        <sz val="8"/>
        <color theme="1"/>
        <rFont val="游ゴシック"/>
        <family val="2"/>
        <charset val="128"/>
      </rPr>
      <t>ソルビトール</t>
    </r>
    <r>
      <rPr>
        <sz val="8"/>
        <color theme="1"/>
        <rFont val="Arial"/>
        <family val="2"/>
        <charset val="204"/>
      </rPr>
      <t xml:space="preserve">	</t>
    </r>
    <r>
      <rPr>
        <sz val="8"/>
        <color theme="1"/>
        <rFont val="游ゴシック"/>
        <family val="2"/>
        <charset val="128"/>
      </rPr>
      <t>ベタイン</t>
    </r>
    <r>
      <rPr>
        <sz val="8"/>
        <color theme="1"/>
        <rFont val="Arial"/>
        <family val="2"/>
        <charset val="204"/>
      </rPr>
      <t xml:space="preserve">	</t>
    </r>
    <r>
      <rPr>
        <sz val="8"/>
        <color theme="1"/>
        <rFont val="游ゴシック"/>
        <family val="2"/>
        <charset val="128"/>
      </rPr>
      <t>加水分解コラーゲン</t>
    </r>
    <r>
      <rPr>
        <sz val="8"/>
        <color theme="1"/>
        <rFont val="Arial"/>
        <family val="2"/>
        <charset val="204"/>
      </rPr>
      <t xml:space="preserve">	</t>
    </r>
    <r>
      <rPr>
        <sz val="8"/>
        <color theme="1"/>
        <rFont val="游ゴシック"/>
        <family val="2"/>
        <charset val="128"/>
      </rPr>
      <t>ヒアルロン酸</t>
    </r>
    <r>
      <rPr>
        <sz val="8"/>
        <color theme="1"/>
        <rFont val="Arial"/>
        <family val="2"/>
        <charset val="204"/>
      </rPr>
      <t xml:space="preserve">Na	</t>
    </r>
    <r>
      <rPr>
        <sz val="8"/>
        <color theme="1"/>
        <rFont val="游ゴシック"/>
        <family val="2"/>
        <charset val="128"/>
      </rPr>
      <t>アセチルヒアルロン酸Ｎａ</t>
    </r>
    <r>
      <rPr>
        <sz val="8"/>
        <color theme="1"/>
        <rFont val="Arial"/>
        <family val="2"/>
        <charset val="204"/>
      </rPr>
      <t xml:space="preserve">	</t>
    </r>
    <r>
      <rPr>
        <sz val="8"/>
        <color theme="1"/>
        <rFont val="游ゴシック"/>
        <family val="2"/>
        <charset val="128"/>
      </rPr>
      <t>加水分解ヒアルロン酸</t>
    </r>
    <r>
      <rPr>
        <sz val="8"/>
        <color theme="1"/>
        <rFont val="Arial"/>
        <family val="2"/>
        <charset val="204"/>
      </rPr>
      <t xml:space="preserve">	</t>
    </r>
    <r>
      <rPr>
        <sz val="8"/>
        <color theme="1"/>
        <rFont val="游ゴシック"/>
        <family val="2"/>
        <charset val="128"/>
      </rPr>
      <t>ヒアルロン酸クロスポリマーＮａ</t>
    </r>
    <r>
      <rPr>
        <sz val="8"/>
        <color theme="1"/>
        <rFont val="Arial"/>
        <family val="2"/>
        <charset val="204"/>
      </rPr>
      <t xml:space="preserve">	</t>
    </r>
    <r>
      <rPr>
        <sz val="8"/>
        <color theme="1"/>
        <rFont val="游ゴシック"/>
        <family val="2"/>
        <charset val="128"/>
      </rPr>
      <t>ペンチレングリコール</t>
    </r>
    <r>
      <rPr>
        <sz val="8"/>
        <color theme="1"/>
        <rFont val="Arial"/>
        <family val="2"/>
        <charset val="204"/>
      </rPr>
      <t xml:space="preserve">	</t>
    </r>
    <r>
      <rPr>
        <sz val="8"/>
        <color theme="1"/>
        <rFont val="游ゴシック"/>
        <family val="2"/>
        <charset val="128"/>
      </rPr>
      <t>ヒアルロン酸ヒドロキシプロピルトリモニウム</t>
    </r>
    <r>
      <rPr>
        <sz val="8"/>
        <color theme="1"/>
        <rFont val="Arial"/>
        <family val="2"/>
        <charset val="204"/>
      </rPr>
      <t xml:space="preserve">	</t>
    </r>
    <r>
      <rPr>
        <sz val="8"/>
        <color theme="1"/>
        <rFont val="游ゴシック"/>
        <family val="2"/>
        <charset val="128"/>
      </rPr>
      <t>水添レシチン</t>
    </r>
    <r>
      <rPr>
        <sz val="8"/>
        <color theme="1"/>
        <rFont val="Arial"/>
        <family val="2"/>
        <charset val="204"/>
      </rPr>
      <t xml:space="preserve">	</t>
    </r>
    <r>
      <rPr>
        <sz val="8"/>
        <color theme="1"/>
        <rFont val="游ゴシック"/>
        <family val="2"/>
        <charset val="128"/>
      </rPr>
      <t>コレステロール</t>
    </r>
    <r>
      <rPr>
        <sz val="8"/>
        <color theme="1"/>
        <rFont val="Arial"/>
        <family val="2"/>
        <charset val="204"/>
      </rPr>
      <t xml:space="preserve">	</t>
    </r>
    <r>
      <rPr>
        <sz val="8"/>
        <color theme="1"/>
        <rFont val="游ゴシック"/>
        <family val="2"/>
        <charset val="128"/>
      </rPr>
      <t>セラミド３</t>
    </r>
    <r>
      <rPr>
        <sz val="8"/>
        <color theme="1"/>
        <rFont val="Arial"/>
        <family val="2"/>
        <charset val="204"/>
      </rPr>
      <t xml:space="preserve">	</t>
    </r>
    <r>
      <rPr>
        <sz val="8"/>
        <color theme="1"/>
        <rFont val="游ゴシック"/>
        <family val="2"/>
        <charset val="128"/>
      </rPr>
      <t>加水分解酵母エキス</t>
    </r>
    <r>
      <rPr>
        <sz val="8"/>
        <color theme="1"/>
        <rFont val="Arial"/>
        <family val="2"/>
        <charset val="204"/>
      </rPr>
      <t xml:space="preserve">	</t>
    </r>
    <r>
      <rPr>
        <sz val="8"/>
        <color theme="1"/>
        <rFont val="游ゴシック"/>
        <family val="2"/>
        <charset val="128"/>
      </rPr>
      <t>水溶性プロテオグリカン</t>
    </r>
    <r>
      <rPr>
        <sz val="8"/>
        <color theme="1"/>
        <rFont val="Arial"/>
        <family val="2"/>
        <charset val="204"/>
      </rPr>
      <t xml:space="preserve">	</t>
    </r>
    <r>
      <rPr>
        <sz val="8"/>
        <color theme="1"/>
        <rFont val="游ゴシック"/>
        <family val="2"/>
        <charset val="128"/>
      </rPr>
      <t>ローヤルゼリーエキス</t>
    </r>
    <r>
      <rPr>
        <sz val="8"/>
        <color theme="1"/>
        <rFont val="Arial"/>
        <family val="2"/>
        <charset val="204"/>
      </rPr>
      <t xml:space="preserve">	</t>
    </r>
    <r>
      <rPr>
        <sz val="8"/>
        <color theme="1"/>
        <rFont val="游ゴシック"/>
        <family val="2"/>
        <charset val="128"/>
      </rPr>
      <t>水溶性コラーゲン</t>
    </r>
    <r>
      <rPr>
        <sz val="8"/>
        <color theme="1"/>
        <rFont val="Arial"/>
        <family val="2"/>
        <charset val="204"/>
      </rPr>
      <t xml:space="preserve">	</t>
    </r>
    <r>
      <rPr>
        <sz val="8"/>
        <color theme="1"/>
        <rFont val="游ゴシック"/>
        <family val="2"/>
        <charset val="128"/>
      </rPr>
      <t>温泉水</t>
    </r>
    <r>
      <rPr>
        <sz val="8"/>
        <color theme="1"/>
        <rFont val="Arial"/>
        <family val="2"/>
        <charset val="204"/>
      </rPr>
      <t xml:space="preserve">	</t>
    </r>
    <r>
      <rPr>
        <sz val="8"/>
        <color theme="1"/>
        <rFont val="游ゴシック"/>
        <family val="2"/>
        <charset val="128"/>
      </rPr>
      <t>ＰＥＧ－６０水添ヒマシ油</t>
    </r>
    <r>
      <rPr>
        <sz val="8"/>
        <color theme="1"/>
        <rFont val="Arial"/>
        <family val="2"/>
        <charset val="204"/>
      </rPr>
      <t xml:space="preserve">	</t>
    </r>
    <r>
      <rPr>
        <sz val="8"/>
        <color theme="1"/>
        <rFont val="游ゴシック"/>
        <family val="2"/>
        <charset val="128"/>
      </rPr>
      <t>イソステアリン酸ポリグリセリル－６</t>
    </r>
    <r>
      <rPr>
        <sz val="8"/>
        <color theme="1"/>
        <rFont val="Arial"/>
        <family val="2"/>
        <charset val="204"/>
      </rPr>
      <t xml:space="preserve">	</t>
    </r>
    <r>
      <rPr>
        <sz val="8"/>
        <color theme="1"/>
        <rFont val="游ゴシック"/>
        <family val="2"/>
        <charset val="128"/>
      </rPr>
      <t>キサンタンガム</t>
    </r>
    <r>
      <rPr>
        <sz val="8"/>
        <color theme="1"/>
        <rFont val="Arial"/>
        <family val="2"/>
        <charset val="204"/>
      </rPr>
      <t xml:space="preserve">	</t>
    </r>
    <r>
      <rPr>
        <sz val="8"/>
        <color theme="1"/>
        <rFont val="游ゴシック"/>
        <family val="2"/>
        <charset val="128"/>
      </rPr>
      <t>アニス酸</t>
    </r>
    <r>
      <rPr>
        <sz val="8"/>
        <color theme="1"/>
        <rFont val="Arial"/>
        <family val="2"/>
        <charset val="204"/>
      </rPr>
      <t xml:space="preserve">	</t>
    </r>
    <r>
      <rPr>
        <sz val="8"/>
        <color theme="1"/>
        <rFont val="游ゴシック"/>
        <family val="2"/>
        <charset val="128"/>
      </rPr>
      <t>クエン酸</t>
    </r>
    <r>
      <rPr>
        <sz val="8"/>
        <color theme="1"/>
        <rFont val="Arial"/>
        <family val="2"/>
        <charset val="204"/>
      </rPr>
      <t xml:space="preserve">	</t>
    </r>
    <r>
      <rPr>
        <sz val="8"/>
        <color theme="1"/>
        <rFont val="游ゴシック"/>
        <family val="2"/>
        <charset val="128"/>
      </rPr>
      <t>クエン酸Ｎａ</t>
    </r>
    <r>
      <rPr>
        <sz val="8"/>
        <color theme="1"/>
        <rFont val="Arial"/>
        <family val="2"/>
        <charset val="204"/>
      </rPr>
      <t xml:space="preserve">	</t>
    </r>
    <r>
      <rPr>
        <sz val="8"/>
        <color theme="1"/>
        <rFont val="游ゴシック"/>
        <family val="2"/>
        <charset val="128"/>
      </rPr>
      <t>ダマスクバラ花油</t>
    </r>
    <r>
      <rPr>
        <sz val="8"/>
        <color theme="1"/>
        <rFont val="Arial"/>
        <family val="2"/>
        <charset val="204"/>
      </rPr>
      <t xml:space="preserve">	</t>
    </r>
    <r>
      <rPr>
        <sz val="8"/>
        <color theme="1"/>
        <rFont val="游ゴシック"/>
        <family val="2"/>
        <charset val="128"/>
      </rPr>
      <t>ニオイテンジクアオイ油</t>
    </r>
    <r>
      <rPr>
        <sz val="8"/>
        <color theme="1"/>
        <rFont val="Arial"/>
        <family val="2"/>
        <charset val="204"/>
      </rPr>
      <t xml:space="preserve">	</t>
    </r>
    <r>
      <rPr>
        <sz val="8"/>
        <color theme="1"/>
        <rFont val="游ゴシック"/>
        <family val="2"/>
        <charset val="128"/>
      </rPr>
      <t>パルマローザ油</t>
    </r>
    <r>
      <rPr>
        <sz val="8"/>
        <color theme="1"/>
        <rFont val="Arial"/>
        <family val="2"/>
        <charset val="204"/>
      </rPr>
      <t xml:space="preserve">	</t>
    </r>
    <r>
      <rPr>
        <sz val="8"/>
        <color theme="1"/>
        <rFont val="游ゴシック"/>
        <family val="2"/>
        <charset val="128"/>
      </rPr>
      <t>ラベンダー油</t>
    </r>
    <r>
      <rPr>
        <sz val="8"/>
        <color theme="1"/>
        <rFont val="Arial"/>
        <family val="2"/>
        <charset val="204"/>
      </rPr>
      <t xml:space="preserve">	</t>
    </r>
    <r>
      <rPr>
        <sz val="8"/>
        <color theme="1"/>
        <rFont val="游ゴシック"/>
        <family val="2"/>
        <charset val="128"/>
      </rPr>
      <t>グレープフルーツ果皮油</t>
    </r>
    <r>
      <rPr>
        <sz val="8"/>
        <color theme="1"/>
        <rFont val="Arial"/>
        <family val="2"/>
        <charset val="204"/>
      </rPr>
      <t xml:space="preserve">	</t>
    </r>
    <r>
      <rPr>
        <sz val="8"/>
        <color theme="1"/>
        <rFont val="游ゴシック"/>
        <family val="2"/>
        <charset val="128"/>
      </rPr>
      <t>ローズマリー油</t>
    </r>
    <phoneticPr fontId="11"/>
  </si>
  <si>
    <r>
      <rPr>
        <sz val="8"/>
        <color theme="1"/>
        <rFont val="Yu Gothic"/>
        <family val="2"/>
        <charset val="128"/>
      </rPr>
      <t>水、ＢＧ、グリセリン、アセチルテトラペプチド－３、パルミトイルペンタペプチド－４、オリゴペプチド－４１、ヘキサペプチド－２、ビオチノイルトリペプチド－１、パンテノール、ヒアルロン酸Ｎａ、ムコ多糖、アカツメクサ花エキス、トウキンセンカ花エキス、オタネニンジン根エキス、センブリエキス、コメヌカエキス、カルボマー、デキストラン、ポリソルベート２０、フェノキシエタノール、メチルパラベン</t>
    </r>
    <r>
      <rPr>
        <sz val="8"/>
        <color theme="1"/>
        <rFont val="Arial"/>
        <family val="2"/>
        <charset val="204"/>
      </rPr>
      <t xml:space="preserve">
</t>
    </r>
    <phoneticPr fontId="11"/>
  </si>
  <si>
    <r>
      <t>QUALITY 1st THE DERMA VC100</t>
    </r>
    <r>
      <rPr>
        <sz val="10"/>
        <color rgb="FF000000"/>
        <rFont val="Yu Gothic"/>
        <family val="3"/>
        <charset val="128"/>
      </rPr>
      <t>　</t>
    </r>
    <r>
      <rPr>
        <sz val="10"/>
        <color rgb="FF000000"/>
        <rFont val="Arial"/>
        <family val="2"/>
        <charset val="204"/>
      </rPr>
      <t>30</t>
    </r>
  </si>
  <si>
    <r>
      <t>QUALITY 1st THE DERMA VC100</t>
    </r>
    <r>
      <rPr>
        <sz val="10"/>
        <color rgb="FF000000"/>
        <rFont val="Yu Gothic"/>
        <family val="3"/>
        <charset val="128"/>
      </rPr>
      <t>　</t>
    </r>
    <r>
      <rPr>
        <sz val="10"/>
        <color rgb="FF000000"/>
        <rFont val="Arial"/>
        <family val="2"/>
        <charset val="204"/>
      </rPr>
      <t>7</t>
    </r>
  </si>
  <si>
    <r>
      <rPr>
        <sz val="12"/>
        <rFont val="Yu Mincho"/>
        <family val="1"/>
        <charset val="128"/>
      </rPr>
      <t>サンソリット　スキンピールバー</t>
    </r>
    <r>
      <rPr>
        <sz val="12"/>
        <rFont val="Arial"/>
        <family val="2"/>
        <charset val="204"/>
      </rPr>
      <t xml:space="preserve"> AHA</t>
    </r>
    <r>
      <rPr>
        <sz val="12"/>
        <rFont val="Yu Mincho"/>
        <family val="1"/>
        <charset val="128"/>
      </rPr>
      <t>マイルド</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</si>
  <si>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blue</t>
    </r>
    <r>
      <rPr>
        <sz val="10"/>
        <rFont val="Arial"/>
        <family val="3"/>
        <charset val="128"/>
      </rPr>
      <t>）</t>
    </r>
    <r>
      <rPr>
        <sz val="10"/>
        <rFont val="Arial"/>
        <family val="2"/>
        <charset val="204"/>
      </rPr>
      <t>small size (mini sample) (N.C.V)</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</si>
  <si>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r>
      <rPr>
        <sz val="10"/>
        <rFont val="Arial"/>
        <family val="2"/>
        <charset val="204"/>
      </rPr>
      <t>small size (mini sample) (N.C.V)</t>
    </r>
  </si>
  <si>
    <r>
      <t>TEA</t>
    </r>
    <r>
      <rPr>
        <sz val="8"/>
        <color theme="1"/>
        <rFont val="Arial"/>
        <family val="2"/>
        <charset val="128"/>
      </rPr>
      <t>、ステアリン酸、水酸化</t>
    </r>
    <r>
      <rPr>
        <sz val="8"/>
        <color theme="1"/>
        <rFont val="Arial"/>
        <family val="2"/>
        <charset val="204"/>
      </rPr>
      <t>Na</t>
    </r>
    <r>
      <rPr>
        <sz val="8"/>
        <color theme="1"/>
        <rFont val="Arial"/>
        <family val="2"/>
        <charset val="128"/>
      </rPr>
      <t>、ラウリン酸、水、ミリスチン酸、ココアンホジ酢酸</t>
    </r>
    <r>
      <rPr>
        <sz val="8"/>
        <color theme="1"/>
        <rFont val="Arial"/>
        <family val="2"/>
        <charset val="204"/>
      </rPr>
      <t>2Na</t>
    </r>
    <r>
      <rPr>
        <sz val="8"/>
        <color theme="1"/>
        <rFont val="Arial"/>
        <family val="2"/>
        <charset val="128"/>
      </rPr>
      <t>、グリコール酸、グリセリン、エチドロン酸</t>
    </r>
    <r>
      <rPr>
        <sz val="8"/>
        <color theme="1"/>
        <rFont val="Arial"/>
        <family val="2"/>
        <charset val="204"/>
      </rPr>
      <t>4Na</t>
    </r>
    <r>
      <rPr>
        <sz val="8"/>
        <color theme="1"/>
        <rFont val="Arial"/>
        <family val="2"/>
        <charset val="128"/>
      </rPr>
      <t>、緑</t>
    </r>
    <r>
      <rPr>
        <sz val="8"/>
        <color theme="1"/>
        <rFont val="Arial"/>
        <family val="2"/>
        <charset val="204"/>
      </rPr>
      <t>204</t>
    </r>
    <r>
      <rPr>
        <sz val="8"/>
        <color theme="1"/>
        <rFont val="Arial"/>
        <family val="2"/>
        <charset val="128"/>
      </rPr>
      <t>、緑</t>
    </r>
    <r>
      <rPr>
        <sz val="8"/>
        <color theme="1"/>
        <rFont val="Arial"/>
        <family val="2"/>
        <charset val="204"/>
      </rPr>
      <t>3</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</si>
  <si>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red</t>
    </r>
    <r>
      <rPr>
        <sz val="10"/>
        <rFont val="Arial"/>
        <family val="3"/>
        <charset val="128"/>
      </rPr>
      <t>）</t>
    </r>
    <r>
      <rPr>
        <sz val="10"/>
        <rFont val="Arial"/>
        <family val="2"/>
        <charset val="204"/>
      </rPr>
      <t>small size  (mini sample)(N.C.V)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</si>
  <si>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black</t>
    </r>
    <r>
      <rPr>
        <sz val="10"/>
        <rFont val="Arial"/>
        <family val="3"/>
        <charset val="128"/>
      </rPr>
      <t>）</t>
    </r>
    <r>
      <rPr>
        <sz val="10"/>
        <rFont val="Arial"/>
        <family val="2"/>
        <charset val="204"/>
      </rPr>
      <t>small size (mini sample)(N.C.V)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</si>
  <si>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Moisture BC Mask TESTER (N.C.V)</t>
    </r>
  </si>
  <si>
    <r>
      <rPr>
        <sz val="12"/>
        <rFont val="Yu Mincho"/>
        <family val="1"/>
        <charset val="128"/>
      </rPr>
      <t>サンソリット　ホワイトリフトマスク</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</si>
  <si>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Bright BC Mask TESTER (N.C.V)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</si>
  <si>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Enriched BC Mask TESTER (N.C.V)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</si>
  <si>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AC Control BC Mask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</si>
  <si>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PU FACE &amp; BODY WASH 300ml TESTER (N.C.V)</t>
    </r>
  </si>
  <si>
    <r>
      <rPr>
        <sz val="8"/>
        <color theme="1"/>
        <rFont val="Arial"/>
        <family val="2"/>
      </rPr>
      <t>水、ラウラミドプロピルベタイン、グリセリン、ココイルグリシンＫ、（ラウリル</t>
    </r>
    <r>
      <rPr>
        <sz val="8"/>
        <color theme="1"/>
        <rFont val="Arial"/>
        <family val="2"/>
        <charset val="204"/>
      </rPr>
      <t>/</t>
    </r>
    <r>
      <rPr>
        <sz val="8"/>
        <color theme="1"/>
        <rFont val="Arial"/>
        <family val="2"/>
      </rPr>
      <t>ミリスチル）グリコールヒドロキシプロピルエーテル、塩化Ｎａ、カプリル酸グリセリル、ミリスチン酸、アスペルギルス</t>
    </r>
    <r>
      <rPr>
        <sz val="8"/>
        <color theme="1"/>
        <rFont val="Arial"/>
        <family val="2"/>
        <charset val="204"/>
      </rPr>
      <t>/</t>
    </r>
    <r>
      <rPr>
        <sz val="8"/>
        <color theme="1"/>
        <rFont val="Arial"/>
        <family val="2"/>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</si>
  <si>
    <r>
      <rPr>
        <sz val="10"/>
        <rFont val="Arial"/>
        <family val="1"/>
        <charset val="128"/>
      </rPr>
      <t>《</t>
    </r>
    <r>
      <rPr>
        <sz val="10"/>
        <rFont val="Arial"/>
        <family val="2"/>
        <charset val="204"/>
      </rPr>
      <t xml:space="preserve">LAPIDEM </t>
    </r>
    <r>
      <rPr>
        <sz val="10"/>
        <rFont val="Arial"/>
        <family val="1"/>
        <charset val="128"/>
      </rPr>
      <t>》</t>
    </r>
    <r>
      <rPr>
        <sz val="10"/>
        <rFont val="Arial"/>
        <family val="2"/>
        <charset val="204"/>
      </rPr>
      <t>AG MOISTURE CLEANSER TESTER (N.C.V)</t>
    </r>
  </si>
  <si>
    <r>
      <t xml:space="preserve">LAPIDEM </t>
    </r>
    <r>
      <rPr>
        <sz val="12"/>
        <rFont val="Yu Mincho"/>
        <family val="1"/>
        <charset val="128"/>
      </rPr>
      <t>バス＆マッサージオイル</t>
    </r>
    <r>
      <rPr>
        <sz val="12"/>
        <rFont val="Arial"/>
        <family val="2"/>
        <charset val="204"/>
      </rPr>
      <t xml:space="preserve">01 </t>
    </r>
    <r>
      <rPr>
        <sz val="12"/>
        <rFont val="Yu Mincho"/>
        <family val="1"/>
        <charset val="128"/>
      </rPr>
      <t>リリース</t>
    </r>
  </si>
  <si>
    <r>
      <rPr>
        <sz val="10"/>
        <rFont val="Arial"/>
        <family val="3"/>
        <charset val="128"/>
      </rPr>
      <t>《</t>
    </r>
    <r>
      <rPr>
        <sz val="10"/>
        <rFont val="Arial"/>
        <family val="2"/>
        <charset val="204"/>
      </rPr>
      <t>Lapidem</t>
    </r>
    <r>
      <rPr>
        <sz val="10"/>
        <rFont val="Arial"/>
        <family val="3"/>
        <charset val="128"/>
      </rPr>
      <t>》</t>
    </r>
    <r>
      <rPr>
        <sz val="10"/>
        <rFont val="Arial"/>
        <family val="2"/>
        <charset val="204"/>
      </rPr>
      <t>BATH &amp; MASSAGE OIL01 (RELEASE) TESTER (N.C.V)</t>
    </r>
  </si>
  <si>
    <r>
      <t xml:space="preserve">LAPIDEM </t>
    </r>
    <r>
      <rPr>
        <sz val="12"/>
        <rFont val="Yu Mincho"/>
        <family val="1"/>
        <charset val="128"/>
      </rPr>
      <t>バス＆マッサージオイル</t>
    </r>
    <r>
      <rPr>
        <sz val="12"/>
        <rFont val="Arial"/>
        <family val="2"/>
        <charset val="204"/>
      </rPr>
      <t xml:space="preserve">02 </t>
    </r>
    <r>
      <rPr>
        <sz val="12"/>
        <rFont val="Yu Mincho"/>
        <family val="1"/>
        <charset val="128"/>
      </rPr>
      <t>カーム</t>
    </r>
    <r>
      <rPr>
        <sz val="12"/>
        <rFont val="Arial"/>
        <family val="2"/>
        <charset val="204"/>
      </rPr>
      <t>100ml</t>
    </r>
  </si>
  <si>
    <r>
      <rPr>
        <sz val="10"/>
        <rFont val="Arial"/>
        <family val="3"/>
        <charset val="128"/>
      </rPr>
      <t>《</t>
    </r>
    <r>
      <rPr>
        <sz val="10"/>
        <rFont val="Arial"/>
        <family val="2"/>
        <charset val="204"/>
      </rPr>
      <t>Lapidem</t>
    </r>
    <r>
      <rPr>
        <sz val="10"/>
        <rFont val="Arial"/>
        <family val="3"/>
        <charset val="128"/>
      </rPr>
      <t>》</t>
    </r>
    <r>
      <rPr>
        <sz val="10"/>
        <rFont val="Arial"/>
        <family val="2"/>
        <charset val="204"/>
      </rPr>
      <t>BATH &amp; MASSAGE OIL02 (CALM)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</si>
  <si>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OIL03 (BALANCE)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</si>
  <si>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OIL04 (BREATHE)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</si>
  <si>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OIL05 (CHARGE) TESTER (N.C.V)</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</si>
  <si>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CLEAR WATERY CLEANSING GEL 500ml   TESTER (N.C.V) НОВИНКА! ОБРАЗЦЫ НЕ ОТПРАВЛЯЛИ</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</si>
  <si>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Dewy Jelly Scrub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</si>
  <si>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OKIYOME SERUM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</si>
  <si>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SILKY SERUM 100ml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</si>
  <si>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NOURISHING ESSENCE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</si>
  <si>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SMOOTH MATTE TOUCH CREAM 100ml  TESTER (N.C.V)</t>
    </r>
    <phoneticPr fontId="11"/>
  </si>
  <si>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RITUAL Moisturizing G Mist 120ml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</si>
  <si>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RITUAL TN Target Serum 25ml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</si>
  <si>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RITUAL Sleeping Bloom Mask 100g  TESTER (N.C.V)</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</si>
  <si>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Moisturizing G Mist 300ml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</si>
  <si>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TN Target Serum 100ml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</si>
  <si>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Sleeping Bloom Mask 250g  TESTER (N.C.V)</t>
    </r>
    <phoneticPr fontId="11"/>
  </si>
  <si>
    <r>
      <rPr>
        <sz val="10"/>
        <rFont val="Arial"/>
        <family val="3"/>
        <charset val="128"/>
      </rPr>
      <t>《</t>
    </r>
    <r>
      <rPr>
        <sz val="10"/>
        <rFont val="Arial"/>
        <family val="2"/>
        <charset val="204"/>
      </rPr>
      <t>Lapidem</t>
    </r>
    <r>
      <rPr>
        <sz val="10"/>
        <rFont val="Arial"/>
        <family val="3"/>
        <charset val="128"/>
      </rPr>
      <t>》</t>
    </r>
    <r>
      <rPr>
        <sz val="10"/>
        <rFont val="Arial"/>
        <family val="2"/>
        <charset val="204"/>
      </rPr>
      <t>NUTRITION MOIST SHAMPOO 300 ml  TESTER (N.C.V)</t>
    </r>
  </si>
  <si>
    <r>
      <rPr>
        <sz val="8"/>
        <color theme="1"/>
        <rFont val="Arial"/>
        <family val="2"/>
      </rPr>
      <t>水
ココイルグルタミン酸</t>
    </r>
    <r>
      <rPr>
        <sz val="8"/>
        <color theme="1"/>
        <rFont val="Arial"/>
        <family val="2"/>
        <charset val="204"/>
      </rPr>
      <t xml:space="preserve">TEA
</t>
    </r>
    <r>
      <rPr>
        <sz val="8"/>
        <color theme="1"/>
        <rFont val="Arial"/>
        <family val="2"/>
      </rPr>
      <t>グリセリン
コカミドＤＥＡ
ポリクオタニウムー１０
加水分解ケラチン（羊毛）
加水分解コラーゲン
加水分解シルク
加水分解ヒアルロン酸
フムスエキス
アルニカ花エキス
セイヨウオトギリソウ花</t>
    </r>
    <r>
      <rPr>
        <sz val="8"/>
        <color theme="1"/>
        <rFont val="Arial"/>
        <family val="2"/>
        <charset val="204"/>
      </rPr>
      <t>/</t>
    </r>
    <r>
      <rPr>
        <sz val="8"/>
        <color theme="1"/>
        <rFont val="Arial"/>
        <family val="2"/>
      </rPr>
      <t>葉／茎エキス
セイヨウキズタ葉／茎エキス
セイヨウトチノキ種子エキス
ハマメリス葉エキス
ブドウ葉エキス
オウゴン根エキス
センブリエキス
ザクロ種子エキス
ホウキンセンカエキス
ナイアシンアミド
塩化Ｎａ
ペンチレングリコール
銅クロロフィリンＮａ
グリチルリチン酸２Ｋ
ＥＤＴＡー２Ｎａ
メントール
安息香酸Ｎａ
ＢＧ
エタノール
香料
フェノキシエタノール</t>
    </r>
  </si>
  <si>
    <r>
      <rPr>
        <sz val="10"/>
        <rFont val="Arial"/>
        <family val="2"/>
      </rPr>
      <t>《</t>
    </r>
    <r>
      <rPr>
        <sz val="10"/>
        <rFont val="Arial"/>
        <family val="2"/>
        <charset val="204"/>
      </rPr>
      <t>Lapidem</t>
    </r>
    <r>
      <rPr>
        <sz val="10"/>
        <rFont val="Arial"/>
        <family val="2"/>
      </rPr>
      <t>》</t>
    </r>
    <r>
      <rPr>
        <sz val="10"/>
        <rFont val="Arial"/>
        <family val="2"/>
        <charset val="204"/>
      </rPr>
      <t>NUTRITION MOIST TREATMENT 300 ml  TESTER (N.C.V)</t>
    </r>
  </si>
  <si>
    <r>
      <rPr>
        <sz val="8"/>
        <color theme="1"/>
        <rFont val="Arial"/>
        <family val="2"/>
      </rPr>
      <t>水
ミリスチルアルコール
ベヘニルアルコール
ステアラミドプロピルジメチルアミン
アルガニアスピノサ核油
ホホバ種子油
ワサビノキ種子油
マカデミア種子油
オリーブ果実油
カニナバラ果実油
スクワラン
シア脂
加水分解ヒアルロン酸
加水分解コラーゲン
オクチルドデカノール
ツバキ種子油
バオバブ種子油
加水分解ケラチン（羊毛）
加水分解シルク
フムスエキス
オウゴン根エキス
センブリエキス
アルニカ花エキス
セイヨウオトギリソウ花／葉／茎エキス
セイヨウキズタ葉／茎エキス
セイヨウトチノキ種子エキス
ハマメリス葉エキス
ナイアシンアミド
ブドウ葉エキス
ラウラミノプロピオン酸Ｎａ
ザクロ種子エキス
ホウセンセンカエキス
エタノール
銅クロロフィリンＮａ
エチルヘキシルグリセリン
カプリル酸グリセリル
乳酸
メントール
ＢＧ
グリチルリチン酸２Ｋ
クエン酸
トコフェロール
ペンチレングリコール
香料</t>
    </r>
  </si>
  <si>
    <r>
      <rPr>
        <sz val="10"/>
        <rFont val="Arial"/>
        <family val="2"/>
      </rPr>
      <t>《</t>
    </r>
    <r>
      <rPr>
        <sz val="10"/>
        <rFont val="Arial"/>
        <family val="2"/>
        <charset val="204"/>
      </rPr>
      <t>Lapidem</t>
    </r>
    <r>
      <rPr>
        <sz val="10"/>
        <rFont val="Arial"/>
        <family val="2"/>
      </rPr>
      <t>》</t>
    </r>
    <r>
      <rPr>
        <sz val="10"/>
        <rFont val="Arial"/>
        <family val="2"/>
        <charset val="204"/>
      </rPr>
      <t>NUTRITION MOIST BODY CREAM 300 ml TESTER (N.C.V)</t>
    </r>
  </si>
  <si>
    <r>
      <rPr>
        <sz val="10"/>
        <rFont val="Arial"/>
        <family val="2"/>
      </rPr>
      <t>《</t>
    </r>
    <r>
      <rPr>
        <sz val="10"/>
        <rFont val="Arial"/>
        <family val="2"/>
        <charset val="204"/>
      </rPr>
      <t>Lapidem</t>
    </r>
    <r>
      <rPr>
        <sz val="10"/>
        <rFont val="Arial"/>
        <family val="2"/>
      </rPr>
      <t>》</t>
    </r>
    <r>
      <rPr>
        <sz val="10"/>
        <rFont val="Arial"/>
        <family val="2"/>
        <charset val="204"/>
      </rPr>
      <t>NUTRITION MOIST BODY CREAM 1000 ml TESTER (N.C.V)</t>
    </r>
  </si>
  <si>
    <r>
      <rPr>
        <sz val="8"/>
        <color theme="1"/>
        <rFont val="ＭＳ Ｐゴシック"/>
        <family val="2"/>
        <charset val="128"/>
      </rPr>
      <t>絹</t>
    </r>
    <r>
      <rPr>
        <sz val="8"/>
        <color theme="1"/>
        <rFont val="Arial"/>
        <family val="2"/>
        <charset val="204"/>
      </rPr>
      <t>100%</t>
    </r>
    <rPh sb="0" eb="1">
      <t>キヌ</t>
    </rPh>
    <phoneticPr fontId="11"/>
  </si>
  <si>
    <r>
      <rPr>
        <sz val="10"/>
        <rFont val="Arial"/>
        <family val="1"/>
        <charset val="128"/>
      </rPr>
      <t>《</t>
    </r>
    <r>
      <rPr>
        <sz val="10"/>
        <rFont val="Arial"/>
        <family val="2"/>
        <charset val="204"/>
      </rPr>
      <t>ROSY DROP</t>
    </r>
    <r>
      <rPr>
        <sz val="10"/>
        <rFont val="Arial"/>
        <family val="1"/>
        <charset val="128"/>
      </rPr>
      <t>》</t>
    </r>
    <r>
      <rPr>
        <sz val="10"/>
        <rFont val="Arial"/>
        <family val="2"/>
        <charset val="204"/>
      </rPr>
      <t xml:space="preserve">  BOOSTER LOTION  (mini sample) (N.C.V)</t>
    </r>
  </si>
  <si>
    <r>
      <rPr>
        <sz val="10"/>
        <rFont val="Arial"/>
        <family val="1"/>
        <charset val="128"/>
      </rPr>
      <t>《</t>
    </r>
    <r>
      <rPr>
        <sz val="10"/>
        <rFont val="Arial"/>
        <family val="2"/>
        <charset val="204"/>
      </rPr>
      <t>ROSY DROP</t>
    </r>
    <r>
      <rPr>
        <sz val="10"/>
        <rFont val="Arial"/>
        <family val="1"/>
        <charset val="128"/>
      </rPr>
      <t>》</t>
    </r>
    <r>
      <rPr>
        <sz val="10"/>
        <rFont val="Arial"/>
        <family val="2"/>
        <charset val="204"/>
      </rPr>
      <t>WRINKLE SERUM(mini pouch) (N.C.V)</t>
    </r>
  </si>
  <si>
    <r>
      <rPr>
        <sz val="12"/>
        <color theme="1"/>
        <rFont val="Yu Mincho"/>
        <family val="1"/>
        <charset val="128"/>
      </rPr>
      <t>ロージードロップ　クリーム</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</si>
  <si>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FURROW CREAM(mini pouch) (N.C.V)</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</si>
  <si>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FURROWLESS MASK TESTER (N.C.V)</t>
    </r>
  </si>
  <si>
    <r>
      <rPr>
        <sz val="12"/>
        <color theme="1"/>
        <rFont val="Yu Mincho"/>
        <family val="1"/>
        <charset val="128"/>
      </rPr>
      <t>エステラボ　マッサージジェル</t>
    </r>
    <r>
      <rPr>
        <sz val="12"/>
        <color theme="1"/>
        <rFont val="Arial"/>
        <family val="2"/>
        <charset val="204"/>
      </rPr>
      <t>WH</t>
    </r>
  </si>
  <si>
    <r>
      <rPr>
        <sz val="8"/>
        <color theme="1"/>
        <rFont val="Arial"/>
        <family val="2"/>
      </rPr>
      <t xml:space="preserve">グリセリン
水
ハチミツ
</t>
    </r>
    <r>
      <rPr>
        <sz val="8"/>
        <color theme="1"/>
        <rFont val="Arial"/>
        <family val="2"/>
        <charset val="204"/>
      </rPr>
      <t xml:space="preserve">BG
</t>
    </r>
    <r>
      <rPr>
        <sz val="8"/>
        <color theme="1"/>
        <rFont val="Arial"/>
        <family val="2"/>
      </rPr>
      <t xml:space="preserve">ラベンダー花水
プラセンタエキス
水溶性プロテオグリカン
ハマナス果実エキス
セレブロシド
</t>
    </r>
    <r>
      <rPr>
        <sz val="8"/>
        <color theme="1"/>
        <rFont val="Arial"/>
        <family val="2"/>
        <charset val="204"/>
      </rPr>
      <t>α-</t>
    </r>
    <r>
      <rPr>
        <sz val="8"/>
        <color theme="1"/>
        <rFont val="Arial"/>
        <family val="2"/>
      </rPr>
      <t>アルブチン
リン酸アスコルビル</t>
    </r>
    <r>
      <rPr>
        <sz val="8"/>
        <color theme="1"/>
        <rFont val="Arial"/>
        <family val="2"/>
        <charset val="204"/>
      </rPr>
      <t xml:space="preserve">Mg
</t>
    </r>
    <r>
      <rPr>
        <sz val="8"/>
        <color theme="1"/>
        <rFont val="Arial"/>
        <family val="2"/>
      </rPr>
      <t>アーチチョーク葉エキス
メマツヨイグサ種子エキス
プルーン分解物
マグワ根皮エキス
トウキ根エキス
カンゾウ根エキス
シア脂
水添ポリイソブテン
ラウレス</t>
    </r>
    <r>
      <rPr>
        <sz val="8"/>
        <color theme="1"/>
        <rFont val="Arial"/>
        <family val="2"/>
        <charset val="204"/>
      </rPr>
      <t>-7
1,2-</t>
    </r>
    <r>
      <rPr>
        <sz val="8"/>
        <color theme="1"/>
        <rFont val="Arial"/>
        <family val="2"/>
      </rPr>
      <t>ヘキサンジオール
キサンタンガム
ポリアクリルアミド
カプリリルグリコール</t>
    </r>
  </si>
  <si>
    <r>
      <rPr>
        <sz val="12"/>
        <color theme="1"/>
        <rFont val="Yu Mincho"/>
        <family val="1"/>
        <charset val="128"/>
      </rPr>
      <t>エステラボ　マッサージジェル</t>
    </r>
    <r>
      <rPr>
        <sz val="12"/>
        <color theme="1"/>
        <rFont val="Arial"/>
        <family val="2"/>
        <charset val="204"/>
      </rPr>
      <t>AG</t>
    </r>
  </si>
  <si>
    <r>
      <rPr>
        <sz val="8"/>
        <color theme="1"/>
        <rFont val="Arial"/>
        <family val="2"/>
      </rPr>
      <t xml:space="preserve">グリセリン
水
ハチミツ
</t>
    </r>
    <r>
      <rPr>
        <sz val="8"/>
        <color theme="1"/>
        <rFont val="Arial"/>
        <family val="2"/>
        <charset val="204"/>
      </rPr>
      <t xml:space="preserve">BG
</t>
    </r>
    <r>
      <rPr>
        <sz val="8"/>
        <color theme="1"/>
        <rFont val="Arial"/>
        <family val="2"/>
      </rPr>
      <t>ラベンダー花水
プラセンタエキス
水溶性プロテオグリカン
ハマナス果実エキス
セレブロシド
加水分解ヒアルロン酸
加水分解コラーゲン
シア脂
白金
シラカンバ樹液
ローズマリー葉エキス
アシタバ葉</t>
    </r>
    <r>
      <rPr>
        <sz val="8"/>
        <color theme="1"/>
        <rFont val="Arial"/>
        <family val="2"/>
        <charset val="204"/>
      </rPr>
      <t>/</t>
    </r>
    <r>
      <rPr>
        <sz val="8"/>
        <color theme="1"/>
        <rFont val="Arial"/>
        <family val="2"/>
      </rPr>
      <t>茎エキス
乳酸桿菌</t>
    </r>
    <r>
      <rPr>
        <sz val="8"/>
        <color theme="1"/>
        <rFont val="Arial"/>
        <family val="2"/>
        <charset val="204"/>
      </rPr>
      <t>/</t>
    </r>
    <r>
      <rPr>
        <sz val="8"/>
        <color theme="1"/>
        <rFont val="Arial"/>
        <family val="2"/>
      </rPr>
      <t>ブドウ果汁発酵液
リン酸アスコルビル</t>
    </r>
    <r>
      <rPr>
        <sz val="8"/>
        <color theme="1"/>
        <rFont val="Arial"/>
        <family val="2"/>
        <charset val="204"/>
      </rPr>
      <t xml:space="preserve">Mg
</t>
    </r>
    <r>
      <rPr>
        <sz val="8"/>
        <color theme="1"/>
        <rFont val="Arial"/>
        <family val="2"/>
      </rPr>
      <t>ポリソルベート</t>
    </r>
    <r>
      <rPr>
        <sz val="8"/>
        <color theme="1"/>
        <rFont val="Arial"/>
        <family val="2"/>
        <charset val="204"/>
      </rPr>
      <t xml:space="preserve">80
</t>
    </r>
    <r>
      <rPr>
        <sz val="8"/>
        <color theme="1"/>
        <rFont val="Arial"/>
        <family val="2"/>
      </rPr>
      <t>水添ポリイソブテン
ラウレス</t>
    </r>
    <r>
      <rPr>
        <sz val="8"/>
        <color theme="1"/>
        <rFont val="Arial"/>
        <family val="2"/>
        <charset val="204"/>
      </rPr>
      <t>-7
1,2-</t>
    </r>
    <r>
      <rPr>
        <sz val="8"/>
        <color theme="1"/>
        <rFont val="Arial"/>
        <family val="2"/>
      </rPr>
      <t>ヘキサンジオール
キサンタンガム
ポリアクリルアミド
カプリリルグリコール</t>
    </r>
  </si>
  <si>
    <r>
      <rPr>
        <sz val="8"/>
        <color theme="1"/>
        <rFont val="Arial"/>
        <family val="2"/>
      </rPr>
      <t>ミネラルオイル
水
エチルヘキサン酸セチル
ジグリセリン
ステアリン酸グリセリル（</t>
    </r>
    <r>
      <rPr>
        <sz val="8"/>
        <color theme="1"/>
        <rFont val="Arial"/>
        <family val="2"/>
        <charset val="204"/>
      </rPr>
      <t>SE</t>
    </r>
    <r>
      <rPr>
        <sz val="8"/>
        <color theme="1"/>
        <rFont val="Arial"/>
        <family val="2"/>
      </rPr>
      <t>）
ステアリン酸
水添ナタネ油アルコール
パルミチン酸セチル
ジメチコン
ポリソルベート</t>
    </r>
    <r>
      <rPr>
        <sz val="8"/>
        <color theme="1"/>
        <rFont val="Arial"/>
        <family val="2"/>
        <charset val="204"/>
      </rPr>
      <t xml:space="preserve">60
</t>
    </r>
    <r>
      <rPr>
        <sz val="8"/>
        <color theme="1"/>
        <rFont val="Arial"/>
        <family val="2"/>
      </rPr>
      <t>セテス</t>
    </r>
    <r>
      <rPr>
        <sz val="8"/>
        <color theme="1"/>
        <rFont val="Arial"/>
        <family val="2"/>
        <charset val="204"/>
      </rPr>
      <t xml:space="preserve">-6
</t>
    </r>
    <r>
      <rPr>
        <sz val="8"/>
        <color theme="1"/>
        <rFont val="Arial"/>
        <family val="2"/>
      </rPr>
      <t>プラセンタエキス
水溶性プロテオグリカン
ハマナス果実エキス
パルミトイルペンタペプチド</t>
    </r>
    <r>
      <rPr>
        <sz val="8"/>
        <color theme="1"/>
        <rFont val="Arial"/>
        <family val="2"/>
        <charset val="204"/>
      </rPr>
      <t xml:space="preserve">-4
</t>
    </r>
    <r>
      <rPr>
        <sz val="8"/>
        <color theme="1"/>
        <rFont val="Arial"/>
        <family val="2"/>
      </rPr>
      <t>リン酸アスコルビル</t>
    </r>
    <r>
      <rPr>
        <sz val="8"/>
        <color theme="1"/>
        <rFont val="Arial"/>
        <family val="2"/>
        <charset val="204"/>
      </rPr>
      <t xml:space="preserve">Mg
</t>
    </r>
    <r>
      <rPr>
        <sz val="8"/>
        <color theme="1"/>
        <rFont val="Arial"/>
        <family val="2"/>
      </rPr>
      <t>グリチルリチン酸</t>
    </r>
    <r>
      <rPr>
        <sz val="8"/>
        <color theme="1"/>
        <rFont val="Arial"/>
        <family val="2"/>
        <charset val="204"/>
      </rPr>
      <t xml:space="preserve">2K
</t>
    </r>
    <r>
      <rPr>
        <sz val="8"/>
        <color theme="1"/>
        <rFont val="Arial"/>
        <family val="2"/>
      </rPr>
      <t>クズ根エキス
アロエベラ葉エキス
クロレラエキス
ラベンダー油
水酸化</t>
    </r>
    <r>
      <rPr>
        <sz val="8"/>
        <color theme="1"/>
        <rFont val="Arial"/>
        <family val="2"/>
        <charset val="204"/>
      </rPr>
      <t xml:space="preserve">K
</t>
    </r>
    <r>
      <rPr>
        <sz val="8"/>
        <color theme="1"/>
        <rFont val="Arial"/>
        <family val="2"/>
      </rPr>
      <t>ラウロイルグルタミン酸</t>
    </r>
    <r>
      <rPr>
        <sz val="8"/>
        <color theme="1"/>
        <rFont val="Arial"/>
        <family val="2"/>
        <charset val="204"/>
      </rPr>
      <t xml:space="preserve">Na
</t>
    </r>
    <r>
      <rPr>
        <sz val="8"/>
        <color theme="1"/>
        <rFont val="Arial"/>
        <family val="2"/>
      </rPr>
      <t>テトラオレイン酸ソルベス</t>
    </r>
    <r>
      <rPr>
        <sz val="8"/>
        <color theme="1"/>
        <rFont val="Arial"/>
        <family val="2"/>
        <charset val="204"/>
      </rPr>
      <t>-30
1,2-</t>
    </r>
    <r>
      <rPr>
        <sz val="8"/>
        <color theme="1"/>
        <rFont val="Arial"/>
        <family val="2"/>
      </rPr>
      <t xml:space="preserve">ヘキサンジオール
グリセリン
</t>
    </r>
    <r>
      <rPr>
        <sz val="8"/>
        <color theme="1"/>
        <rFont val="Arial"/>
        <family val="2"/>
        <charset val="204"/>
      </rPr>
      <t xml:space="preserve">BG
</t>
    </r>
    <r>
      <rPr>
        <sz val="8"/>
        <color theme="1"/>
        <rFont val="Arial"/>
        <family val="2"/>
      </rPr>
      <t>キサンタンガム
カルボマー
カプリリルグリコール</t>
    </r>
  </si>
  <si>
    <r>
      <t>A)</t>
    </r>
    <r>
      <rPr>
        <sz val="8"/>
        <color theme="1"/>
        <rFont val="Arial"/>
        <family val="2"/>
      </rPr>
      <t xml:space="preserve">水
カオリン
</t>
    </r>
    <r>
      <rPr>
        <sz val="8"/>
        <color theme="1"/>
        <rFont val="Arial"/>
        <family val="2"/>
        <charset val="204"/>
      </rPr>
      <t xml:space="preserve">BG
</t>
    </r>
    <r>
      <rPr>
        <sz val="8"/>
        <color theme="1"/>
        <rFont val="Arial"/>
        <family val="2"/>
      </rPr>
      <t>タルク
アルギン酸</t>
    </r>
    <r>
      <rPr>
        <sz val="8"/>
        <color theme="1"/>
        <rFont val="Arial"/>
        <family val="2"/>
        <charset val="204"/>
      </rPr>
      <t xml:space="preserve">Na
</t>
    </r>
    <r>
      <rPr>
        <sz val="8"/>
        <color theme="1"/>
        <rFont val="Arial"/>
        <family val="2"/>
      </rPr>
      <t>ピロリン酸</t>
    </r>
    <r>
      <rPr>
        <sz val="8"/>
        <color theme="1"/>
        <rFont val="Arial"/>
        <family val="2"/>
        <charset val="204"/>
      </rPr>
      <t xml:space="preserve">4Na
</t>
    </r>
    <r>
      <rPr>
        <sz val="8"/>
        <color theme="1"/>
        <rFont val="Arial"/>
        <family val="2"/>
      </rPr>
      <t>プラセンタエキス
水溶性プロテオグリカン
ハマナス果実エキス
グルコシルヘスペリジン
リン酸アスコルビル</t>
    </r>
    <r>
      <rPr>
        <sz val="8"/>
        <color theme="1"/>
        <rFont val="Arial"/>
        <family val="2"/>
        <charset val="204"/>
      </rPr>
      <t xml:space="preserve">Mg
</t>
    </r>
    <r>
      <rPr>
        <sz val="8"/>
        <color theme="1"/>
        <rFont val="Arial"/>
        <family val="2"/>
      </rPr>
      <t>センキュウ根茎エキス
アラントイン
シアノコバラミン
オレンジ油
イランイラン花油
ラベンダー花水
クエン酸</t>
    </r>
    <r>
      <rPr>
        <sz val="8"/>
        <color theme="1"/>
        <rFont val="Arial"/>
        <family val="2"/>
        <charset val="204"/>
      </rPr>
      <t>Na
1,2-</t>
    </r>
    <r>
      <rPr>
        <sz val="8"/>
        <color theme="1"/>
        <rFont val="Arial"/>
        <family val="2"/>
      </rPr>
      <t xml:space="preserve">ヘキサンジオール
カプリリルグリコール
</t>
    </r>
    <r>
      <rPr>
        <sz val="8"/>
        <color theme="1"/>
        <rFont val="Arial"/>
        <family val="2"/>
        <charset val="204"/>
      </rPr>
      <t xml:space="preserve">B) </t>
    </r>
    <r>
      <rPr>
        <sz val="8"/>
        <color theme="1"/>
        <rFont val="Arial"/>
        <family val="2"/>
      </rPr>
      <t>バレイショデンプン
硫酸</t>
    </r>
    <r>
      <rPr>
        <sz val="8"/>
        <color theme="1"/>
        <rFont val="Arial"/>
        <family val="2"/>
        <charset val="204"/>
      </rPr>
      <t xml:space="preserve">Ca
ESSENCE)
</t>
    </r>
    <r>
      <rPr>
        <sz val="8"/>
        <color theme="1"/>
        <rFont val="Arial"/>
        <family val="2"/>
      </rPr>
      <t xml:space="preserve">水
</t>
    </r>
    <r>
      <rPr>
        <sz val="8"/>
        <color theme="1"/>
        <rFont val="Arial"/>
        <family val="2"/>
        <charset val="204"/>
      </rPr>
      <t xml:space="preserve">BG
</t>
    </r>
    <r>
      <rPr>
        <sz val="8"/>
        <color theme="1"/>
        <rFont val="Arial"/>
        <family val="2"/>
      </rPr>
      <t>トリ（カプリル酸</t>
    </r>
    <r>
      <rPr>
        <sz val="8"/>
        <color theme="1"/>
        <rFont val="Arial"/>
        <family val="2"/>
        <charset val="204"/>
      </rPr>
      <t>/</t>
    </r>
    <r>
      <rPr>
        <sz val="8"/>
        <color theme="1"/>
        <rFont val="Arial"/>
        <family val="2"/>
      </rPr>
      <t>カプリン酸）グリセリル
スクワラン
アルガニアスピノサ核油
ステアリン酸
ステアリン酸グリセリル（</t>
    </r>
    <r>
      <rPr>
        <sz val="8"/>
        <color theme="1"/>
        <rFont val="Arial"/>
        <family val="2"/>
        <charset val="204"/>
      </rPr>
      <t>SE</t>
    </r>
    <r>
      <rPr>
        <sz val="8"/>
        <color theme="1"/>
        <rFont val="Arial"/>
        <family val="2"/>
      </rPr>
      <t>）
ラベンダー花水
ローズヒップ油
ポリソルベート</t>
    </r>
    <r>
      <rPr>
        <sz val="8"/>
        <color theme="1"/>
        <rFont val="Arial"/>
        <family val="2"/>
        <charset val="204"/>
      </rPr>
      <t xml:space="preserve">60
</t>
    </r>
    <r>
      <rPr>
        <sz val="8"/>
        <color theme="1"/>
        <rFont val="Arial"/>
        <family val="2"/>
      </rPr>
      <t>プラセンタエキス
水溶性プロテオグリカン
ハマナス果実エキス
グルコシルヘスペリジン
トコフェロール
加水分解コラーゲン
パルミトイルペンタペプチド</t>
    </r>
    <r>
      <rPr>
        <sz val="8"/>
        <color theme="1"/>
        <rFont val="Arial"/>
        <family val="2"/>
        <charset val="204"/>
      </rPr>
      <t xml:space="preserve">-4
</t>
    </r>
    <r>
      <rPr>
        <sz val="8"/>
        <color theme="1"/>
        <rFont val="Arial"/>
        <family val="2"/>
      </rPr>
      <t>パルミトイルトリペプチド</t>
    </r>
    <r>
      <rPr>
        <sz val="8"/>
        <color theme="1"/>
        <rFont val="Arial"/>
        <family val="2"/>
        <charset val="204"/>
      </rPr>
      <t xml:space="preserve">-5
</t>
    </r>
    <r>
      <rPr>
        <sz val="8"/>
        <color theme="1"/>
        <rFont val="Arial"/>
        <family val="2"/>
      </rPr>
      <t>パルミトイルジペプチド</t>
    </r>
    <r>
      <rPr>
        <sz val="8"/>
        <color theme="1"/>
        <rFont val="Arial"/>
        <family val="2"/>
        <charset val="204"/>
      </rPr>
      <t>-5</t>
    </r>
    <r>
      <rPr>
        <sz val="8"/>
        <color theme="1"/>
        <rFont val="Arial"/>
        <family val="2"/>
      </rPr>
      <t>ジアミノブチロイルヒドロキシトレオニン
パルミトイルジペプチド</t>
    </r>
    <r>
      <rPr>
        <sz val="8"/>
        <color theme="1"/>
        <rFont val="Arial"/>
        <family val="2"/>
        <charset val="204"/>
      </rPr>
      <t>-5</t>
    </r>
    <r>
      <rPr>
        <sz val="8"/>
        <color theme="1"/>
        <rFont val="Arial"/>
        <family val="2"/>
      </rPr>
      <t>ジアミノヒドロキシ酪酸
リン酸アスコルビル</t>
    </r>
    <r>
      <rPr>
        <sz val="8"/>
        <color theme="1"/>
        <rFont val="Arial"/>
        <family val="2"/>
        <charset val="204"/>
      </rPr>
      <t xml:space="preserve">Mg
</t>
    </r>
    <r>
      <rPr>
        <sz val="8"/>
        <color theme="1"/>
        <rFont val="Arial"/>
        <family val="2"/>
      </rPr>
      <t>セージ葉エキス
ヨーロッパシラカバ樹皮エキス
カミツレ花エキス
シアノコバラミン
ダイズ油
オレンジ油
イランイラン花油
水添ポリイソブテン
ラウレス</t>
    </r>
    <r>
      <rPr>
        <sz val="8"/>
        <color theme="1"/>
        <rFont val="Arial"/>
        <family val="2"/>
        <charset val="204"/>
      </rPr>
      <t xml:space="preserve">-7
</t>
    </r>
    <r>
      <rPr>
        <sz val="8"/>
        <color theme="1"/>
        <rFont val="Arial"/>
        <family val="2"/>
      </rPr>
      <t>ポリソルベート</t>
    </r>
    <r>
      <rPr>
        <sz val="8"/>
        <color theme="1"/>
        <rFont val="Arial"/>
        <family val="2"/>
        <charset val="204"/>
      </rPr>
      <t>20
1,2-</t>
    </r>
    <r>
      <rPr>
        <sz val="8"/>
        <color theme="1"/>
        <rFont val="Arial"/>
        <family val="2"/>
      </rPr>
      <t>ヘキサンジオール
グリセリン
カルボマー
ポリアクリルアミド
カプリリルグリコール</t>
    </r>
  </si>
  <si>
    <r>
      <rPr>
        <sz val="12"/>
        <color theme="1"/>
        <rFont val="Yu Mincho"/>
        <family val="1"/>
        <charset val="128"/>
      </rPr>
      <t>エステラボ　ピールオフパックホワイトセット</t>
    </r>
  </si>
  <si>
    <r>
      <t xml:space="preserve">A)
</t>
    </r>
    <r>
      <rPr>
        <sz val="8"/>
        <color theme="1"/>
        <rFont val="Arial"/>
        <family val="2"/>
      </rPr>
      <t xml:space="preserve">水
カオリン
</t>
    </r>
    <r>
      <rPr>
        <sz val="8"/>
        <color theme="1"/>
        <rFont val="Arial"/>
        <family val="2"/>
        <charset val="204"/>
      </rPr>
      <t xml:space="preserve">BG
</t>
    </r>
    <r>
      <rPr>
        <sz val="8"/>
        <color theme="1"/>
        <rFont val="Arial"/>
        <family val="2"/>
      </rPr>
      <t>タルク
アルギン酸</t>
    </r>
    <r>
      <rPr>
        <sz val="8"/>
        <color theme="1"/>
        <rFont val="Arial"/>
        <family val="2"/>
        <charset val="204"/>
      </rPr>
      <t xml:space="preserve">Na
</t>
    </r>
    <r>
      <rPr>
        <sz val="8"/>
        <color theme="1"/>
        <rFont val="Arial"/>
        <family val="2"/>
      </rPr>
      <t>ピロリン酸</t>
    </r>
    <r>
      <rPr>
        <sz val="8"/>
        <color theme="1"/>
        <rFont val="Arial"/>
        <family val="2"/>
        <charset val="204"/>
      </rPr>
      <t xml:space="preserve">4Na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トウキ根エキス
アラントイン
ベルガモット果実油
ラベンダー花水
クエン酸</t>
    </r>
    <r>
      <rPr>
        <sz val="8"/>
        <color theme="1"/>
        <rFont val="Arial"/>
        <family val="2"/>
        <charset val="204"/>
      </rPr>
      <t>Na
1,2-</t>
    </r>
    <r>
      <rPr>
        <sz val="8"/>
        <color theme="1"/>
        <rFont val="Arial"/>
        <family val="2"/>
      </rPr>
      <t xml:space="preserve">ヘキサンジオール
カプリリルグリコール
</t>
    </r>
    <r>
      <rPr>
        <sz val="8"/>
        <color theme="1"/>
        <rFont val="Arial"/>
        <family val="2"/>
        <charset val="204"/>
      </rPr>
      <t xml:space="preserve">B) </t>
    </r>
    <r>
      <rPr>
        <sz val="8"/>
        <color theme="1"/>
        <rFont val="Arial"/>
        <family val="2"/>
      </rPr>
      <t>バレイショデンプン
硫酸</t>
    </r>
    <r>
      <rPr>
        <sz val="8"/>
        <color theme="1"/>
        <rFont val="Arial"/>
        <family val="2"/>
        <charset val="204"/>
      </rPr>
      <t xml:space="preserve">Ca
ESSENCE)
</t>
    </r>
    <r>
      <rPr>
        <sz val="8"/>
        <color theme="1"/>
        <rFont val="Arial"/>
        <family val="2"/>
      </rPr>
      <t xml:space="preserve">水
</t>
    </r>
    <r>
      <rPr>
        <sz val="8"/>
        <color theme="1"/>
        <rFont val="Arial"/>
        <family val="2"/>
        <charset val="204"/>
      </rPr>
      <t xml:space="preserve">BG
</t>
    </r>
    <r>
      <rPr>
        <sz val="8"/>
        <color theme="1"/>
        <rFont val="Arial"/>
        <family val="2"/>
      </rPr>
      <t>トリ（カプリル酸</t>
    </r>
    <r>
      <rPr>
        <sz val="8"/>
        <color theme="1"/>
        <rFont val="Arial"/>
        <family val="2"/>
        <charset val="204"/>
      </rPr>
      <t>/</t>
    </r>
    <r>
      <rPr>
        <sz val="8"/>
        <color theme="1"/>
        <rFont val="Arial"/>
        <family val="2"/>
      </rPr>
      <t>カプリン酸）グリセリル
スクワラン
ローズヒップ油
ステアリン酸
ステアリン酸グリセリル（</t>
    </r>
    <r>
      <rPr>
        <sz val="8"/>
        <color theme="1"/>
        <rFont val="Arial"/>
        <family val="2"/>
        <charset val="204"/>
      </rPr>
      <t>SE</t>
    </r>
    <r>
      <rPr>
        <sz val="8"/>
        <color theme="1"/>
        <rFont val="Arial"/>
        <family val="2"/>
      </rPr>
      <t>）
ラベンダー花水
ポリソルベート</t>
    </r>
    <r>
      <rPr>
        <sz val="8"/>
        <color theme="1"/>
        <rFont val="Arial"/>
        <family val="2"/>
        <charset val="204"/>
      </rPr>
      <t xml:space="preserve">60
</t>
    </r>
    <r>
      <rPr>
        <sz val="8"/>
        <color theme="1"/>
        <rFont val="Arial"/>
        <family val="2"/>
      </rPr>
      <t>プラセンタエキス
水溶性プロテオグリカン
ハマナス果実エキス
リノール酸レチノール
ワルテリアインディカ葉エキス
フェルラ酸
グルコン酸</t>
    </r>
    <r>
      <rPr>
        <sz val="8"/>
        <color theme="1"/>
        <rFont val="Arial"/>
        <family val="2"/>
        <charset val="204"/>
      </rPr>
      <t xml:space="preserve">Na
</t>
    </r>
    <r>
      <rPr>
        <sz val="8"/>
        <color theme="1"/>
        <rFont val="Arial"/>
        <family val="2"/>
      </rPr>
      <t xml:space="preserve">ビスグリセリルアスコルビン酸
</t>
    </r>
    <r>
      <rPr>
        <sz val="8"/>
        <color theme="1"/>
        <rFont val="Arial"/>
        <family val="2"/>
        <charset val="204"/>
      </rPr>
      <t>α-</t>
    </r>
    <r>
      <rPr>
        <sz val="8"/>
        <color theme="1"/>
        <rFont val="Arial"/>
        <family val="2"/>
      </rPr>
      <t>アルブチン
ソメイヨシノ葉エキス
アーチチョーク葉エキス
メマツヨイグサ種子エキス
プルーン分解物
トコフェロール
ダイズ油
ベルガモット果実油
水添ポリイソブテン
ラウレス</t>
    </r>
    <r>
      <rPr>
        <sz val="8"/>
        <color theme="1"/>
        <rFont val="Arial"/>
        <family val="2"/>
        <charset val="204"/>
      </rPr>
      <t xml:space="preserve">-7
</t>
    </r>
    <r>
      <rPr>
        <sz val="8"/>
        <color theme="1"/>
        <rFont val="Arial"/>
        <family val="2"/>
      </rPr>
      <t>クエン酸
クエン酸</t>
    </r>
    <r>
      <rPr>
        <sz val="8"/>
        <color theme="1"/>
        <rFont val="Arial"/>
        <family val="2"/>
        <charset val="204"/>
      </rPr>
      <t xml:space="preserve">Na
</t>
    </r>
    <r>
      <rPr>
        <sz val="8"/>
        <color theme="1"/>
        <rFont val="Arial"/>
        <family val="2"/>
      </rPr>
      <t xml:space="preserve">マンニトール
デキストリン
</t>
    </r>
    <r>
      <rPr>
        <sz val="8"/>
        <color theme="1"/>
        <rFont val="Arial"/>
        <family val="2"/>
        <charset val="204"/>
      </rPr>
      <t>1,2-</t>
    </r>
    <r>
      <rPr>
        <sz val="8"/>
        <color theme="1"/>
        <rFont val="Arial"/>
        <family val="2"/>
      </rPr>
      <t>ヘキサンジオール
グリセリン
ポリアクリルアミド
カプリリルグリコール</t>
    </r>
  </si>
  <si>
    <r>
      <t>ESTLABO</t>
    </r>
    <r>
      <rPr>
        <sz val="10"/>
        <color theme="1"/>
        <rFont val="Arial"/>
        <family val="2"/>
      </rPr>
      <t>　</t>
    </r>
    <r>
      <rPr>
        <sz val="10"/>
        <color theme="1"/>
        <rFont val="Arial"/>
        <family val="2"/>
        <charset val="204"/>
      </rPr>
      <t>POINT</t>
    </r>
    <r>
      <rPr>
        <sz val="10"/>
        <color theme="1"/>
        <rFont val="Arial"/>
        <family val="2"/>
      </rPr>
      <t>　</t>
    </r>
    <r>
      <rPr>
        <sz val="10"/>
        <color theme="1"/>
        <rFont val="Arial"/>
        <family val="2"/>
        <charset val="204"/>
      </rPr>
      <t>CLEANSING TESTER (N.C.V)</t>
    </r>
  </si>
  <si>
    <r>
      <rPr>
        <sz val="8"/>
        <color theme="1"/>
        <rFont val="Arial"/>
        <family val="2"/>
      </rPr>
      <t>ミネラルオイル
テトラオレイン酸ソルベス</t>
    </r>
    <r>
      <rPr>
        <sz val="8"/>
        <color theme="1"/>
        <rFont val="Arial"/>
        <family val="2"/>
        <charset val="204"/>
      </rPr>
      <t xml:space="preserve">-30
</t>
    </r>
    <r>
      <rPr>
        <sz val="8"/>
        <color theme="1"/>
        <rFont val="Arial"/>
        <family val="2"/>
      </rPr>
      <t xml:space="preserve">エチルヘキサン酸セチル
シクロペンタシロキサン
ホホバ種子油
水
グリセリン
プラセンタエキス
水溶性プロテオグリカン
ハマナス果実エキス
テトラヘキシルデカン酸アスコルビル
トコフェロール
シソ葉エキス
ソメイヨシノ葉エキス
クズ根エキス
アロエベラ葉エキス
クロレラエキス
ラベンダー油
ダイズ油
</t>
    </r>
    <r>
      <rPr>
        <sz val="8"/>
        <color theme="1"/>
        <rFont val="Arial"/>
        <family val="2"/>
        <charset val="204"/>
      </rPr>
      <t>1,2-</t>
    </r>
    <r>
      <rPr>
        <sz val="8"/>
        <color theme="1"/>
        <rFont val="Arial"/>
        <family val="2"/>
      </rPr>
      <t xml:space="preserve">ヘキサンジオール
</t>
    </r>
    <r>
      <rPr>
        <sz val="8"/>
        <color theme="1"/>
        <rFont val="Arial"/>
        <family val="2"/>
        <charset val="204"/>
      </rPr>
      <t xml:space="preserve">BG
</t>
    </r>
    <r>
      <rPr>
        <sz val="8"/>
        <color theme="1"/>
        <rFont val="Arial"/>
        <family val="2"/>
      </rPr>
      <t>カプリリルグリコール</t>
    </r>
  </si>
  <si>
    <r>
      <rPr>
        <sz val="12"/>
        <color theme="1"/>
        <rFont val="Yu Mincho"/>
        <family val="1"/>
        <charset val="128"/>
      </rPr>
      <t>エステラボ　クレンジングソープ</t>
    </r>
  </si>
  <si>
    <r>
      <rPr>
        <sz val="8"/>
        <color theme="1"/>
        <rFont val="Arial"/>
        <family val="2"/>
      </rPr>
      <t xml:space="preserve">水
コカミドプロピルベタイン
</t>
    </r>
    <r>
      <rPr>
        <sz val="8"/>
        <color theme="1"/>
        <rFont val="Arial"/>
        <family val="2"/>
        <charset val="204"/>
      </rPr>
      <t xml:space="preserve">BG
</t>
    </r>
    <r>
      <rPr>
        <sz val="8"/>
        <color theme="1"/>
        <rFont val="Arial"/>
        <family val="2"/>
      </rPr>
      <t>ココイルグルタミン酸</t>
    </r>
    <r>
      <rPr>
        <sz val="8"/>
        <color theme="1"/>
        <rFont val="Arial"/>
        <family val="2"/>
        <charset val="204"/>
      </rPr>
      <t xml:space="preserve">TEA
</t>
    </r>
    <r>
      <rPr>
        <sz val="8"/>
        <color theme="1"/>
        <rFont val="Arial"/>
        <family val="2"/>
      </rPr>
      <t>ラウロイルアスパラギン酸</t>
    </r>
    <r>
      <rPr>
        <sz val="8"/>
        <color theme="1"/>
        <rFont val="Arial"/>
        <family val="2"/>
        <charset val="204"/>
      </rPr>
      <t xml:space="preserve">Na
</t>
    </r>
    <r>
      <rPr>
        <sz val="8"/>
        <color theme="1"/>
        <rFont val="Arial"/>
        <family val="2"/>
      </rPr>
      <t>グリセリン
ベタイン
ラウラミド</t>
    </r>
    <r>
      <rPr>
        <sz val="8"/>
        <color theme="1"/>
        <rFont val="Arial"/>
        <family val="2"/>
        <charset val="204"/>
      </rPr>
      <t xml:space="preserve">DEA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グリチルリチン酸</t>
    </r>
    <r>
      <rPr>
        <sz val="8"/>
        <color theme="1"/>
        <rFont val="Arial"/>
        <family val="2"/>
        <charset val="204"/>
      </rPr>
      <t xml:space="preserve">2K
</t>
    </r>
    <r>
      <rPr>
        <sz val="8"/>
        <color theme="1"/>
        <rFont val="Arial"/>
        <family val="2"/>
      </rPr>
      <t>ラベンダー油
セテアレス</t>
    </r>
    <r>
      <rPr>
        <sz val="8"/>
        <color theme="1"/>
        <rFont val="Arial"/>
        <family val="2"/>
        <charset val="204"/>
      </rPr>
      <t>-60</t>
    </r>
    <r>
      <rPr>
        <sz val="8"/>
        <color theme="1"/>
        <rFont val="Arial"/>
        <family val="2"/>
      </rPr>
      <t xml:space="preserve">ミリスチルグリコール
</t>
    </r>
    <r>
      <rPr>
        <sz val="8"/>
        <color theme="1"/>
        <rFont val="Arial"/>
        <family val="2"/>
        <charset val="204"/>
      </rPr>
      <t>1,2-</t>
    </r>
    <r>
      <rPr>
        <sz val="8"/>
        <color theme="1"/>
        <rFont val="Arial"/>
        <family val="2"/>
      </rPr>
      <t>ヘキサンジオール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</si>
  <si>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グリセリン
ラベンダー花水
プラセンタエキス
水溶性プロテオグリカン
ハマナス果実エキス
グルコマンナン
トウモロコシ穂軸
グリコール酸
ゼニアオイ花エキス
ナツメ果実エキス
オウゴン根エキス
アロエベラ葉エキス
アルニカ花エキス
キュウリ果実エキス
セイヨウキズタ葉</t>
    </r>
    <r>
      <rPr>
        <sz val="8"/>
        <color theme="1"/>
        <rFont val="Arial"/>
        <family val="2"/>
        <charset val="204"/>
      </rPr>
      <t>/</t>
    </r>
    <r>
      <rPr>
        <sz val="8"/>
        <color theme="1"/>
        <rFont val="Arial"/>
        <family val="2"/>
      </rPr>
      <t>茎エキス
セイヨウニワトコ花エキス
パリエタリアエキス
ハトムギ種子エキス
キハダ樹皮エキス
リン酸アスコルビル</t>
    </r>
    <r>
      <rPr>
        <sz val="8"/>
        <color theme="1"/>
        <rFont val="Arial"/>
        <family val="2"/>
        <charset val="204"/>
      </rPr>
      <t xml:space="preserve">Mg
</t>
    </r>
    <r>
      <rPr>
        <sz val="8"/>
        <color theme="1"/>
        <rFont val="Arial"/>
        <family val="2"/>
      </rPr>
      <t>水酸化</t>
    </r>
    <r>
      <rPr>
        <sz val="8"/>
        <color theme="1"/>
        <rFont val="Arial"/>
        <family val="2"/>
        <charset val="204"/>
      </rPr>
      <t>K
1,2-</t>
    </r>
    <r>
      <rPr>
        <sz val="8"/>
        <color theme="1"/>
        <rFont val="Arial"/>
        <family val="2"/>
      </rPr>
      <t>ヘキサンジオール
カルボマー
カプリリルグリコール</t>
    </r>
  </si>
  <si>
    <r>
      <rPr>
        <sz val="8"/>
        <color theme="1"/>
        <rFont val="Arial"/>
        <family val="2"/>
      </rPr>
      <t>タルク
コーンスターチ
アルブミン
バレイショデンプン
ベタイン
パパイン
グリチルリチン酸</t>
    </r>
    <r>
      <rPr>
        <sz val="8"/>
        <color theme="1"/>
        <rFont val="Arial"/>
        <family val="2"/>
        <charset val="204"/>
      </rPr>
      <t xml:space="preserve">2K
</t>
    </r>
    <r>
      <rPr>
        <sz val="8"/>
        <color theme="1"/>
        <rFont val="Arial"/>
        <family val="2"/>
      </rPr>
      <t>酸化チタン</t>
    </r>
  </si>
  <si>
    <r>
      <t>ESTLABO</t>
    </r>
    <r>
      <rPr>
        <sz val="10"/>
        <color theme="1"/>
        <rFont val="Arial"/>
        <family val="2"/>
      </rPr>
      <t>　</t>
    </r>
    <r>
      <rPr>
        <sz val="10"/>
        <color theme="1"/>
        <rFont val="Arial"/>
        <family val="2"/>
        <charset val="204"/>
      </rPr>
      <t>CLEANGING  GEL TESTER (N.C.V)</t>
    </r>
  </si>
  <si>
    <r>
      <rPr>
        <sz val="12"/>
        <color theme="1"/>
        <rFont val="Yu Mincho"/>
        <family val="1"/>
        <charset val="128"/>
      </rPr>
      <t>エステラボ　クレンジングエマルジョン</t>
    </r>
  </si>
  <si>
    <r>
      <t>ESTLABO</t>
    </r>
    <r>
      <rPr>
        <sz val="10"/>
        <color theme="1"/>
        <rFont val="Arial"/>
        <family val="2"/>
      </rPr>
      <t>　</t>
    </r>
    <r>
      <rPr>
        <sz val="10"/>
        <color theme="1"/>
        <rFont val="Arial"/>
        <family val="2"/>
        <charset val="204"/>
      </rPr>
      <t>CLEANGING  EMULSION TESTER (N.C.V)</t>
    </r>
  </si>
  <si>
    <r>
      <rPr>
        <sz val="8"/>
        <color theme="1"/>
        <rFont val="Arial"/>
        <family val="2"/>
      </rPr>
      <t>水
ミネラルオイル
グリセリン
トリ（カプリル酸</t>
    </r>
    <r>
      <rPr>
        <sz val="8"/>
        <color theme="1"/>
        <rFont val="Arial"/>
        <family val="2"/>
        <charset val="204"/>
      </rPr>
      <t>/</t>
    </r>
    <r>
      <rPr>
        <sz val="8"/>
        <color theme="1"/>
        <rFont val="Arial"/>
        <family val="2"/>
      </rPr>
      <t>カプリン酸）グリセリル
ホホバ種子油
ステアリン酸グリセリル（</t>
    </r>
    <r>
      <rPr>
        <sz val="8"/>
        <color theme="1"/>
        <rFont val="Arial"/>
        <family val="2"/>
        <charset val="204"/>
      </rPr>
      <t>SE</t>
    </r>
    <r>
      <rPr>
        <sz val="8"/>
        <color theme="1"/>
        <rFont val="Arial"/>
        <family val="2"/>
      </rPr>
      <t>）
水添ヤシ油
ステアリン酸
ポリソルベート</t>
    </r>
    <r>
      <rPr>
        <sz val="8"/>
        <color theme="1"/>
        <rFont val="Arial"/>
        <family val="2"/>
        <charset val="204"/>
      </rPr>
      <t xml:space="preserve">60
</t>
    </r>
    <r>
      <rPr>
        <sz val="8"/>
        <color theme="1"/>
        <rFont val="Arial"/>
        <family val="2"/>
      </rPr>
      <t>セテス</t>
    </r>
    <r>
      <rPr>
        <sz val="8"/>
        <color theme="1"/>
        <rFont val="Arial"/>
        <family val="2"/>
        <charset val="204"/>
      </rPr>
      <t xml:space="preserve">-6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トコフェロール
グリチルリチン酸</t>
    </r>
    <r>
      <rPr>
        <sz val="8"/>
        <color theme="1"/>
        <rFont val="Arial"/>
        <family val="2"/>
        <charset val="204"/>
      </rPr>
      <t xml:space="preserve">2K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ラベンダー油
ダイズ油
水酸化</t>
    </r>
    <r>
      <rPr>
        <sz val="8"/>
        <color theme="1"/>
        <rFont val="Arial"/>
        <family val="2"/>
        <charset val="204"/>
      </rPr>
      <t xml:space="preserve">K
</t>
    </r>
    <r>
      <rPr>
        <sz val="8"/>
        <color theme="1"/>
        <rFont val="Arial"/>
        <family val="2"/>
      </rPr>
      <t>テトラオレイン酸ソルベス</t>
    </r>
    <r>
      <rPr>
        <sz val="8"/>
        <color theme="1"/>
        <rFont val="Arial"/>
        <family val="2"/>
        <charset val="204"/>
      </rPr>
      <t xml:space="preserve">-30
</t>
    </r>
    <r>
      <rPr>
        <sz val="8"/>
        <color theme="1"/>
        <rFont val="Arial"/>
        <family val="2"/>
      </rPr>
      <t>ラウロイルグルタミン酸</t>
    </r>
    <r>
      <rPr>
        <sz val="8"/>
        <color theme="1"/>
        <rFont val="Arial"/>
        <family val="2"/>
        <charset val="204"/>
      </rPr>
      <t xml:space="preserve">Na
</t>
    </r>
    <r>
      <rPr>
        <sz val="8"/>
        <color theme="1"/>
        <rFont val="Arial"/>
        <family val="2"/>
      </rPr>
      <t xml:space="preserve">ジメチコン
</t>
    </r>
    <r>
      <rPr>
        <sz val="8"/>
        <color theme="1"/>
        <rFont val="Arial"/>
        <family val="2"/>
        <charset val="204"/>
      </rPr>
      <t>1,2-</t>
    </r>
    <r>
      <rPr>
        <sz val="8"/>
        <color theme="1"/>
        <rFont val="Arial"/>
        <family val="2"/>
      </rPr>
      <t xml:space="preserve">ヘキサンジオール
</t>
    </r>
    <r>
      <rPr>
        <sz val="8"/>
        <color theme="1"/>
        <rFont val="Arial"/>
        <family val="2"/>
        <charset val="204"/>
      </rPr>
      <t>BG</t>
    </r>
  </si>
  <si>
    <r>
      <rPr>
        <sz val="12"/>
        <color theme="1"/>
        <rFont val="Yu Mincho"/>
        <family val="1"/>
        <charset val="128"/>
      </rPr>
      <t>エステラボ　クレンジングフォーム</t>
    </r>
  </si>
  <si>
    <r>
      <rPr>
        <sz val="12"/>
        <color theme="1"/>
        <rFont val="Yu Mincho"/>
        <family val="1"/>
        <charset val="128"/>
      </rPr>
      <t>エステラボ　フレッシュナーローション</t>
    </r>
  </si>
  <si>
    <r>
      <rPr>
        <sz val="8"/>
        <color theme="1"/>
        <rFont val="Arial"/>
        <family val="2"/>
      </rPr>
      <t xml:space="preserve">水
エタノール
</t>
    </r>
    <r>
      <rPr>
        <sz val="8"/>
        <color theme="1"/>
        <rFont val="Arial"/>
        <family val="2"/>
        <charset val="204"/>
      </rPr>
      <t xml:space="preserve">BG
</t>
    </r>
    <r>
      <rPr>
        <sz val="8"/>
        <color theme="1"/>
        <rFont val="Arial"/>
        <family val="2"/>
      </rPr>
      <t>グリセリン
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ムクロジエキス
ヒバマタエキス
クレマティス葉エキス
スギナエキス
セイヨウキズタ葉</t>
    </r>
    <r>
      <rPr>
        <sz val="8"/>
        <color theme="1"/>
        <rFont val="Arial"/>
        <family val="2"/>
        <charset val="204"/>
      </rPr>
      <t>/</t>
    </r>
    <r>
      <rPr>
        <sz val="8"/>
        <color theme="1"/>
        <rFont val="Arial"/>
        <family val="2"/>
      </rPr>
      <t xml:space="preserve">茎エキス
セイヨウナツユキソウ花エキス
</t>
    </r>
    <r>
      <rPr>
        <sz val="8"/>
        <color theme="1"/>
        <rFont val="Arial"/>
        <family val="2"/>
        <charset val="204"/>
      </rPr>
      <t>1,2-</t>
    </r>
    <r>
      <rPr>
        <sz val="8"/>
        <color theme="1"/>
        <rFont val="Arial"/>
        <family val="2"/>
      </rPr>
      <t xml:space="preserve">ヘキサンジオール
カプリリルグリコール
</t>
    </r>
  </si>
  <si>
    <r>
      <rPr>
        <sz val="12"/>
        <color theme="1"/>
        <rFont val="Yu Mincho"/>
        <family val="1"/>
        <charset val="128"/>
      </rPr>
      <t>エステラボ　マッサージリキッド</t>
    </r>
  </si>
  <si>
    <r>
      <t xml:space="preserve">BG
</t>
    </r>
    <r>
      <rPr>
        <sz val="8"/>
        <color theme="1"/>
        <rFont val="Arial"/>
        <family val="2"/>
      </rPr>
      <t>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セイヨウキズタ葉</t>
    </r>
    <r>
      <rPr>
        <sz val="8"/>
        <color theme="1"/>
        <rFont val="Arial"/>
        <family val="2"/>
        <charset val="204"/>
      </rPr>
      <t>/</t>
    </r>
    <r>
      <rPr>
        <sz val="8"/>
        <color theme="1"/>
        <rFont val="Arial"/>
        <family val="2"/>
      </rPr>
      <t>茎エキス
セイヨウナツユキソウ花エキス
クレマティスエキス
ヒバマタエキス
スギナエキス
ローマカミツレ花エキス
オドリコソウ花エキス
ゴボウ根エキス
アルニカ花エキス
オランダガラシ葉</t>
    </r>
    <r>
      <rPr>
        <sz val="8"/>
        <color theme="1"/>
        <rFont val="Arial"/>
        <family val="2"/>
        <charset val="204"/>
      </rPr>
      <t>/</t>
    </r>
    <r>
      <rPr>
        <sz val="8"/>
        <color theme="1"/>
        <rFont val="Arial"/>
        <family val="2"/>
      </rPr>
      <t xml:space="preserve">茎エキス
ニンニクエキス
ローズマリー葉エキス
セイヨウアカマツ球果エキス
サンザシエキス
ナツメ果実エキス
グレープフルーツ果実エキス
リンゴ果実エキス
オレンジ果汁
レモン果汁
ライム果汁
</t>
    </r>
    <r>
      <rPr>
        <sz val="8"/>
        <color theme="1"/>
        <rFont val="Arial"/>
        <family val="2"/>
        <charset val="204"/>
      </rPr>
      <t>1,2-</t>
    </r>
    <r>
      <rPr>
        <sz val="8"/>
        <color theme="1"/>
        <rFont val="Arial"/>
        <family val="2"/>
      </rPr>
      <t>ヘキサンジオール
水</t>
    </r>
  </si>
  <si>
    <r>
      <rPr>
        <sz val="12"/>
        <color theme="1"/>
        <rFont val="Yu Mincho"/>
        <family val="1"/>
        <charset val="128"/>
      </rPr>
      <t>エステラボ　オリジナル　ミックス　オイル</t>
    </r>
  </si>
  <si>
    <r>
      <rPr>
        <sz val="8"/>
        <color theme="1"/>
        <rFont val="Arial"/>
        <family val="2"/>
      </rPr>
      <t>オリーブ油
スクワラン
ホホバ種子油</t>
    </r>
  </si>
  <si>
    <r>
      <rPr>
        <sz val="12"/>
        <color theme="1"/>
        <rFont val="Yu Mincho"/>
        <family val="1"/>
        <charset val="128"/>
      </rPr>
      <t>エステラボ　ナチュラルオイル</t>
    </r>
    <r>
      <rPr>
        <sz val="12"/>
        <color theme="1"/>
        <rFont val="Arial"/>
        <family val="2"/>
        <charset val="204"/>
      </rPr>
      <t xml:space="preserve"> </t>
    </r>
    <r>
      <rPr>
        <sz val="12"/>
        <color theme="1"/>
        <rFont val="Yu Mincho"/>
        <family val="1"/>
        <charset val="128"/>
      </rPr>
      <t>シュガー</t>
    </r>
    <r>
      <rPr>
        <sz val="12"/>
        <color theme="1"/>
        <rFont val="Arial"/>
        <family val="2"/>
        <charset val="204"/>
      </rPr>
      <t>SQ</t>
    </r>
  </si>
  <si>
    <r>
      <rPr>
        <sz val="8"/>
        <color theme="1"/>
        <rFont val="Arial"/>
        <family val="2"/>
      </rPr>
      <t>スクワラン</t>
    </r>
  </si>
  <si>
    <r>
      <rPr>
        <sz val="8"/>
        <color theme="1"/>
        <rFont val="Arial"/>
        <family val="2"/>
      </rPr>
      <t xml:space="preserve">水
グリセリン
</t>
    </r>
    <r>
      <rPr>
        <sz val="8"/>
        <color theme="1"/>
        <rFont val="Arial"/>
        <family val="2"/>
        <charset val="204"/>
      </rPr>
      <t xml:space="preserve">BG
</t>
    </r>
    <r>
      <rPr>
        <sz val="8"/>
        <color theme="1"/>
        <rFont val="Arial"/>
        <family val="2"/>
      </rPr>
      <t>ラベンダー花水
グリチルリチン酸</t>
    </r>
    <r>
      <rPr>
        <sz val="8"/>
        <color theme="1"/>
        <rFont val="Arial"/>
        <family val="2"/>
        <charset val="204"/>
      </rPr>
      <t xml:space="preserve">2K
</t>
    </r>
    <r>
      <rPr>
        <sz val="8"/>
        <color theme="1"/>
        <rFont val="Arial"/>
        <family val="2"/>
      </rPr>
      <t>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スギナエキス
セイヨウアカマツ球果エキス
ホップエキス
レモン果実エキス
ローズマリー葉エキス
タウリン
リシン</t>
    </r>
    <r>
      <rPr>
        <sz val="8"/>
        <color theme="1"/>
        <rFont val="Arial"/>
        <family val="2"/>
        <charset val="204"/>
      </rPr>
      <t xml:space="preserve">HCl
</t>
    </r>
    <r>
      <rPr>
        <sz val="8"/>
        <color theme="1"/>
        <rFont val="Arial"/>
        <family val="2"/>
      </rPr>
      <t>グルタミン酸
グリシン
ロイシン
ヒスチジン</t>
    </r>
    <r>
      <rPr>
        <sz val="8"/>
        <color theme="1"/>
        <rFont val="Arial"/>
        <family val="2"/>
        <charset val="204"/>
      </rPr>
      <t xml:space="preserve">HCl
</t>
    </r>
    <r>
      <rPr>
        <sz val="8"/>
        <color theme="1"/>
        <rFont val="Arial"/>
        <family val="2"/>
      </rPr>
      <t>セリン
バリン
アスパラギン酸</t>
    </r>
    <r>
      <rPr>
        <sz val="8"/>
        <color theme="1"/>
        <rFont val="Arial"/>
        <family val="2"/>
        <charset val="204"/>
      </rPr>
      <t xml:space="preserve">Na
</t>
    </r>
    <r>
      <rPr>
        <sz val="8"/>
        <color theme="1"/>
        <rFont val="Arial"/>
        <family val="2"/>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Arial"/>
        <family val="2"/>
      </rPr>
      <t>グアニル酸</t>
    </r>
    <r>
      <rPr>
        <sz val="8"/>
        <color theme="1"/>
        <rFont val="Arial"/>
        <family val="2"/>
        <charset val="204"/>
      </rPr>
      <t xml:space="preserve">2Na
</t>
    </r>
    <r>
      <rPr>
        <sz val="8"/>
        <color theme="1"/>
        <rFont val="Arial"/>
        <family val="2"/>
      </rPr>
      <t>セルロースガム
カプリリルグリコール</t>
    </r>
  </si>
  <si>
    <r>
      <rPr>
        <sz val="8"/>
        <color theme="1"/>
        <rFont val="Arial"/>
        <family val="2"/>
      </rPr>
      <t xml:space="preserve">水
グリセリン
ラベンダー花水
グリコシルトレハロース
</t>
    </r>
    <r>
      <rPr>
        <sz val="8"/>
        <color theme="1"/>
        <rFont val="Arial"/>
        <family val="2"/>
        <charset val="204"/>
      </rPr>
      <t xml:space="preserve">BG
</t>
    </r>
    <r>
      <rPr>
        <sz val="8"/>
        <color theme="1"/>
        <rFont val="Arial"/>
        <family val="2"/>
      </rPr>
      <t>グリチルリチン酸</t>
    </r>
    <r>
      <rPr>
        <sz val="8"/>
        <color theme="1"/>
        <rFont val="Arial"/>
        <family val="2"/>
        <charset val="204"/>
      </rPr>
      <t xml:space="preserve">2K
</t>
    </r>
    <r>
      <rPr>
        <sz val="8"/>
        <color theme="1"/>
        <rFont val="Arial"/>
        <family val="2"/>
      </rPr>
      <t>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アラントイン
クズ根エキス
アロエベラ葉エキス
クロレラエキス
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 xml:space="preserve">ウスバアオノリエキス
ローヤルゼリーエキス
スギナエキス
セイヨウアカマツ球果エキス
ホップエキス
レモン果実エキス
ローズマリー葉エキス
</t>
    </r>
    <r>
      <rPr>
        <sz val="8"/>
        <color theme="1"/>
        <rFont val="Arial"/>
        <family val="2"/>
        <charset val="204"/>
      </rPr>
      <t xml:space="preserve">PCA-Na
</t>
    </r>
    <r>
      <rPr>
        <sz val="8"/>
        <color theme="1"/>
        <rFont val="Arial"/>
        <family val="2"/>
      </rPr>
      <t xml:space="preserve">加水分解水添デンプン
</t>
    </r>
    <r>
      <rPr>
        <sz val="8"/>
        <color theme="1"/>
        <rFont val="Arial"/>
        <family val="2"/>
        <charset val="204"/>
      </rPr>
      <t>PEG-60</t>
    </r>
    <r>
      <rPr>
        <sz val="8"/>
        <color theme="1"/>
        <rFont val="Arial"/>
        <family val="2"/>
      </rPr>
      <t>水添ヒマシ油
クエン酸</t>
    </r>
    <r>
      <rPr>
        <sz val="8"/>
        <color theme="1"/>
        <rFont val="Arial"/>
        <family val="2"/>
        <charset val="204"/>
      </rPr>
      <t xml:space="preserve">Na
</t>
    </r>
    <r>
      <rPr>
        <sz val="8"/>
        <color theme="1"/>
        <rFont val="Arial"/>
        <family val="2"/>
      </rPr>
      <t>水酸化</t>
    </r>
    <r>
      <rPr>
        <sz val="8"/>
        <color theme="1"/>
        <rFont val="Arial"/>
        <family val="2"/>
        <charset val="204"/>
      </rPr>
      <t xml:space="preserve">K
</t>
    </r>
    <r>
      <rPr>
        <sz val="8"/>
        <color theme="1"/>
        <rFont val="Arial"/>
        <family val="2"/>
      </rPr>
      <t>カルボマー
カプリリルグリコール</t>
    </r>
  </si>
  <si>
    <r>
      <rPr>
        <sz val="12"/>
        <color theme="1"/>
        <rFont val="Yu Mincho"/>
        <family val="1"/>
        <charset val="128"/>
      </rPr>
      <t>エステラボ　フィニシングクリーム</t>
    </r>
  </si>
  <si>
    <r>
      <rPr>
        <sz val="8"/>
        <color theme="1"/>
        <rFont val="Arial"/>
        <family val="2"/>
      </rPr>
      <t xml:space="preserve">水
</t>
    </r>
    <r>
      <rPr>
        <sz val="8"/>
        <color theme="1"/>
        <rFont val="Arial"/>
        <family val="2"/>
        <charset val="204"/>
      </rPr>
      <t xml:space="preserve">BG
</t>
    </r>
    <r>
      <rPr>
        <sz val="8"/>
        <color theme="1"/>
        <rFont val="Arial"/>
        <family val="2"/>
      </rPr>
      <t>ホホバ種子油
グリセリン
ステアリン酸
ラベンダー花水
スクワラン
パルミチン酸セチル
ポリソルベート</t>
    </r>
    <r>
      <rPr>
        <sz val="8"/>
        <color theme="1"/>
        <rFont val="Arial"/>
        <family val="2"/>
        <charset val="204"/>
      </rPr>
      <t xml:space="preserve">60
</t>
    </r>
    <r>
      <rPr>
        <sz val="8"/>
        <color theme="1"/>
        <rFont val="Arial"/>
        <family val="2"/>
      </rPr>
      <t>ステアリン酸グリセリル（</t>
    </r>
    <r>
      <rPr>
        <sz val="8"/>
        <color theme="1"/>
        <rFont val="Arial"/>
        <family val="2"/>
        <charset val="204"/>
      </rPr>
      <t>SE</t>
    </r>
    <r>
      <rPr>
        <sz val="8"/>
        <color theme="1"/>
        <rFont val="Arial"/>
        <family val="2"/>
      </rPr>
      <t>）
グリチルリチン酸</t>
    </r>
    <r>
      <rPr>
        <sz val="8"/>
        <color theme="1"/>
        <rFont val="Arial"/>
        <family val="2"/>
        <charset val="204"/>
      </rPr>
      <t xml:space="preserve">2K
</t>
    </r>
    <r>
      <rPr>
        <sz val="8"/>
        <color theme="1"/>
        <rFont val="Arial"/>
        <family val="2"/>
      </rPr>
      <t>プラセンタエキス
リン酸アスコルビル</t>
    </r>
    <r>
      <rPr>
        <sz val="8"/>
        <color theme="1"/>
        <rFont val="Arial"/>
        <family val="2"/>
        <charset val="204"/>
      </rPr>
      <t xml:space="preserve">Mg
</t>
    </r>
    <r>
      <rPr>
        <sz val="8"/>
        <color theme="1"/>
        <rFont val="Arial"/>
        <family val="2"/>
      </rPr>
      <t>コメヌカスフィンゴ糖脂質
水溶性コラーゲン
ヒアルロン酸</t>
    </r>
    <r>
      <rPr>
        <sz val="8"/>
        <color theme="1"/>
        <rFont val="Arial"/>
        <family val="2"/>
        <charset val="204"/>
      </rPr>
      <t xml:space="preserve">Na
</t>
    </r>
    <r>
      <rPr>
        <sz val="8"/>
        <color theme="1"/>
        <rFont val="Arial"/>
        <family val="2"/>
      </rPr>
      <t>アロエベラ葉エキス
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
カミツレ花エキス
トウキンセンカ花エキス
フユボダイジュ花エキス
ヤグルマギク花エキス
ローマカミツレ花エキス
シア脂
トコフェロール
アルギニン
水添レシチン
リゾレシチン
水酸化</t>
    </r>
    <r>
      <rPr>
        <sz val="8"/>
        <color theme="1"/>
        <rFont val="Arial"/>
        <family val="2"/>
        <charset val="204"/>
      </rPr>
      <t xml:space="preserve">Na
</t>
    </r>
    <r>
      <rPr>
        <sz val="8"/>
        <color theme="1"/>
        <rFont val="Arial"/>
        <family val="2"/>
      </rPr>
      <t>クエン酸
カルボマー
カプリリルグリコール</t>
    </r>
  </si>
  <si>
    <r>
      <rPr>
        <sz val="12"/>
        <color theme="1"/>
        <rFont val="Yu Mincho"/>
        <family val="1"/>
        <charset val="128"/>
      </rPr>
      <t>エステラボ　ミルクエマルジョン</t>
    </r>
  </si>
  <si>
    <r>
      <rPr>
        <sz val="8"/>
        <color theme="1"/>
        <rFont val="Arial"/>
        <family val="2"/>
      </rPr>
      <t xml:space="preserve">水
</t>
    </r>
    <r>
      <rPr>
        <sz val="8"/>
        <color theme="1"/>
        <rFont val="Arial"/>
        <family val="2"/>
        <charset val="204"/>
      </rPr>
      <t xml:space="preserve">BG
</t>
    </r>
    <r>
      <rPr>
        <sz val="8"/>
        <color theme="1"/>
        <rFont val="Arial"/>
        <family val="2"/>
      </rPr>
      <t>マカデミアナッツ油
プロパンジオール
シア脂
ローズヒップ油
プラセンタエキス
水溶性プロテオグリカン
ハマナス果実エキス
ワルテリアインディカ葉エキス
フェルラ酸
グルコン酸</t>
    </r>
    <r>
      <rPr>
        <sz val="8"/>
        <color theme="1"/>
        <rFont val="Arial"/>
        <family val="2"/>
        <charset val="204"/>
      </rPr>
      <t>Na
α-</t>
    </r>
    <r>
      <rPr>
        <sz val="8"/>
        <color theme="1"/>
        <rFont val="Arial"/>
        <family val="2"/>
      </rPr>
      <t>アルブチン
ビスグリセリルアスコルビン酸
乳酸桿菌</t>
    </r>
    <r>
      <rPr>
        <sz val="8"/>
        <color theme="1"/>
        <rFont val="Arial"/>
        <family val="2"/>
        <charset val="204"/>
      </rPr>
      <t>/</t>
    </r>
    <r>
      <rPr>
        <sz val="8"/>
        <color theme="1"/>
        <rFont val="Arial"/>
        <family val="2"/>
      </rPr>
      <t>ブドウ果汁発酵液
ソメイヨシノ葉エキス
アーチチョーク葉エキス
メマツヨイグサ種子エキス
プルーン分解物
ベルガモット果実油
ラベンダー花水
アルギニン
クエン酸
クエン酸</t>
    </r>
    <r>
      <rPr>
        <sz val="8"/>
        <color theme="1"/>
        <rFont val="Arial"/>
        <family val="2"/>
        <charset val="204"/>
      </rPr>
      <t xml:space="preserve">Na
</t>
    </r>
    <r>
      <rPr>
        <sz val="8"/>
        <color theme="1"/>
        <rFont val="Arial"/>
        <family val="2"/>
      </rPr>
      <t xml:space="preserve">オリーブ油脂肪酸セテアリル
オリーブ油脂肪酸ソルビタン
マンニトール
デキストリン
</t>
    </r>
    <r>
      <rPr>
        <sz val="8"/>
        <color theme="1"/>
        <rFont val="Arial"/>
        <family val="2"/>
        <charset val="204"/>
      </rPr>
      <t>1,2-</t>
    </r>
    <r>
      <rPr>
        <sz val="8"/>
        <color theme="1"/>
        <rFont val="Arial"/>
        <family val="2"/>
      </rPr>
      <t xml:space="preserve">ヘキサンジオール
グリセリン
キサンタンガム
</t>
    </r>
    <r>
      <rPr>
        <sz val="8"/>
        <color theme="1"/>
        <rFont val="Arial"/>
        <family val="2"/>
        <charset val="204"/>
      </rPr>
      <t>(</t>
    </r>
    <r>
      <rPr>
        <sz val="8"/>
        <color theme="1"/>
        <rFont val="Arial"/>
        <family val="2"/>
      </rPr>
      <t>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クロスポリマー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</si>
  <si>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ペンチレングリコール
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アーチチョーク葉エキス
ドクダミエキス
レモングラス葉</t>
    </r>
    <r>
      <rPr>
        <sz val="8"/>
        <color theme="1"/>
        <rFont val="Arial"/>
        <family val="2"/>
        <charset val="204"/>
      </rPr>
      <t>/</t>
    </r>
    <r>
      <rPr>
        <sz val="8"/>
        <color theme="1"/>
        <rFont val="Arial"/>
        <family val="2"/>
      </rPr>
      <t>茎エキス
レモン果実エキス
ビワ葉エキス
ハトムギ種子エキス
キハダ樹皮エキス
グリチルリチン酸</t>
    </r>
    <r>
      <rPr>
        <sz val="8"/>
        <color theme="1"/>
        <rFont val="Arial"/>
        <family val="2"/>
        <charset val="204"/>
      </rPr>
      <t xml:space="preserve">2K
</t>
    </r>
    <r>
      <rPr>
        <sz val="8"/>
        <color theme="1"/>
        <rFont val="Arial"/>
        <family val="2"/>
      </rPr>
      <t>クオタニウム</t>
    </r>
    <r>
      <rPr>
        <sz val="8"/>
        <color theme="1"/>
        <rFont val="Arial"/>
        <family val="2"/>
        <charset val="204"/>
      </rPr>
      <t xml:space="preserve">-73
</t>
    </r>
    <r>
      <rPr>
        <sz val="8"/>
        <color theme="1"/>
        <rFont val="Arial"/>
        <family val="2"/>
      </rPr>
      <t>メントール
クエン酸
クエン酸</t>
    </r>
    <r>
      <rPr>
        <sz val="8"/>
        <color theme="1"/>
        <rFont val="Arial"/>
        <family val="2"/>
        <charset val="204"/>
      </rPr>
      <t>Na
PEG-60</t>
    </r>
    <r>
      <rPr>
        <sz val="8"/>
        <color theme="1"/>
        <rFont val="Arial"/>
        <family val="2"/>
      </rPr>
      <t xml:space="preserve">水添ヒマシ油
</t>
    </r>
    <r>
      <rPr>
        <sz val="8"/>
        <color theme="1"/>
        <rFont val="Arial"/>
        <family val="2"/>
        <charset val="204"/>
      </rPr>
      <t>1,2-</t>
    </r>
    <r>
      <rPr>
        <sz val="8"/>
        <color theme="1"/>
        <rFont val="Arial"/>
        <family val="2"/>
      </rPr>
      <t>ヘキサンジオール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</si>
  <si>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プロパンジオール
ラフィノース
プラセンタエキス
水溶性プロテオグリカン
ハマナス果実エキス
ワルテリアインディカ葉エキス
フェルラ酸
グルコン酸</t>
    </r>
    <r>
      <rPr>
        <sz val="8"/>
        <color theme="1"/>
        <rFont val="Arial"/>
        <family val="2"/>
        <charset val="204"/>
      </rPr>
      <t>Na
α-</t>
    </r>
    <r>
      <rPr>
        <sz val="8"/>
        <color theme="1"/>
        <rFont val="Arial"/>
        <family val="2"/>
      </rPr>
      <t>アルブチン
ビスグリセリルアスコルビン酸
乳酸桿菌</t>
    </r>
    <r>
      <rPr>
        <sz val="8"/>
        <color theme="1"/>
        <rFont val="Arial"/>
        <family val="2"/>
        <charset val="204"/>
      </rPr>
      <t>/</t>
    </r>
    <r>
      <rPr>
        <sz val="8"/>
        <color theme="1"/>
        <rFont val="Arial"/>
        <family val="2"/>
      </rPr>
      <t>ブドウ果汁発酵液
ソメイヨシノ葉エキス
アーチチョーク葉エキス
メマツヨイグサ種子エキス
プルーン分解物
トレハロース
ベルガモット果実油
ラベンダー花水
クエン酸
クエン酸</t>
    </r>
    <r>
      <rPr>
        <sz val="8"/>
        <color theme="1"/>
        <rFont val="Arial"/>
        <family val="2"/>
        <charset val="204"/>
      </rPr>
      <t xml:space="preserve">Na
</t>
    </r>
    <r>
      <rPr>
        <sz val="8"/>
        <color theme="1"/>
        <rFont val="Arial"/>
        <family val="2"/>
      </rPr>
      <t xml:space="preserve">マンニトール
デキストリン
</t>
    </r>
    <r>
      <rPr>
        <sz val="8"/>
        <color theme="1"/>
        <rFont val="Arial"/>
        <family val="2"/>
        <charset val="204"/>
      </rPr>
      <t>PEG-60</t>
    </r>
    <r>
      <rPr>
        <sz val="8"/>
        <color theme="1"/>
        <rFont val="Arial"/>
        <family val="2"/>
      </rPr>
      <t xml:space="preserve">水添ヒマシ油
</t>
    </r>
    <r>
      <rPr>
        <sz val="8"/>
        <color theme="1"/>
        <rFont val="Arial"/>
        <family val="2"/>
        <charset val="204"/>
      </rPr>
      <t>1,2-</t>
    </r>
    <r>
      <rPr>
        <sz val="8"/>
        <color theme="1"/>
        <rFont val="Arial"/>
        <family val="2"/>
      </rPr>
      <t>ヘキサンジオール
グリセリン
カプリリルグリコール</t>
    </r>
  </si>
  <si>
    <r>
      <rPr>
        <sz val="12"/>
        <color theme="1"/>
        <rFont val="Yu Mincho"/>
        <family val="1"/>
        <charset val="128"/>
      </rPr>
      <t>エステラボ　ホワイトミルク</t>
    </r>
  </si>
  <si>
    <r>
      <rPr>
        <sz val="8"/>
        <color theme="1"/>
        <rFont val="Arial"/>
        <family val="2"/>
      </rPr>
      <t>水、</t>
    </r>
    <r>
      <rPr>
        <sz val="8"/>
        <color theme="1"/>
        <rFont val="Arial"/>
        <family val="2"/>
        <charset val="204"/>
      </rPr>
      <t>BG</t>
    </r>
    <r>
      <rPr>
        <sz val="8"/>
        <color theme="1"/>
        <rFont val="Arial"/>
        <family val="2"/>
      </rPr>
      <t>、マカダミアナッツ油、プロバンジオール、シア脂、ローズヒップ油、プラセンタエキス、水溶性プロテオグリカン、ハマナス果実エキス、ワルテリアインディカ葉エキス、フェルラ酸、グルコン酸</t>
    </r>
    <r>
      <rPr>
        <sz val="8"/>
        <color theme="1"/>
        <rFont val="Arial"/>
        <family val="2"/>
        <charset val="204"/>
      </rPr>
      <t>Na</t>
    </r>
    <r>
      <rPr>
        <sz val="8"/>
        <color theme="1"/>
        <rFont val="Arial"/>
        <family val="2"/>
      </rPr>
      <t>、</t>
    </r>
    <r>
      <rPr>
        <sz val="8"/>
        <color theme="1"/>
        <rFont val="Arial"/>
        <family val="2"/>
        <charset val="204"/>
      </rPr>
      <t>α-</t>
    </r>
    <r>
      <rPr>
        <sz val="8"/>
        <color theme="1"/>
        <rFont val="Arial"/>
        <family val="2"/>
      </rPr>
      <t>アルブチン、ビスグリセリルアスコルビン酸、乳酸桿菌、ブドウ果汁発酵液、ソメイヨシノ葉エキス、アーチチョーク葉エキス、メマツヨイグサ種子エキス、プルーン分解物、ベルガモット果実油、ラベンダー花水、アルギニン、クエン酸、クエン酸</t>
    </r>
    <r>
      <rPr>
        <sz val="8"/>
        <color theme="1"/>
        <rFont val="Arial"/>
        <family val="2"/>
        <charset val="204"/>
      </rPr>
      <t>Na</t>
    </r>
    <r>
      <rPr>
        <sz val="8"/>
        <color theme="1"/>
        <rFont val="Arial"/>
        <family val="2"/>
      </rPr>
      <t>、オリーブ油脂肪酸セテアリル、オリーブ油脂肪酸ソルビタン、マンニトール、デキストリン、</t>
    </r>
    <r>
      <rPr>
        <sz val="8"/>
        <color theme="1"/>
        <rFont val="Arial"/>
        <family val="2"/>
        <charset val="204"/>
      </rPr>
      <t>1,2-</t>
    </r>
    <r>
      <rPr>
        <sz val="8"/>
        <color theme="1"/>
        <rFont val="Arial"/>
        <family val="2"/>
      </rPr>
      <t>ヘキサンジオール、グリセリン、キサンタンガム、</t>
    </r>
    <r>
      <rPr>
        <sz val="8"/>
        <color theme="1"/>
        <rFont val="Arial"/>
        <family val="2"/>
        <charset val="204"/>
      </rPr>
      <t>(</t>
    </r>
    <r>
      <rPr>
        <sz val="8"/>
        <color theme="1"/>
        <rFont val="Arial"/>
        <family val="2"/>
      </rPr>
      <t>アクリレーツ、アクリル酸アルキル</t>
    </r>
    <r>
      <rPr>
        <sz val="8"/>
        <color theme="1"/>
        <rFont val="Arial"/>
        <family val="2"/>
        <charset val="204"/>
      </rPr>
      <t>(C10-30))</t>
    </r>
    <r>
      <rPr>
        <sz val="8"/>
        <color theme="1"/>
        <rFont val="Arial"/>
        <family val="2"/>
      </rPr>
      <t>、クロスポリマー、カプリリルグリコール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</si>
  <si>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ハチミツ
ラベンダー花水
プラセンタエキス
水溶性プロテオグリカン
ハマナス果実エキス
クロレラエキス
グルコシルヘスペリジン
加水分解ヒアルロン酸
グリチルリチン酸</t>
    </r>
    <r>
      <rPr>
        <sz val="8"/>
        <color theme="1"/>
        <rFont val="Arial"/>
        <family val="2"/>
        <charset val="204"/>
      </rPr>
      <t xml:space="preserve">2K
</t>
    </r>
    <r>
      <rPr>
        <sz val="8"/>
        <color theme="1"/>
        <rFont val="Arial"/>
        <family val="2"/>
      </rPr>
      <t>リン酸アスコルビル</t>
    </r>
    <r>
      <rPr>
        <sz val="8"/>
        <color theme="1"/>
        <rFont val="Arial"/>
        <family val="2"/>
        <charset val="204"/>
      </rPr>
      <t xml:space="preserve">Mg
</t>
    </r>
    <r>
      <rPr>
        <sz val="8"/>
        <color theme="1"/>
        <rFont val="Arial"/>
        <family val="2"/>
      </rPr>
      <t>センキュウ根茎エキス
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 xml:space="preserve">茎エキス
カミツレ花エキス
トウキンセンカ花エキス
フユボダイジュ花エキス
ヤグルマギク花エキス
ローマカミツレ花エキス
アラントイン
アルギニン
</t>
    </r>
    <r>
      <rPr>
        <sz val="8"/>
        <color theme="1"/>
        <rFont val="Arial"/>
        <family val="2"/>
        <charset val="204"/>
      </rPr>
      <t>1,2-</t>
    </r>
    <r>
      <rPr>
        <sz val="8"/>
        <color theme="1"/>
        <rFont val="Arial"/>
        <family val="2"/>
      </rPr>
      <t>ヘキサンジオール
セルロースガム
カルボマー
カプリリルグリコール</t>
    </r>
  </si>
  <si>
    <r>
      <rPr>
        <sz val="8"/>
        <color theme="1"/>
        <rFont val="Arial"/>
        <family val="2"/>
      </rPr>
      <t>水、メトキシケイヒ酸エチルヘキシル、メチルグルセス</t>
    </r>
    <r>
      <rPr>
        <sz val="8"/>
        <color theme="1"/>
        <rFont val="Arial"/>
        <family val="2"/>
        <charset val="204"/>
      </rPr>
      <t>-10</t>
    </r>
    <r>
      <rPr>
        <sz val="8"/>
        <color theme="1"/>
        <rFont val="Arial"/>
        <family val="2"/>
      </rPr>
      <t>、ソルビトール、オリーブ油、ラベンダー花水、ステアリン酸、スクワラン、ステアリン酸グリセリル（</t>
    </r>
    <r>
      <rPr>
        <sz val="8"/>
        <color theme="1"/>
        <rFont val="Arial"/>
        <family val="2"/>
        <charset val="204"/>
      </rPr>
      <t>SE</t>
    </r>
    <r>
      <rPr>
        <sz val="8"/>
        <color theme="1"/>
        <rFont val="Arial"/>
        <family val="2"/>
      </rPr>
      <t>）、ポリソルベート</t>
    </r>
    <r>
      <rPr>
        <sz val="8"/>
        <color theme="1"/>
        <rFont val="Arial"/>
        <family val="2"/>
        <charset val="204"/>
      </rPr>
      <t>60</t>
    </r>
    <r>
      <rPr>
        <sz val="8"/>
        <color theme="1"/>
        <rFont val="Arial"/>
        <family val="2"/>
      </rPr>
      <t>、プラセンタエキス、水溶性プロテオグリカン、ハマナス果実エキス、トコフェロール、リン酸アスコルビル</t>
    </r>
    <r>
      <rPr>
        <sz val="8"/>
        <color theme="1"/>
        <rFont val="Arial"/>
        <family val="2"/>
        <charset val="204"/>
      </rPr>
      <t>Mg</t>
    </r>
    <r>
      <rPr>
        <sz val="8"/>
        <color theme="1"/>
        <rFont val="Arial"/>
        <family val="2"/>
      </rPr>
      <t>、スギナエキス、セイヨウアカマツ球果エキス、ホップ花エキス、レモン果実エキス、ローズマリー葉エキス、アルギニン、ダイズ油、ステアリン酸グリセリル、</t>
    </r>
    <r>
      <rPr>
        <sz val="8"/>
        <color theme="1"/>
        <rFont val="Arial"/>
        <family val="2"/>
        <charset val="204"/>
      </rPr>
      <t>1,2-</t>
    </r>
    <r>
      <rPr>
        <sz val="8"/>
        <color theme="1"/>
        <rFont val="Arial"/>
        <family val="2"/>
      </rPr>
      <t>ヘキサンジオール、</t>
    </r>
    <r>
      <rPr>
        <sz val="8"/>
        <color theme="1"/>
        <rFont val="Arial"/>
        <family val="2"/>
        <charset val="204"/>
      </rPr>
      <t>BG</t>
    </r>
    <r>
      <rPr>
        <sz val="8"/>
        <color theme="1"/>
        <rFont val="Arial"/>
        <family val="2"/>
      </rPr>
      <t>、カルボマー、カプリリルグリコール</t>
    </r>
  </si>
  <si>
    <r>
      <t>22.1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2.1</t>
    </r>
  </si>
  <si>
    <r>
      <rPr>
        <sz val="8"/>
        <color theme="1"/>
        <rFont val="Times New Roman"/>
        <family val="1"/>
        <charset val="128"/>
      </rPr>
      <t>水
グリセリン
プロパンジオール
メチルグルセス</t>
    </r>
    <r>
      <rPr>
        <sz val="8"/>
        <color theme="1"/>
        <rFont val="Arial"/>
        <family val="2"/>
        <charset val="204"/>
      </rPr>
      <t xml:space="preserve">-10
</t>
    </r>
    <r>
      <rPr>
        <sz val="8"/>
        <color theme="1"/>
        <rFont val="Times New Roman"/>
        <family val="1"/>
        <charset val="128"/>
      </rPr>
      <t xml:space="preserve">ジグリセリン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プラセンタエキス
パルミトイルジペプチド</t>
    </r>
    <r>
      <rPr>
        <sz val="8"/>
        <color theme="1"/>
        <rFont val="Arial"/>
        <family val="2"/>
        <charset val="204"/>
      </rPr>
      <t>-5</t>
    </r>
    <r>
      <rPr>
        <sz val="8"/>
        <color theme="1"/>
        <rFont val="Times New Roman"/>
        <family val="1"/>
        <charset val="128"/>
      </rPr>
      <t>ジアミノブチロイルヒドロキシトレオニン
パルミトイルジペプチド</t>
    </r>
    <r>
      <rPr>
        <sz val="8"/>
        <color theme="1"/>
        <rFont val="Arial"/>
        <family val="2"/>
        <charset val="204"/>
      </rPr>
      <t>-5</t>
    </r>
    <r>
      <rPr>
        <sz val="8"/>
        <color theme="1"/>
        <rFont val="Times New Roman"/>
        <family val="1"/>
        <charset val="128"/>
      </rPr>
      <t>ジアミノヒドロキシ酪酸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ヒアルロン酸</t>
    </r>
    <r>
      <rPr>
        <sz val="8"/>
        <color theme="1"/>
        <rFont val="Arial"/>
        <family val="2"/>
        <charset val="204"/>
      </rPr>
      <t xml:space="preserve">Na
</t>
    </r>
    <r>
      <rPr>
        <sz val="8"/>
        <color theme="1"/>
        <rFont val="Times New Roman"/>
        <family val="1"/>
        <charset val="128"/>
      </rPr>
      <t>タウリン
リシン</t>
    </r>
    <r>
      <rPr>
        <sz val="8"/>
        <color theme="1"/>
        <rFont val="Arial"/>
        <family val="2"/>
        <charset val="204"/>
      </rPr>
      <t xml:space="preserve">HCl
</t>
    </r>
    <r>
      <rPr>
        <sz val="8"/>
        <color theme="1"/>
        <rFont val="Times New Roman"/>
        <family val="1"/>
        <charset val="128"/>
      </rPr>
      <t>グルタミン酸
グリシン
ロイシン
ヒスチジン</t>
    </r>
    <r>
      <rPr>
        <sz val="8"/>
        <color theme="1"/>
        <rFont val="Arial"/>
        <family val="2"/>
        <charset val="204"/>
      </rPr>
      <t xml:space="preserve">HCl
</t>
    </r>
    <r>
      <rPr>
        <sz val="8"/>
        <color theme="1"/>
        <rFont val="Times New Roman"/>
        <family val="1"/>
        <charset val="128"/>
      </rPr>
      <t>セリン
バリン
アスパラギン酸</t>
    </r>
    <r>
      <rPr>
        <sz val="8"/>
        <color theme="1"/>
        <rFont val="Arial"/>
        <family val="2"/>
        <charset val="204"/>
      </rPr>
      <t xml:space="preserve">Na
</t>
    </r>
    <r>
      <rPr>
        <sz val="8"/>
        <color theme="1"/>
        <rFont val="Times New Roman"/>
        <family val="1"/>
        <charset val="128"/>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Times New Roman"/>
        <family val="1"/>
        <charset val="128"/>
      </rPr>
      <t>グアニル酸</t>
    </r>
    <r>
      <rPr>
        <sz val="8"/>
        <color theme="1"/>
        <rFont val="Arial"/>
        <family val="2"/>
        <charset val="204"/>
      </rPr>
      <t xml:space="preserve">2Na
</t>
    </r>
    <r>
      <rPr>
        <sz val="8"/>
        <color theme="1"/>
        <rFont val="Times New Roman"/>
        <family val="1"/>
        <charset val="128"/>
      </rPr>
      <t xml:space="preserve">レシチン
</t>
    </r>
    <r>
      <rPr>
        <sz val="8"/>
        <color theme="1"/>
        <rFont val="Arial"/>
        <family val="2"/>
        <charset val="204"/>
      </rPr>
      <t>PEG-60</t>
    </r>
    <r>
      <rPr>
        <sz val="8"/>
        <color theme="1"/>
        <rFont val="Times New Roman"/>
        <family val="1"/>
        <charset val="128"/>
      </rPr>
      <t xml:space="preserve">水添ヒマシ油
</t>
    </r>
    <r>
      <rPr>
        <sz val="8"/>
        <color theme="1"/>
        <rFont val="Arial"/>
        <family val="2"/>
        <charset val="204"/>
      </rPr>
      <t>1,2-</t>
    </r>
    <r>
      <rPr>
        <sz val="8"/>
        <color theme="1"/>
        <rFont val="Times New Roman"/>
        <family val="1"/>
        <charset val="128"/>
      </rPr>
      <t xml:space="preserve">ヘキサンジオール
エタノール
</t>
    </r>
    <r>
      <rPr>
        <sz val="8"/>
        <color theme="1"/>
        <rFont val="Arial"/>
        <family val="2"/>
        <charset val="204"/>
      </rPr>
      <t xml:space="preserve">BG
</t>
    </r>
    <r>
      <rPr>
        <sz val="8"/>
        <color theme="1"/>
        <rFont val="Times New Roman"/>
        <family val="1"/>
        <charset val="128"/>
      </rPr>
      <t>カルボマー
カプリリルグリコール
ソルビン酸</t>
    </r>
    <r>
      <rPr>
        <sz val="8"/>
        <color theme="1"/>
        <rFont val="Arial"/>
        <family val="2"/>
        <charset val="204"/>
      </rPr>
      <t xml:space="preserve">K
</t>
    </r>
    <r>
      <rPr>
        <sz val="8"/>
        <color theme="1"/>
        <rFont val="Times New Roman"/>
        <family val="1"/>
        <charset val="128"/>
      </rPr>
      <t>安息香酸</t>
    </r>
    <r>
      <rPr>
        <sz val="8"/>
        <color theme="1"/>
        <rFont val="Arial"/>
        <family val="2"/>
        <charset val="204"/>
      </rPr>
      <t xml:space="preserve">Na
</t>
    </r>
    <r>
      <rPr>
        <sz val="8"/>
        <color theme="1"/>
        <rFont val="Times New Roman"/>
        <family val="1"/>
        <charset val="128"/>
      </rPr>
      <t>香料</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</si>
  <si>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濃グリセリン
</t>
    </r>
    <r>
      <rPr>
        <sz val="8"/>
        <color theme="1"/>
        <rFont val="Arial"/>
        <family val="2"/>
        <charset val="204"/>
      </rPr>
      <t>1,3-</t>
    </r>
    <r>
      <rPr>
        <sz val="8"/>
        <color theme="1"/>
        <rFont val="Times New Roman"/>
        <family val="1"/>
        <charset val="128"/>
      </rPr>
      <t>ブチレングリコール
ラベンダー水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アスコルビルマグネシウム
海藻エキス（</t>
    </r>
    <r>
      <rPr>
        <sz val="8"/>
        <color theme="1"/>
        <rFont val="Arial"/>
        <family val="2"/>
        <charset val="204"/>
      </rPr>
      <t>4</t>
    </r>
    <r>
      <rPr>
        <sz val="8"/>
        <color theme="1"/>
        <rFont val="Times New Roman"/>
        <family val="1"/>
        <charset val="128"/>
      </rPr>
      <t xml:space="preserve">）
スギナエキス
ホップエキス
マツエキス
レモンエキス
ローズマリーエキス
タウリン
塩酸リジン
</t>
    </r>
    <r>
      <rPr>
        <sz val="8"/>
        <color theme="1"/>
        <rFont val="Arial"/>
        <family val="2"/>
        <charset val="204"/>
      </rPr>
      <t>L-</t>
    </r>
    <r>
      <rPr>
        <sz val="8"/>
        <color theme="1"/>
        <rFont val="Times New Roman"/>
        <family val="1"/>
        <charset val="128"/>
      </rPr>
      <t xml:space="preserve">グルタミン酸
グリシン
</t>
    </r>
    <r>
      <rPr>
        <sz val="8"/>
        <color theme="1"/>
        <rFont val="Arial"/>
        <family val="2"/>
        <charset val="204"/>
      </rPr>
      <t>L-</t>
    </r>
    <r>
      <rPr>
        <sz val="8"/>
        <color theme="1"/>
        <rFont val="Times New Roman"/>
        <family val="1"/>
        <charset val="128"/>
      </rPr>
      <t xml:space="preserve">ロイシン
</t>
    </r>
    <r>
      <rPr>
        <sz val="8"/>
        <color theme="1"/>
        <rFont val="Arial"/>
        <family val="2"/>
        <charset val="204"/>
      </rPr>
      <t>L-</t>
    </r>
    <r>
      <rPr>
        <sz val="8"/>
        <color theme="1"/>
        <rFont val="Times New Roman"/>
        <family val="1"/>
        <charset val="128"/>
      </rPr>
      <t xml:space="preserve">ヒスチジン塩酸塩
</t>
    </r>
    <r>
      <rPr>
        <sz val="8"/>
        <color theme="1"/>
        <rFont val="Arial"/>
        <family val="2"/>
        <charset val="204"/>
      </rPr>
      <t>L-</t>
    </r>
    <r>
      <rPr>
        <sz val="8"/>
        <color theme="1"/>
        <rFont val="Times New Roman"/>
        <family val="1"/>
        <charset val="128"/>
      </rPr>
      <t xml:space="preserve">セリン
</t>
    </r>
    <r>
      <rPr>
        <sz val="8"/>
        <color theme="1"/>
        <rFont val="Arial"/>
        <family val="2"/>
        <charset val="204"/>
      </rPr>
      <t>L-</t>
    </r>
    <r>
      <rPr>
        <sz val="8"/>
        <color theme="1"/>
        <rFont val="Times New Roman"/>
        <family val="1"/>
        <charset val="128"/>
      </rPr>
      <t xml:space="preserve">バリン
</t>
    </r>
    <r>
      <rPr>
        <sz val="8"/>
        <color theme="1"/>
        <rFont val="Arial"/>
        <family val="2"/>
        <charset val="204"/>
      </rPr>
      <t>L-</t>
    </r>
    <r>
      <rPr>
        <sz val="8"/>
        <color theme="1"/>
        <rFont val="Times New Roman"/>
        <family val="1"/>
        <charset val="128"/>
      </rPr>
      <t xml:space="preserve">アスパラギン酸ナトリウム
</t>
    </r>
    <r>
      <rPr>
        <sz val="8"/>
        <color theme="1"/>
        <rFont val="Arial"/>
        <family val="2"/>
        <charset val="204"/>
      </rPr>
      <t>L-</t>
    </r>
    <r>
      <rPr>
        <sz val="8"/>
        <color theme="1"/>
        <rFont val="Times New Roman"/>
        <family val="1"/>
        <charset val="128"/>
      </rPr>
      <t xml:space="preserve">スレオニン
</t>
    </r>
    <r>
      <rPr>
        <sz val="8"/>
        <color theme="1"/>
        <rFont val="Arial"/>
        <family val="2"/>
        <charset val="204"/>
      </rPr>
      <t>DL-</t>
    </r>
    <r>
      <rPr>
        <sz val="8"/>
        <color theme="1"/>
        <rFont val="Times New Roman"/>
        <family val="1"/>
        <charset val="128"/>
      </rPr>
      <t xml:space="preserve">アラニン
</t>
    </r>
    <r>
      <rPr>
        <sz val="8"/>
        <color theme="1"/>
        <rFont val="Arial"/>
        <family val="2"/>
        <charset val="204"/>
      </rPr>
      <t>L-</t>
    </r>
    <r>
      <rPr>
        <sz val="8"/>
        <color theme="1"/>
        <rFont val="Times New Roman"/>
        <family val="1"/>
        <charset val="128"/>
      </rPr>
      <t xml:space="preserve">イソロイシン
アラントイン
</t>
    </r>
    <r>
      <rPr>
        <sz val="8"/>
        <color theme="1"/>
        <rFont val="Arial"/>
        <family val="2"/>
        <charset val="204"/>
      </rPr>
      <t>L-</t>
    </r>
    <r>
      <rPr>
        <sz val="8"/>
        <color theme="1"/>
        <rFont val="Times New Roman"/>
        <family val="1"/>
        <charset val="128"/>
      </rPr>
      <t xml:space="preserve">フェニルアラニン
</t>
    </r>
    <r>
      <rPr>
        <sz val="8"/>
        <color theme="1"/>
        <rFont val="Arial"/>
        <family val="2"/>
        <charset val="204"/>
      </rPr>
      <t>L-</t>
    </r>
    <r>
      <rPr>
        <sz val="8"/>
        <color theme="1"/>
        <rFont val="Times New Roman"/>
        <family val="1"/>
        <charset val="128"/>
      </rPr>
      <t>アルギニン</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</si>
  <si>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濃グリセリン
ラベンダー水
グリコシルトレハロース・水添デンプン分解物混合溶液
</t>
    </r>
    <r>
      <rPr>
        <sz val="8"/>
        <color theme="1"/>
        <rFont val="Arial"/>
        <family val="2"/>
        <charset val="204"/>
      </rPr>
      <t>1,3-</t>
    </r>
    <r>
      <rPr>
        <sz val="8"/>
        <color theme="1"/>
        <rFont val="Times New Roman"/>
        <family val="1"/>
        <charset val="128"/>
      </rPr>
      <t>ブチレングリコール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アスコルビルマグネシウム
アラントイン
カッコンエキス
アロエエキス（</t>
    </r>
    <r>
      <rPr>
        <sz val="8"/>
        <color theme="1"/>
        <rFont val="Arial"/>
        <family val="2"/>
        <charset val="204"/>
      </rPr>
      <t>2</t>
    </r>
    <r>
      <rPr>
        <sz val="8"/>
        <color theme="1"/>
        <rFont val="Times New Roman"/>
        <family val="1"/>
        <charset val="128"/>
      </rPr>
      <t>）
クロレラエキス
海藻エキス（</t>
    </r>
    <r>
      <rPr>
        <sz val="8"/>
        <color theme="1"/>
        <rFont val="Arial"/>
        <family val="2"/>
        <charset val="204"/>
      </rPr>
      <t>4</t>
    </r>
    <r>
      <rPr>
        <sz val="8"/>
        <color theme="1"/>
        <rFont val="Times New Roman"/>
        <family val="1"/>
        <charset val="128"/>
      </rPr>
      <t xml:space="preserve">）
ローヤルゼリーエキス
スギナエキス
ホップエキス
マツエキス
レモンエキス
ローズマリーエキス
</t>
    </r>
    <r>
      <rPr>
        <sz val="8"/>
        <color theme="1"/>
        <rFont val="Arial"/>
        <family val="2"/>
        <charset val="204"/>
      </rPr>
      <t>DL-</t>
    </r>
    <r>
      <rPr>
        <sz val="8"/>
        <color theme="1"/>
        <rFont val="Times New Roman"/>
        <family val="1"/>
        <charset val="128"/>
      </rPr>
      <t xml:space="preserve">ピロリドンカルボン酸ナトリウム液
ポリオキシエチレン硬化ヒマシ油
クエン酸ナトリウム
水酸化カリウム
カルボキシビニルポリマー
</t>
    </r>
    <r>
      <rPr>
        <sz val="8"/>
        <color theme="1"/>
        <rFont val="Arial"/>
        <family val="2"/>
        <charset val="204"/>
      </rPr>
      <t>1,2-</t>
    </r>
    <r>
      <rPr>
        <sz val="8"/>
        <color theme="1"/>
        <rFont val="Times New Roman"/>
        <family val="1"/>
        <charset val="128"/>
      </rPr>
      <t>オクタンジオール</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</si>
  <si>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精製水
スクワラン
ラベンダー水
ホホバ油
モノステアリン酸ポリオキシエチレンソルビタン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 xml:space="preserve">アスコルビルマグネシウム
スギナエキス
ホップエキス
マツエキス
レモンエキス
ローズマリーエキス
シア脂
</t>
    </r>
    <r>
      <rPr>
        <sz val="8"/>
        <color theme="1"/>
        <rFont val="Arial"/>
        <family val="2"/>
        <charset val="204"/>
      </rPr>
      <t>L-</t>
    </r>
    <r>
      <rPr>
        <sz val="8"/>
        <color theme="1"/>
        <rFont val="Times New Roman"/>
        <family val="1"/>
        <charset val="128"/>
      </rPr>
      <t xml:space="preserve">アルギニン
ステアリン酸
自己乳化型モノステアリン酸グリセリル
親油型モノステアリン酸グリセリル
モノステアリン酸ソルビタン
カルボキシビニルポリマー
</t>
    </r>
    <r>
      <rPr>
        <sz val="8"/>
        <color theme="1"/>
        <rFont val="Arial"/>
        <family val="2"/>
        <charset val="204"/>
      </rPr>
      <t>1,2-</t>
    </r>
    <r>
      <rPr>
        <sz val="8"/>
        <color theme="1"/>
        <rFont val="Times New Roman"/>
        <family val="1"/>
        <charset val="128"/>
      </rPr>
      <t>オクタンジオール</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</si>
  <si>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t>
    </r>
    <r>
      <rPr>
        <sz val="8"/>
        <color theme="1"/>
        <rFont val="Arial"/>
        <family val="2"/>
        <charset val="204"/>
      </rPr>
      <t>1,3-</t>
    </r>
    <r>
      <rPr>
        <sz val="8"/>
        <color theme="1"/>
        <rFont val="Times New Roman"/>
        <family val="1"/>
        <charset val="128"/>
      </rPr>
      <t>ブチレングリコール
ホホバ油
濃グリセリン
ステアリン酸
ラベンダー水
スクワラン
パルミチン酸セチル
モノステアリン酸ポリオキシエチレンソルビタン
自己乳化型モノステアリン酸グリセリル
リン酸</t>
    </r>
    <r>
      <rPr>
        <sz val="8"/>
        <color theme="1"/>
        <rFont val="Arial"/>
        <family val="2"/>
        <charset val="204"/>
      </rPr>
      <t>L-</t>
    </r>
    <r>
      <rPr>
        <sz val="8"/>
        <color theme="1"/>
        <rFont val="Times New Roman"/>
        <family val="1"/>
        <charset val="128"/>
      </rPr>
      <t>アスコルビルマグネシウム
コメヌカスフィンゴ糖脂質
水溶性コラーゲン液（</t>
    </r>
    <r>
      <rPr>
        <sz val="8"/>
        <color theme="1"/>
        <rFont val="Arial"/>
        <family val="2"/>
        <charset val="204"/>
      </rPr>
      <t>1</t>
    </r>
    <r>
      <rPr>
        <sz val="8"/>
        <color theme="1"/>
        <rFont val="Times New Roman"/>
        <family val="1"/>
        <charset val="128"/>
      </rPr>
      <t>）
ヒアルロン酸ナトリウム（</t>
    </r>
    <r>
      <rPr>
        <sz val="8"/>
        <color theme="1"/>
        <rFont val="Arial"/>
        <family val="2"/>
        <charset val="204"/>
      </rPr>
      <t>2</t>
    </r>
    <r>
      <rPr>
        <sz val="8"/>
        <color theme="1"/>
        <rFont val="Times New Roman"/>
        <family val="1"/>
        <charset val="128"/>
      </rPr>
      <t>）
アロエエキス（</t>
    </r>
    <r>
      <rPr>
        <sz val="8"/>
        <color theme="1"/>
        <rFont val="Arial"/>
        <family val="2"/>
        <charset val="204"/>
      </rPr>
      <t>2</t>
    </r>
    <r>
      <rPr>
        <sz val="8"/>
        <color theme="1"/>
        <rFont val="Times New Roman"/>
        <family val="1"/>
        <charset val="128"/>
      </rPr>
      <t>）
オトギリソウエキス
カモミラエキス（</t>
    </r>
    <r>
      <rPr>
        <sz val="8"/>
        <color theme="1"/>
        <rFont val="Arial"/>
        <family val="2"/>
        <charset val="204"/>
      </rPr>
      <t>1</t>
    </r>
    <r>
      <rPr>
        <sz val="8"/>
        <color theme="1"/>
        <rFont val="Times New Roman"/>
        <family val="1"/>
        <charset val="128"/>
      </rPr>
      <t>）
トウキンセンカエキス
シナノキエキス
ヤグルマギクエキス
ローマカミツレエキス
シア脂
天然ビタミン</t>
    </r>
    <r>
      <rPr>
        <sz val="8"/>
        <color theme="1"/>
        <rFont val="Arial"/>
        <family val="2"/>
        <charset val="204"/>
      </rPr>
      <t>E
L-</t>
    </r>
    <r>
      <rPr>
        <sz val="8"/>
        <color theme="1"/>
        <rFont val="Times New Roman"/>
        <family val="1"/>
        <charset val="128"/>
      </rPr>
      <t>アルギニン
水素添加卵黄レシチン
卵黄リゾホスファチジルコリン
水酸化ナトリウム
クエン酸</t>
    </r>
  </si>
  <si>
    <r>
      <rPr>
        <sz val="8"/>
        <color theme="1"/>
        <rFont val="Times New Roman"/>
        <family val="1"/>
        <charset val="128"/>
      </rPr>
      <t xml:space="preserve">水
グリセリン
プロパンジオール
ホホバ種子油
スクワラン
シア脂
オリーブ油
オリーブ油脂肪酸セテアリル
オリーブ油脂肪酸ソルビタン
アルガニアスピノサ核油
ジグリセリン
ザクロ種子油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プラセンタエキス
パルミトイルジペプチド</t>
    </r>
    <r>
      <rPr>
        <sz val="8"/>
        <color theme="1"/>
        <rFont val="Arial"/>
        <family val="2"/>
        <charset val="204"/>
      </rPr>
      <t>-5</t>
    </r>
    <r>
      <rPr>
        <sz val="8"/>
        <color theme="1"/>
        <rFont val="Times New Roman"/>
        <family val="1"/>
        <charset val="128"/>
      </rPr>
      <t>ジアミノブチロイルヒドロキシトレオニン
パルミトイルジペプチド</t>
    </r>
    <r>
      <rPr>
        <sz val="8"/>
        <color theme="1"/>
        <rFont val="Arial"/>
        <family val="2"/>
        <charset val="204"/>
      </rPr>
      <t>-5</t>
    </r>
    <r>
      <rPr>
        <sz val="8"/>
        <color theme="1"/>
        <rFont val="Times New Roman"/>
        <family val="1"/>
        <charset val="128"/>
      </rPr>
      <t>ジアミノヒドロキシ酪酸
セラミド</t>
    </r>
    <r>
      <rPr>
        <sz val="8"/>
        <color theme="1"/>
        <rFont val="Arial"/>
        <family val="2"/>
        <charset val="204"/>
      </rPr>
      <t xml:space="preserve">1
</t>
    </r>
    <r>
      <rPr>
        <sz val="8"/>
        <color theme="1"/>
        <rFont val="Times New Roman"/>
        <family val="1"/>
        <charset val="128"/>
      </rPr>
      <t>セラミド</t>
    </r>
    <r>
      <rPr>
        <sz val="8"/>
        <color theme="1"/>
        <rFont val="Arial"/>
        <family val="2"/>
        <charset val="204"/>
      </rPr>
      <t xml:space="preserve">3
</t>
    </r>
    <r>
      <rPr>
        <sz val="8"/>
        <color theme="1"/>
        <rFont val="Times New Roman"/>
        <family val="1"/>
        <charset val="128"/>
      </rPr>
      <t>セラミド</t>
    </r>
    <r>
      <rPr>
        <sz val="8"/>
        <color theme="1"/>
        <rFont val="Arial"/>
        <family val="2"/>
        <charset val="204"/>
      </rPr>
      <t>6</t>
    </r>
    <r>
      <rPr>
        <sz val="8"/>
        <color theme="1"/>
        <rFont val="Times New Roman"/>
        <family val="1"/>
        <charset val="128"/>
      </rPr>
      <t>Ⅱ
フィトスフィンゴシン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アーチチョーク葉エキス
マカデミアナッツ油ポリグリセリル</t>
    </r>
    <r>
      <rPr>
        <sz val="8"/>
        <color theme="1"/>
        <rFont val="Arial"/>
        <family val="2"/>
        <charset val="204"/>
      </rPr>
      <t>-6</t>
    </r>
    <r>
      <rPr>
        <sz val="8"/>
        <color theme="1"/>
        <rFont val="Times New Roman"/>
        <family val="1"/>
        <charset val="128"/>
      </rPr>
      <t>エステルズベヘネート
ダイズ油
レシチン
ベヘニルアルコール
ジメチコン
コレステロール
ラウロイルラクチレート</t>
    </r>
    <r>
      <rPr>
        <sz val="8"/>
        <color theme="1"/>
        <rFont val="Arial"/>
        <family val="2"/>
        <charset val="204"/>
      </rPr>
      <t>Na
BG
1,2-</t>
    </r>
    <r>
      <rPr>
        <sz val="8"/>
        <color theme="1"/>
        <rFont val="Times New Roman"/>
        <family val="1"/>
        <charset val="128"/>
      </rPr>
      <t xml:space="preserve">ヘキサンジオール
エタノール
</t>
    </r>
    <r>
      <rPr>
        <sz val="8"/>
        <color theme="1"/>
        <rFont val="Arial"/>
        <family val="2"/>
        <charset val="204"/>
      </rPr>
      <t>t-</t>
    </r>
    <r>
      <rPr>
        <sz val="8"/>
        <color theme="1"/>
        <rFont val="Times New Roman"/>
        <family val="1"/>
        <charset val="128"/>
      </rPr>
      <t>ブタノール
カルボマー
キサンタンガム
（アクリロイルジメチルタウリンアンモニウム</t>
    </r>
    <r>
      <rPr>
        <sz val="8"/>
        <color theme="1"/>
        <rFont val="Arial"/>
        <family val="2"/>
        <charset val="204"/>
      </rPr>
      <t>/VP</t>
    </r>
    <r>
      <rPr>
        <sz val="8"/>
        <color theme="1"/>
        <rFont val="Times New Roman"/>
        <family val="1"/>
        <charset val="128"/>
      </rPr>
      <t>）コポリマー
カプリリルグリコール
ソルビン酸</t>
    </r>
    <r>
      <rPr>
        <sz val="8"/>
        <color theme="1"/>
        <rFont val="Arial"/>
        <family val="2"/>
        <charset val="204"/>
      </rPr>
      <t xml:space="preserve">K
</t>
    </r>
    <r>
      <rPr>
        <sz val="8"/>
        <color theme="1"/>
        <rFont val="Times New Roman"/>
        <family val="1"/>
        <charset val="128"/>
      </rPr>
      <t>安息香酸</t>
    </r>
    <r>
      <rPr>
        <sz val="8"/>
        <color theme="1"/>
        <rFont val="Arial"/>
        <family val="2"/>
        <charset val="204"/>
      </rPr>
      <t xml:space="preserve">Na
</t>
    </r>
    <r>
      <rPr>
        <sz val="8"/>
        <color theme="1"/>
        <rFont val="Times New Roman"/>
        <family val="1"/>
        <charset val="128"/>
      </rPr>
      <t>香料</t>
    </r>
  </si>
  <si>
    <r>
      <rPr>
        <sz val="8"/>
        <color theme="1"/>
        <rFont val="Arial"/>
        <family val="2"/>
      </rPr>
      <t xml:space="preserve">水
グリセリン
プロパンジオール
グリコシルトレハロース
ジグリセリン
デイノコッカス培養エキス液
プラセンタエキス
加水分解キャッサバ塊茎エキス
スイカ果実エキス
リンゴ果実エキス
ヒラマメ果実エキス
</t>
    </r>
    <r>
      <rPr>
        <sz val="8"/>
        <color theme="1"/>
        <rFont val="Arial"/>
        <family val="2"/>
        <charset val="204"/>
      </rPr>
      <t xml:space="preserve">PCA-Na
</t>
    </r>
    <r>
      <rPr>
        <sz val="8"/>
        <color theme="1"/>
        <rFont val="Arial"/>
        <family val="2"/>
      </rPr>
      <t>乳酸</t>
    </r>
    <r>
      <rPr>
        <sz val="8"/>
        <color theme="1"/>
        <rFont val="Arial"/>
        <family val="2"/>
        <charset val="204"/>
      </rPr>
      <t xml:space="preserve">Na
</t>
    </r>
    <r>
      <rPr>
        <sz val="8"/>
        <color theme="1"/>
        <rFont val="Arial"/>
        <family val="2"/>
      </rPr>
      <t xml:space="preserve">ヒドロキシプロピルメチルセルロース
プルラン
ポルフィリジウムクルエンタムエキス
加水分解水添デンプン
アルギニン
</t>
    </r>
    <r>
      <rPr>
        <sz val="8"/>
        <color theme="1"/>
        <rFont val="Arial"/>
        <family val="2"/>
        <charset val="204"/>
      </rPr>
      <t>PEG-60</t>
    </r>
    <r>
      <rPr>
        <sz val="8"/>
        <color theme="1"/>
        <rFont val="Arial"/>
        <family val="2"/>
      </rPr>
      <t xml:space="preserve">水添ヒマシ油
</t>
    </r>
    <r>
      <rPr>
        <sz val="8"/>
        <color theme="1"/>
        <rFont val="Arial"/>
        <family val="2"/>
        <charset val="204"/>
      </rPr>
      <t>BG
1,2-</t>
    </r>
    <r>
      <rPr>
        <sz val="8"/>
        <color theme="1"/>
        <rFont val="Arial"/>
        <family val="2"/>
      </rPr>
      <t>ヘキサンジオール
カルボマー
エチルヘキシルグリセリン
カプリリルグリコール
ソルビン酸</t>
    </r>
    <r>
      <rPr>
        <sz val="8"/>
        <color theme="1"/>
        <rFont val="Arial"/>
        <family val="2"/>
        <charset val="204"/>
      </rPr>
      <t xml:space="preserve">K
</t>
    </r>
    <r>
      <rPr>
        <sz val="8"/>
        <color theme="1"/>
        <rFont val="Arial"/>
        <family val="2"/>
      </rPr>
      <t>安息香酸</t>
    </r>
    <r>
      <rPr>
        <sz val="8"/>
        <color theme="1"/>
        <rFont val="Arial"/>
        <family val="2"/>
        <charset val="204"/>
      </rPr>
      <t xml:space="preserve">Na
</t>
    </r>
    <r>
      <rPr>
        <sz val="8"/>
        <color theme="1"/>
        <rFont val="Arial"/>
        <family val="2"/>
      </rPr>
      <t>香料</t>
    </r>
  </si>
  <si>
    <r>
      <t>3.1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11.8</t>
    </r>
    <r>
      <rPr>
        <sz val="12"/>
        <color theme="1"/>
        <rFont val="Arial"/>
        <family val="2"/>
      </rPr>
      <t>　</t>
    </r>
    <r>
      <rPr>
        <sz val="12"/>
        <color theme="1"/>
        <rFont val="Arial"/>
        <family val="2"/>
        <charset val="204"/>
      </rPr>
      <t>× 3.0</t>
    </r>
  </si>
  <si>
    <r>
      <rPr>
        <sz val="8"/>
        <color theme="1"/>
        <rFont val="ＭＳ Ｐゴシック"/>
        <family val="2"/>
        <charset val="128"/>
      </rPr>
      <t>アクリル</t>
    </r>
    <phoneticPr fontId="11"/>
  </si>
  <si>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COO FORCE CO2 GEL PACK TESTER (N.C.V)</t>
    </r>
  </si>
  <si>
    <r>
      <t>Гелевая Карбоксимаска для лица COO FORCE Co2</t>
    </r>
    <r>
      <rPr>
        <sz val="8"/>
        <color theme="1"/>
        <rFont val="ＭＳ ゴシック"/>
        <family val="3"/>
        <charset val="128"/>
      </rPr>
      <t>　</t>
    </r>
    <r>
      <rPr>
        <sz val="8"/>
        <color theme="1"/>
        <rFont val="Arial"/>
        <family val="2"/>
        <charset val="204"/>
      </rPr>
      <t>Gel Pack</t>
    </r>
  </si>
  <si>
    <r>
      <rPr>
        <sz val="10"/>
        <color rgb="FF000000"/>
        <rFont val="Arial"/>
        <family val="3"/>
        <charset val="128"/>
      </rPr>
      <t>《</t>
    </r>
    <r>
      <rPr>
        <sz val="10"/>
        <color rgb="FF000000"/>
        <rFont val="Arial"/>
        <family val="2"/>
        <charset val="204"/>
      </rPr>
      <t>Cosmepro</t>
    </r>
    <r>
      <rPr>
        <sz val="10"/>
        <color rgb="FF000000"/>
        <rFont val="Arial"/>
        <family val="3"/>
        <charset val="128"/>
      </rPr>
      <t>》</t>
    </r>
    <r>
      <rPr>
        <sz val="10"/>
        <color rgb="FF000000"/>
        <rFont val="Arial"/>
        <family val="2"/>
        <charset val="204"/>
      </rPr>
      <t>Premium Fruit Sorbet Body Massage Salt Aloe. TESTER (N.C.V)</t>
    </r>
  </si>
  <si>
    <r>
      <rPr>
        <sz val="8"/>
        <color theme="1"/>
        <rFont val="HGGothicE"/>
        <family val="2"/>
        <charset val="128"/>
      </rPr>
      <t>別添</t>
    </r>
    <rPh sb="0" eb="2">
      <t>ベッテン</t>
    </rPh>
    <phoneticPr fontId="11"/>
  </si>
  <si>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Papaya.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</si>
  <si>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Grape Fruits.TESTER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</si>
  <si>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Raspberry.TESTER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</si>
  <si>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Blueberry.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</si>
  <si>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Honey. TESTER (N.C.V)</t>
    </r>
  </si>
  <si>
    <r>
      <rPr>
        <sz val="10"/>
        <color rgb="FF000000"/>
        <rFont val="Arial"/>
        <family val="3"/>
        <charset val="128"/>
      </rPr>
      <t>《</t>
    </r>
    <r>
      <rPr>
        <sz val="10"/>
        <color rgb="FF000000"/>
        <rFont val="Arial"/>
        <family val="2"/>
        <charset val="204"/>
      </rPr>
      <t>Cosmepro</t>
    </r>
    <r>
      <rPr>
        <sz val="10"/>
        <color rgb="FF000000"/>
        <rFont val="Arial"/>
        <family val="3"/>
        <charset val="128"/>
      </rPr>
      <t>》</t>
    </r>
    <r>
      <rPr>
        <sz val="10"/>
        <color rgb="FF000000"/>
        <rFont val="Arial"/>
        <family val="2"/>
        <charset val="204"/>
      </rPr>
      <t>Premium Fruit Sorbet Body Massage Apple</t>
    </r>
    <r>
      <rPr>
        <sz val="10"/>
        <color rgb="FF000000"/>
        <rFont val="Arial"/>
        <family val="3"/>
        <charset val="128"/>
      </rPr>
      <t>＆</t>
    </r>
    <r>
      <rPr>
        <sz val="10"/>
        <color rgb="FF000000"/>
        <rFont val="Arial"/>
        <family val="2"/>
        <charset val="204"/>
      </rPr>
      <t>Jasmine.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</si>
  <si>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Raspberry</t>
    </r>
    <r>
      <rPr>
        <sz val="10"/>
        <color theme="1"/>
        <rFont val="Arial"/>
        <family val="3"/>
        <charset val="128"/>
      </rPr>
      <t>＆</t>
    </r>
    <r>
      <rPr>
        <sz val="10"/>
        <color theme="1"/>
        <rFont val="Arial"/>
        <family val="2"/>
        <charset val="204"/>
      </rPr>
      <t>Honey.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</si>
  <si>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INTENSIVE CREAM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</si>
  <si>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MESO BODY &amp; LEG CREAM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</si>
  <si>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INTENSIVE SERUM TESTER (N.C.V)</t>
    </r>
  </si>
  <si>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RADIANCE PEEL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</si>
  <si>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ESSENCE RICH LOTION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</si>
  <si>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SHIRATAMA AMPULE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</si>
  <si>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GRANA AMPULE TESTER (N.C.V)</t>
    </r>
    <phoneticPr fontId="11"/>
  </si>
  <si>
    <r>
      <rPr>
        <sz val="10"/>
        <color theme="1"/>
        <rFont val="MS Gothic"/>
        <family val="3"/>
        <charset val="128"/>
      </rPr>
      <t>《</t>
    </r>
    <r>
      <rPr>
        <sz val="10"/>
        <color theme="1"/>
        <rFont val="Arial"/>
        <family val="2"/>
        <charset val="204"/>
      </rPr>
      <t>Elega Doll</t>
    </r>
    <r>
      <rPr>
        <sz val="10"/>
        <color theme="1"/>
        <rFont val="MS Gothic"/>
        <family val="3"/>
        <charset val="128"/>
      </rPr>
      <t>》</t>
    </r>
    <r>
      <rPr>
        <sz val="10"/>
        <color theme="1"/>
        <rFont val="Arial"/>
        <family val="2"/>
        <charset val="204"/>
      </rPr>
      <t>Fresh 98 Freeze Dry Gel Eye Sheet Plus  TESTER (N.C.V)</t>
    </r>
    <phoneticPr fontId="11"/>
  </si>
  <si>
    <r>
      <rPr>
        <sz val="8"/>
        <color theme="1"/>
        <rFont val="ＭＳ Ｐゴシック"/>
        <family val="2"/>
        <charset val="128"/>
      </rPr>
      <t>水、エリスリトール、ナイアシナミド、ベータグルカン、加水分解コラーゲン、フラーレン、ツボクサエキス、ヒアルロン酸</t>
    </r>
    <r>
      <rPr>
        <sz val="8"/>
        <color theme="1"/>
        <rFont val="Arial"/>
        <family val="2"/>
        <charset val="204"/>
      </rPr>
      <t>Na</t>
    </r>
    <r>
      <rPr>
        <sz val="8"/>
        <color theme="1"/>
        <rFont val="ＭＳ Ｐゴシック"/>
        <family val="2"/>
        <charset val="128"/>
      </rPr>
      <t>、キトサン、カルノシン、</t>
    </r>
    <r>
      <rPr>
        <sz val="8"/>
        <color theme="1"/>
        <rFont val="Arial"/>
        <family val="2"/>
        <charset val="204"/>
      </rPr>
      <t>3-o</t>
    </r>
    <r>
      <rPr>
        <sz val="8"/>
        <color theme="1"/>
        <rFont val="ＭＳ Ｐゴシック"/>
        <family val="2"/>
        <charset val="128"/>
      </rPr>
      <t>エチルアスコルビン酸、アロエベラ葉エキス、アロエベラ葉エキス、メマツヨイグサ根エキス、アブロニアビロサ葉エキス、アオノリュウゼツラン茎エキ
ス、コチニールサボテン花エキス、フクエリアスプレンデンス茎エキス、ラレアトリデンタタエキス、加水分解アルゲエキス、プロピレングリコール、ジ
酢酸ジペプチドジアミノブチロイルベンジルアミド、アセチルヘキサペプチド</t>
    </r>
    <r>
      <rPr>
        <sz val="8"/>
        <color theme="1"/>
        <rFont val="Arial"/>
        <family val="2"/>
        <charset val="204"/>
      </rPr>
      <t>-8</t>
    </r>
    <r>
      <rPr>
        <sz val="8"/>
        <color theme="1"/>
        <rFont val="ＭＳ Ｐゴシック"/>
        <family val="2"/>
        <charset val="128"/>
      </rPr>
      <t>、アセチルオクタペプチド</t>
    </r>
    <r>
      <rPr>
        <sz val="8"/>
        <color theme="1"/>
        <rFont val="Arial"/>
        <family val="2"/>
        <charset val="204"/>
      </rPr>
      <t>-3</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ヘキサンジオール、エチルヘキシルグ
リセリン、キサンタンガム、セイヨウトチノキ種子エキス、グリセリン、エーデルワイスエキス、スクレロチウムガム、エリンギウムマリチムムカルス培
養液、ポリアクリル酸ナトリウム</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</si>
  <si>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PURE NMN Powder 10000 TESTER (N.C.V)</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</si>
  <si>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NMN Fresh Fiber 6000 TESTER (N.C.V)</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</si>
  <si>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NMN Fresh Fiber Booster TESTER (N.C.V)</t>
    </r>
  </si>
  <si>
    <r>
      <rPr>
        <sz val="11"/>
        <color rgb="FF000000"/>
        <rFont val="ＭＳ Ｐゴシック"/>
        <family val="2"/>
        <charset val="128"/>
      </rPr>
      <t>直径</t>
    </r>
    <r>
      <rPr>
        <sz val="11"/>
        <color rgb="FF000000"/>
        <rFont val="Arial"/>
        <family val="2"/>
        <charset val="204"/>
      </rPr>
      <t>5х10.5</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</si>
  <si>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Perfection Enrich ALL IN ONE GEL CREAM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</si>
  <si>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Vagina wash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</si>
  <si>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Essence Gel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</si>
  <si>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Vagina Rash Cream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</si>
  <si>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Black Bodycare Cream TESTER (N.C.V)</t>
    </r>
  </si>
  <si>
    <r>
      <rPr>
        <sz val="10"/>
        <color theme="1"/>
        <rFont val="Arial"/>
        <family val="3"/>
        <charset val="128"/>
      </rPr>
      <t>《</t>
    </r>
    <r>
      <rPr>
        <sz val="10"/>
        <color theme="1"/>
        <rFont val="Arial"/>
        <family val="2"/>
        <charset val="204"/>
      </rPr>
      <t>MAYURI</t>
    </r>
    <r>
      <rPr>
        <sz val="10"/>
        <color theme="1"/>
        <rFont val="Arial"/>
        <family val="3"/>
        <charset val="128"/>
      </rPr>
      <t>》</t>
    </r>
    <r>
      <rPr>
        <sz val="10"/>
        <color theme="1"/>
        <rFont val="Arial"/>
        <family val="2"/>
        <charset val="204"/>
      </rPr>
      <t>SQUALENE TESTER(N.C.V)</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</si>
  <si>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EYE LASH SERUM TESTER (N.C.V)</t>
    </r>
  </si>
  <si>
    <r>
      <rPr>
        <sz val="8"/>
        <color theme="1"/>
        <rFont val="ＭＳ Ｐゴシック"/>
        <family val="2"/>
        <charset val="128"/>
      </rPr>
      <t>水、プラセンタエキス、ＢＧ、グリセリン、ペンチレングリコール、ＰＥＧ</t>
    </r>
    <r>
      <rPr>
        <sz val="8"/>
        <color theme="1"/>
        <rFont val="Arial"/>
        <family val="2"/>
        <charset val="204"/>
      </rPr>
      <t>/</t>
    </r>
    <r>
      <rPr>
        <sz val="8"/>
        <color theme="1"/>
        <rFont val="ＭＳ Ｐゴシック"/>
        <family val="2"/>
        <charset val="128"/>
      </rPr>
      <t>ＰＰＧ</t>
    </r>
    <r>
      <rPr>
        <sz val="8"/>
        <color theme="1"/>
        <rFont val="Arial"/>
        <family val="2"/>
        <charset val="204"/>
      </rPr>
      <t>/</t>
    </r>
    <r>
      <rPr>
        <sz val="8"/>
        <color theme="1"/>
        <rFont val="ＭＳ Ｐゴシック"/>
        <family val="2"/>
        <charset val="128"/>
      </rPr>
      <t>ポリブチレングリコール</t>
    </r>
    <r>
      <rPr>
        <sz val="8"/>
        <color theme="1"/>
        <rFont val="Arial"/>
        <family val="2"/>
        <charset val="204"/>
      </rPr>
      <t>-8/5/3</t>
    </r>
    <r>
      <rPr>
        <sz val="8"/>
        <color theme="1"/>
        <rFont val="ＭＳ Ｐゴシック"/>
        <family val="2"/>
        <charset val="128"/>
      </rPr>
      <t>グリセリン、ヒト脂肪間質細胞エクソソーム、ヒアルロン酸Ｎａ、アセチルテトラペプチド</t>
    </r>
    <r>
      <rPr>
        <sz val="8"/>
        <color theme="1"/>
        <rFont val="Arial"/>
        <family val="2"/>
        <charset val="204"/>
      </rPr>
      <t>-3</t>
    </r>
    <r>
      <rPr>
        <sz val="8"/>
        <color theme="1"/>
        <rFont val="ＭＳ Ｐゴシック"/>
        <family val="2"/>
        <charset val="128"/>
      </rPr>
      <t>、アカツメクサ花エキス、デキストラン、ピロ亜硫酸Ｎａ、グリシン、塩化亜鉛、セイヨウアカマツ球果エキス、チャ葉エキス、パンテノール、ビオチノイルトリペプチド</t>
    </r>
    <r>
      <rPr>
        <sz val="8"/>
        <color theme="1"/>
        <rFont val="Arial"/>
        <family val="2"/>
        <charset val="204"/>
      </rPr>
      <t>-1</t>
    </r>
    <r>
      <rPr>
        <sz val="8"/>
        <color theme="1"/>
        <rFont val="ＭＳ Ｐゴシック"/>
        <family val="2"/>
        <charset val="128"/>
      </rPr>
      <t>、パラクロレラケスレリ細胞外多糖体、ビンセトキシクムアトラツム根エキス、オタネニンジン根エキス、ポリクオタニウム</t>
    </r>
    <r>
      <rPr>
        <sz val="8"/>
        <color theme="1"/>
        <rFont val="Arial"/>
        <family val="2"/>
        <charset val="204"/>
      </rPr>
      <t>-107</t>
    </r>
    <r>
      <rPr>
        <sz val="8"/>
        <color theme="1"/>
        <rFont val="ＭＳ Ｐゴシック"/>
        <family val="2"/>
        <charset val="128"/>
      </rPr>
      <t>、クエン酸、クエン酸Ｎａ、</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ヘキサンジオール、酵母</t>
    </r>
    <r>
      <rPr>
        <sz val="8"/>
        <color theme="1"/>
        <rFont val="Arial"/>
        <family val="2"/>
        <charset val="204"/>
      </rPr>
      <t>β-</t>
    </r>
    <r>
      <rPr>
        <sz val="8"/>
        <color theme="1"/>
        <rFont val="ＭＳ Ｐゴシック"/>
        <family val="2"/>
        <charset val="128"/>
      </rPr>
      <t>グルカン、メチオニン、シクロヘキサン</t>
    </r>
    <r>
      <rPr>
        <sz val="8"/>
        <color theme="1"/>
        <rFont val="Arial"/>
        <family val="2"/>
        <charset val="204"/>
      </rPr>
      <t>-1</t>
    </r>
    <r>
      <rPr>
        <sz val="8"/>
        <color theme="1"/>
        <rFont val="ＭＳ Ｐゴシック"/>
        <family val="2"/>
        <charset val="128"/>
      </rPr>
      <t>，</t>
    </r>
    <r>
      <rPr>
        <sz val="8"/>
        <color theme="1"/>
        <rFont val="Arial"/>
        <family val="2"/>
        <charset val="204"/>
      </rPr>
      <t>4-</t>
    </r>
    <r>
      <rPr>
        <sz val="8"/>
        <color theme="1"/>
        <rFont val="ＭＳ Ｐゴシック"/>
        <family val="2"/>
        <charset val="128"/>
      </rPr>
      <t>ジカルボン酸ビスエトキシジグリコール、フェノキシエタノール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</si>
  <si>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Vital Lift Eye Essence TESTER (N.C.V)</t>
    </r>
  </si>
  <si>
    <r>
      <rPr>
        <sz val="8"/>
        <color theme="1"/>
        <rFont val="ＭＳ Ｐゴシック"/>
        <family val="2"/>
        <charset val="128"/>
      </rPr>
      <t>プラセンタエキス、ヒト脂肪間質細胞エクソソーム、ＢＧ、ペンチレングリコール、シャクヤク根エキス、マロニエエキス、酵母</t>
    </r>
    <r>
      <rPr>
        <sz val="8"/>
        <color theme="1"/>
        <rFont val="Arial"/>
        <family val="2"/>
        <charset val="204"/>
      </rPr>
      <t>β</t>
    </r>
    <r>
      <rPr>
        <sz val="8"/>
        <color theme="1"/>
        <rFont val="ＭＳ Ｐゴシック"/>
        <family val="2"/>
        <charset val="128"/>
      </rPr>
      <t>－グルカン、シロキクラゲ多糖体、ダマスクバラ花水、ダマスクバラ花油、</t>
    </r>
    <r>
      <rPr>
        <sz val="8"/>
        <color theme="1"/>
        <rFont val="Arial"/>
        <family val="2"/>
        <charset val="204"/>
      </rPr>
      <t>1,2</t>
    </r>
    <r>
      <rPr>
        <sz val="8"/>
        <color theme="1"/>
        <rFont val="ＭＳ Ｐゴシック"/>
        <family val="2"/>
        <charset val="128"/>
      </rPr>
      <t>－ヘキサンジオール、メチオニン、ＰＰＧ</t>
    </r>
    <r>
      <rPr>
        <sz val="8"/>
        <color theme="1"/>
        <rFont val="Arial"/>
        <family val="2"/>
        <charset val="204"/>
      </rPr>
      <t>-26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、ＰＥＧ</t>
    </r>
    <r>
      <rPr>
        <sz val="8"/>
        <color theme="1"/>
        <rFont val="Arial"/>
        <family val="2"/>
        <charset val="204"/>
      </rPr>
      <t>-40</t>
    </r>
    <r>
      <rPr>
        <sz val="8"/>
        <color theme="1"/>
        <rFont val="ＭＳ Ｐゴシック"/>
        <family val="2"/>
        <charset val="128"/>
      </rPr>
      <t>水添ヒマシ油、フェネチルアルコール、水</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</si>
  <si>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PLASIR CREAM TESTER (N.C.V)</t>
    </r>
  </si>
  <si>
    <r>
      <rPr>
        <sz val="8"/>
        <color theme="1"/>
        <rFont val="ＭＳ Ｐゴシック"/>
        <family val="2"/>
        <charset val="128"/>
      </rPr>
      <t>水、プラセンタエキス、グリセリン、</t>
    </r>
    <r>
      <rPr>
        <sz val="8"/>
        <color theme="1"/>
        <rFont val="Arial"/>
        <family val="2"/>
        <charset val="204"/>
      </rPr>
      <t>BG</t>
    </r>
    <r>
      <rPr>
        <sz val="8"/>
        <color theme="1"/>
        <rFont val="ＭＳ Ｐゴシック"/>
        <family val="2"/>
        <charset val="128"/>
      </rPr>
      <t>、ホホバ種子油、馬油、パルミチン酸エチルヘキシル、ペンチレングリコール、スクワラン、ステアリン酸グリセリル（</t>
    </r>
    <r>
      <rPr>
        <sz val="8"/>
        <color theme="1"/>
        <rFont val="Arial"/>
        <family val="2"/>
        <charset val="204"/>
      </rPr>
      <t>SE</t>
    </r>
    <r>
      <rPr>
        <sz val="8"/>
        <color theme="1"/>
        <rFont val="ＭＳ Ｐゴシック"/>
        <family val="2"/>
        <charset val="128"/>
      </rPr>
      <t>）、ヒト脂肪間質細胞エクソソーム、バクチオール、ヒドロキシエチルウレア、シア脂、アラントイン、ダマスクバラ花水、ヒアルロン酸</t>
    </r>
    <r>
      <rPr>
        <sz val="8"/>
        <color theme="1"/>
        <rFont val="Arial"/>
        <family val="2"/>
        <charset val="204"/>
      </rPr>
      <t>Na</t>
    </r>
    <r>
      <rPr>
        <sz val="8"/>
        <color theme="1"/>
        <rFont val="ＭＳ Ｐゴシック"/>
        <family val="2"/>
        <charset val="128"/>
      </rPr>
      <t>、酵母</t>
    </r>
    <r>
      <rPr>
        <sz val="8"/>
        <color theme="1"/>
        <rFont val="Arial"/>
        <family val="2"/>
        <charset val="204"/>
      </rPr>
      <t>β</t>
    </r>
    <r>
      <rPr>
        <sz val="8"/>
        <color theme="1"/>
        <rFont val="ＭＳ Ｐゴシック"/>
        <family val="2"/>
        <charset val="128"/>
      </rPr>
      <t>－グルカン、水添レシチン、ヒドロキシプロピルメチルセルロースステアロキシエーテル、トコフェロール、メチオニン、ダマスクバラ花油、</t>
    </r>
    <r>
      <rPr>
        <sz val="8"/>
        <color theme="1"/>
        <rFont val="Arial"/>
        <family val="2"/>
        <charset val="204"/>
      </rPr>
      <t>1,2-</t>
    </r>
    <r>
      <rPr>
        <sz val="8"/>
        <color theme="1"/>
        <rFont val="ＭＳ Ｐゴシック"/>
        <family val="2"/>
        <charset val="128"/>
      </rPr>
      <t>ヘキサンジオール、ポリアクリレートクロスポリマー</t>
    </r>
    <r>
      <rPr>
        <sz val="8"/>
        <color theme="1"/>
        <rFont val="Arial"/>
        <family val="2"/>
        <charset val="204"/>
      </rPr>
      <t>-6</t>
    </r>
    <r>
      <rPr>
        <sz val="8"/>
        <color theme="1"/>
        <rFont val="ＭＳ Ｐゴシック"/>
        <family val="2"/>
        <charset val="128"/>
      </rPr>
      <t>、</t>
    </r>
    <r>
      <rPr>
        <sz val="8"/>
        <color theme="1"/>
        <rFont val="Arial"/>
        <family val="2"/>
        <charset val="204"/>
      </rPr>
      <t>EDTA-2Na</t>
    </r>
    <r>
      <rPr>
        <sz val="8"/>
        <color theme="1"/>
        <rFont val="ＭＳ Ｐゴシック"/>
        <family val="2"/>
        <charset val="128"/>
      </rPr>
      <t>、ステアロイルメチルタウリン</t>
    </r>
    <r>
      <rPr>
        <sz val="8"/>
        <color theme="1"/>
        <rFont val="Arial"/>
        <family val="2"/>
        <charset val="204"/>
      </rPr>
      <t>Na</t>
    </r>
    <r>
      <rPr>
        <sz val="8"/>
        <color theme="1"/>
        <rFont val="ＭＳ Ｐゴシック"/>
        <family val="2"/>
        <charset val="128"/>
      </rPr>
      <t>、セテアリルアルコール、ステアリルアルコール、フェノキシエタノール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</si>
  <si>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LUMIELE LOTION TESTER (N.C.V)</t>
    </r>
  </si>
  <si>
    <r>
      <rPr>
        <sz val="8"/>
        <color theme="1"/>
        <rFont val="ＭＳ Ｐゴシック"/>
        <family val="2"/>
        <charset val="128"/>
      </rPr>
      <t>プラセンタエキス、水、ペンチレングリコール、</t>
    </r>
    <r>
      <rPr>
        <sz val="8"/>
        <color theme="1"/>
        <rFont val="Arial"/>
        <family val="2"/>
        <charset val="204"/>
      </rPr>
      <t>BG</t>
    </r>
    <r>
      <rPr>
        <sz val="8"/>
        <color theme="1"/>
        <rFont val="ＭＳ Ｐゴシック"/>
        <family val="2"/>
        <charset val="128"/>
      </rPr>
      <t>、グリセリン、ヒト脂肪間質細胞エクソソーム、アラントイン、加水分解コラーゲン、加水分解エラスチン、ヒアルロン酸</t>
    </r>
    <r>
      <rPr>
        <sz val="8"/>
        <color theme="1"/>
        <rFont val="Arial"/>
        <family val="2"/>
        <charset val="204"/>
      </rPr>
      <t>Na</t>
    </r>
    <r>
      <rPr>
        <sz val="8"/>
        <color theme="1"/>
        <rFont val="ＭＳ Ｐゴシック"/>
        <family val="2"/>
        <charset val="128"/>
      </rPr>
      <t>、ツボクサエキス、オウゴン根エキス、イタドリ根エキス、カンゾウ根エキス、チャ葉エキス、ローズマリー葉エキス、カミツレ花エキス、セラミド</t>
    </r>
    <r>
      <rPr>
        <sz val="8"/>
        <color theme="1"/>
        <rFont val="Arial"/>
        <family val="2"/>
        <charset val="204"/>
      </rPr>
      <t>NP</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、ダマスクバラ花油、酵母</t>
    </r>
    <r>
      <rPr>
        <sz val="8"/>
        <color theme="1"/>
        <rFont val="Arial"/>
        <family val="2"/>
        <charset val="204"/>
      </rPr>
      <t>β</t>
    </r>
    <r>
      <rPr>
        <sz val="8"/>
        <color theme="1"/>
        <rFont val="ＭＳ Ｐゴシック"/>
        <family val="2"/>
        <charset val="128"/>
      </rPr>
      <t>－グルカン、水添レシチン、</t>
    </r>
    <r>
      <rPr>
        <sz val="8"/>
        <color theme="1"/>
        <rFont val="Arial"/>
        <family val="2"/>
        <charset val="204"/>
      </rPr>
      <t>1,2-</t>
    </r>
    <r>
      <rPr>
        <sz val="8"/>
        <color theme="1"/>
        <rFont val="ＭＳ Ｐゴシック"/>
        <family val="2"/>
        <charset val="128"/>
      </rPr>
      <t>ヘキサンジオール、メチオニン、</t>
    </r>
    <r>
      <rPr>
        <sz val="8"/>
        <color theme="1"/>
        <rFont val="Arial"/>
        <family val="2"/>
        <charset val="204"/>
      </rPr>
      <t>PPG-26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t>
    </r>
    <r>
      <rPr>
        <sz val="8"/>
        <color theme="1"/>
        <rFont val="Arial"/>
        <family val="2"/>
        <charset val="204"/>
      </rPr>
      <t>PEG-40</t>
    </r>
    <r>
      <rPr>
        <sz val="8"/>
        <color theme="1"/>
        <rFont val="ＭＳ Ｐゴシック"/>
        <family val="2"/>
        <charset val="128"/>
      </rPr>
      <t>水添ヒマシ油、キサンタンガム、フィトステロールズ、フェノキシエタノール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</si>
  <si>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FACE UP SERUM TESTER (N.C.V)</t>
    </r>
  </si>
  <si>
    <r>
      <rPr>
        <sz val="8"/>
        <color theme="1"/>
        <rFont val="ＭＳ Ｐゴシック"/>
        <family val="2"/>
        <charset val="128"/>
      </rPr>
      <t>プラセンタエキス、ペンチレングリコール、ヒト脂肪間質細胞エクソソーム、パルミチン酸アスコルビルリン酸３Ｎａ、３</t>
    </r>
    <r>
      <rPr>
        <sz val="8"/>
        <color theme="1"/>
        <rFont val="Arial"/>
        <family val="2"/>
        <charset val="204"/>
      </rPr>
      <t>-O-</t>
    </r>
    <r>
      <rPr>
        <sz val="8"/>
        <color theme="1"/>
        <rFont val="ＭＳ Ｐゴシック"/>
        <family val="2"/>
        <charset val="128"/>
      </rPr>
      <t>エチルアスコルビン酸、コメ発酵液、酵母</t>
    </r>
    <r>
      <rPr>
        <sz val="8"/>
        <color theme="1"/>
        <rFont val="Arial"/>
        <family val="2"/>
        <charset val="204"/>
      </rPr>
      <t>β</t>
    </r>
    <r>
      <rPr>
        <sz val="8"/>
        <color theme="1"/>
        <rFont val="ＭＳ Ｐゴシック"/>
        <family val="2"/>
        <charset val="128"/>
      </rPr>
      <t>－グルカン、シロキクラゲ多糖体、カエサルピニアスピノサ果実エキス、カッパフィカスアルバレジエキス、加水分解コラーゲン、１，２－ヘキサンジオール、メチオニン、ＢＧ、クエン酸Ｎａ、クエン酸、水、フェノキシエタノール</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</si>
  <si>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Moisture Lip Serum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</si>
  <si>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Face Lotion &amp; Essence TWO IN ONE  TESTER(N.C.V)</t>
    </r>
  </si>
  <si>
    <r>
      <rPr>
        <sz val="10"/>
        <color theme="1"/>
        <rFont val="Arial"/>
        <family val="3"/>
        <charset val="128"/>
      </rPr>
      <t>《</t>
    </r>
    <r>
      <rPr>
        <sz val="10"/>
        <color theme="1"/>
        <rFont val="Arial"/>
        <family val="2"/>
        <charset val="204"/>
      </rPr>
      <t>AISHODO</t>
    </r>
    <r>
      <rPr>
        <sz val="10"/>
        <color theme="1"/>
        <rFont val="Arial"/>
        <family val="3"/>
        <charset val="128"/>
      </rPr>
      <t>》</t>
    </r>
    <r>
      <rPr>
        <sz val="10"/>
        <color theme="1"/>
        <rFont val="Arial"/>
        <family val="2"/>
        <charset val="204"/>
      </rPr>
      <t>Sakura Facial Jelly Mask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</si>
  <si>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Face Cream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</si>
  <si>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Hyaluronic acid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</si>
  <si>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Green tea/Q10/Placenta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</si>
  <si>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Collagen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</si>
  <si>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3GF (Hexapeptide-33/Oligopeptide-34/Acetyl Decapeptide-3)  TESTER(N.C.V)</t>
    </r>
  </si>
  <si>
    <r>
      <rPr>
        <sz val="10"/>
        <rFont val="Yu Gothic"/>
        <family val="2"/>
        <charset val="128"/>
      </rPr>
      <t>《</t>
    </r>
    <r>
      <rPr>
        <sz val="10"/>
        <rFont val="Arial"/>
        <family val="2"/>
        <charset val="204"/>
      </rPr>
      <t>AISHODO</t>
    </r>
    <r>
      <rPr>
        <sz val="10"/>
        <rFont val="Yu Gothic"/>
        <family val="2"/>
        <charset val="128"/>
      </rPr>
      <t>》</t>
    </r>
    <r>
      <rPr>
        <sz val="10"/>
        <rFont val="Arial"/>
        <family val="2"/>
        <charset val="204"/>
      </rPr>
      <t>LiLiCa GOLD SERUM Fullerene Moisturizing Face Lotion 130mL  TESTER(N.C.V)</t>
    </r>
  </si>
  <si>
    <r>
      <rPr>
        <sz val="10"/>
        <rFont val="Arial"/>
        <family val="2"/>
        <charset val="128"/>
      </rPr>
      <t>《</t>
    </r>
    <r>
      <rPr>
        <sz val="10"/>
        <rFont val="Arial"/>
        <family val="2"/>
        <charset val="204"/>
      </rPr>
      <t>AISHODO</t>
    </r>
    <r>
      <rPr>
        <sz val="10"/>
        <rFont val="Arial"/>
        <family val="2"/>
        <charset val="128"/>
      </rPr>
      <t>》</t>
    </r>
    <r>
      <rPr>
        <sz val="10"/>
        <rFont val="Arial"/>
        <family val="2"/>
        <charset val="204"/>
      </rPr>
      <t>Lilica GOLD SERUM Fullerene Moisturizing Face Essence 40ml  TESTER(N.C.V)</t>
    </r>
  </si>
  <si>
    <r>
      <rPr>
        <sz val="10"/>
        <rFont val="Arial"/>
        <family val="2"/>
        <charset val="128"/>
      </rPr>
      <t>《</t>
    </r>
    <r>
      <rPr>
        <sz val="10"/>
        <rFont val="Arial"/>
        <family val="2"/>
        <charset val="204"/>
      </rPr>
      <t>AISHODO</t>
    </r>
    <r>
      <rPr>
        <sz val="10"/>
        <rFont val="Arial"/>
        <family val="2"/>
        <charset val="128"/>
      </rPr>
      <t>》</t>
    </r>
    <r>
      <rPr>
        <sz val="10"/>
        <rFont val="Arial"/>
        <family val="2"/>
        <charset val="204"/>
      </rPr>
      <t>LiLiCa GOLD SERUM Fullerene Moisturizing Face Cream 45g  TESTER(N.C.V)</t>
    </r>
  </si>
  <si>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Nattokinase Tester(N.C.V)</t>
    </r>
  </si>
  <si>
    <r>
      <rPr>
        <sz val="8"/>
        <color theme="1"/>
        <rFont val="ＭＳ Ｐゴシック"/>
        <family val="2"/>
        <charset val="128"/>
      </rPr>
      <t>難消化性デキストリン（国内製造）、納豆菌培養エキス末、紅麹（米、紅麹菌）、うめエキス粉末（うめエキス・デキストリン）、黒酢エキス末、タマネギ外皮エキス末</t>
    </r>
    <r>
      <rPr>
        <sz val="8"/>
        <color theme="1"/>
        <rFont val="Arial"/>
        <family val="2"/>
        <charset val="204"/>
      </rPr>
      <t xml:space="preserve"> </t>
    </r>
    <r>
      <rPr>
        <sz val="8"/>
        <color theme="1"/>
        <rFont val="ＭＳ Ｐゴシック"/>
        <family val="2"/>
        <charset val="128"/>
      </rPr>
      <t>、醗酵黒にんにく末／</t>
    </r>
    <r>
      <rPr>
        <sz val="8"/>
        <color theme="1"/>
        <rFont val="Arial"/>
        <family val="2"/>
        <charset val="204"/>
      </rPr>
      <t>HPMC</t>
    </r>
    <r>
      <rPr>
        <sz val="8"/>
        <color theme="1"/>
        <rFont val="ＭＳ Ｐゴシック"/>
        <family val="2"/>
        <charset val="128"/>
      </rPr>
      <t>、結晶セルロース、レシチン、ショ糖脂肪酸エステル、カラメル色素、（一部に乳成分・大豆を含む）</t>
    </r>
    <phoneticPr fontId="11"/>
  </si>
  <si>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Glucosamine</t>
    </r>
    <r>
      <rPr>
        <sz val="10"/>
        <rFont val="MS UI Gothic"/>
        <family val="2"/>
        <charset val="128"/>
      </rPr>
      <t>＆</t>
    </r>
    <r>
      <rPr>
        <sz val="10"/>
        <rFont val="Arial"/>
        <family val="2"/>
        <charset val="204"/>
      </rPr>
      <t>Chondroitin Tester(N.C.V)</t>
    </r>
  </si>
  <si>
    <r>
      <rPr>
        <sz val="8"/>
        <color theme="1"/>
        <rFont val="ＭＳ Ｐゴシック"/>
        <family val="2"/>
        <charset val="128"/>
      </rPr>
      <t>メチルサルフォニルメタン（アメリカ製造）、麦芽糖、イカ軟骨抽出物</t>
    </r>
    <r>
      <rPr>
        <sz val="8"/>
        <color theme="1"/>
        <rFont val="Arial"/>
        <family val="2"/>
        <charset val="204"/>
      </rPr>
      <t>/</t>
    </r>
    <r>
      <rPr>
        <sz val="8"/>
        <color theme="1"/>
        <rFont val="ＭＳ Ｐゴシック"/>
        <family val="2"/>
        <charset val="128"/>
      </rPr>
      <t>グルコサミン（えび・かに由来）、セルロース、</t>
    </r>
    <r>
      <rPr>
        <sz val="8"/>
        <color theme="1"/>
        <rFont val="Arial"/>
        <family val="2"/>
        <charset val="204"/>
      </rPr>
      <t>HPC</t>
    </r>
    <r>
      <rPr>
        <sz val="8"/>
        <color theme="1"/>
        <rFont val="ＭＳ Ｐゴシック"/>
        <family val="2"/>
        <charset val="128"/>
      </rPr>
      <t>、ステアリン酸カルシウム、二酸化ケイ素</t>
    </r>
    <phoneticPr fontId="11"/>
  </si>
  <si>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Japanese barley grass green juice Tester(N.C.V)</t>
    </r>
  </si>
  <si>
    <r>
      <rPr>
        <sz val="8"/>
        <color theme="1"/>
        <rFont val="ＭＳ Ｐゴシック"/>
        <family val="2"/>
        <charset val="128"/>
      </rPr>
      <t>マルトデキストリン</t>
    </r>
    <r>
      <rPr>
        <sz val="8"/>
        <color theme="1"/>
        <rFont val="Arial"/>
        <family val="2"/>
        <charset val="204"/>
      </rPr>
      <t>(</t>
    </r>
    <r>
      <rPr>
        <sz val="8"/>
        <color theme="1"/>
        <rFont val="ＭＳ Ｐゴシック"/>
        <family val="2"/>
        <charset val="128"/>
      </rPr>
      <t>インドネシア製造）、大麦若葉末、難消化性デキストリン（小麦を含む）</t>
    </r>
    <phoneticPr fontId="11"/>
  </si>
  <si>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Reset Cleansing Oil  TESTER(N.C.V)</t>
    </r>
  </si>
  <si>
    <r>
      <rPr>
        <sz val="8"/>
        <color theme="1"/>
        <rFont val="ＭＳ Ｐゴシック"/>
        <family val="2"/>
        <charset val="128"/>
      </rPr>
      <t>トリ（カプリル酸／カプリン酸）グリセリル
セスキオレイン酸ポリグリセリル－２
オリーブ果実油
カプリル酸ポリグリセリル－２
ホホバ種子油
ゲットウ葉エキス
ビルベリー果実エキス
サトウキビエキス
レモン果実エキス
ニンギョウタケエキス
オレンジ果実エキス
サトウカエデエキス
クエン酸
ゲットウ葉油
ニュウコウジュ油
ローズマリー葉油
トコフェロール
水
コメヌカ油
ヒマワリ種子油
トコトリエノール
プロパンジオール
フィトスフィンゴシン</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</si>
  <si>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Clear soap  TESTER(N.C.V)</t>
    </r>
  </si>
  <si>
    <r>
      <rPr>
        <sz val="8"/>
        <color theme="1"/>
        <rFont val="ＭＳ Ｐゴシック"/>
        <family val="2"/>
        <charset val="128"/>
      </rPr>
      <t>オリーブ果実油
水
ミリスチン酸
スクロース
パルミチン酸
グリセリン
水酸化Ｎａ
ステアリン酸
エタノール
ゲットウ葉水
ラウロイルグルタミン酸Ｎａ
アルガニアスピノサ核油
ヒポファエラムノイデス果実油
ゲットウ葉エキス
ニンギョウタケエキス
海シルト
ハマメリス葉エキス
ビルベリー葉エキス
カニナバラ果実エキス
セイヨウノコギリソウエキス
セージ葉エキス
タチジャコウソウ花／葉エキス
ポドカルプストタラ木エキス
ＢＧ
ゲットウ葉油
ローズマリー葉油
ユーカリ葉油
プロパンジオール
クエン酸</t>
    </r>
  </si>
  <si>
    <r>
      <rPr>
        <sz val="10"/>
        <rFont val="Arial"/>
        <family val="3"/>
        <charset val="128"/>
      </rPr>
      <t>《</t>
    </r>
    <r>
      <rPr>
        <sz val="10"/>
        <rFont val="Arial"/>
        <family val="2"/>
        <charset val="204"/>
      </rPr>
      <t>RUHAKU</t>
    </r>
    <r>
      <rPr>
        <sz val="10"/>
        <rFont val="Arial"/>
        <family val="3"/>
        <charset val="128"/>
      </rPr>
      <t>》　</t>
    </r>
    <r>
      <rPr>
        <sz val="10"/>
        <rFont val="Arial"/>
        <family val="2"/>
        <charset val="204"/>
      </rPr>
      <t>Balance Lotion  TESTER(N.C.V)</t>
    </r>
  </si>
  <si>
    <r>
      <rPr>
        <sz val="8"/>
        <color theme="1"/>
        <rFont val="ＭＳ Ｐゴシック"/>
        <family val="2"/>
        <charset val="128"/>
      </rPr>
      <t>ゲットウ葉水
水
アロエベラ液汁
グリセリン
ＢＧ
プロパンジオール
ペンチレングリコール
ベタイン
ゲットウ葉エキス
クビレヅタエキス
ミロタムヌスフラベリフォリア葉／茎エキス
ニンギョウタケエキス
キサンタンガム
グリチルリチン酸２Ｋ
カニナバラ果実エキス
セイヨウノコギリソウエキス
セージ葉エキス
タチジャコウソウ花／葉エキス
クエン酸Ｎａ
クエン酸
アスコルビン酸
アルギニン
フィチン酸
酸化銀</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</si>
  <si>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Night Repair Oil  TESTER(N.C.V)</t>
    </r>
  </si>
  <si>
    <r>
      <rPr>
        <sz val="8"/>
        <color theme="1"/>
        <rFont val="ＭＳ Ｐゴシック"/>
        <family val="2"/>
        <charset val="128"/>
      </rPr>
      <t>カニナバラ果実油
ホホバ種子油
アーモンド油
テリハボク種子油
ザクロ種子油
月見草油
ゴマ油
ゲットウ葉エキス
トウキンセンカ花エキス
コメヌカ油
マヨラナ花油
ゲットウ葉油
ローズマリー葉油
ニュウコウジュ油
トコトリエノール
トコフェロール
ポドカルプストタラ木エキス
ヒマワリ種子油
プロパンジオール
水</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</si>
  <si>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Moist Cream  TESTER(N.C.V)</t>
    </r>
  </si>
  <si>
    <r>
      <rPr>
        <sz val="8"/>
        <color theme="1"/>
        <rFont val="ＭＳ Ｐゴシック"/>
        <family val="2"/>
        <charset val="128"/>
      </rPr>
      <t>水
アロエベラ液汁
グリセリン
ゲットウ葉水
シア脂
ジグリセリン
トリ（カプリル酸／カプリン酸）グリセリル
ＢＧ
ラウリン酸イソアミル
セテアリルアルコール
アルガニアスピノサ核油
ホホバ種子油
オリーブ果実油
ゲットウ葉エキス
ゲットウ根／種子／茎エキス
セラミドＡＰ
セラミドＮＰ
フィトスフィンゴシン
アルギニン
ツバキ花エキス
トウキンセンカ花エキス
ニンギョウタケエキス
グリチルリチン酸２Ｋ
ペンチレングリコール
ステアリン酸グリセリル
ホホバエステル
プロパンジオール
キサンタンガム
オリーブ葉エキス
ステアロイルグルタミン酸Ｎａ
ヒマワリ種子ロウ
ゲットウ葉油
ニュウコウジュ油
ローズマリー葉油
クエン酸
ポリグリセリン－３
フィチン酸
ポドカルプストタラ木エキス
トコフェロール
ヒマワリ種子油
酸化銀</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</si>
  <si>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Enriched Creamy Sheet Mask 23ml*5  TESTER(N.C.V)</t>
    </r>
  </si>
  <si>
    <r>
      <rPr>
        <sz val="8"/>
        <color theme="1"/>
        <rFont val="ＭＳ Ｐゴシック"/>
        <family val="2"/>
        <charset val="128"/>
      </rPr>
      <t>水
ゲットウ葉水
アロエベラ液汁
ＢＧ
プロパンジオール
スクワラン
トリ（カプリル酸／カプリン酸）グリセリル
ペンチレングリコール
グリセリン
ゲットウ葉エキス
ヤエヤマアオキ果汁
ヨモギ葉エキス
アシタバ葉／茎エキス
クビレヅタエキス
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オリーブ果実油
ホホバ種子油
オニサルビア油
カリオデンドロンオリノセンセ種子油
ステアリン酸ポリグリセリル－２
ゲットウ葉油
ニュウコウジュ油
ローズマリー葉油
ステアリン酸グリセリル
フェネチルアルコール
ステアリルアルコール
キサンタンガム
クエン酸
クエン酸</t>
    </r>
    <r>
      <rPr>
        <sz val="8"/>
        <color theme="1"/>
        <rFont val="Arial"/>
        <family val="2"/>
        <charset val="204"/>
      </rPr>
      <t xml:space="preserve">Na
</t>
    </r>
    <r>
      <rPr>
        <sz val="8"/>
        <color theme="1"/>
        <rFont val="ＭＳ Ｐゴシック"/>
        <family val="2"/>
        <charset val="128"/>
      </rPr>
      <t>コメヌカ油
トコトリエノール
トコフェロール</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</si>
  <si>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Enriched Creamy Sheet Mask 23ml*1  TESTER(N.C.V)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</si>
  <si>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GETTOU UV Body Veil  TESTER(N.C.V)</t>
    </r>
  </si>
  <si>
    <r>
      <rPr>
        <sz val="8"/>
        <color theme="1"/>
        <rFont val="ＭＳ Ｐゴシック"/>
        <family val="2"/>
        <charset val="128"/>
      </rPr>
      <t>ラウリン酸メチルヘプチル
酸化亜鉛
（カプリル酸／カプリン酸）ヤシアルキル
アロエベラ液汁
エリスリトール
プロパンジオール
ポリヒドロキシステアリン酸
炭酸Ｃａ
タルク
ポリリシノレイン酸ポリグリセリル－６
パルミチン酸デキストリン
ゲットウ葉水
ゲットウ根</t>
    </r>
    <r>
      <rPr>
        <sz val="8"/>
        <color theme="1"/>
        <rFont val="Arial"/>
        <family val="2"/>
        <charset val="204"/>
      </rPr>
      <t>/</t>
    </r>
    <r>
      <rPr>
        <sz val="8"/>
        <color theme="1"/>
        <rFont val="ＭＳ Ｐゴシック"/>
        <family val="2"/>
        <charset val="128"/>
      </rPr>
      <t>種子</t>
    </r>
    <r>
      <rPr>
        <sz val="8"/>
        <color theme="1"/>
        <rFont val="Arial"/>
        <family val="2"/>
        <charset val="204"/>
      </rPr>
      <t>/</t>
    </r>
    <r>
      <rPr>
        <sz val="8"/>
        <color theme="1"/>
        <rFont val="ＭＳ Ｐゴシック"/>
        <family val="2"/>
        <charset val="128"/>
      </rPr>
      <t>茎エキス
マテチャ葉エキス
エーデルワイス花／葉エキス
チャ葉エキス
ヨーロッパキイチゴ種子油
アスコルビルグルコシド
トウキンセンカ花エキス
ゼニアオイ花エキス
ツバキ油
ローズマリー葉油
ユーカリ葉油
ゲットウ葉油
ヒマワリ種子油
グリセリン
ＢＧ
ラウロイルリシン
水
レブリン酸Ｎａ
アニス酸Ｎａ
マルトデキストリン
トコフェロール</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</si>
  <si>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Reset Cleansing Oil mini pouch(N.C.V)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</si>
  <si>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Clear soap mini pouch(N.C.V)</t>
    </r>
  </si>
  <si>
    <r>
      <rPr>
        <sz val="10"/>
        <color theme="1"/>
        <rFont val="Arial"/>
        <family val="3"/>
        <charset val="128"/>
      </rPr>
      <t>《</t>
    </r>
    <r>
      <rPr>
        <sz val="10"/>
        <color theme="1"/>
        <rFont val="Arial"/>
        <family val="2"/>
        <charset val="204"/>
      </rPr>
      <t>RUHAKU</t>
    </r>
    <r>
      <rPr>
        <sz val="10"/>
        <color theme="1"/>
        <rFont val="Arial"/>
        <family val="3"/>
        <charset val="128"/>
      </rPr>
      <t>》　</t>
    </r>
    <r>
      <rPr>
        <sz val="10"/>
        <color theme="1"/>
        <rFont val="Arial"/>
        <family val="2"/>
        <charset val="204"/>
      </rPr>
      <t>Balance Lotion mini pouch(N.C.V)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</si>
  <si>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Night Repair Oil mini pouch(N.C.V)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</si>
  <si>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Moist Cream mini pouch(N.C.V)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</si>
  <si>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Face wash net mini(N.C.V)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</si>
  <si>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Trial Set S TESTER(N.C.V)</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</si>
  <si>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FOR PROFESSIONAL (30 times) TESTER(N.C.V)</t>
    </r>
    <phoneticPr fontId="11"/>
  </si>
  <si>
    <r>
      <rPr>
        <sz val="10"/>
        <rFont val="HGGothicE"/>
        <family val="2"/>
        <charset val="128"/>
      </rPr>
      <t>《</t>
    </r>
    <r>
      <rPr>
        <sz val="10"/>
        <rFont val="Arial"/>
        <family val="2"/>
        <charset val="204"/>
      </rPr>
      <t>MEDION</t>
    </r>
    <r>
      <rPr>
        <sz val="10"/>
        <rFont val="HGGothicE"/>
        <family val="2"/>
        <charset val="128"/>
      </rPr>
      <t>　</t>
    </r>
    <r>
      <rPr>
        <sz val="10"/>
        <rFont val="Arial"/>
        <family val="2"/>
        <charset val="204"/>
      </rPr>
      <t>PRO</t>
    </r>
    <r>
      <rPr>
        <sz val="10"/>
        <rFont val="HGGothicE"/>
        <family val="2"/>
        <charset val="128"/>
      </rPr>
      <t>》</t>
    </r>
    <r>
      <rPr>
        <sz val="10"/>
        <rFont val="Arial"/>
        <family val="2"/>
        <charset val="204"/>
      </rPr>
      <t>Mediplorer CO2 GEL MASK PREMIUM PRO (30 times) TESTER(N.C.V)</t>
    </r>
    <phoneticPr fontId="11"/>
  </si>
  <si>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CO2 gel mask
premium pouch set(N.C.V)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</si>
  <si>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Non F Energy Preminum 650g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</si>
  <si>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Dragon Refill Pouch 500g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</si>
  <si>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Press type bottle made for Non F Dragon TESTER(N.C.V)</t>
    </r>
  </si>
  <si>
    <r>
      <t>PP</t>
    </r>
    <r>
      <rPr>
        <sz val="8"/>
        <color theme="1"/>
        <rFont val="ＭＳ Ｐゴシック"/>
        <family val="2"/>
        <charset val="128"/>
      </rPr>
      <t>（ボトル）</t>
    </r>
    <r>
      <rPr>
        <sz val="8"/>
        <color theme="1"/>
        <rFont val="Arial"/>
        <family val="2"/>
        <charset val="204"/>
      </rPr>
      <t>/ PP,SUS</t>
    </r>
    <r>
      <rPr>
        <sz val="8"/>
        <color theme="1"/>
        <rFont val="ＭＳ Ｐゴシック"/>
        <family val="2"/>
        <charset val="128"/>
      </rPr>
      <t>（ポンプ）</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</si>
  <si>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Premium 250 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</si>
  <si>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Mist 180ml TESTER(N.C.V)</t>
    </r>
  </si>
  <si>
    <r>
      <rPr>
        <sz val="8"/>
        <color theme="1"/>
        <rFont val="ＭＳ Ｐゴシック"/>
        <family val="2"/>
        <charset val="128"/>
      </rPr>
      <t xml:space="preserve">水
グリセリン
ＢＧ
ＰＧ
</t>
    </r>
    <r>
      <rPr>
        <sz val="8"/>
        <color theme="1"/>
        <rFont val="Arial"/>
        <family val="2"/>
        <charset val="204"/>
      </rPr>
      <t>"</t>
    </r>
    <r>
      <rPr>
        <sz val="8"/>
        <color theme="1"/>
        <rFont val="ＭＳ Ｐゴシック"/>
        <family val="2"/>
        <charset val="128"/>
      </rPr>
      <t>ウンカリアトメントサエキス</t>
    </r>
    <r>
      <rPr>
        <sz val="8"/>
        <color theme="1"/>
        <rFont val="Arial"/>
        <family val="2"/>
        <charset val="204"/>
      </rPr>
      <t xml:space="preserve">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t>
    </r>
  </si>
  <si>
    <r>
      <rPr>
        <sz val="12"/>
        <color theme="1"/>
        <rFont val="Yu Mincho"/>
        <family val="1"/>
        <charset val="128"/>
      </rPr>
      <t>《</t>
    </r>
    <r>
      <rPr>
        <sz val="12"/>
        <color theme="1"/>
        <rFont val="Arial"/>
        <family val="2"/>
        <charset val="204"/>
      </rPr>
      <t>McCoy</t>
    </r>
    <r>
      <rPr>
        <sz val="12"/>
        <color theme="1"/>
        <rFont val="Yu Mincho"/>
        <family val="1"/>
        <charset val="128"/>
      </rPr>
      <t>》</t>
    </r>
    <r>
      <rPr>
        <sz val="12"/>
        <color theme="1"/>
        <rFont val="Arial"/>
        <family val="2"/>
        <charset val="204"/>
      </rPr>
      <t>Non F Shape Mineral Balance Body Massage cream 250g</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</si>
  <si>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250g TESTER(N.C.V)</t>
    </r>
    <phoneticPr fontId="11"/>
  </si>
  <si>
    <r>
      <rPr>
        <sz val="12"/>
        <color theme="1"/>
        <rFont val="Yu Mincho"/>
        <family val="1"/>
        <charset val="128"/>
      </rPr>
      <t>《</t>
    </r>
    <r>
      <rPr>
        <sz val="12"/>
        <color theme="1"/>
        <rFont val="Arial"/>
        <family val="2"/>
        <charset val="204"/>
      </rPr>
      <t>McCoy</t>
    </r>
    <r>
      <rPr>
        <sz val="12"/>
        <color theme="1"/>
        <rFont val="Yu Mincho"/>
        <family val="1"/>
        <charset val="128"/>
      </rPr>
      <t>》</t>
    </r>
    <r>
      <rPr>
        <sz val="12"/>
        <color theme="1"/>
        <rFont val="Arial"/>
        <family val="2"/>
        <charset val="204"/>
      </rPr>
      <t>Non F Shape Mineral Balance Body Massage cream 500g</t>
    </r>
  </si>
  <si>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Non F Shape Mineral Balance Body Massage cream 500g TESTER(N.C.V)</t>
    </r>
    <phoneticPr fontId="11"/>
  </si>
  <si>
    <r>
      <rPr>
        <sz val="10"/>
        <color rgb="FF000000"/>
        <rFont val="Arial"/>
        <family val="3"/>
        <charset val="128"/>
      </rPr>
      <t>《</t>
    </r>
    <r>
      <rPr>
        <sz val="10"/>
        <color rgb="FF000000"/>
        <rFont val="Arial"/>
        <family val="2"/>
        <charset val="204"/>
      </rPr>
      <t>McCoy PRO</t>
    </r>
    <r>
      <rPr>
        <sz val="10"/>
        <color rgb="FF000000"/>
        <rFont val="Arial"/>
        <family val="3"/>
        <charset val="128"/>
      </rPr>
      <t>》</t>
    </r>
    <r>
      <rPr>
        <sz val="10"/>
        <color rgb="FF000000"/>
        <rFont val="Arial"/>
        <family val="2"/>
        <charset val="204"/>
      </rPr>
      <t>NON F SKINCARE SERUM 100ml  TESTER(N.C.V)</t>
    </r>
  </si>
  <si>
    <r>
      <rPr>
        <sz val="10"/>
        <color rgb="FF000000"/>
        <rFont val="Arial"/>
        <family val="3"/>
        <charset val="128"/>
      </rPr>
      <t>《</t>
    </r>
    <r>
      <rPr>
        <sz val="10"/>
        <color rgb="FF000000"/>
        <rFont val="Arial"/>
        <family val="2"/>
        <charset val="204"/>
      </rPr>
      <t>McCoy PRO</t>
    </r>
    <r>
      <rPr>
        <sz val="10"/>
        <color rgb="FF000000"/>
        <rFont val="Arial"/>
        <family val="3"/>
        <charset val="128"/>
      </rPr>
      <t>》</t>
    </r>
    <r>
      <rPr>
        <sz val="10"/>
        <color rgb="FF000000"/>
        <rFont val="Arial"/>
        <family val="2"/>
        <charset val="204"/>
      </rPr>
      <t>NON F SKINCARE EMULSION 200ml TESTER(N.C.V)</t>
    </r>
  </si>
  <si>
    <r>
      <rPr>
        <sz val="10"/>
        <color rgb="FF000000"/>
        <rFont val="Arial"/>
        <family val="3"/>
        <charset val="128"/>
      </rPr>
      <t>《</t>
    </r>
    <r>
      <rPr>
        <sz val="10"/>
        <color rgb="FF000000"/>
        <rFont val="Arial"/>
        <family val="2"/>
        <charset val="204"/>
      </rPr>
      <t>McCoy</t>
    </r>
    <r>
      <rPr>
        <sz val="10"/>
        <color rgb="FF000000"/>
        <rFont val="Arial"/>
        <family val="3"/>
        <charset val="128"/>
      </rPr>
      <t>》</t>
    </r>
    <r>
      <rPr>
        <sz val="10"/>
        <color rgb="FF000000"/>
        <rFont val="Arial"/>
        <family val="2"/>
        <charset val="204"/>
      </rPr>
      <t>NON F SKINCARE WASH 150g TESTER(N.C.V)</t>
    </r>
  </si>
  <si>
    <r>
      <rPr>
        <sz val="10"/>
        <color rgb="FF000000"/>
        <rFont val="Arial"/>
        <family val="3"/>
        <charset val="128"/>
      </rPr>
      <t>《</t>
    </r>
    <r>
      <rPr>
        <sz val="10"/>
        <color rgb="FF000000"/>
        <rFont val="Arial"/>
        <family val="2"/>
        <charset val="204"/>
      </rPr>
      <t>McCoy</t>
    </r>
    <r>
      <rPr>
        <sz val="10"/>
        <color rgb="FF000000"/>
        <rFont val="Arial"/>
        <family val="3"/>
        <charset val="128"/>
      </rPr>
      <t>》</t>
    </r>
    <r>
      <rPr>
        <sz val="10"/>
        <color rgb="FF000000"/>
        <rFont val="Arial"/>
        <family val="2"/>
        <charset val="204"/>
      </rPr>
      <t>NON F SKINCARE LOTION 120ml TESTER(N.C.V)</t>
    </r>
  </si>
  <si>
    <r>
      <rPr>
        <sz val="12"/>
        <color theme="1"/>
        <rFont val="Arial"/>
        <family val="2"/>
        <charset val="128"/>
      </rPr>
      <t>《</t>
    </r>
    <r>
      <rPr>
        <sz val="12"/>
        <color theme="1"/>
        <rFont val="Arial"/>
        <family val="2"/>
        <charset val="204"/>
      </rPr>
      <t>McCoy</t>
    </r>
    <r>
      <rPr>
        <sz val="12"/>
        <color theme="1"/>
        <rFont val="Arial"/>
        <family val="2"/>
        <charset val="128"/>
      </rPr>
      <t>》</t>
    </r>
    <r>
      <rPr>
        <sz val="12"/>
        <color theme="1"/>
        <rFont val="Arial"/>
        <family val="2"/>
        <charset val="204"/>
      </rPr>
      <t>NON F SKINCARE SERUM 30ml TESTER(N.C.V)</t>
    </r>
  </si>
  <si>
    <r>
      <rPr>
        <sz val="12"/>
        <color theme="1"/>
        <rFont val="Arial"/>
        <family val="2"/>
        <charset val="128"/>
      </rPr>
      <t>《</t>
    </r>
    <r>
      <rPr>
        <sz val="12"/>
        <color theme="1"/>
        <rFont val="Arial"/>
        <family val="2"/>
        <charset val="204"/>
      </rPr>
      <t>McCoy</t>
    </r>
    <r>
      <rPr>
        <sz val="12"/>
        <color theme="1"/>
        <rFont val="Arial"/>
        <family val="2"/>
        <charset val="128"/>
      </rPr>
      <t>》</t>
    </r>
    <r>
      <rPr>
        <sz val="12"/>
        <color theme="1"/>
        <rFont val="Arial"/>
        <family val="2"/>
        <charset val="204"/>
      </rPr>
      <t>NON F SKINCARE EMULSION 100ml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</si>
  <si>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McCELLRIE tightening cream 50g TESTER(N.C.V)</t>
    </r>
  </si>
  <si>
    <r>
      <rPr>
        <sz val="10"/>
        <rFont val="MS Gothic"/>
        <family val="3"/>
        <charset val="128"/>
      </rPr>
      <t>《</t>
    </r>
    <r>
      <rPr>
        <sz val="10"/>
        <rFont val="Arial"/>
        <family val="2"/>
        <charset val="204"/>
      </rPr>
      <t>McCoy PRO</t>
    </r>
    <r>
      <rPr>
        <sz val="10"/>
        <rFont val="HGGothicE"/>
        <family val="3"/>
        <charset val="128"/>
      </rPr>
      <t>》</t>
    </r>
    <r>
      <rPr>
        <sz val="10"/>
        <rFont val="Arial"/>
        <family val="2"/>
        <charset val="204"/>
      </rPr>
      <t>McCELLRIE MASSAGE CREAM 500g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</si>
  <si>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FACE WASH 250g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</si>
  <si>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FACE LOTION 500ml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</si>
  <si>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SERUM 100ml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</si>
  <si>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ESSENCE CREAM 200g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</si>
  <si>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MASK 30pcs TESTER(N.C.V)</t>
    </r>
    <phoneticPr fontId="11"/>
  </si>
  <si>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FACE WASH 120g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</si>
  <si>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FACE LOTION 120ml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</si>
  <si>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SERUM 30ml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</si>
  <si>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ESSENCE CREAM 30g TESTER (N.C.V)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</si>
  <si>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CARNIVAL EYE CARE ESSENCE 2.7ml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</si>
  <si>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MASK 4pcs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</si>
  <si>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POWDER ESSENCE 5sets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</si>
  <si>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Pique 30g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</si>
  <si>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Sheet Mask 30 set/box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</si>
  <si>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Bodymake Gel 60g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</si>
  <si>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Sheet Mask 4 set/box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</si>
  <si>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Leggings M size  TESTER(N.C.V)</t>
    </r>
  </si>
  <si>
    <r>
      <rPr>
        <sz val="8"/>
        <color theme="1"/>
        <rFont val="ＭＳ Ｐゴシック"/>
        <family val="2"/>
        <charset val="128"/>
      </rPr>
      <t>ナイロン</t>
    </r>
    <r>
      <rPr>
        <sz val="8"/>
        <color theme="1"/>
        <rFont val="Arial"/>
        <family val="2"/>
        <charset val="204"/>
      </rPr>
      <t>85</t>
    </r>
    <r>
      <rPr>
        <sz val="8"/>
        <color theme="1"/>
        <rFont val="ＭＳ Ｐゴシック"/>
        <family val="2"/>
        <charset val="128"/>
      </rPr>
      <t>％、ポリウレタン</t>
    </r>
    <r>
      <rPr>
        <sz val="8"/>
        <color theme="1"/>
        <rFont val="Arial"/>
        <family val="2"/>
        <charset val="204"/>
      </rPr>
      <t>15</t>
    </r>
    <r>
      <rPr>
        <sz val="8"/>
        <color theme="1"/>
        <rFont val="ＭＳ Ｐゴシック"/>
        <family val="2"/>
        <charset val="128"/>
      </rPr>
      <t>％
※マチ部分：表（外側）：ナイロン　裏（肌側）：綿</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</si>
  <si>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Leggings L size  TESTER(N.C.V)</t>
    </r>
  </si>
  <si>
    <t>MC34T</t>
    <phoneticPr fontId="11"/>
  </si>
  <si>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Shirt M size TESTER(N.C.V)</t>
    </r>
  </si>
  <si>
    <t>MC33T</t>
    <phoneticPr fontId="11"/>
  </si>
  <si>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Shirt L size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</si>
  <si>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Superzyme Plus 4  TESTER(N.C.V)</t>
    </r>
  </si>
  <si>
    <r>
      <rPr>
        <sz val="8"/>
        <color theme="1"/>
        <rFont val="ＭＳ Ｐゴシック"/>
        <family val="2"/>
        <charset val="128"/>
      </rPr>
      <t xml:space="preserve">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t>
    </r>
    <r>
      <rPr>
        <sz val="8"/>
        <color theme="1"/>
        <rFont val="Arial"/>
        <family val="2"/>
        <charset val="204"/>
      </rPr>
      <t>L</t>
    </r>
    <r>
      <rPr>
        <sz val="8"/>
        <color theme="1"/>
        <rFont val="ＭＳ Ｐゴシック"/>
        <family val="2"/>
        <charset val="128"/>
      </rPr>
      <t>型発酵乳酸</t>
    </r>
    <r>
      <rPr>
        <sz val="8"/>
        <color theme="1"/>
        <rFont val="Arial"/>
        <family val="2"/>
        <charset val="204"/>
      </rPr>
      <t xml:space="preserve">Ca
V.C
</t>
    </r>
    <r>
      <rPr>
        <sz val="8"/>
        <color theme="1"/>
        <rFont val="ＭＳ Ｐゴシック"/>
        <family val="2"/>
        <charset val="128"/>
      </rPr>
      <t xml:space="preserve">カラメル色素
ロイシン
ナイアシン
フェニルアラニン
リジン
バリン
スレオニン
イソロイシン
メチオニン
パントテン酸Ｃａ
ヒスチジン
アルギニン
トリプトファン
</t>
    </r>
    <r>
      <rPr>
        <sz val="8"/>
        <color theme="1"/>
        <rFont val="Arial"/>
        <family val="2"/>
        <charset val="204"/>
      </rPr>
      <t xml:space="preserve">V.B6
V.B1
V.B2
</t>
    </r>
    <r>
      <rPr>
        <sz val="8"/>
        <color theme="1"/>
        <rFont val="ＭＳ Ｐゴシック"/>
        <family val="2"/>
        <charset val="128"/>
      </rPr>
      <t xml:space="preserve">葉酸
</t>
    </r>
    <r>
      <rPr>
        <sz val="8"/>
        <color theme="1"/>
        <rFont val="Arial"/>
        <family val="2"/>
        <charset val="204"/>
      </rPr>
      <t xml:space="preserve">V.B12
</t>
    </r>
    <r>
      <rPr>
        <sz val="8"/>
        <color theme="1"/>
        <rFont val="ＭＳ Ｐゴシック"/>
        <family val="2"/>
        <charset val="128"/>
      </rPr>
      <t>精製水</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</si>
  <si>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Superzyme Plus 4  JELLY 30pcs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</si>
  <si>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ACTIVE BURN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</si>
  <si>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PROTECT FIBER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</si>
  <si>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Top skin Refill  TESTER(N.C.V)</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</si>
  <si>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ミネラル塩</t>
    </r>
  </si>
  <si>
    <r>
      <rPr>
        <sz val="10"/>
        <rFont val="Arial"/>
        <family val="3"/>
        <charset val="128"/>
      </rPr>
      <t>《</t>
    </r>
    <r>
      <rPr>
        <sz val="10"/>
        <rFont val="Arial"/>
        <family val="2"/>
        <charset val="204"/>
      </rPr>
      <t>McCoy</t>
    </r>
    <r>
      <rPr>
        <sz val="10"/>
        <rFont val="Arial"/>
        <family val="3"/>
        <charset val="128"/>
      </rPr>
      <t>》</t>
    </r>
    <r>
      <rPr>
        <sz val="10"/>
        <rFont val="Arial"/>
        <family val="2"/>
        <charset val="204"/>
      </rPr>
      <t>Spray head made for Top skin  TESTER(N.C.V)</t>
    </r>
  </si>
  <si>
    <r>
      <rPr>
        <sz val="8"/>
        <color theme="1"/>
        <rFont val="ＭＳ Ｐゴシック"/>
        <family val="2"/>
        <charset val="128"/>
      </rPr>
      <t>ポリプロピレン</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</si>
  <si>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Massage Oil C (Citrus)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</si>
  <si>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Massage Oil R (Rose)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</si>
  <si>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DELIQUETTE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</si>
  <si>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Energy Preminum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</si>
  <si>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Monster  Mineral Balance Body Massage Gel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</si>
  <si>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Shape Mineral Balance Body Massage Cream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</si>
  <si>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SKINCARE  Sample pouch set (N.C.V)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</si>
  <si>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WASH 2g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</si>
  <si>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LOTION 1.5ml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</si>
  <si>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SERUM 0.6ml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</si>
  <si>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EMULSION 0.6ml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</si>
  <si>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Sample pouch set(N.C.V)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</si>
  <si>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Tightening Cream sample pouch 1g(N.C.V)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</si>
  <si>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Pique sample pouch 1g(N.C.V)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</si>
  <si>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Bodymake Gel sample pouch 2g  (N.C.V)</t>
    </r>
  </si>
  <si>
    <r>
      <rPr>
        <sz val="10"/>
        <rFont val="Yu Gothic"/>
        <family val="2"/>
        <charset val="128"/>
      </rPr>
      <t>《</t>
    </r>
    <r>
      <rPr>
        <sz val="10"/>
        <rFont val="Arial"/>
        <family val="2"/>
        <charset val="204"/>
      </rPr>
      <t>Luxces</t>
    </r>
    <r>
      <rPr>
        <sz val="10"/>
        <rFont val="Yu Gothic"/>
        <family val="2"/>
        <charset val="128"/>
      </rPr>
      <t>》</t>
    </r>
    <r>
      <rPr>
        <sz val="10"/>
        <rFont val="Arial"/>
        <family val="2"/>
        <charset val="204"/>
      </rPr>
      <t xml:space="preserve">Res-Q Precious Shampoo </t>
    </r>
    <phoneticPr fontId="11"/>
  </si>
  <si>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Pack&amp;Treatment Tester(N.C.V)</t>
    </r>
  </si>
  <si>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Body Cream Tester(N.C.V)</t>
    </r>
  </si>
  <si>
    <r>
      <rPr>
        <sz val="8"/>
        <color theme="1"/>
        <rFont val="ＭＳ Ｐゴシック"/>
        <family val="2"/>
        <charset val="128"/>
      </rPr>
      <t>含有ミネラル：カルシウム、リン、マグネシウム、カリウム、セレニウム、ケイ素、ゲルマニウム、タングステン、ランタン、マンガン、鉄、銅、コバルト、ニッケル、モリブデン、リチウム、ババジウム、イットリウム、ジルコニウム、バリウム、チタン、アルミニウム、金クロム、硫黄分、ルビジウム、セシウム、亜鉛、セリウム</t>
    </r>
    <phoneticPr fontId="11"/>
  </si>
  <si>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Lotion Tester(N.C.V)</t>
    </r>
  </si>
  <si>
    <r>
      <rPr>
        <sz val="8"/>
        <color theme="1"/>
        <rFont val="ＭＳ Ｐゴシック"/>
        <family val="2"/>
        <charset val="128"/>
      </rPr>
      <t>水、グリセリン、メチルグルセス－</t>
    </r>
    <r>
      <rPr>
        <sz val="8"/>
        <color theme="1"/>
        <rFont val="Arial"/>
        <family val="2"/>
        <charset val="204"/>
      </rPr>
      <t>20</t>
    </r>
    <r>
      <rPr>
        <sz val="8"/>
        <color theme="1"/>
        <rFont val="ＭＳ Ｐゴシック"/>
        <family val="2"/>
        <charset val="128"/>
      </rPr>
      <t>、</t>
    </r>
    <r>
      <rPr>
        <sz val="8"/>
        <color theme="1"/>
        <rFont val="Arial"/>
        <family val="2"/>
        <charset val="204"/>
      </rPr>
      <t>BG</t>
    </r>
    <r>
      <rPr>
        <sz val="8"/>
        <color theme="1"/>
        <rFont val="ＭＳ Ｐゴシック"/>
        <family val="2"/>
        <charset val="128"/>
      </rPr>
      <t>、レモングラス水、ペンチレングリコール、岩石抽出物、ニコチンアミドモノヌクレオチド、水溶性プロテオグリカン、ケイ酸</t>
    </r>
    <r>
      <rPr>
        <sz val="8"/>
        <color theme="1"/>
        <rFont val="Arial"/>
        <family val="2"/>
        <charset val="204"/>
      </rPr>
      <t>Na</t>
    </r>
    <r>
      <rPr>
        <sz val="8"/>
        <color theme="1"/>
        <rFont val="ＭＳ Ｐゴシック"/>
        <family val="2"/>
        <charset val="128"/>
      </rPr>
      <t>、コパイフェラコリアセア樹脂油、ナイアシンアミド、パンテノール、テトラヘキシカルデカン酸アスコルビル、パルミチン酸レチノール、スクワラン、トコフェロール、ピーナッツ油、レシチン、酢酸トコフェロール、トリ（カプリル酸／カプリン酸）グリセリル、ユビキノン、ティーツリー葉油、リボフラビン、ナイアシンアミド、シアノコバラミン、メロン胎座エキス、ヒアルロン酸</t>
    </r>
    <r>
      <rPr>
        <sz val="8"/>
        <color theme="1"/>
        <rFont val="Arial"/>
        <family val="2"/>
        <charset val="204"/>
      </rPr>
      <t>Na</t>
    </r>
    <r>
      <rPr>
        <sz val="8"/>
        <color theme="1"/>
        <rFont val="ＭＳ Ｐゴシック"/>
        <family val="2"/>
        <charset val="128"/>
      </rPr>
      <t>、フムスエキス、コウキ葉エキス、カンゾウ根エキス、クチナシ果実エキス、（アクリル酸ヒドロキシエチル／アクリロイルジメチルタウリン</t>
    </r>
    <r>
      <rPr>
        <sz val="8"/>
        <color theme="1"/>
        <rFont val="Arial"/>
        <family val="2"/>
        <charset val="204"/>
      </rPr>
      <t>Na</t>
    </r>
    <r>
      <rPr>
        <sz val="8"/>
        <color theme="1"/>
        <rFont val="ＭＳ Ｐゴシック"/>
        <family val="2"/>
        <charset val="128"/>
      </rPr>
      <t>）コポリマー、イソステアリン酸ソルビタン、ポリソルベート</t>
    </r>
    <r>
      <rPr>
        <sz val="8"/>
        <color theme="1"/>
        <rFont val="Arial"/>
        <family val="2"/>
        <charset val="204"/>
      </rPr>
      <t>60</t>
    </r>
    <r>
      <rPr>
        <sz val="8"/>
        <color theme="1"/>
        <rFont val="ＭＳ Ｐゴシック"/>
        <family val="2"/>
        <charset val="128"/>
      </rPr>
      <t>、水添レシチン、ソルビトール、キサンタンガム、フェノキシエタノール</t>
    </r>
    <phoneticPr fontId="11"/>
  </si>
  <si>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</si>
  <si>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CBD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</si>
  <si>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RED PROPOLIS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</si>
  <si>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VitaminC100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</si>
  <si>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EMULSION Night Mask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</si>
  <si>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 MOIST EYE SHEET 30set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</si>
  <si>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NMN MOIST EYE SHEET 30set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</si>
  <si>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NMN100</t>
    </r>
    <r>
      <rPr>
        <sz val="10"/>
        <rFont val="Arial"/>
        <family val="3"/>
        <charset val="128"/>
      </rPr>
      <t>＋</t>
    </r>
    <r>
      <rPr>
        <sz val="10"/>
        <rFont val="Arial"/>
        <family val="2"/>
        <charset val="204"/>
      </rPr>
      <t xml:space="preserve"> CERAMIDE MOIST FACE MASK 350ml Tester(N.C.V)</t>
    </r>
  </si>
  <si>
    <r>
      <t>Make.iN NMN100</t>
    </r>
    <r>
      <rPr>
        <sz val="10"/>
        <rFont val="Arial"/>
        <family val="3"/>
        <charset val="128"/>
      </rPr>
      <t>＋</t>
    </r>
    <r>
      <rPr>
        <sz val="10"/>
        <rFont val="Arial"/>
        <family val="2"/>
        <charset val="204"/>
      </rPr>
      <t xml:space="preserve"> CERAMIDE MOIST FACE MASK</t>
    </r>
  </si>
  <si>
    <r>
      <t>Make.iN NMN100</t>
    </r>
    <r>
      <rPr>
        <sz val="8"/>
        <rFont val="Arial"/>
        <family val="2"/>
      </rPr>
      <t>＋</t>
    </r>
    <r>
      <rPr>
        <sz val="8"/>
        <rFont val="Arial"/>
        <family val="2"/>
        <charset val="204"/>
      </rPr>
      <t xml:space="preserve"> CERAMIDE MOIST FACE MASK. Увлажняющая маска на основе NMN 100 и церамидов.</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</si>
  <si>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Cleansing Pure Cotton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</si>
  <si>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CICA×RETI 10days Face Mask 160ml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</si>
  <si>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BAKUCHIOL + CERAMIDE 10Days FACE MASK 160ml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</si>
  <si>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HARI SPICULE + Human Stem Cells 10Days FACE MASK 160ml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</si>
  <si>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 xml:space="preserve"> GROWCEL SHAMPOO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</si>
  <si>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GROWCEL TREATMENT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</si>
  <si>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Esthe Pro Labo GROWCEL HAIR OIL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</si>
  <si>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GROWCEL BODY SOAP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</si>
  <si>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1 Set GROWCEL SHAMPOO &amp; GROWCEL TREATMENT (N.C.V)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</si>
  <si>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SHAMPOO. 300ml Tester(N.C.V)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</si>
  <si>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SHAMPOO. 1000ml Tester(N.C.V)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</si>
  <si>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CONDITIONER. 300ml Tester(N.C.V)</t>
    </r>
  </si>
  <si>
    <r>
      <rPr>
        <sz val="10"/>
        <rFont val="Yu Gothic"/>
        <family val="3"/>
        <charset val="128"/>
      </rPr>
      <t>《</t>
    </r>
    <r>
      <rPr>
        <sz val="10"/>
        <rFont val="Arial"/>
        <family val="2"/>
        <charset val="204"/>
      </rPr>
      <t>Rey Beauty Studio</t>
    </r>
    <r>
      <rPr>
        <sz val="10"/>
        <rFont val="Yu Gothic"/>
        <family val="3"/>
        <charset val="128"/>
      </rPr>
      <t>》</t>
    </r>
    <r>
      <rPr>
        <sz val="10"/>
        <rFont val="Arial"/>
        <family val="2"/>
        <charset val="204"/>
      </rPr>
      <t>REY BREATHING SHAMPOO &amp; CONDITIONER trial set</t>
    </r>
    <phoneticPr fontId="11"/>
  </si>
  <si>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、グリセリン、ソルビトール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保湿剤</t>
    </r>
    <r>
      <rPr>
        <sz val="8"/>
        <color theme="1"/>
        <rFont val="Arial"/>
        <family val="2"/>
        <charset val="204"/>
      </rPr>
      <t>)</t>
    </r>
    <r>
      <rPr>
        <sz val="8"/>
        <color theme="1"/>
        <rFont val="ＭＳ Ｐゴシック"/>
        <family val="2"/>
        <charset val="128"/>
      </rPr>
      <t>、炭、</t>
    </r>
    <r>
      <rPr>
        <sz val="8"/>
        <color theme="1"/>
        <rFont val="Arial"/>
        <family val="2"/>
        <charset val="204"/>
      </rPr>
      <t xml:space="preserve"> </t>
    </r>
    <r>
      <rPr>
        <sz val="8"/>
        <color theme="1"/>
        <rFont val="ＭＳ Ｐゴシック"/>
        <family val="2"/>
        <charset val="128"/>
      </rPr>
      <t>ヒドロキシアパタイト、炭酸水素</t>
    </r>
    <r>
      <rPr>
        <sz val="8"/>
        <color theme="1"/>
        <rFont val="Arial"/>
        <family val="2"/>
        <charset val="204"/>
      </rPr>
      <t>Na(</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銀、酢酸、フィチン酸、ポリアクリル</t>
    </r>
    <r>
      <rPr>
        <sz val="8"/>
        <color theme="1"/>
        <rFont val="Arial"/>
        <family val="2"/>
        <charset val="204"/>
      </rPr>
      <t>Na</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</si>
  <si>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、含水シリカ</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、炭</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、ヒドロキシアパタイト</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、ポリソルベート</t>
    </r>
    <r>
      <rPr>
        <sz val="8"/>
        <color theme="1"/>
        <rFont val="Arial"/>
        <family val="2"/>
        <charset val="204"/>
      </rPr>
      <t>80</t>
    </r>
    <r>
      <rPr>
        <sz val="8"/>
        <color theme="1"/>
        <rFont val="ＭＳ Ｐゴシック"/>
        <family val="2"/>
        <charset val="128"/>
      </rPr>
      <t>・白金</t>
    </r>
    <r>
      <rPr>
        <sz val="8"/>
        <color theme="1"/>
        <rFont val="Arial"/>
        <family val="2"/>
        <charset val="204"/>
      </rPr>
      <t>(</t>
    </r>
    <r>
      <rPr>
        <sz val="8"/>
        <color theme="1"/>
        <rFont val="ＭＳ Ｐゴシック"/>
        <family val="2"/>
        <charset val="128"/>
      </rPr>
      <t>保湿剤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銀、フィチン酸、ポリアクリル</t>
    </r>
    <r>
      <rPr>
        <sz val="8"/>
        <color theme="1"/>
        <rFont val="Arial"/>
        <family val="2"/>
        <charset val="204"/>
      </rPr>
      <t>Na</t>
    </r>
    <r>
      <rPr>
        <sz val="8"/>
        <color theme="1"/>
        <rFont val="ＭＳ Ｐゴシック"/>
        <family val="2"/>
        <charset val="128"/>
      </rPr>
      <t>、酢酸</t>
    </r>
    <r>
      <rPr>
        <sz val="8"/>
        <color theme="1"/>
        <rFont val="Arial"/>
        <family val="2"/>
        <charset val="204"/>
      </rPr>
      <t>(</t>
    </r>
    <r>
      <rPr>
        <sz val="8"/>
        <color theme="1"/>
        <rFont val="ＭＳ Ｐゴシック"/>
        <family val="2"/>
        <charset val="128"/>
      </rPr>
      <t>防腐剤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プロポリスエキス</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、メントール</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</si>
  <si>
    <t>Volume</t>
    <phoneticPr fontId="11"/>
  </si>
  <si>
    <r>
      <t>IVPL</t>
    </r>
    <r>
      <rPr>
        <sz val="12"/>
        <color theme="1"/>
        <rFont val="KaiTi"/>
        <family val="3"/>
        <charset val="134"/>
      </rPr>
      <t>への反映不要</t>
    </r>
    <rPh sb="6" eb="8">
      <t>ハンエイ</t>
    </rPh>
    <rPh sb="8" eb="10">
      <t>フヨウ</t>
    </rPh>
    <phoneticPr fontId="11"/>
  </si>
  <si>
    <r>
      <t>IVPL</t>
    </r>
    <r>
      <rPr>
        <sz val="12"/>
        <rFont val="KaiTi"/>
        <family val="3"/>
        <charset val="134"/>
      </rPr>
      <t>への反映不要</t>
    </r>
    <rPh sb="6" eb="8">
      <t>ハンエイ</t>
    </rPh>
    <rPh sb="8" eb="10">
      <t>フヨウ</t>
    </rPh>
    <phoneticPr fontId="11"/>
  </si>
  <si>
    <r>
      <t>PL</t>
    </r>
    <r>
      <rPr>
        <sz val="12"/>
        <color theme="1"/>
        <rFont val="KaiTi"/>
        <family val="3"/>
        <charset val="134"/>
      </rPr>
      <t>のみに反映</t>
    </r>
    <rPh sb="5" eb="7">
      <t>ハンエイ</t>
    </rPh>
    <phoneticPr fontId="11"/>
  </si>
  <si>
    <r>
      <t>Dubai</t>
    </r>
    <r>
      <rPr>
        <sz val="12"/>
        <color rgb="FF000000"/>
        <rFont val="KaiTi"/>
        <family val="3"/>
        <charset val="134"/>
      </rPr>
      <t>向け</t>
    </r>
    <r>
      <rPr>
        <sz val="12"/>
        <color rgb="FF000000"/>
        <rFont val="Times New Roman"/>
        <family val="1"/>
        <charset val="204"/>
      </rPr>
      <t>IVPL</t>
    </r>
    <r>
      <rPr>
        <sz val="12"/>
        <color rgb="FF000000"/>
        <rFont val="KaiTi"/>
        <family val="3"/>
        <charset val="134"/>
      </rPr>
      <t>作成時のみ必要</t>
    </r>
    <rPh sb="5" eb="6">
      <t>ム</t>
    </rPh>
    <rPh sb="11" eb="14">
      <t>サクセイジ</t>
    </rPh>
    <rPh sb="16" eb="18">
      <t>ヒツヨウ</t>
    </rPh>
    <phoneticPr fontId="11"/>
  </si>
  <si>
    <r>
      <rPr>
        <sz val="12"/>
        <color theme="1"/>
        <rFont val="KaiTi"/>
        <family val="3"/>
        <charset val="134"/>
      </rPr>
      <t>ロシア向け</t>
    </r>
    <r>
      <rPr>
        <sz val="12"/>
        <color theme="1"/>
        <rFont val="Times New Roman"/>
        <family val="1"/>
        <charset val="204"/>
      </rPr>
      <t>IVPL</t>
    </r>
    <r>
      <rPr>
        <sz val="12"/>
        <color theme="1"/>
        <rFont val="KaiTi"/>
        <family val="3"/>
        <charset val="134"/>
      </rPr>
      <t>作成時のみ必要</t>
    </r>
    <rPh sb="3" eb="4">
      <t>ム</t>
    </rPh>
    <rPh sb="9" eb="11">
      <t>サクセイ</t>
    </rPh>
    <rPh sb="11" eb="12">
      <t>ジ</t>
    </rPh>
    <rPh sb="14" eb="16">
      <t>ヒツヨウ</t>
    </rPh>
    <phoneticPr fontId="11"/>
  </si>
  <si>
    <r>
      <rPr>
        <sz val="12"/>
        <rFont val="KaiTi"/>
        <family val="3"/>
        <charset val="134"/>
      </rPr>
      <t>ロシア向け</t>
    </r>
    <r>
      <rPr>
        <sz val="12"/>
        <rFont val="Times New Roman"/>
        <family val="1"/>
        <charset val="204"/>
      </rPr>
      <t>IVPL</t>
    </r>
    <r>
      <rPr>
        <sz val="12"/>
        <rFont val="KaiTi"/>
        <family val="3"/>
        <charset val="134"/>
      </rPr>
      <t>作成時のみ必要</t>
    </r>
    <phoneticPr fontId="11"/>
  </si>
  <si>
    <t>Case Volume</t>
    <phoneticPr fontId="11"/>
  </si>
  <si>
    <t>Case Weight</t>
    <phoneticPr fontId="11"/>
  </si>
  <si>
    <r>
      <rPr>
        <sz val="8"/>
        <color theme="1"/>
        <rFont val="Arial"/>
        <family val="1"/>
      </rPr>
      <t>Case Q</t>
    </r>
    <r>
      <rPr>
        <sz val="8"/>
        <color theme="1"/>
        <rFont val="MS Gothic"/>
        <family val="1"/>
        <charset val="128"/>
      </rPr>
      <t>'ty</t>
    </r>
    <phoneticPr fontId="11"/>
  </si>
  <si>
    <t>TTL Volume</t>
    <phoneticPr fontId="11"/>
  </si>
  <si>
    <t>TTL Weight</t>
    <phoneticPr fontId="11"/>
  </si>
  <si>
    <r>
      <rPr>
        <sz val="8"/>
        <color theme="1"/>
        <rFont val="MS Gothic"/>
        <family val="2"/>
        <charset val="128"/>
      </rPr>
      <t>TTL</t>
    </r>
    <r>
      <rPr>
        <sz val="8"/>
        <color theme="1"/>
        <rFont val="Arial"/>
        <family val="2"/>
        <charset val="204"/>
      </rPr>
      <t xml:space="preserve"> N/W(kg)</t>
    </r>
    <phoneticPr fontId="11"/>
  </si>
  <si>
    <r>
      <t>IVPL</t>
    </r>
    <r>
      <rPr>
        <sz val="11"/>
        <color theme="1"/>
        <rFont val="KaiTi"/>
        <family val="3"/>
        <charset val="134"/>
      </rPr>
      <t xml:space="preserve">への反映不要
</t>
    </r>
    <r>
      <rPr>
        <b/>
        <sz val="11"/>
        <color theme="1"/>
        <rFont val="KaiTi"/>
        <family val="3"/>
        <charset val="134"/>
      </rPr>
      <t>「通貨尿成分表データ」の一覧（</t>
    </r>
    <r>
      <rPr>
        <b/>
        <sz val="11"/>
        <color theme="1"/>
        <rFont val="Times New Roman"/>
        <family val="1"/>
        <charset val="204"/>
      </rPr>
      <t>JAN,Brand Name,Product Name,Ingridient</t>
    </r>
    <r>
      <rPr>
        <b/>
        <sz val="11"/>
        <color theme="1"/>
        <rFont val="KaiTi"/>
        <family val="3"/>
        <charset val="134"/>
      </rPr>
      <t>のみ繁栄</t>
    </r>
    <r>
      <rPr>
        <b/>
        <sz val="11"/>
        <color theme="1"/>
        <rFont val="Times New Roman"/>
        <family val="1"/>
        <charset val="204"/>
      </rPr>
      <t>)</t>
    </r>
    <r>
      <rPr>
        <b/>
        <sz val="11"/>
        <color theme="1"/>
        <rFont val="KaiTi"/>
        <family val="3"/>
        <charset val="134"/>
      </rPr>
      <t>があれば◎</t>
    </r>
    <rPh sb="6" eb="8">
      <t>ハンエイ</t>
    </rPh>
    <rPh sb="8" eb="10">
      <t>フヨウ</t>
    </rPh>
    <rPh sb="12" eb="15">
      <t>ツウカニョウ</t>
    </rPh>
    <rPh sb="15" eb="18">
      <t>セイブンヒョウ</t>
    </rPh>
    <rPh sb="23" eb="25">
      <t>イチラン</t>
    </rPh>
    <rPh sb="66" eb="68">
      <t>ハンエイ</t>
    </rPh>
    <phoneticPr fontId="11"/>
  </si>
  <si>
    <t>Ingredients</t>
    <phoneticPr fontId="11"/>
  </si>
  <si>
    <t>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t>
  </si>
  <si>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(120ml)</t>
    </r>
    <phoneticPr fontId="11"/>
  </si>
  <si>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(200ml)</t>
    </r>
    <phoneticPr fontId="11"/>
  </si>
  <si>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t>
    </r>
    <r>
      <rPr>
        <sz val="10"/>
        <rFont val="HGGothicE"/>
        <family val="2"/>
        <charset val="128"/>
      </rPr>
      <t>50</t>
    </r>
    <r>
      <rPr>
        <sz val="10"/>
        <rFont val="Arial"/>
        <family val="2"/>
        <charset val="204"/>
      </rPr>
      <t>0ml)</t>
    </r>
    <phoneticPr fontId="11"/>
  </si>
  <si>
    <t>水、DPG,ヤシ油脂肪酸ＰＥＧ－７グリセリル、トリイソステアリン酸ＰＥＧ-5グリセリル、ＰＥＧ／ＰＰＧ－２０／２２ブチルエーテルジメチコン、ＰＥＧ－１１メチルエーテルジメチコン、シクロヘキサン-1,4-ジカルボン酸ビスエトキシジグリコール、グリコシルトレハロース、加水分解水添デンプン、ツボクサエキス、イタドリ根エキス、オウゴン根エキス、カンゾウ根エキス、チャ葉エキス、カミツレ花エキス、ローザマリー葉エキス、ＢＧ、（アクリレーツ／アクリル酸アルキル（Ｃ10-30））クロスポリマー、カルボマ－、キサンタンガム、水酸化Ｋ，ペンテト酸5Ｎａ、エチルヘキシルグリセリン、フェノキシエタノール</t>
  </si>
  <si>
    <t xml:space="preserve">石ケン素地、スクロース、グリセリン、酒粕エキス、ヒアルロン酸Ｎａ、加水分解コラーゲン、加水分解シルク、香料、水、ＢＧ，エタノール、エチドロン酸
</t>
  </si>
  <si>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No.5. 150ml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</si>
  <si>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No.5. 600ml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</si>
  <si>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No6. 150ml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</si>
  <si>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No6. 600ml</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</si>
  <si>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 xml:space="preserve">HYBRID AQUA </t>
    </r>
    <r>
      <rPr>
        <sz val="10"/>
        <rFont val="Arial"/>
        <family val="2"/>
        <charset val="204"/>
      </rPr>
      <t xml:space="preserve">Cleansing Gel </t>
    </r>
    <r>
      <rPr>
        <sz val="10"/>
        <rFont val="Calibri"/>
        <family val="2"/>
      </rPr>
      <t>No.</t>
    </r>
    <r>
      <rPr>
        <sz val="10"/>
        <rFont val="HGGothicE"/>
        <family val="2"/>
        <charset val="128"/>
      </rPr>
      <t>1</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</si>
  <si>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 xml:space="preserve">HYBRID AQUA </t>
    </r>
    <r>
      <rPr>
        <sz val="10"/>
        <rFont val="Arial"/>
        <family val="2"/>
        <charset val="204"/>
      </rPr>
      <t>Cleansing Soap</t>
    </r>
    <r>
      <rPr>
        <sz val="10"/>
        <rFont val="HGGothicE"/>
        <family val="3"/>
        <charset val="128"/>
      </rPr>
      <t xml:space="preserve"> No.2</t>
    </r>
    <phoneticPr fontId="11"/>
  </si>
  <si>
    <r>
      <rPr>
        <sz val="10"/>
        <rFont val="MS Gothic"/>
        <family val="3"/>
        <charset val="128"/>
      </rPr>
      <t>《</t>
    </r>
    <r>
      <rPr>
        <sz val="10"/>
        <rFont val="Calibri"/>
        <family val="2"/>
      </rPr>
      <t>SOWARE INTERNATIONAL</t>
    </r>
    <r>
      <rPr>
        <sz val="10"/>
        <rFont val="MS Gothic"/>
        <family val="3"/>
        <charset val="128"/>
      </rPr>
      <t>》</t>
    </r>
    <r>
      <rPr>
        <sz val="10"/>
        <rFont val="Arial"/>
        <family val="2"/>
        <charset val="204"/>
      </rPr>
      <t>PERFECT Thalasso Serum Thalasso Mask (1sheet)</t>
    </r>
    <phoneticPr fontId="11"/>
  </si>
  <si>
    <r>
      <rPr>
        <sz val="10"/>
        <rFont val="MS Gothic"/>
        <family val="3"/>
        <charset val="128"/>
      </rPr>
      <t>《</t>
    </r>
    <r>
      <rPr>
        <sz val="10"/>
        <rFont val="Calibri"/>
        <family val="3"/>
      </rPr>
      <t>SOWARE INTERNATIONAL</t>
    </r>
    <r>
      <rPr>
        <sz val="10"/>
        <rFont val="HGGothicE"/>
        <family val="3"/>
        <charset val="128"/>
      </rPr>
      <t>》</t>
    </r>
    <r>
      <rPr>
        <sz val="10"/>
        <rFont val="Arial"/>
        <family val="2"/>
        <charset val="204"/>
      </rPr>
      <t>PERFECT Thalasso Serum Thalasso Mask (10sheets)</t>
    </r>
    <phoneticPr fontId="11"/>
  </si>
  <si>
    <r>
      <rPr>
        <sz val="10"/>
        <rFont val="HGGothicE"/>
        <family val="2"/>
        <charset val="128"/>
      </rPr>
      <t>《</t>
    </r>
    <r>
      <rPr>
        <sz val="10"/>
        <rFont val="Calibri"/>
        <family val="2"/>
      </rPr>
      <t>DR AQUA</t>
    </r>
    <r>
      <rPr>
        <sz val="10"/>
        <rFont val="HGGothicE"/>
        <family val="2"/>
        <charset val="128"/>
      </rPr>
      <t>》</t>
    </r>
    <r>
      <rPr>
        <sz val="10"/>
        <rFont val="Arial"/>
        <family val="2"/>
        <charset val="204"/>
      </rPr>
      <t>DR SAIBO HAIR REBORN</t>
    </r>
    <phoneticPr fontId="11"/>
  </si>
  <si>
    <r>
      <rPr>
        <sz val="10"/>
        <rFont val="HGGothicE"/>
        <family val="2"/>
        <charset val="128"/>
      </rPr>
      <t>《</t>
    </r>
    <r>
      <rPr>
        <sz val="10"/>
        <rFont val="Calibri"/>
        <family val="2"/>
      </rPr>
      <t>DR AQUA</t>
    </r>
    <r>
      <rPr>
        <sz val="10"/>
        <rFont val="HGGothicE"/>
        <family val="2"/>
        <charset val="128"/>
      </rPr>
      <t>》</t>
    </r>
    <r>
      <rPr>
        <sz val="10"/>
        <rFont val="Arial"/>
        <family val="2"/>
        <charset val="204"/>
      </rPr>
      <t>DR SAIBO HAIR REBORN PRO</t>
    </r>
    <phoneticPr fontId="11"/>
  </si>
  <si>
    <r>
      <rPr>
        <sz val="10"/>
        <rFont val="HGGothicE"/>
        <family val="2"/>
        <charset val="128"/>
      </rPr>
      <t>《</t>
    </r>
    <r>
      <rPr>
        <sz val="10"/>
        <rFont val="Calibri"/>
        <family val="2"/>
      </rPr>
      <t>DR AQUA</t>
    </r>
    <r>
      <rPr>
        <sz val="10"/>
        <rFont val="HGGothicE"/>
        <family val="2"/>
        <charset val="128"/>
      </rPr>
      <t>》</t>
    </r>
    <r>
      <rPr>
        <sz val="10"/>
        <rFont val="Calibri"/>
        <family val="2"/>
      </rPr>
      <t>PROTEOGLYCAN SHAMPOO</t>
    </r>
    <phoneticPr fontId="11"/>
  </si>
  <si>
    <r>
      <rPr>
        <sz val="10"/>
        <rFont val="HGGothicE"/>
        <family val="2"/>
        <charset val="128"/>
      </rPr>
      <t>《</t>
    </r>
    <r>
      <rPr>
        <sz val="10"/>
        <rFont val="Calibri"/>
        <family val="2"/>
      </rPr>
      <t>DR AQUA</t>
    </r>
    <r>
      <rPr>
        <sz val="10"/>
        <rFont val="HGGothicE"/>
        <family val="2"/>
        <charset val="128"/>
      </rPr>
      <t>》</t>
    </r>
    <r>
      <rPr>
        <sz val="10"/>
        <rFont val="Calibri"/>
        <family val="2"/>
      </rPr>
      <t xml:space="preserve">PROTEOGLYCAN </t>
    </r>
    <r>
      <rPr>
        <sz val="10"/>
        <rFont val="HGGothicE"/>
        <family val="2"/>
        <charset val="128"/>
      </rPr>
      <t>TREATMENT</t>
    </r>
    <phoneticPr fontId="11"/>
  </si>
  <si>
    <r>
      <rPr>
        <sz val="10"/>
        <rFont val="HGGothicE"/>
        <family val="2"/>
        <charset val="128"/>
      </rPr>
      <t>《</t>
    </r>
    <r>
      <rPr>
        <sz val="10"/>
        <rFont val="Calibri"/>
        <family val="2"/>
      </rPr>
      <t>DR AQUA</t>
    </r>
    <r>
      <rPr>
        <sz val="10"/>
        <rFont val="HGGothicE"/>
        <family val="2"/>
        <charset val="128"/>
      </rPr>
      <t>》</t>
    </r>
    <r>
      <rPr>
        <sz val="10"/>
        <rFont val="Calibri"/>
        <family val="2"/>
      </rPr>
      <t>PROTEOGLYCAN CLEANSING CREAM</t>
    </r>
    <phoneticPr fontId="11"/>
  </si>
  <si>
    <r>
      <rPr>
        <sz val="10"/>
        <rFont val="HGGothicE"/>
        <family val="2"/>
        <charset val="128"/>
      </rPr>
      <t>《</t>
    </r>
    <r>
      <rPr>
        <sz val="10"/>
        <rFont val="Calibri"/>
        <family val="2"/>
      </rPr>
      <t>DR AQUA</t>
    </r>
    <r>
      <rPr>
        <sz val="10"/>
        <rFont val="HGGothicE"/>
        <family val="2"/>
        <charset val="128"/>
      </rPr>
      <t>》</t>
    </r>
    <r>
      <rPr>
        <sz val="10"/>
        <rFont val="Calibri"/>
        <family val="2"/>
      </rPr>
      <t xml:space="preserve">PROTEOGLYCAN </t>
    </r>
    <r>
      <rPr>
        <sz val="10"/>
        <rFont val="HGGothicE"/>
        <family val="2"/>
        <charset val="128"/>
      </rPr>
      <t>BOTTLE</t>
    </r>
    <phoneticPr fontId="11"/>
  </si>
  <si>
    <r>
      <rPr>
        <sz val="10"/>
        <rFont val="MS Gothic"/>
        <family val="3"/>
        <charset val="128"/>
      </rPr>
      <t>《</t>
    </r>
    <r>
      <rPr>
        <sz val="10"/>
        <rFont val="Calibri"/>
        <family val="3"/>
      </rPr>
      <t>Oran Mule</t>
    </r>
    <r>
      <rPr>
        <sz val="10"/>
        <rFont val="MS Gothic"/>
        <family val="3"/>
        <charset val="128"/>
      </rPr>
      <t>》</t>
    </r>
    <r>
      <rPr>
        <sz val="10"/>
        <rFont val="Calibri"/>
        <family val="2"/>
      </rPr>
      <t xml:space="preserve">DERMA </t>
    </r>
    <r>
      <rPr>
        <sz val="10"/>
        <rFont val="HGGothicE"/>
        <family val="2"/>
        <charset val="128"/>
      </rPr>
      <t>PEN DEVICE</t>
    </r>
    <r>
      <rPr>
        <sz val="10"/>
        <rFont val="HGGothicE"/>
        <family val="3"/>
        <charset val="128"/>
      </rPr>
      <t xml:space="preserve"> (STAMP TIPS – 5 pcs)</t>
    </r>
    <phoneticPr fontId="11"/>
  </si>
  <si>
    <r>
      <rPr>
        <sz val="10"/>
        <rFont val="MS Gothic"/>
        <family val="3"/>
        <charset val="128"/>
      </rPr>
      <t>《</t>
    </r>
    <r>
      <rPr>
        <sz val="10"/>
        <rFont val="Calibri"/>
        <family val="3"/>
      </rPr>
      <t>Oran Mule</t>
    </r>
    <r>
      <rPr>
        <sz val="10"/>
        <rFont val="HGGothicE"/>
        <family val="3"/>
        <charset val="128"/>
      </rPr>
      <t>》</t>
    </r>
    <r>
      <rPr>
        <sz val="10"/>
        <rFont val="Calibri"/>
        <family val="3"/>
      </rPr>
      <t xml:space="preserve">STAMP TIPS for DERMAPEN  </t>
    </r>
    <r>
      <rPr>
        <sz val="10"/>
        <rFont val="Calibri"/>
        <family val="3"/>
        <charset val="1"/>
      </rPr>
      <t>–</t>
    </r>
    <r>
      <rPr>
        <sz val="10"/>
        <rFont val="Calibri"/>
        <family val="3"/>
      </rPr>
      <t xml:space="preserve"> 10 pcs </t>
    </r>
    <phoneticPr fontId="11"/>
  </si>
  <si>
    <r>
      <rPr>
        <sz val="10"/>
        <rFont val="MS Gothic"/>
        <family val="3"/>
        <charset val="128"/>
      </rPr>
      <t>《</t>
    </r>
    <r>
      <rPr>
        <sz val="10"/>
        <rFont val="Calibri"/>
        <family val="3"/>
      </rPr>
      <t>Oran Mule</t>
    </r>
    <r>
      <rPr>
        <sz val="10"/>
        <rFont val="HGGothicE"/>
        <family val="3"/>
        <charset val="128"/>
      </rPr>
      <t>》</t>
    </r>
    <r>
      <rPr>
        <sz val="10"/>
        <rFont val="Calibri"/>
        <family val="3"/>
      </rPr>
      <t xml:space="preserve">NEEDLE TIPS (36 pins) for </t>
    </r>
    <r>
      <rPr>
        <sz val="10"/>
        <rFont val="Calibri"/>
        <family val="2"/>
      </rPr>
      <t xml:space="preserve">DERMA </t>
    </r>
    <r>
      <rPr>
        <sz val="10"/>
        <rFont val="HGGothicE"/>
        <family val="2"/>
        <charset val="128"/>
      </rPr>
      <t>PEN DEVICE</t>
    </r>
    <r>
      <rPr>
        <sz val="10"/>
        <rFont val="Calibri"/>
        <family val="2"/>
      </rPr>
      <t xml:space="preserve"> </t>
    </r>
    <r>
      <rPr>
        <sz val="10"/>
        <rFont val="Calibri"/>
        <family val="2"/>
        <charset val="1"/>
      </rPr>
      <t>–</t>
    </r>
    <r>
      <rPr>
        <sz val="10"/>
        <rFont val="Calibri"/>
        <family val="2"/>
      </rPr>
      <t xml:space="preserve"> 10 pcs</t>
    </r>
    <phoneticPr fontId="11"/>
  </si>
  <si>
    <t xml:space="preserve">NMN 500mg </t>
    <phoneticPr fontId="11"/>
  </si>
  <si>
    <r>
      <rPr>
        <sz val="10"/>
        <color theme="1"/>
        <rFont val="HGGothicE"/>
        <family val="2"/>
        <charset val="128"/>
      </rPr>
      <t>NAD+250</t>
    </r>
    <r>
      <rPr>
        <sz val="10"/>
        <color theme="1"/>
        <rFont val="Arial"/>
        <family val="2"/>
        <charset val="204"/>
      </rPr>
      <t xml:space="preserve">mg </t>
    </r>
    <phoneticPr fontId="11"/>
  </si>
  <si>
    <r>
      <rPr>
        <sz val="10"/>
        <rFont val="HGGothicE"/>
        <family val="2"/>
        <charset val="128"/>
      </rPr>
      <t>DIVINE</t>
    </r>
    <r>
      <rPr>
        <sz val="10"/>
        <rFont val="Arial"/>
        <family val="2"/>
        <charset val="204"/>
      </rPr>
      <t xml:space="preserve"> JENESIS</t>
    </r>
    <r>
      <rPr>
        <sz val="10"/>
        <rFont val="HGGothicE"/>
        <family val="2"/>
        <charset val="128"/>
      </rPr>
      <t xml:space="preserve"> (45pcs)</t>
    </r>
    <phoneticPr fontId="11"/>
  </si>
  <si>
    <r>
      <rPr>
        <sz val="10"/>
        <rFont val="HGGothicE"/>
        <family val="2"/>
        <charset val="128"/>
      </rPr>
      <t>DIVINE</t>
    </r>
    <r>
      <rPr>
        <sz val="10"/>
        <rFont val="Arial"/>
        <family val="2"/>
        <charset val="204"/>
      </rPr>
      <t xml:space="preserve"> JENESIS</t>
    </r>
    <r>
      <rPr>
        <sz val="10"/>
        <rFont val="HGGothicE"/>
        <family val="2"/>
        <charset val="128"/>
      </rPr>
      <t xml:space="preserve"> PRO (100pcs)</t>
    </r>
    <phoneticPr fontId="11"/>
  </si>
  <si>
    <r>
      <t>DIVIN</t>
    </r>
    <r>
      <rPr>
        <sz val="10"/>
        <rFont val="HGGothicE"/>
        <family val="2"/>
        <charset val="128"/>
      </rPr>
      <t>E　</t>
    </r>
    <r>
      <rPr>
        <sz val="10"/>
        <rFont val="Arial"/>
        <family val="2"/>
        <charset val="204"/>
      </rPr>
      <t>Fine Water 1000ml</t>
    </r>
    <phoneticPr fontId="11"/>
  </si>
  <si>
    <t>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t>
  </si>
  <si>
    <t>水・ココイルグルタミン酸ＴＥＡ、コカミドメチルＭＥＡ、ココイルグルタミン酸２Ｎａ、ラウリルヒドロキシスルタイン、ヒドロキシアルキル（Ｃ－12-14）ヒドロキシエチルサルコシン、ウラロイル加水分解シルクＮａ、デシルグルコシド、水溶性プロテオグリカン、ハチミツ、加水分解コラーゲン、ジラウロイルグルタミン酸Ｎａ（PCA/イソステリン酸）グリセレス-25、ジオレイン酸、PEG-120メチルグルコース、ポリクオタニウム-10、グリセリン、クエン酸Na、クエン酸、BG、EDTA-4Na、安息香酸Na、フェキシタエタノール、香料</t>
  </si>
  <si>
    <t>水、セテアリルアルコール、ハチミツ、バルミチン酸イソプロピルステアルトリモニウムクロリド、水溶性プロテオグリカン、トリ（カプリル酸/カプリン酸）グリセリン、セトリモニウムプロミド、ラウリルベタイン、EDTA-2Na、エタノール、プロビルパラベン、メチルパラペン、香料</t>
  </si>
  <si>
    <t>水、グリセリン、デシルグルコシド、BG、スクワラン、テトラオレイン酸ソルベス－３０、ペンチレングリコール、水溶性プロテオグリカン、ポリクオタニウム－５１、アルギニン、オレンジ果皮油、アトラスシーダー樹皮油、グレープフルーツ果皮油、ニオイテンジクアオイ油、キサンタンガム、カルボマー、フェノキシエタノール</t>
  </si>
  <si>
    <r>
      <rPr>
        <sz val="8"/>
        <color theme="1"/>
        <rFont val="HGGothicE"/>
        <family val="2"/>
        <charset val="128"/>
      </rPr>
      <t>ヒト臍帯幹細胞上清液をフリーズドライ化 (別添</t>
    </r>
    <r>
      <rPr>
        <sz val="8"/>
        <color theme="1"/>
        <rFont val="Arial"/>
        <family val="2"/>
        <charset val="204"/>
      </rPr>
      <t>SDS</t>
    </r>
    <r>
      <rPr>
        <sz val="8"/>
        <color theme="1"/>
        <rFont val="HGGothicE"/>
        <family val="2"/>
        <charset val="128"/>
      </rPr>
      <t>参照)</t>
    </r>
    <rPh sb="21" eb="23">
      <t>ベッテン</t>
    </rPh>
    <rPh sb="26" eb="28">
      <t>サンショウ</t>
    </rPh>
    <phoneticPr fontId="11"/>
  </si>
  <si>
    <t>NAD+</t>
  </si>
  <si>
    <t>NMN</t>
  </si>
  <si>
    <t>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t>
  </si>
  <si>
    <t>水(電解イオン水)</t>
    <rPh sb="0" eb="1">
      <t>ミズ</t>
    </rPh>
    <rPh sb="2" eb="4">
      <t>デンカイ</t>
    </rPh>
    <rPh sb="7" eb="8">
      <t>スイ</t>
    </rPh>
    <phoneticPr fontId="2"/>
  </si>
  <si>
    <r>
      <rPr>
        <sz val="10"/>
        <rFont val="MS Gothic"/>
        <family val="3"/>
        <charset val="128"/>
      </rPr>
      <t>《</t>
    </r>
    <r>
      <rPr>
        <sz val="10"/>
        <rFont val="Arial"/>
        <family val="2"/>
        <charset val="204"/>
      </rPr>
      <t>DD Perfect</t>
    </r>
    <r>
      <rPr>
        <sz val="10"/>
        <rFont val="MS Gothic"/>
        <family val="3"/>
        <charset val="128"/>
      </rPr>
      <t>》</t>
    </r>
    <r>
      <rPr>
        <sz val="10"/>
        <rFont val="Arial"/>
        <family val="2"/>
        <charset val="204"/>
      </rPr>
      <t xml:space="preserve"> Natural Leaf Cushion</t>
    </r>
    <r>
      <rPr>
        <sz val="10"/>
        <rFont val="HGGothicE"/>
        <family val="2"/>
        <charset val="128"/>
      </rPr>
      <t xml:space="preserve"> СНЯТО С ПР-ВА</t>
    </r>
    <phoneticPr fontId="11"/>
  </si>
  <si>
    <t>DIAMANTE TESTER</t>
    <phoneticPr fontId="11"/>
  </si>
  <si>
    <t>cleansing cream</t>
  </si>
  <si>
    <t>cleansing cream</t>
    <phoneticPr fontId="11"/>
  </si>
  <si>
    <t>Device</t>
  </si>
  <si>
    <t>Device</t>
    <phoneticPr fontId="11"/>
  </si>
  <si>
    <t>Empty bottle</t>
  </si>
  <si>
    <t>Empty bottle</t>
    <phoneticPr fontId="11"/>
  </si>
  <si>
    <t>STAMP TIPS</t>
  </si>
  <si>
    <t>STAMP TIPS</t>
    <phoneticPr fontId="11"/>
  </si>
  <si>
    <t>NEEDLE TIPS</t>
  </si>
  <si>
    <t>NEEDLE TIPS</t>
    <phoneticPr fontId="11"/>
  </si>
  <si>
    <t>skin serum</t>
  </si>
  <si>
    <t>skin serum</t>
    <phoneticPr fontId="11"/>
  </si>
  <si>
    <t>water</t>
  </si>
  <si>
    <t>water</t>
    <phoneticPr fontId="11"/>
  </si>
  <si>
    <t>face soap</t>
  </si>
  <si>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120ml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</si>
  <si>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200ml</t>
    </r>
    <r>
      <rPr>
        <sz val="10"/>
        <color theme="1"/>
        <rFont val="HGGothicE"/>
        <family val="3"/>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</si>
  <si>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500ml</t>
    </r>
    <r>
      <rPr>
        <sz val="10"/>
        <color theme="1"/>
        <rFont val="HGGothicE"/>
        <family val="3"/>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</si>
  <si>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No.5. 150ml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</si>
  <si>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No.5. 600ml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</si>
  <si>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No6. 150ml</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</si>
  <si>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No6. 600ml</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</si>
  <si>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AQUA Cleansing Gel No.1</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</si>
  <si>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AQUA Cleansing Soap No.2</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</si>
  <si>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SOWARE INTERNATIONAL</t>
    </r>
    <r>
      <rPr>
        <sz val="10"/>
        <color theme="1"/>
        <rFont val="MS Gothic"/>
        <family val="3"/>
        <charset val="128"/>
      </rPr>
      <t>》</t>
    </r>
    <r>
      <rPr>
        <sz val="10"/>
        <color theme="1"/>
        <rFont val="Arial"/>
        <family val="2"/>
        <charset val="204"/>
      </rPr>
      <t>PERFECT Thalasso Serum Thalasso Mask (1sheet)</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</si>
  <si>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SOWARE INTERNATIONAL</t>
    </r>
    <r>
      <rPr>
        <sz val="10"/>
        <color theme="1"/>
        <rFont val="MS Gothic"/>
        <family val="3"/>
        <charset val="128"/>
      </rPr>
      <t>》</t>
    </r>
    <r>
      <rPr>
        <sz val="10"/>
        <color theme="1"/>
        <rFont val="Arial"/>
        <family val="2"/>
        <charset val="204"/>
      </rPr>
      <t>PERFECT Thalasso Serum Thalasso Mask (10sheets)</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</si>
  <si>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DR SAIBO HAIR REBORN</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</si>
  <si>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DR SAIBO HAIR REBORN PRO</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</si>
  <si>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SHAMPOO</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</si>
  <si>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TREATMENT</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</si>
  <si>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CLEANSING CREAM</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</si>
  <si>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BOTTLE</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</si>
  <si>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DERMA PEN DEVICE (STAMP TIPS – 5 pcs)</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</si>
  <si>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 xml:space="preserve">STAMP TIPS for DERMAPEN  – 10 pcs </t>
    </r>
    <r>
      <rPr>
        <sz val="10"/>
        <color theme="1"/>
        <rFont val="Calibri"/>
        <family val="3"/>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</si>
  <si>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NEEDLE TIPS (36 pins) for DERMA PEN DEVICE – 10 pcs</t>
    </r>
    <r>
      <rPr>
        <sz val="10"/>
        <color theme="1"/>
        <rFont val="Calibri"/>
        <family val="2"/>
      </rPr>
      <t xml:space="preserve"> FOR TESTER (N.C.V.)</t>
    </r>
    <phoneticPr fontId="11"/>
  </si>
  <si>
    <t>SGF-OK 1ml FOR TESTER (N.C.V.)</t>
    <phoneticPr fontId="11"/>
  </si>
  <si>
    <t>SGF-OK 2ml FOR TESTER (N.C.V.)</t>
    <phoneticPr fontId="11"/>
  </si>
  <si>
    <t>NAD+250mg  FOR TESTER (N.C.V.)</t>
    <phoneticPr fontId="11"/>
  </si>
  <si>
    <t>NMN 500mg  FOR TESTER (N.C.V.)</t>
    <phoneticPr fontId="11"/>
  </si>
  <si>
    <t>DIVINE JENESIS (45pcs) FOR TESTER (N.C.V.)</t>
    <phoneticPr fontId="11"/>
  </si>
  <si>
    <t>DIVINE JENESIS PRO (100pcs) FOR TESTER (N.C.V.)</t>
    <phoneticPr fontId="11"/>
  </si>
  <si>
    <r>
      <t>DIVINE</t>
    </r>
    <r>
      <rPr>
        <sz val="10"/>
        <color theme="1"/>
        <rFont val="MS Gothic"/>
        <family val="3"/>
        <charset val="128"/>
      </rPr>
      <t>　</t>
    </r>
    <r>
      <rPr>
        <sz val="10"/>
        <color theme="1"/>
        <rFont val="Arial"/>
        <family val="2"/>
        <charset val="204"/>
      </rPr>
      <t>Fine Water 1000ml FOR TESTER (N.C.V.)</t>
    </r>
    <phoneticPr fontId="11"/>
  </si>
  <si>
    <r>
      <rPr>
        <sz val="10"/>
        <color theme="1"/>
        <rFont val="MS Gothic"/>
        <family val="3"/>
        <charset val="128"/>
      </rPr>
      <t>《</t>
    </r>
    <r>
      <rPr>
        <sz val="10"/>
        <color theme="1"/>
        <rFont val="Arial"/>
        <family val="2"/>
        <charset val="204"/>
      </rPr>
      <t>DD Perfect</t>
    </r>
    <r>
      <rPr>
        <sz val="10"/>
        <color theme="1"/>
        <rFont val="MS Gothic"/>
        <family val="3"/>
        <charset val="128"/>
      </rPr>
      <t>》</t>
    </r>
    <r>
      <rPr>
        <sz val="10"/>
        <color theme="1"/>
        <rFont val="Arial"/>
        <family val="2"/>
        <charset val="204"/>
      </rPr>
      <t xml:space="preserve"> Natural Leaf Cushion</t>
    </r>
    <r>
      <rPr>
        <sz val="10"/>
        <color theme="1"/>
        <rFont val="Calibri"/>
        <family val="2"/>
      </rPr>
      <t xml:space="preserve"> FOR TESTER (N.C.V.)</t>
    </r>
    <r>
      <rPr>
        <sz val="10"/>
        <color theme="1"/>
        <rFont val="Arial"/>
        <family val="2"/>
        <charset val="204"/>
      </rPr>
      <t xml:space="preserve"> СНЯТО С ПР-ВА</t>
    </r>
    <phoneticPr fontId="11"/>
  </si>
  <si>
    <t>《McCoy》NON F SKINCARE CLEANSING 200g</t>
  </si>
  <si>
    <t>NON F SKINCARE CLEANSING 200g</t>
  </si>
  <si>
    <t>《McCoy》McCELLRIE CLEANSING GEL 150g</t>
  </si>
  <si>
    <t>《McCoy》NON F SKINCARE CLEANSING 3g</t>
  </si>
  <si>
    <t>《McCoy》NON F SKINCARE CLEANSING 200g TESTER(N.C.V)</t>
  </si>
  <si>
    <t>《McCoy PRO》McCELLRIE CLEANSING GEL 500g TESTER(N.C.V)</t>
  </si>
  <si>
    <t>《McCoy》McCELLRIE CLEANSING GEL 150g TESTER(N.C.V)</t>
  </si>
  <si>
    <t>《McCoy》NON F SKINCARE CLEANSING 3g sample pouch(N.C.V)</t>
  </si>
  <si>
    <r>
      <rPr>
        <sz val="10"/>
        <color theme="1"/>
        <rFont val="HGGothicE"/>
        <family val="3"/>
        <charset val="128"/>
      </rPr>
      <t>《</t>
    </r>
    <r>
      <rPr>
        <sz val="10"/>
        <color theme="1"/>
        <rFont val="Arial"/>
        <family val="2"/>
        <charset val="204"/>
      </rPr>
      <t>RELENT PRO</t>
    </r>
    <r>
      <rPr>
        <sz val="10"/>
        <color theme="1"/>
        <rFont val="HGGothicE"/>
        <family val="3"/>
        <charset val="128"/>
      </rPr>
      <t>》</t>
    </r>
    <r>
      <rPr>
        <sz val="10"/>
        <color theme="1"/>
        <rFont val="Arial"/>
        <family val="2"/>
        <charset val="204"/>
      </rPr>
      <t>Yokibi Essence Cleansing</t>
    </r>
    <r>
      <rPr>
        <b/>
        <sz val="10"/>
        <color rgb="FFFF0000"/>
        <rFont val="Arial"/>
        <family val="2"/>
        <charset val="204"/>
      </rPr>
      <t xml:space="preserve"> </t>
    </r>
    <r>
      <rPr>
        <b/>
        <sz val="10"/>
        <rFont val="Arial"/>
        <family val="2"/>
        <charset val="204"/>
      </rPr>
      <t>270g</t>
    </r>
    <r>
      <rPr>
        <b/>
        <sz val="10"/>
        <color rgb="FFFF0000"/>
        <rFont val="Arial"/>
        <family val="2"/>
        <charset val="204"/>
      </rPr>
      <t xml:space="preserve"> </t>
    </r>
    <r>
      <rPr>
        <b/>
        <sz val="10"/>
        <color theme="1"/>
        <rFont val="Arial"/>
        <family val="2"/>
        <charset val="204"/>
      </rPr>
      <t>(Остаток:99шт)</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</si>
  <si>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 xml:space="preserve">Yokibi Essence Cold 270 g (Остаток: </t>
    </r>
    <r>
      <rPr>
        <sz val="10"/>
        <color theme="1"/>
        <rFont val="MS UI Gothic"/>
        <family val="2"/>
        <charset val="128"/>
      </rPr>
      <t>195</t>
    </r>
    <r>
      <rPr>
        <sz val="10"/>
        <color theme="1"/>
        <rFont val="Arial"/>
        <family val="2"/>
        <charset val="204"/>
      </rPr>
      <t>шт)</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</si>
  <si>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Yokibi Essence Lotion 250ml (Остаток: 1</t>
    </r>
    <r>
      <rPr>
        <sz val="10"/>
        <color theme="1"/>
        <rFont val="MS UI Gothic"/>
        <family val="2"/>
        <charset val="128"/>
      </rPr>
      <t>08</t>
    </r>
    <r>
      <rPr>
        <sz val="10"/>
        <color theme="1"/>
        <rFont val="Arial"/>
        <family val="2"/>
        <charset val="204"/>
      </rPr>
      <t>)</t>
    </r>
    <phoneticPr fontId="11"/>
  </si>
  <si>
    <r>
      <rPr>
        <sz val="10"/>
        <color theme="1"/>
        <rFont val="HGGothicE"/>
        <family val="3"/>
        <charset val="128"/>
      </rPr>
      <t>《</t>
    </r>
    <r>
      <rPr>
        <sz val="10"/>
        <color theme="1"/>
        <rFont val="Arial"/>
        <family val="2"/>
        <charset val="204"/>
      </rPr>
      <t>RELENT PRO</t>
    </r>
    <r>
      <rPr>
        <sz val="10"/>
        <color theme="1"/>
        <rFont val="HGGothicE"/>
        <family val="3"/>
        <charset val="128"/>
      </rPr>
      <t>》</t>
    </r>
    <r>
      <rPr>
        <sz val="10"/>
        <color theme="1"/>
        <rFont val="Arial"/>
        <family val="2"/>
        <charset val="204"/>
      </rPr>
      <t>Yokibi Essence Gel 200g</t>
    </r>
    <r>
      <rPr>
        <sz val="10"/>
        <color theme="1"/>
        <rFont val="MS UI Gothic"/>
        <family val="2"/>
        <charset val="128"/>
      </rPr>
      <t xml:space="preserve"> l (</t>
    </r>
    <r>
      <rPr>
        <sz val="10"/>
        <color theme="1"/>
        <rFont val="MS UI Gothic"/>
        <family val="2"/>
        <charset val="204"/>
      </rPr>
      <t>Остаток: 89)</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</si>
  <si>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Yokibi Essence Fresh 250ml (Остаток:1</t>
    </r>
    <r>
      <rPr>
        <sz val="10"/>
        <color theme="1"/>
        <rFont val="MS UI Gothic"/>
        <family val="2"/>
        <charset val="128"/>
      </rPr>
      <t>31</t>
    </r>
    <r>
      <rPr>
        <sz val="10"/>
        <color theme="1"/>
        <rFont val="Arial"/>
        <family val="2"/>
        <charset val="204"/>
      </rPr>
      <t xml:space="preserve"> шт)</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</si>
  <si>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Yokibi Essence Eye Treatment 100ml</t>
    </r>
    <r>
      <rPr>
        <sz val="10"/>
        <rFont val="MS UI Gothic"/>
        <family val="2"/>
        <charset val="128"/>
      </rPr>
      <t xml:space="preserve"> (</t>
    </r>
    <r>
      <rPr>
        <sz val="10"/>
        <rFont val="MS UI Gothic"/>
        <family val="2"/>
        <charset val="204"/>
      </rPr>
      <t>Остаток: 68)</t>
    </r>
    <phoneticPr fontId="11"/>
  </si>
  <si>
    <r>
      <rPr>
        <sz val="10"/>
        <color rgb="FF000000"/>
        <rFont val="HGGothicE"/>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Yokibi Essence Cream 50g (Остаток 1</t>
    </r>
    <r>
      <rPr>
        <sz val="10"/>
        <color rgb="FF000000"/>
        <rFont val="MS UI Gothic"/>
        <family val="2"/>
        <charset val="128"/>
      </rPr>
      <t>24</t>
    </r>
    <r>
      <rPr>
        <sz val="10"/>
        <color rgb="FF000000"/>
        <rFont val="Arial"/>
        <family val="2"/>
        <charset val="204"/>
      </rPr>
      <t>)</t>
    </r>
    <phoneticPr fontId="11"/>
  </si>
  <si>
    <r>
      <rPr>
        <sz val="10"/>
        <color theme="1"/>
        <rFont val="MS Gothic"/>
        <family val="3"/>
        <charset val="128"/>
      </rPr>
      <t>《</t>
    </r>
    <r>
      <rPr>
        <sz val="10"/>
        <color theme="1"/>
        <rFont val="Arial"/>
        <family val="2"/>
        <charset val="204"/>
      </rPr>
      <t>RELENT PRO</t>
    </r>
    <r>
      <rPr>
        <sz val="10"/>
        <color theme="1"/>
        <rFont val="MS Gothic"/>
        <family val="3"/>
        <charset val="128"/>
      </rPr>
      <t>》</t>
    </r>
    <r>
      <rPr>
        <sz val="10"/>
        <color theme="1"/>
        <rFont val="Arial"/>
        <family val="2"/>
        <charset val="204"/>
      </rPr>
      <t xml:space="preserve">Yokibi Essence Pack 200g </t>
    </r>
    <r>
      <rPr>
        <sz val="10"/>
        <color theme="1"/>
        <rFont val="Calibri"/>
        <family val="2"/>
      </rPr>
      <t>(</t>
    </r>
    <r>
      <rPr>
        <sz val="10"/>
        <color theme="1"/>
        <rFont val="Arial"/>
        <family val="2"/>
        <charset val="204"/>
      </rPr>
      <t>Остаток</t>
    </r>
    <r>
      <rPr>
        <sz val="10"/>
        <color theme="1"/>
        <rFont val="Calibri"/>
        <family val="2"/>
      </rPr>
      <t xml:space="preserve"> </t>
    </r>
    <r>
      <rPr>
        <sz val="10"/>
        <color theme="1"/>
        <rFont val="MS UI Gothic"/>
        <family val="2"/>
        <charset val="128"/>
      </rPr>
      <t>87</t>
    </r>
    <r>
      <rPr>
        <sz val="10"/>
        <color theme="1"/>
        <rFont val="Calibri"/>
        <family val="2"/>
      </rPr>
      <t>)</t>
    </r>
    <phoneticPr fontId="11"/>
  </si>
  <si>
    <r>
      <rPr>
        <sz val="10"/>
        <color rgb="FF000000"/>
        <rFont val="MS Gothic"/>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 xml:space="preserve">YOKIBI Essence Silky Mousse 250ml </t>
    </r>
    <r>
      <rPr>
        <sz val="10"/>
        <color rgb="FF000000"/>
        <rFont val="Calibri"/>
        <family val="2"/>
      </rPr>
      <t>(</t>
    </r>
    <r>
      <rPr>
        <sz val="10"/>
        <color rgb="FF000000"/>
        <rFont val="Arial"/>
        <family val="2"/>
        <charset val="204"/>
      </rPr>
      <t>Остаток</t>
    </r>
    <r>
      <rPr>
        <sz val="10"/>
        <color rgb="FF000000"/>
        <rFont val="Calibri"/>
        <family val="2"/>
      </rPr>
      <t xml:space="preserve"> 1</t>
    </r>
    <r>
      <rPr>
        <sz val="10"/>
        <color rgb="FF000000"/>
        <rFont val="MS UI Gothic"/>
        <family val="2"/>
        <charset val="128"/>
      </rPr>
      <t>95</t>
    </r>
    <r>
      <rPr>
        <sz val="10"/>
        <color rgb="FF000000"/>
        <rFont val="Calibri"/>
        <family val="2"/>
      </rPr>
      <t>)</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</si>
  <si>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 xml:space="preserve">La Cerarl Doreor Cleansing 200g </t>
    </r>
    <r>
      <rPr>
        <sz val="10"/>
        <rFont val="Calibri"/>
        <family val="3"/>
      </rPr>
      <t>(</t>
    </r>
    <r>
      <rPr>
        <sz val="10"/>
        <rFont val="Arial"/>
        <family val="3"/>
        <charset val="128"/>
      </rPr>
      <t>Остаток</t>
    </r>
    <r>
      <rPr>
        <sz val="10"/>
        <rFont val="Calibri"/>
        <family val="3"/>
      </rPr>
      <t xml:space="preserve"> </t>
    </r>
    <r>
      <rPr>
        <sz val="10"/>
        <rFont val="HGGothicE"/>
        <family val="3"/>
        <charset val="128"/>
      </rPr>
      <t>44</t>
    </r>
    <r>
      <rPr>
        <sz val="10"/>
        <rFont val="Calibri"/>
        <family val="3"/>
      </rPr>
      <t>)</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</si>
  <si>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 xml:space="preserve">La Cerarl Doreor Cleansing 270g </t>
    </r>
    <r>
      <rPr>
        <sz val="10"/>
        <rFont val="Calibri"/>
        <family val="2"/>
      </rPr>
      <t>(</t>
    </r>
    <r>
      <rPr>
        <sz val="10"/>
        <rFont val="Arial"/>
        <family val="2"/>
        <charset val="204"/>
      </rPr>
      <t>Остаток</t>
    </r>
    <r>
      <rPr>
        <sz val="10"/>
        <rFont val="Calibri"/>
        <family val="2"/>
      </rPr>
      <t xml:space="preserve"> </t>
    </r>
    <r>
      <rPr>
        <sz val="10"/>
        <rFont val="HGGothicE"/>
        <family val="2"/>
        <charset val="128"/>
      </rPr>
      <t>105</t>
    </r>
    <r>
      <rPr>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</si>
  <si>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Wash 270g </t>
    </r>
    <r>
      <rPr>
        <sz val="10"/>
        <rFont val="Calibri"/>
        <family val="2"/>
      </rPr>
      <t>(</t>
    </r>
    <r>
      <rPr>
        <sz val="10"/>
        <rFont val="Arial"/>
        <family val="2"/>
        <charset val="128"/>
      </rPr>
      <t>Остаток</t>
    </r>
    <r>
      <rPr>
        <sz val="10"/>
        <rFont val="Calibri"/>
        <family val="2"/>
      </rPr>
      <t xml:space="preserve"> </t>
    </r>
    <r>
      <rPr>
        <sz val="10"/>
        <rFont val="HGGothicE"/>
        <family val="2"/>
        <charset val="128"/>
      </rPr>
      <t>114</t>
    </r>
    <r>
      <rPr>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</si>
  <si>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Cold 270g</t>
    </r>
    <r>
      <rPr>
        <sz val="10"/>
        <rFont val="HGGothicE"/>
        <family val="2"/>
        <charset val="128"/>
      </rPr>
      <t xml:space="preserve">  (</t>
    </r>
    <r>
      <rPr>
        <sz val="10"/>
        <rFont val="HGGothicE"/>
        <family val="2"/>
        <charset val="204"/>
      </rPr>
      <t>Остаток 286)</t>
    </r>
    <phoneticPr fontId="11"/>
  </si>
  <si>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La cerarl Doreor Cold Нет</t>
    </r>
    <r>
      <rPr>
        <sz val="10"/>
        <color rgb="FFFF0000"/>
        <rFont val="Calibri"/>
        <family val="2"/>
      </rPr>
      <t xml:space="preserve"> </t>
    </r>
    <r>
      <rPr>
        <sz val="10"/>
        <color rgb="FFFF0000"/>
        <rFont val="Arial"/>
        <family val="2"/>
        <charset val="204"/>
      </rPr>
      <t>в</t>
    </r>
    <r>
      <rPr>
        <sz val="10"/>
        <color rgb="FFFF0000"/>
        <rFont val="Calibri"/>
        <family val="2"/>
      </rPr>
      <t xml:space="preserve"> </t>
    </r>
    <r>
      <rPr>
        <sz val="10"/>
        <color rgb="FFFF0000"/>
        <rFont val="Arial"/>
        <family val="2"/>
        <charset val="204"/>
      </rPr>
      <t>наличии</t>
    </r>
    <phoneticPr fontId="11"/>
  </si>
  <si>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La Cerarl Doreor Wash 200g  Нет</t>
    </r>
    <r>
      <rPr>
        <sz val="10"/>
        <color rgb="FFFF0000"/>
        <rFont val="Calibri"/>
        <family val="2"/>
      </rPr>
      <t xml:space="preserve"> </t>
    </r>
    <r>
      <rPr>
        <sz val="10"/>
        <color rgb="FFFF0000"/>
        <rFont val="Arial"/>
        <family val="2"/>
        <charset val="204"/>
      </rPr>
      <t>в</t>
    </r>
    <r>
      <rPr>
        <sz val="10"/>
        <color rgb="FFFF0000"/>
        <rFont val="Calibri"/>
        <family val="2"/>
      </rPr>
      <t xml:space="preserve"> </t>
    </r>
    <r>
      <rPr>
        <sz val="10"/>
        <color rgb="FFFF0000"/>
        <rFont val="Arial"/>
        <family val="2"/>
        <charset val="204"/>
      </rPr>
      <t>наличии</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</si>
  <si>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Fresh 250ml</t>
    </r>
    <r>
      <rPr>
        <sz val="10"/>
        <rFont val="HGGothicE"/>
        <family val="2"/>
        <charset val="128"/>
      </rPr>
      <t xml:space="preserve"> (</t>
    </r>
    <r>
      <rPr>
        <sz val="10"/>
        <rFont val="HGGothicE"/>
        <family val="2"/>
        <charset val="204"/>
      </rPr>
      <t>Остаток 73)</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</si>
  <si>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VC Runny 250ml</t>
    </r>
    <r>
      <rPr>
        <sz val="10"/>
        <rFont val="HGGothicE"/>
        <family val="2"/>
        <charset val="128"/>
      </rPr>
      <t xml:space="preserve"> (</t>
    </r>
    <r>
      <rPr>
        <sz val="10"/>
        <rFont val="HGGothicE"/>
        <family val="2"/>
        <charset val="204"/>
      </rPr>
      <t>Остаток 85)</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</si>
  <si>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La cerarl Doreor Doll 250ml</t>
    </r>
    <r>
      <rPr>
        <sz val="10"/>
        <rFont val="HGGothicE"/>
        <family val="2"/>
        <charset val="128"/>
      </rPr>
      <t xml:space="preserve"> (</t>
    </r>
    <r>
      <rPr>
        <sz val="10"/>
        <rFont val="HGGothicE"/>
        <family val="2"/>
        <charset val="204"/>
      </rPr>
      <t>Остаток 98)</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</si>
  <si>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Runny 100ml</t>
    </r>
    <r>
      <rPr>
        <sz val="10"/>
        <rFont val="HGGothicE"/>
        <family val="2"/>
        <charset val="128"/>
      </rPr>
      <t xml:space="preserve"> (</t>
    </r>
    <r>
      <rPr>
        <sz val="10"/>
        <rFont val="HGGothicE"/>
        <family val="2"/>
        <charset val="204"/>
      </rPr>
      <t>Остаток 122)</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</si>
  <si>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Serum 100ml</t>
    </r>
    <r>
      <rPr>
        <sz val="10"/>
        <rFont val="HGGothicE"/>
        <family val="2"/>
        <charset val="128"/>
      </rPr>
      <t xml:space="preserve"> (</t>
    </r>
    <r>
      <rPr>
        <sz val="10"/>
        <rFont val="HGGothicE"/>
        <family val="2"/>
        <charset val="204"/>
      </rPr>
      <t>Остаток 55)</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</si>
  <si>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Pack</t>
    </r>
    <r>
      <rPr>
        <b/>
        <sz val="10"/>
        <rFont val="Arial"/>
        <family val="2"/>
        <charset val="204"/>
      </rPr>
      <t xml:space="preserve"> 270g </t>
    </r>
    <r>
      <rPr>
        <b/>
        <sz val="10"/>
        <rFont val="Calibri"/>
        <family val="2"/>
      </rPr>
      <t>(</t>
    </r>
    <r>
      <rPr>
        <b/>
        <sz val="10"/>
        <rFont val="Arial"/>
        <family val="2"/>
        <charset val="204"/>
      </rPr>
      <t>Остаток</t>
    </r>
    <r>
      <rPr>
        <b/>
        <sz val="10"/>
        <rFont val="Calibri"/>
        <family val="2"/>
      </rPr>
      <t xml:space="preserve"> </t>
    </r>
    <r>
      <rPr>
        <b/>
        <sz val="10"/>
        <rFont val="HGGothicE"/>
        <family val="2"/>
        <charset val="128"/>
      </rPr>
      <t>101</t>
    </r>
    <r>
      <rPr>
        <b/>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</si>
  <si>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Milk 200ml (Остаток: </t>
    </r>
    <r>
      <rPr>
        <sz val="10"/>
        <rFont val="HGGothicE"/>
        <family val="2"/>
        <charset val="128"/>
      </rPr>
      <t>127</t>
    </r>
    <r>
      <rPr>
        <sz val="10"/>
        <rFont val="Arial"/>
        <family val="2"/>
        <charset val="204"/>
      </rPr>
      <t>)</t>
    </r>
    <phoneticPr fontId="11"/>
  </si>
  <si>
    <r>
      <rPr>
        <sz val="10"/>
        <color rgb="FF000000"/>
        <rFont val="HGGothicE"/>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 xml:space="preserve">La Cerarl Doreor Cream 100g (Остаток: </t>
    </r>
    <r>
      <rPr>
        <sz val="10"/>
        <color rgb="FF000000"/>
        <rFont val="HGGothicE"/>
        <family val="2"/>
        <charset val="128"/>
      </rPr>
      <t>70</t>
    </r>
    <r>
      <rPr>
        <sz val="10"/>
        <color rgb="FF000000"/>
        <rFont val="Arial"/>
        <family val="2"/>
        <charset val="204"/>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</si>
  <si>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Gelee SP 100ml (Остаток: </t>
    </r>
    <r>
      <rPr>
        <sz val="10"/>
        <rFont val="HGGothicE"/>
        <family val="2"/>
        <charset val="128"/>
      </rPr>
      <t>143</t>
    </r>
    <r>
      <rPr>
        <sz val="10"/>
        <rFont val="Arial"/>
        <family val="2"/>
        <charset val="204"/>
      </rPr>
      <t>)</t>
    </r>
    <phoneticPr fontId="11"/>
  </si>
  <si>
    <t>LP178P</t>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</si>
  <si>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Calibri"/>
        <family val="3"/>
      </rPr>
      <t>ABILITY CLEAR WASH</t>
    </r>
    <phoneticPr fontId="11"/>
  </si>
  <si>
    <t xml:space="preserve">SAMPLE/TESTER </t>
    <phoneticPr fontId="11"/>
  </si>
  <si>
    <r>
      <t>COCOCHI Facial Essence Cream Mask N</t>
    </r>
    <r>
      <rPr>
        <sz val="10"/>
        <rFont val="Yu Gothic"/>
        <family val="2"/>
        <charset val="128"/>
      </rPr>
      <t xml:space="preserve"> </t>
    </r>
    <r>
      <rPr>
        <sz val="10"/>
        <rFont val="Yu Gothic"/>
        <family val="2"/>
        <charset val="204"/>
      </rPr>
      <t>СНЯЛИ С ПР-ВА</t>
    </r>
    <phoneticPr fontId="11"/>
  </si>
  <si>
    <t>粗利</t>
    <rPh sb="0" eb="2">
      <t>アラリ</t>
    </rPh>
    <phoneticPr fontId="11"/>
  </si>
  <si>
    <r>
      <rPr>
        <sz val="10"/>
        <rFont val="MS Gothic"/>
        <family val="3"/>
        <charset val="128"/>
      </rPr>
      <t>《</t>
    </r>
    <r>
      <rPr>
        <sz val="10"/>
        <rFont val="Arial"/>
        <family val="2"/>
        <charset val="204"/>
      </rPr>
      <t>SKIN INNOVATION</t>
    </r>
    <r>
      <rPr>
        <sz val="10"/>
        <rFont val="MS Gothic"/>
        <family val="3"/>
        <charset val="128"/>
      </rPr>
      <t>》</t>
    </r>
    <r>
      <rPr>
        <sz val="10"/>
        <rFont val="Arial"/>
        <family val="2"/>
        <charset val="204"/>
      </rPr>
      <t>SODA GEL PACK 300g*2</t>
    </r>
    <phoneticPr fontId="11"/>
  </si>
  <si>
    <r>
      <rPr>
        <sz val="12"/>
        <color theme="1"/>
        <rFont val="Yu Gothic"/>
        <family val="2"/>
        <charset val="128"/>
      </rPr>
      <t>MARY PLATINUE</t>
    </r>
    <r>
      <rPr>
        <sz val="12"/>
        <color theme="1"/>
        <rFont val="Arial"/>
        <family val="2"/>
        <charset val="204"/>
      </rPr>
      <t xml:space="preserve"> TESTER</t>
    </r>
    <phoneticPr fontId="11"/>
  </si>
  <si>
    <t>《SKIN INNOVATION》SODA GEL PACK 80g*2</t>
  </si>
  <si>
    <t>《SKIN INNOVATION》SODA GEL PACK 300g*2</t>
  </si>
  <si>
    <r>
      <t xml:space="preserve">ROYAL COSMETICS </t>
    </r>
    <r>
      <rPr>
        <sz val="16"/>
        <color rgb="FF000000"/>
        <rFont val="Yu Gothic"/>
        <family val="2"/>
        <charset val="128"/>
      </rPr>
      <t>07.2025</t>
    </r>
    <r>
      <rPr>
        <sz val="16"/>
        <color rgb="FF000000"/>
        <rFont val="ＭＳ ゴシック"/>
        <family val="3"/>
        <charset val="128"/>
      </rPr>
      <t>輸出</t>
    </r>
    <phoneticPr fontId="11"/>
  </si>
  <si>
    <t>2025/3/16(午前)</t>
    <phoneticPr fontId="11"/>
  </si>
  <si>
    <t>請求書No：250708KS</t>
    <phoneticPr fontId="11"/>
  </si>
  <si>
    <r>
      <t xml:space="preserve">ROYAL COSMETICS </t>
    </r>
    <r>
      <rPr>
        <sz val="16"/>
        <color theme="1"/>
        <rFont val="MS UI Gothic"/>
        <family val="2"/>
        <charset val="128"/>
      </rPr>
      <t>07</t>
    </r>
    <r>
      <rPr>
        <sz val="16"/>
        <color theme="1"/>
        <rFont val="Arial"/>
        <family val="2"/>
      </rPr>
      <t>.</t>
    </r>
    <r>
      <rPr>
        <sz val="16"/>
        <color theme="1"/>
        <rFont val="MS UI Gothic"/>
        <family val="2"/>
        <charset val="128"/>
      </rPr>
      <t>2025</t>
    </r>
    <r>
      <rPr>
        <sz val="16"/>
        <color theme="1"/>
        <rFont val="MS Gothic"/>
        <family val="3"/>
        <charset val="128"/>
      </rPr>
      <t>輸出</t>
    </r>
  </si>
  <si>
    <r>
      <t>202</t>
    </r>
    <r>
      <rPr>
        <b/>
        <sz val="10"/>
        <color rgb="FFFF0000"/>
        <rFont val="MS UI Gothic"/>
        <family val="2"/>
        <charset val="128"/>
      </rPr>
      <t>5</t>
    </r>
    <r>
      <rPr>
        <b/>
        <sz val="10"/>
        <color rgb="FFFF0000"/>
        <rFont val="Arial"/>
        <family val="2"/>
      </rPr>
      <t>/7/16</t>
    </r>
    <r>
      <rPr>
        <b/>
        <sz val="10"/>
        <color rgb="FFFF0000"/>
        <rFont val="MS Gothic"/>
        <family val="3"/>
        <charset val="128"/>
      </rPr>
      <t>（午前中）</t>
    </r>
  </si>
  <si>
    <r>
      <t>ROYAL COSMETICS 07.2025</t>
    </r>
    <r>
      <rPr>
        <sz val="16"/>
        <color rgb="FF000000"/>
        <rFont val="ＭＳ ゴシック"/>
        <family val="3"/>
        <charset val="128"/>
      </rPr>
      <t>輸出</t>
    </r>
  </si>
  <si>
    <r>
      <t xml:space="preserve">ROYAL COSMETICS </t>
    </r>
    <r>
      <rPr>
        <sz val="16"/>
        <color rgb="FF000000"/>
        <rFont val="MS UI Gothic"/>
        <family val="2"/>
        <charset val="128"/>
      </rPr>
      <t>07.2025</t>
    </r>
    <r>
      <rPr>
        <sz val="16"/>
        <color rgb="FF000000"/>
        <rFont val="ＭＳ Ｐ明朝"/>
        <family val="1"/>
        <charset val="128"/>
      </rPr>
      <t>輸出</t>
    </r>
  </si>
  <si>
    <t>2025/07/16(午前)</t>
  </si>
  <si>
    <r>
      <rPr>
        <sz val="10"/>
        <color rgb="FF000000"/>
        <rFont val="Arial"/>
        <family val="2"/>
        <charset val="204"/>
      </rPr>
      <t>CHANSON</t>
    </r>
    <r>
      <rPr>
        <sz val="10"/>
        <color indexed="8"/>
        <rFont val="Arial"/>
        <family val="2"/>
        <charset val="204"/>
      </rPr>
      <t xml:space="preserve"> Shopping bag Size M</t>
    </r>
  </si>
  <si>
    <r>
      <t>2025/7</t>
    </r>
    <r>
      <rPr>
        <b/>
        <sz val="8"/>
        <color rgb="FFFF0000"/>
        <rFont val="HGGothicE"/>
        <family val="2"/>
        <charset val="128"/>
      </rPr>
      <t>/16</t>
    </r>
    <r>
      <rPr>
        <b/>
        <sz val="8"/>
        <color rgb="FFFF0000"/>
        <rFont val="MS Gothic"/>
        <family val="3"/>
        <charset val="128"/>
      </rPr>
      <t>（午前中）</t>
    </r>
  </si>
  <si>
    <r>
      <rPr>
        <sz val="16"/>
        <color rgb="FF000000"/>
        <rFont val="Arial"/>
        <family val="2"/>
        <charset val="204"/>
      </rPr>
      <t>ROYAL COSMETICS 07.2025</t>
    </r>
    <r>
      <rPr>
        <sz val="16"/>
        <color rgb="FF000000"/>
        <rFont val="ＭＳ ゴシック"/>
        <family val="3"/>
        <charset val="128"/>
      </rPr>
      <t>輸出</t>
    </r>
  </si>
  <si>
    <t>7/16(午前)</t>
  </si>
  <si>
    <r>
      <t>202</t>
    </r>
    <r>
      <rPr>
        <sz val="8"/>
        <color theme="1"/>
        <rFont val="Yu Gothic"/>
        <family val="2"/>
        <charset val="128"/>
      </rPr>
      <t>5</t>
    </r>
    <r>
      <rPr>
        <sz val="8"/>
        <color theme="1"/>
        <rFont val="Arial"/>
        <family val="2"/>
      </rPr>
      <t>/7/1</t>
    </r>
    <r>
      <rPr>
        <sz val="8"/>
        <color theme="1"/>
        <rFont val="Yu Gothic"/>
        <family val="2"/>
        <charset val="128"/>
      </rPr>
      <t>6(午前)</t>
    </r>
  </si>
  <si>
    <t>Zephyrien Mask Seal</t>
  </si>
  <si>
    <r>
      <t xml:space="preserve">PureBio Essence Pro 100ml </t>
    </r>
    <r>
      <rPr>
        <sz val="10"/>
        <color rgb="FFFF0000"/>
        <rFont val="Arial"/>
        <family val="2"/>
        <charset val="204"/>
      </rPr>
      <t>ОБРАЗЦЫ В РФ НЕ ОТПРАВЛЯЛИ</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</si>
  <si>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AROMA LEAF TREATMENT </t>
    </r>
  </si>
  <si>
    <t>U'll SHAMPOO</t>
  </si>
  <si>
    <t>U'll CONDITIONER</t>
  </si>
  <si>
    <t>U'll BODY SOAP</t>
  </si>
  <si>
    <t>水、ソルビトール、カリ石ケン素地、ココアンホ酢酸Ｎａ、コカミドＤＥＡ、塩化Ｎａ、香料、ラベンダー花エキス、ブドウ葉エキス、エゴマ葉エキス、酵母発酵エキス、カキタンニン、エクトイン、クエン酸トリエチル、（カプロイル／ラウロイル）ラクチレートＮａ、α－グルカンオリゴサッカリド、ＢＧ、エチドロン酸４Ｎａ、ポリリシン、炭酸水素Ｎａ、炭酸Ｎａ、硫酸Ｎａ、クロラミンＴ、フェノキシエタノール</t>
  </si>
  <si>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U'll BODY SOAP</t>
    </r>
    <r>
      <rPr>
        <sz val="10"/>
        <rFont val="Arial"/>
        <family val="1"/>
        <charset val="128"/>
      </rPr>
      <t xml:space="preserve"> 550ｍｌ</t>
    </r>
  </si>
  <si>
    <t>TRANEXAMIC ACID, STEARYL GLYCYRRHETINATE,
CYCLOPENTASILOXANE, WATER, ZINC OXIDE, ETHYLHEXYL
METHOXYCINNAMATE, ISOSTEARYL NEOPENTANOATE,
BUTYLENE GLYCOL, DIMETHICONE, PEG-9
POLYDIMETHYLSILOXYETHYL DIMETHICONE, TITANIUM DIOXIDE,
GLYCERIN, POLYMETHYLSILSESQUIOXANE, DISODIUM
STEAROYL GLUTAMATE, ACRYLATES/DIMETHICONE
COPOLYMER, SCUTELLARIA BAICALENSIS ROOT EXTRACT,
GLYCERYL GLUCOSIDE, GLUCOSYLRUTIN, DISTEARDIMONIUM
HECTORITE, PAEONIA ALBIFLORA ROOT EXTRACT, SILICA
DIMETHYL SILYLATE, STEARIC ACID, GLYCINE SOJA (SOYBEAN)
SEED EXTRACT, CAMELLIA SINENSIS LEAF EXTRACT,
RHODOMYRTUS TOMENTOSA FRUIT EXTRACT, NYLON-12,
DEXTRIN PALMITATE, SODIUM HYALURONATE,
PHENOXYETHANOL, IRON OXIDES, PEG-10 DIMETHICONE,
HYDROGEN DIMETHICONE, DIPHENYLSILOXY PHENYL
TRIMETHICONE, SODIUM CHLORIDE, DIMETHICONE/VINYL
DIMETHICONE CROSSPOLYMER, FUCUS VESICULOSUS
EXTRACT, ALUMINUM HYDROXIDE, SOLUBLE COLLAGEN, SILICA</t>
  </si>
  <si>
    <t>水、オレフィン（Ｃ１４－１６）スルホン酸Ｎａ、コカミドＤＥＡ、コカミドプロピルベタイン、ソルビトール、ラウラミノプロピオン酸Ｎａ、香料、ラベンダー花エキス、ブドウ葉エキス、エゴマ葉エキス、酵母発酵エキス、カキタンニン、エクトイン、クエン酸トリエチル、（カプロイル／ラウロイル）ラクチレートＮａ、グアーヒドロキシプロピルトリモニウムクロリド、ココイルグルタミン酸ＴＥＡ、クエン酸、エチドロン酸４Ｎａ、ポリリシン、ＢＧ、塩化Ｎａ、安息香酸Ｎａ、炭酸水素Ｎａ、炭酸Ｎａ、硫酸Ｎａ、クロラミンＴ、フェノキシエタノール、メチルパラベン</t>
  </si>
  <si>
    <t>水、ジメチコン、ジステアリン酸グリコール、セタノール、グリセリン、ステアルトリモニウムクロリド、香料、ラベンダー花エキス、ブドウ葉エキス、エゴマ葉エキス、酵母発酵エキス、カキタンニン、エクトイン、クエン酸トリエチル、（カプロイル／ラウロイル）ラクチレートＮａ、（エチルヘキサン酸／ステアリン酸／アジピン酸）グリセリル、グアーヒドロキシプロピルトリモニウムクロリド、イソプロパノール、ステアリルアルコール、オクチルドデカノール、ポリシリコーン－２９、アモジメチコン、ポリリシン、ＢＧ、ＤＰＧ、グリコール酸、乳酸、炭酸水素Ｎａ、炭酸Ｎａ、硫酸Ｎａ、クロラミンＴ、フェノキシエタノール、メチルパラベン</t>
  </si>
  <si>
    <r>
      <rPr>
        <sz val="10"/>
        <rFont val="ＭＳ Ｐ明朝"/>
        <family val="1"/>
        <charset val="128"/>
      </rPr>
      <t>《</t>
    </r>
    <r>
      <rPr>
        <sz val="10"/>
        <rFont val="Arial"/>
        <family val="2"/>
        <charset val="204"/>
      </rPr>
      <t>CHANSON</t>
    </r>
    <r>
      <rPr>
        <sz val="10"/>
        <rFont val="ＭＳ Ｐ明朝"/>
        <family val="1"/>
        <charset val="128"/>
      </rPr>
      <t>》U'll</t>
    </r>
    <r>
      <rPr>
        <sz val="10"/>
        <rFont val="Arial"/>
        <family val="2"/>
        <charset val="204"/>
      </rPr>
      <t xml:space="preserve"> SHAMPOO </t>
    </r>
    <r>
      <rPr>
        <sz val="10"/>
        <rFont val="Arial"/>
        <family val="1"/>
        <charset val="128"/>
      </rPr>
      <t>550ml</t>
    </r>
  </si>
  <si>
    <r>
      <rPr>
        <sz val="10"/>
        <rFont val="ＭＳ Ｐ明朝"/>
        <family val="1"/>
        <charset val="128"/>
      </rPr>
      <t>《</t>
    </r>
    <r>
      <rPr>
        <sz val="10"/>
        <rFont val="Arial"/>
        <family val="2"/>
        <charset val="204"/>
      </rPr>
      <t>CHANSON</t>
    </r>
    <r>
      <rPr>
        <sz val="10"/>
        <rFont val="ＭＳ Ｐ明朝"/>
        <family val="1"/>
        <charset val="128"/>
      </rPr>
      <t>》U'll</t>
    </r>
    <r>
      <rPr>
        <sz val="10"/>
        <rFont val="Arial"/>
        <family val="2"/>
        <charset val="204"/>
      </rPr>
      <t xml:space="preserve">  CONDITIONER </t>
    </r>
    <r>
      <rPr>
        <sz val="10"/>
        <rFont val="Arial"/>
        <family val="1"/>
        <charset val="128"/>
      </rPr>
      <t>550ml</t>
    </r>
  </si>
  <si>
    <r>
      <rPr>
        <sz val="10"/>
        <rFont val="Arial"/>
        <family val="2"/>
      </rPr>
      <t>《</t>
    </r>
    <r>
      <rPr>
        <sz val="10"/>
        <rFont val="Arial"/>
        <family val="2"/>
        <charset val="204"/>
      </rPr>
      <t>CBON</t>
    </r>
    <r>
      <rPr>
        <sz val="10"/>
        <rFont val="Arial"/>
        <family val="2"/>
      </rPr>
      <t>》</t>
    </r>
    <r>
      <rPr>
        <sz val="10"/>
        <rFont val="Arial"/>
        <family val="2"/>
        <charset val="204"/>
      </rPr>
      <t xml:space="preserve"> ME BODY ESSENCE 200 ml </t>
    </r>
    <r>
      <rPr>
        <sz val="10"/>
        <color rgb="FFFF0000"/>
        <rFont val="Arial"/>
        <family val="2"/>
        <charset val="204"/>
      </rPr>
      <t>(CНЯТО С ПР-ВА, новинка будет в октябре)</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</si>
  <si>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NON F SKINCARE  Sample pouch set </t>
    </r>
    <r>
      <rPr>
        <sz val="10"/>
        <rFont val="MS Gothic"/>
        <family val="3"/>
        <charset val="128"/>
      </rPr>
      <t>(Cleansin</t>
    </r>
    <r>
      <rPr>
        <sz val="10"/>
        <rFont val="Calibri"/>
        <family val="3"/>
      </rPr>
      <t>g 3g</t>
    </r>
    <r>
      <rPr>
        <sz val="10"/>
        <rFont val="MS Gothic"/>
        <family val="3"/>
        <charset val="128"/>
      </rPr>
      <t>, Wash 2</t>
    </r>
    <r>
      <rPr>
        <sz val="10"/>
        <rFont val="Calibri"/>
        <family val="3"/>
      </rPr>
      <t>g</t>
    </r>
    <r>
      <rPr>
        <sz val="10"/>
        <rFont val="MS Gothic"/>
        <family val="3"/>
        <charset val="128"/>
      </rPr>
      <t>, Lotion 1.5</t>
    </r>
    <r>
      <rPr>
        <sz val="10"/>
        <rFont val="Calibri"/>
        <family val="3"/>
      </rPr>
      <t>m</t>
    </r>
    <r>
      <rPr>
        <sz val="10"/>
        <rFont val="MS Gothic"/>
        <family val="3"/>
        <charset val="128"/>
      </rPr>
      <t>l, Serum 0.6ml, Emulsion 0.6ml)</t>
    </r>
  </si>
  <si>
    <t>VIONEE Sensitive Moisture Wash</t>
  </si>
  <si>
    <t xml:space="preserve">VIONEE Sensitive Bright Cream </t>
  </si>
  <si>
    <t>VIONEE Sensitive Protect Serum</t>
  </si>
  <si>
    <t>VIONEE Sensitive Niсo Plus</t>
  </si>
  <si>
    <t xml:space="preserve">Esthe Pro Labo
</t>
  </si>
  <si>
    <t xml:space="preserve">
«Science Lab Co.,Ltd»</t>
  </si>
  <si>
    <t>4560401461689</t>
  </si>
  <si>
    <t>4560401461696</t>
  </si>
  <si>
    <t>4560401461702</t>
  </si>
  <si>
    <t>4560401461719</t>
  </si>
  <si>
    <t>4560401461726</t>
  </si>
  <si>
    <t>4560401461849</t>
  </si>
  <si>
    <t>4560401461856</t>
  </si>
  <si>
    <t>QUALITY 1st DERMA LASER SPECTER VCMAX MOISTURE 240ml</t>
  </si>
  <si>
    <t>QUALITY 1st DERMA LASER SPECTER VCMAX REFRESHING&amp;T 240ml</t>
  </si>
  <si>
    <t>QUALITY 1st DERMA LASER SPECTER ULTHERA CMAX 30ml</t>
  </si>
  <si>
    <t>QUALITY 1st DERMA LASER SPECTER ULTHERA RNMAX 30ml</t>
  </si>
  <si>
    <t>QUALITY 1st DERMA LASER SPECTER CERAMIDE CREAM 70g</t>
  </si>
  <si>
    <t>QUALITY 1st DERMA LASER SPECTER  VCMAX Z 7sheets</t>
  </si>
  <si>
    <t>水,ＤＰＧ,ナイアシンアミド,グリセリン,アスコルビン酸,パルミチン酸アスコルビルリン酸３Ｎａ,リン酸アスコルビルＭｇ,テトラヘキシルデカン酸アスコルビル,パルミチン酸アスコルビル,グルタチオン,水添レチノール,セラミドＮＰ,セラミドＡＰ,セラミドＥＯＰ,フィトスフィンゴシン,グリチルリチン酸２Ｋ,アルブチン,ＢＧ,トリプロピレングリコール,水添レシチン,ダイズステロール,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トリ（カプリル酸／カプリン酸）グリセリル,コレステロール,ラウロイルラクチレートＮａ,カルボマー,リノール酸,リノレン酸,レシチン</t>
  </si>
  <si>
    <t>CHANSON TESTER</t>
  </si>
  <si>
    <t>《CHANSON》U'll SHAMPOO 550ml</t>
  </si>
  <si>
    <t>《CHANSON》U'll  CONDITIONER 550ml</t>
  </si>
  <si>
    <t>《CHANSON》U'll BODY SOAP 550ｍｌ</t>
  </si>
  <si>
    <t>conditioner</t>
  </si>
  <si>
    <t>Purebio TESTER</t>
  </si>
  <si>
    <t>PureBio Tone Up UV white 50g</t>
  </si>
  <si>
    <r>
      <rPr>
        <sz val="8"/>
        <rFont val="游ゴシック"/>
        <family val="2"/>
        <charset val="128"/>
      </rPr>
      <t>Ａ剤：水、プロパンジオール、クエン酸、クエン酸</t>
    </r>
    <r>
      <rPr>
        <sz val="8"/>
        <rFont val="Arial"/>
        <family val="2"/>
        <charset val="204"/>
      </rPr>
      <t>Na</t>
    </r>
    <r>
      <rPr>
        <sz val="8"/>
        <rFont val="游ゴシック"/>
        <family val="2"/>
        <charset val="128"/>
      </rPr>
      <t>、ステアロキシヒドロキシプロピルメチルセルロース、グリセリン、セラミド</t>
    </r>
    <r>
      <rPr>
        <sz val="8"/>
        <rFont val="Arial"/>
        <family val="2"/>
        <charset val="204"/>
      </rPr>
      <t>2</t>
    </r>
    <r>
      <rPr>
        <sz val="8"/>
        <rFont val="游ゴシック"/>
        <family val="2"/>
        <charset val="128"/>
      </rPr>
      <t>、水溶性コラーゲン、シルク、ＰＥＧ－</t>
    </r>
    <r>
      <rPr>
        <sz val="8"/>
        <rFont val="Arial"/>
        <family val="2"/>
        <charset val="204"/>
      </rPr>
      <t>60</t>
    </r>
    <r>
      <rPr>
        <sz val="8"/>
        <rFont val="游ゴシック"/>
        <family val="2"/>
        <charset val="128"/>
      </rPr>
      <t>水添ヒマシ油、ＢＧ、ペンチレングリコール、（メタクリル酸グリセリルアミドエチル</t>
    </r>
    <r>
      <rPr>
        <sz val="8"/>
        <rFont val="Arial"/>
        <family val="2"/>
        <charset val="204"/>
      </rPr>
      <t>/</t>
    </r>
    <r>
      <rPr>
        <sz val="8"/>
        <rFont val="游ゴシック"/>
        <family val="2"/>
        <charset val="128"/>
      </rPr>
      <t>メタクリル酸ステアリル）コポリマー、フェノキシエタノール、ダマスクバラ油　　　　　　　　　　　　　</t>
    </r>
    <r>
      <rPr>
        <sz val="8"/>
        <rFont val="Arial"/>
        <family val="2"/>
        <charset val="204"/>
      </rPr>
      <t xml:space="preserve">
</t>
    </r>
    <r>
      <rPr>
        <sz val="8"/>
        <rFont val="游ゴシック"/>
        <family val="2"/>
        <charset val="128"/>
      </rPr>
      <t>Ｂ剤：水、プロパンジオール、炭酸水素</t>
    </r>
    <r>
      <rPr>
        <sz val="8"/>
        <rFont val="Arial"/>
        <family val="2"/>
        <charset val="204"/>
      </rPr>
      <t>Na</t>
    </r>
    <r>
      <rPr>
        <sz val="8"/>
        <rFont val="游ゴシック"/>
        <family val="2"/>
        <charset val="128"/>
      </rPr>
      <t>、ステアロキシヘドロキシプロピルメチルセルロース、グリセリン、セラピド</t>
    </r>
    <r>
      <rPr>
        <sz val="8"/>
        <rFont val="Arial"/>
        <family val="2"/>
        <charset val="204"/>
      </rPr>
      <t>2</t>
    </r>
    <r>
      <rPr>
        <sz val="8"/>
        <rFont val="游ゴシック"/>
        <family val="2"/>
        <charset val="128"/>
      </rPr>
      <t>、水溶性コラーゲン、ニコチアナベンタミアナベンタミアナヒト遺伝子組換オリゴペピチド</t>
    </r>
    <r>
      <rPr>
        <sz val="8"/>
        <rFont val="Arial"/>
        <family val="2"/>
        <charset val="204"/>
      </rPr>
      <t>-1</t>
    </r>
    <r>
      <rPr>
        <sz val="8"/>
        <rFont val="游ゴシック"/>
        <family val="2"/>
        <charset val="128"/>
      </rPr>
      <t>、シルク、ＰＥＧ－</t>
    </r>
    <r>
      <rPr>
        <sz val="8"/>
        <rFont val="Arial"/>
        <family val="2"/>
        <charset val="204"/>
      </rPr>
      <t>60</t>
    </r>
    <r>
      <rPr>
        <sz val="8"/>
        <rFont val="游ゴシック"/>
        <family val="2"/>
        <charset val="128"/>
      </rPr>
      <t>水添ヒマシ油、ＢＧ、ベンレングリコール、（メタクリル酸グリセリルアミドエチル</t>
    </r>
    <r>
      <rPr>
        <sz val="8"/>
        <rFont val="Arial"/>
        <family val="2"/>
        <charset val="204"/>
      </rPr>
      <t>/</t>
    </r>
    <r>
      <rPr>
        <sz val="8"/>
        <rFont val="游ゴシック"/>
        <family val="2"/>
        <charset val="128"/>
      </rPr>
      <t>メタクリル酸ステアリル）コポリマー、フェノキシエタノール、ダマスクバラ油</t>
    </r>
  </si>
  <si>
    <t>Ａ剤：水、プロパンジオール、クエン酸、クエン酸Na、ステアロキシヒドロキシプロピルメチルセルロース、グリセリン、セラミド2、水溶性コラーゲン、シルク、ＰＥＧ－60水添ヒマシ油、ＢＧ、ペンチレングリコール、（メタクリル酸グリセリルアミドエチル/メタクリル酸ステアリル）コポリマー、フェノキシエタノール、ダマスクバラ油　　　　　　　　　　　　　
Ｂ剤：水、プロパンジオール、炭酸水素Na、ステアロキシヘドロキシプロピルメチルセルロース、グリセリン、セラピド2、水溶性コラーゲン、ニコチアナベンタミアナベンタミアナヒト遺伝子組換オリゴペピチド-1、シルク、ＰＥＧ－60水添ヒマシ油、ＢＧ、ベンレングリコール、（メタクリル酸グリセリルアミドエチル/メタクリル酸ステアリル）コポリマー、フェノキシエタノール、ダマスクバラ油</t>
  </si>
  <si>
    <t>A0002301</t>
  </si>
  <si>
    <t>A0002303</t>
  </si>
  <si>
    <t>A0002302</t>
  </si>
  <si>
    <t>A0002304</t>
  </si>
  <si>
    <r>
      <rPr>
        <sz val="10"/>
        <color theme="1"/>
        <rFont val="Arial"/>
        <family val="3"/>
        <charset val="128"/>
      </rPr>
      <t>《</t>
    </r>
    <r>
      <rPr>
        <sz val="10"/>
        <color theme="1"/>
        <rFont val="Arial"/>
        <family val="2"/>
        <charset val="204"/>
      </rPr>
      <t>Be-10</t>
    </r>
    <r>
      <rPr>
        <sz val="10"/>
        <color theme="1"/>
        <rFont val="Arial"/>
        <family val="3"/>
        <charset val="128"/>
      </rPr>
      <t>》</t>
    </r>
    <r>
      <rPr>
        <sz val="10"/>
        <color theme="1"/>
        <rFont val="Arial"/>
        <family val="2"/>
        <charset val="204"/>
      </rPr>
      <t>PREMIUM BC EYE SHEET TESTER (N.C.V)</t>
    </r>
  </si>
  <si>
    <r>
      <rPr>
        <sz val="10"/>
        <color theme="1"/>
        <rFont val="MS Gothic"/>
        <family val="3"/>
        <charset val="128"/>
      </rPr>
      <t>《</t>
    </r>
    <r>
      <rPr>
        <sz val="10"/>
        <color theme="1"/>
        <rFont val="Arial"/>
        <family val="2"/>
        <charset val="204"/>
      </rPr>
      <t>Be-10</t>
    </r>
    <r>
      <rPr>
        <sz val="10"/>
        <color theme="1"/>
        <rFont val="MS Gothic"/>
        <family val="3"/>
        <charset val="128"/>
      </rPr>
      <t>》</t>
    </r>
    <r>
      <rPr>
        <sz val="10"/>
        <color theme="1"/>
        <rFont val="Arial"/>
        <family val="2"/>
        <charset val="204"/>
      </rPr>
      <t>PREMIUM FACE MASK TESTER (N.C.V)</t>
    </r>
  </si>
  <si>
    <t>QUALITY 1st DERMA LASER EX SUPER VC100 3</t>
  </si>
  <si>
    <t>QUALITY 1st DERMA LASER SUPER EXOSOME 100 7</t>
  </si>
  <si>
    <t>QUALITY 1st DERMA LASER ULTHERA C 30ml</t>
  </si>
  <si>
    <t>QUALITY 1st DERMA LASER ULTHERA R</t>
  </si>
  <si>
    <t>QUALITY 1st DERMA LASER R100 GEl CREAM</t>
  </si>
  <si>
    <t>QUALITY 1st DERMA LASER SUPER VC100 (WHITE LOTION)</t>
  </si>
  <si>
    <t>QUALITY 1st DERMA LASER ERASE VC 50ml</t>
  </si>
  <si>
    <t>QUALITY 1st DERMA LASER SHOT X SUPER VC100 (15 sheets)</t>
  </si>
  <si>
    <r>
      <t>QUALITY 1st DERMA LASER SHOT X SUPER TEATREE100+CICA</t>
    </r>
    <r>
      <rPr>
        <sz val="10"/>
        <color rgb="FFFF0000"/>
        <rFont val="Arial"/>
        <family val="2"/>
        <charset val="204"/>
      </rPr>
      <t xml:space="preserve"> </t>
    </r>
    <r>
      <rPr>
        <sz val="10"/>
        <rFont val="Arial"/>
        <family val="2"/>
        <charset val="204"/>
      </rPr>
      <t>(15 sheets)</t>
    </r>
  </si>
  <si>
    <t>QUALITY 1st DERMA LASER VISION PAD PRO (10 sheets)</t>
  </si>
  <si>
    <t>102×123×30</t>
  </si>
  <si>
    <t>29×139×29</t>
  </si>
  <si>
    <t>48×193×48</t>
  </si>
  <si>
    <t>38×105×38</t>
  </si>
  <si>
    <t>73×57×73</t>
  </si>
  <si>
    <t>73×72×22</t>
  </si>
  <si>
    <t>155×210×25</t>
  </si>
  <si>
    <t>QUALITY 1st DERMA LASER SPECTER  ULTHERA PEEL SOAP 80g</t>
  </si>
  <si>
    <t>硫酸Ca、タルク、カラミン、硫酸Mg、炭酸水素Na、セルロースガム</t>
  </si>
  <si>
    <r>
      <rPr>
        <sz val="10"/>
        <color theme="1"/>
        <rFont val="MS Gothic"/>
        <family val="3"/>
        <charset val="128"/>
      </rPr>
      <t>《</t>
    </r>
    <r>
      <rPr>
        <sz val="10"/>
        <color theme="1"/>
        <rFont val="Arial"/>
        <family val="2"/>
        <charset val="204"/>
      </rPr>
      <t>Elega Doll</t>
    </r>
    <r>
      <rPr>
        <sz val="10"/>
        <color theme="1"/>
        <rFont val="MS Gothic"/>
        <family val="3"/>
        <charset val="128"/>
      </rPr>
      <t>》</t>
    </r>
    <r>
      <rPr>
        <sz val="10"/>
        <color theme="1"/>
        <rFont val="Arial"/>
        <family val="2"/>
        <charset val="204"/>
      </rPr>
      <t>Fresh 98 freeze-dried gel mask 3 pieces  TESTER (N.C.V)</t>
    </r>
  </si>
  <si>
    <t>水、DPG、 ナイアシンアミド、グリセリン、 アスコルビン酸、パルミチン酸アスコルビルリン酸3Na、リン酸アスコルビルMg、テトラヘキ シルデカン酸アスコルビル、グリチルリチン酸2K、水添レシチン、ダイズステロール、セラミドNP、 キハダ樹皮エキス、 アセチルヒアルロン酸Na、 カルボキシメチルヒアルロン酸Na、加水分解ヒアルロン酸アルキル(C12-13) グリセリル、 ヒアルロン酸ヒドロキシプロピルトリモニウム、 ヒア ルロン酸Na、水溶性プロテオグリカン、ポリクオタニウム-51、ラベンダー油、レモン果皮油、ライム油、レモングラス油、エンピツビャクシン油、ロー ズマリー葉油、トリプロピレングリコール、BG、PEG-60水添ヒマシ油、キサンタンガム、エチルヘキシルグリセリン、水酸化K、クエン酸、クエン 酸Na、エチドロン酸</t>
  </si>
  <si>
    <t>水、DPG、グリセリン、 ティーツリー葉油、ティーツリー葉エキス、水添レシチン、 ダイズステロール、セラミドNP、 グレープフルーツ種 子エキス、グリチルリチン酸2K、ツボクサ葉/茎エキス、 アセチルヒアルロン酸Na、カルボキシメチルヒアルロン酸Na、加水分解ヒアルロン酸 アルキル(C12-13) グリセリル、ヒアルロン酸ヒドロキシプロピルトリモニウム、ヒアルロン酸Na、水溶性プロテオグリカン、ポリクオタニウム-51、 トリプロピレングリコール、BG、PEG-60水添ヒマシ油、キサンタンガム、カルボマー、エチルヘキシルグリセリン、水酸化Na、クエン酸、クエン酸Na、 カプリリルグリコール、フェノキシエタノール、クロルフェネシン、ヘキシレングリコール</t>
  </si>
  <si>
    <t>水、ＤＰＧ、グリセリン、ナイアシンアミド、アスコルビン酸、パルミチン酸アスコルビルリン酸３Ｎａ、リン酸アスコルビルＭｇ、テトラヘキシルデカン酸アスコルビル、ビスグリセリルアスコルビン酸、３－グリセリルアスコルビン酸、３－Ｏ－エチルアスコルビン酸、グリチルリチン酸２Ｋ、ＢＧ、トリプロピレングリコール、水添レシチン、ダイズステロール、セラミドＮＰ、キハダ樹皮エキス、バクチオール、マンデル酸、白金、ラベンダー油、レモン果皮油、ライム油、レモングラス油、エンピツビャクシン油、ローズマリー葉油、ＰＥＧ－６０水添ヒマシ油、キサンタンガム、エチルヘキシルグリセリン、水酸化Ｋ、クエン酸、クエン酸Ｎａ、エチドロン酸</t>
  </si>
  <si>
    <t>水、3-グリセリルアスコルビン酸、グリセリン、シクロペンタシロキサン、DPG、テトラヘキシルデカン酸アスコルビル、アスコルビン酸、パルミチン酸アスコルビルリン酸3Na、リン酸アスコルビルMg、マンデル酸、アゼライン酸、セラミドNP、水添レシチン、フィトステロールズ、ツボクサエキス、オウゴン根エキス、イタドリ根エキス、カンゾウ根エキス、チャ葉エキス、ローズマリー葉エキス、カミツレ花エキス、キハダ樹皮エキス、トリメチルシロキシケイ酸、スクワラン、クエン酸、クエン酸Na、エチドロン酸、エチルヘキシルグリセリン、ホウケイ酸(Ca/Na)、酸化銀、ラベンダー油、レモン果皮油、ライム油、レモングラス油、エンピツビャクシン油、ローズマリー葉油</t>
  </si>
  <si>
    <t>水,DPG, ナイアシンアミド, グリセリン,アスコルビン酸,パルミチン 酸アスコルビルリン酸3Na,リン酸アス コルビルMg, 3-0-エチルアスコルビ ン酸,グリチルリチン酸2K,BG, トリプ ロピレングリコール,ベタイン,水添レシ チン,ダイズステロール,セラミド3, キハ ダ樹皮エキス, PEG-60水添ヒマシ 油,キサンタンガム,カルボマー,メントキ シンプロパンジオール,エチルヘキシルグ リセリン,水酸化Na,クエン酸,クエン酸 Na,エチドロン酸,ラベンダー油,レモン 果皮油,ライム油,レモングラス油,アス ナロ木油,エンピツビャクシン油,ローズ マリー葉油</t>
  </si>
  <si>
    <t>水,DPG, ナイアシンアミド, ジグリセリン,アスコルビン酸,パルミチ ン酸アスコルビルリン酸3Na,リン酸ア スコルビルMg,3-0-エチルアスコル ビン酸,グリチルリチン酸2K, アゼライ ン酸,ラクトビオン酸,BG, トリプロピレ ングリコール,水添レシチン,ダイズステ ロール,セラミド3, キハダ樹皮エキス,P EG-60水添ヒマシ油,ヒドロキシエチ ルセルロース,メントキシプロパンジオー ル,エチルヘキシルグリセリン,水酸化 K,クエン酸,クエン酸Na,エチドロン 酸,ラベンダー油,レモン果皮油,ライム 油,レモングラス油,アスナロ木油, エン ピツビャクシン油,ローズマリー葉油</t>
  </si>
  <si>
    <t>プロパンジオール,水,アスコルビン酸,ベタイン,パルミチン酸アスコルビルリン酸３Ｎａ,リン酸アスコルビルＭｇ,３－Ｏ－エチルアスコルビン酸,ポリクオタニウム－５１,エチルヘキシルグリセリン,クエン酸,クエン酸Ｎａ,エチドロン酸,香料</t>
  </si>
  <si>
    <t>水,ナイアシンアミド,グリセリン,ガ ラクトミセス培養液,DPG, リン酸アスコルビ ルMg,BG, 1,2-ヘキサンジオール,レチ ノール,パルミチン酸レチノール,セラミドNP, トコフェロール,スクワラン,ベタイン,ツボクサ エキス,オウゴン根エキス,イタドリ根エキス, カンゾウ根エキス,チャ葉エキス,ローズマリー 葉エキス,カミツレ花エキス, キハダ樹皮エキ ス,トリプロピレングリコール,水添レシチン, フィトステロールズ,キサンタンガム,PEG- 60水添ヒマシ油,エチルヘキシルグリセリン, フェノキシエタノール,セテアリルアルコール, ポリソルベート20,ポリソルベート60,乳酸, クエン酸,クエン酸Na,エチドロン酸,水酸化 Na,ピーナッツ油,ラベンダー油,レモン果皮 油,ライム油,レモングラス油,アスナロ木油, エンピツビャクシン油,ローズマリー葉油</t>
  </si>
  <si>
    <t>水,DPG,グリセリン,ミリスチン酸オクチルドデシル,ジメチコン,ペン チレングリコール,ポリアクリルアミド,ナイアシンアミド,セレブロシド,セラミド NP,加水分解ヒアルロン酸Na,アスコルビン酸,パルミチン酸アスコルビルリ ン酸3Na,リン酸アスコルビルMg,3-0-エチルアスコルビン酸, スクワラ ン,ティーツリー葉油,ティーツリー葉エキス,グリチルリチン酸2K,アルガニア スピノサ核油,ヒアルロン酸Na,水添レシチン,フィトステロールズ,BG, ツボク サエキス,オウゴン根エキス,イタドリ根エキス,カンゾウ根エキス,チャ葉エキ ス,ローズマリー葉エキス,カミツレ花エキス,水添ポリイソブテン,ラウレス-7, キサンタンガム,ヒドロキシエチルセルロース,エチルヘキシルグリセリン,クエン 酸,クエン酸Na,ラベンダー油,レモン果皮油,ライム油,レモングラス油,アス ナロ木油,エンピツビャクシン油,ローズマリー葉油</t>
  </si>
  <si>
    <t>カリ含有石ケン素地、水、ミリスチン酸、グリセリン、パルミチ ン酸、ラウリン酸、塩化Na、 リンゴ酸、乳酸、 リン酸アスコルビルMg、パルミチン酸アスコルビルリン酸3Na、 アスコルビン酸、テトラヘキ シルデカン酸アスコル ビル、ナイアシンアミド、 香料、酸化チタン</t>
  </si>
  <si>
    <t>《Lishan》Moisture Face Pack</t>
  </si>
  <si>
    <t>Lishan TESTER</t>
  </si>
  <si>
    <t>《Lishan》Moisture Face Pack TESTER (N.C.V)</t>
  </si>
  <si>
    <t>水、グリセリン、ＢＧ、馬油、プラセンタエキス、ナイアシンアミド、セラミドＮＰ、ヒアルロン酸Ｎａ、加水分解コラーゲン、温泉水、ハトムギ種子エキス、乳酸桿菌／豆乳発酵液、パンテノール、ベタイン、アルギニン、リン脂質、水添レシチン、カプリリルグリコール、エチルヘキシルグリセリン、トリ（カプリル酸／カプリン酸）グリセリル、ヒドロキシエチルウレア、１，２－ヘキサンジオール、ペンチレングリコール、コハク酸ジエトキシエチル、ヒドロキシエチルセルロース、カルボマー、ポリアクリレートクロスポリマー－６、リン酸２Ｎａ、ヒドロキシアセトフェノン、イミノジコハク酸４Ｎａ、クエン酸、ポリソルベート６０、ＰＥＧ－６０水添ヒマシ油、リン酸Ｎａ、フェノキシエタノール、香料</t>
  </si>
  <si>
    <t>4582425683656</t>
  </si>
  <si>
    <t>ЕАЭС N RU Д-JP.РА12.В.00754/24 от 28.12.2024 действует до 27.12.2029</t>
  </si>
  <si>
    <t>B5457RP270</t>
  </si>
  <si>
    <t xml:space="preserve">
“BRUNO, Inc.”</t>
  </si>
  <si>
    <t>ЕАЭС N RU Д-JP.РА03.В.40396/25 от 07.04.2025 действует до 03.04.2030</t>
  </si>
  <si>
    <t>ЕАЭС N RU Д-JP.РА03.В.41536/25 от 07.04.2025 действует до 06.04.2030</t>
  </si>
  <si>
    <t>QF88-30</t>
  </si>
  <si>
    <t>ЕАЭС N RU Д-JP.РА12.В.00637/24 от 28.12.2024 действует до 27.12.2029</t>
  </si>
  <si>
    <t>ЕАЭС N RU Д-JP.РА04.В.85329/25 от  03.06.2025 действует до 02.06.2030</t>
  </si>
  <si>
    <t>V01</t>
  </si>
  <si>
    <t>V02</t>
  </si>
  <si>
    <t>V03</t>
  </si>
  <si>
    <t>V04</t>
  </si>
  <si>
    <t>ЕАЭС N RU Д-JP.РА03.В.40308/25 от 07.04.2025 действует до 03.04.2030</t>
  </si>
  <si>
    <t>VIONEE</t>
  </si>
  <si>
    <t>MC36</t>
  </si>
  <si>
    <t>MC38</t>
  </si>
  <si>
    <t>MC39</t>
  </si>
  <si>
    <t>MC35-120</t>
  </si>
  <si>
    <t>MCS02</t>
  </si>
  <si>
    <t xml:space="preserve">
"McCoy Co., Ltd."</t>
  </si>
  <si>
    <t>LUX04</t>
  </si>
  <si>
    <t>ЕАЭС N RU Д-JP.РА12.В.00725/24 от 28.12.2024 действует до 27.12.2029</t>
  </si>
  <si>
    <t xml:space="preserve">
"Nissin Kaken Co., LTD"</t>
  </si>
  <si>
    <t>LUX08</t>
  </si>
  <si>
    <t>ЕАЭС N RU Д-JP.РА04.В.21736/24 от 08.05.2024 действует до 07.05.2029</t>
  </si>
  <si>
    <t>PB01</t>
  </si>
  <si>
    <t>GL30P</t>
  </si>
  <si>
    <t>GL31P</t>
  </si>
  <si>
    <t>GL16</t>
  </si>
  <si>
    <t>ЕАЭС N RU Д-JP.РА12.В.00514/24 от 28.12.2024 действует до 27.12.2029</t>
  </si>
  <si>
    <t>BG04</t>
  </si>
  <si>
    <t xml:space="preserve">Glow
</t>
  </si>
  <si>
    <t xml:space="preserve">
"Aiwa Co., LTD"</t>
  </si>
  <si>
    <t>ЕАЭС N RU Д-JP.РА06.В.56819/24 от 30.07.2024 действует до 29.07.2029</t>
  </si>
  <si>
    <t>QF113</t>
  </si>
  <si>
    <t>QF114</t>
  </si>
  <si>
    <t>QF115</t>
  </si>
  <si>
    <t>QF116</t>
  </si>
  <si>
    <t>QF117</t>
  </si>
  <si>
    <t>QF118</t>
  </si>
  <si>
    <t>QF119</t>
  </si>
  <si>
    <t>QF120</t>
  </si>
  <si>
    <t>QF121</t>
  </si>
  <si>
    <t>QF122</t>
  </si>
  <si>
    <t>QF123</t>
  </si>
  <si>
    <t>LP188</t>
  </si>
  <si>
    <t>ID27T</t>
  </si>
  <si>
    <t>MEROS COSMETICS Co.,Ltd.</t>
  </si>
  <si>
    <t>SK02</t>
  </si>
  <si>
    <t>EG0006T</t>
  </si>
  <si>
    <t>ЗАЯВЛЕНИЕ № 1/07 от 17.07.25г</t>
  </si>
  <si>
    <t>PURE BIO</t>
  </si>
  <si>
    <t>Bonanza Co.,Ltd.</t>
  </si>
  <si>
    <t>GL30T</t>
  </si>
  <si>
    <t>GL30PT</t>
  </si>
  <si>
    <t>GL31T</t>
  </si>
  <si>
    <t>GL31PT</t>
  </si>
  <si>
    <t>HA01T</t>
  </si>
  <si>
    <t>GL16T</t>
  </si>
  <si>
    <t>ЗАЯВЛЕНИЕ № 12/07 от 17.07.25г</t>
  </si>
  <si>
    <t>KEIZ Co., Ltd.</t>
  </si>
  <si>
    <t>Lishan</t>
  </si>
  <si>
    <t>LS06T</t>
  </si>
  <si>
    <t>U0161R</t>
  </si>
  <si>
    <t>A2800RP270</t>
  </si>
  <si>
    <t>5802476RP200</t>
  </si>
  <si>
    <t>Satice Medical со.,ltd</t>
  </si>
  <si>
    <t>ЕАЭС N RU Д-JP.РА12.В.01054/24 от 28.12.2024 действует до 27.12.2029</t>
  </si>
  <si>
    <t>Satice Medical co.,ltd.</t>
  </si>
  <si>
    <t>AFURA Co.,Ltd.</t>
  </si>
  <si>
    <t>письмо № 523/25 от 25.07.2025 г.</t>
  </si>
  <si>
    <t>Увлажняющая пенка для чувствительной кожи</t>
  </si>
  <si>
    <t xml:space="preserve">Крем выравнивающий цвет кожи для чувствительных кожи; </t>
  </si>
  <si>
    <t>Увлажняющая сыворотка для упругости чувствительной кожи</t>
  </si>
  <si>
    <t>Эссенция–масло для чувствительной кожи Niсo Plus</t>
  </si>
  <si>
    <t>MC35P</t>
  </si>
  <si>
    <t>MC36P</t>
  </si>
  <si>
    <t>MC37P</t>
  </si>
  <si>
    <t>ВП RU Д-JP.РА01.А.65808/25 от 30.07.2025 действует до 29.01.2026</t>
  </si>
  <si>
    <t>ВП RU Д-JP.РА01.А.65740/25 от 29.07.2025 действует до 28.01.2026</t>
  </si>
  <si>
    <t>ВП RU Д-JP.РА01.А.65805/25 от 30.07.2025 действует до 29.01.2026</t>
  </si>
  <si>
    <t>N ВП RU Д-JP.РА01.А.65748/25 от 29.07.2025 действует до 28.01.2026</t>
  </si>
  <si>
    <t>ВП RU Д-JP.РА01.А.65743/25 от 29.07.2025 действует до 28.01.2026</t>
  </si>
  <si>
    <t>MC41</t>
  </si>
  <si>
    <t>N ВП RU Д-JP.РА01.А.65748/25; ВП RU Д-JP.РА01.А.65743/25; ВП RU Д-JP.РА01.А.65740/25 от 29.07.2025 действует до 28.01.2026;ВП RU Д-JP.РА01.А.65808/25; ВП RU Д-JP.РА01.А.65805/25 от 30.07.2025 действует до 29.01.2026</t>
  </si>
  <si>
    <t xml:space="preserve"> № ВП RU Д-JP.РА01.А.65812/25  от 30.07.25 действует до 29.01.2026 </t>
  </si>
  <si>
    <t>письмо .№ 522/25 от 25.07.2025 г.</t>
  </si>
  <si>
    <t>отказное  письмо № 23/07-01 от 23.07.2025 r.</t>
  </si>
  <si>
    <t xml:space="preserve">
IHC Со., Ltd</t>
  </si>
  <si>
    <t>A0002301T</t>
  </si>
  <si>
    <t>A0002303T</t>
  </si>
  <si>
    <t>A0002302T</t>
  </si>
  <si>
    <t>A0002304T</t>
  </si>
  <si>
    <t>письмо № 531/25 от 25.07.2025 г</t>
  </si>
  <si>
    <t>C'BON Co., Ltd.</t>
  </si>
  <si>
    <t>письмо № 528/25 от 25.07.2025 г.</t>
  </si>
  <si>
    <t>письмо № 525/25 от 25.07.2025 г.</t>
  </si>
  <si>
    <t>Kowa Co., Ltd.</t>
  </si>
  <si>
    <t>письмо № 526/25 от 25.07.2025 г.</t>
  </si>
  <si>
    <t>Mikuni Chemical Industry Co., Ltd.</t>
  </si>
  <si>
    <t>письмо № 524/25 от 25.07.2025 г.</t>
  </si>
  <si>
    <t>2243T</t>
  </si>
  <si>
    <t>2244T</t>
  </si>
  <si>
    <t>2245T</t>
  </si>
  <si>
    <t>LP188T</t>
  </si>
  <si>
    <t>письсмо № 527/25 от 25.07.2025 г.</t>
  </si>
  <si>
    <t>C'BON ETOWAL CLARITY UV ESSENCE SPF 35/PA+++</t>
  </si>
  <si>
    <t>Эссенция-база под макияж с солнцезащитным эффектом SPF 35/PA +++ Этуаль</t>
  </si>
  <si>
    <t>C'BON ETOWAL SEAMLESS GLOW BB SPF45/PA+++（Ochre</t>
  </si>
  <si>
    <t>Тональныый-крем Этуаль с солнцезащитным эффектом SPF 45/PA +++ Этуаль тон: Охра</t>
  </si>
  <si>
    <t>C'BON ETOWAL SEAMLESS GLOW BB SPF45/PA+++（Light Ochre）</t>
  </si>
  <si>
    <t>Тональный-крем Этуаль с солнцезащитным эффектом SPF 45/PA +++ Этуаль тон: Светлая Охра</t>
  </si>
  <si>
    <t>C'BON ETOWAL SILKY LUCENT POWDER</t>
  </si>
  <si>
    <t>Рассыпчатая пудра с эффектом Сияния, без запаха</t>
  </si>
  <si>
    <t>QUALITY 1st DERMA LASER SHOT X SUPER VC100</t>
  </si>
  <si>
    <t>Маска с витамином С и ниацинамидом с лифтинговым эффектом QUALITY 1st дерма лазер супер VC100</t>
  </si>
  <si>
    <t>QUALITY 1st DERMA LASER SHOT X SUPER TEATREE100+CICA</t>
  </si>
  <si>
    <t>Маска на основе центеллы азиатской и масла чайного дерева 100 для проблемной и чувствительной кожи лица QUALITY 1st Дерма Лазер</t>
  </si>
  <si>
    <t>QUALITY 1st DERMA LASER VISION PAD PRO</t>
  </si>
  <si>
    <t>Многофункциональные освежающие диски QUALITY 1st Дерма Лазер</t>
  </si>
  <si>
    <t>QUALITY 1st DERMA LASER ERASE VC</t>
  </si>
  <si>
    <t>Эссенцияспрей с витамином С и азела-иновой кислотой для проблемной кожи лица QUALITY 1st дерма лазер</t>
  </si>
  <si>
    <t>QUALITY 1st DERMA LASER SPECTER VCMAX MOISTURE</t>
  </si>
  <si>
    <t>Ультраувлажняющий лосьон с повышенным содержанием витамина С и ниацинамидом QUALITY 1st дер-ма лазер Спектер</t>
  </si>
  <si>
    <t>QUALITY 1st DERMA LASER SPECTER VCMAX REFRESHING&amp;T</t>
  </si>
  <si>
    <t>Освежающий лосьон с высококонцентрированным со-держанием витамина С и ниацинамидом для проблемной кожи лица QUALITY 1st дерма лазер</t>
  </si>
  <si>
    <t>QUALITY 1st DERMA LASER SPECTER ULTHERA CMAX</t>
  </si>
  <si>
    <t>Сыворотка с повышенным содержанием витамина С и ниацинамидом Ультера QUALITY 1st дерма лазер Спектер</t>
  </si>
  <si>
    <t xml:space="preserve">QUALITY 1st DERMA LASER SPECTER ULTHERA RNMAX </t>
  </si>
  <si>
    <t>Антивозрастная ночная сыворотка с ретинолом и ниацинамидом Ультера QUALITY 1st Дерма Лазер Спектер</t>
  </si>
  <si>
    <t>QUALITY 1st DERMA LASER SPECTER CERAMIDE CREAM</t>
  </si>
  <si>
    <t>Питательный крем для лица с керамидами QUALITY 1st Дерма Лазер Спектер</t>
  </si>
  <si>
    <t>QUALITY 1st DERMA LASER SPECTER ULTHERA PEEL SOAP</t>
  </si>
  <si>
    <t>Твёрдое увлажняющее мыло с лифтинговым эффектом для кожи лица QUALITY 1st дерма лазер Спектер</t>
  </si>
  <si>
    <t>QUALITY 1st DERMA LASER SPECTER VCMAX Z</t>
  </si>
  <si>
    <t>Маска на основе 15 видов Витамина С, ниацинамидом и глутатионом, выравнивающая цвет кожи лица QUALITY 1st дерма лазер Спектер</t>
  </si>
  <si>
    <t>CHANSON COSMETICS. U'll SHAMPOO</t>
  </si>
  <si>
    <t>Шампунь для сухих волос и кожи головы U'll CHANSON COSMETICS</t>
  </si>
  <si>
    <t>CHANSON COSMETICS. U'll CONDITIONER</t>
  </si>
  <si>
    <t>Кондиционер для сухих волос и кожи головы U'll CHANSON COSMETICS</t>
  </si>
  <si>
    <t>CHANSON COSMETICS.U'll BODY SOAP</t>
  </si>
  <si>
    <t>Увлажняющий гель для душа U'll CHANSON COSMETICS</t>
  </si>
  <si>
    <t xml:space="preserve">LAPIDEM CLEAR WATERY CLEANSING GEL 300ml </t>
  </si>
  <si>
    <t xml:space="preserve">LAPIDEM CLEAR WATERY CLEANSING GEL </t>
  </si>
  <si>
    <t>Демакияжный гель на водной основе Лапидем</t>
  </si>
  <si>
    <t>Термомоделирующая гипсовая маска MEROS</t>
  </si>
  <si>
    <t>Moisture Face Pack Lishan</t>
  </si>
  <si>
    <t>Увлажняющая маска для лица с Ниацинамидом и плацентой лошади Lishan</t>
  </si>
  <si>
    <t xml:space="preserve">Pure Bio Tone Up UV white </t>
  </si>
  <si>
    <t>Солнцезацитный крем выравнивающий цвет кожи лица SPF 50 PA++++</t>
  </si>
  <si>
    <t>Демакияжный гель «Гибридная вода» No.1</t>
  </si>
  <si>
    <t>HYBRID AQUA Cleansing Gel No.1</t>
  </si>
  <si>
    <r>
      <rPr>
        <sz val="10"/>
        <rFont val="HGGothicE"/>
        <family val="3"/>
        <charset val="128"/>
      </rPr>
      <t>《</t>
    </r>
    <r>
      <rPr>
        <sz val="10"/>
        <rFont val="Arial"/>
        <family val="2"/>
        <charset val="204"/>
      </rPr>
      <t>Lapidem PRO</t>
    </r>
    <r>
      <rPr>
        <sz val="10"/>
        <rFont val="HGGothicE"/>
        <family val="3"/>
        <charset val="128"/>
      </rPr>
      <t>》</t>
    </r>
    <r>
      <rPr>
        <sz val="10"/>
        <rFont val="Arial"/>
        <family val="2"/>
        <charset val="204"/>
      </rPr>
      <t xml:space="preserve">CLEAR WATERY CLEANSING GEL 500ml </t>
    </r>
  </si>
  <si>
    <t>письмо № 530/25 от 25.07.2025 г.</t>
  </si>
  <si>
    <t>LS06</t>
  </si>
  <si>
    <t>ID27</t>
  </si>
  <si>
    <t>письмо № 529/25 от 25.07.2025 г.</t>
  </si>
  <si>
    <t xml:space="preserve">PureBio Tone Up UV white 50g </t>
  </si>
  <si>
    <t>GL30</t>
  </si>
  <si>
    <t>GL31</t>
  </si>
  <si>
    <t>письмо № 532/25 от 25.07.2025 г.</t>
  </si>
  <si>
    <t>HA01</t>
  </si>
  <si>
    <t>CBON mini sample</t>
  </si>
  <si>
    <t>《CBON》 ABILITY ESSENCE LOTION 1.5ml</t>
  </si>
  <si>
    <t>《CBON》 ABILITY MOIST GEL 0.5g</t>
  </si>
  <si>
    <t>《CBON》 ABILITY C LOTION 1.5ml</t>
  </si>
  <si>
    <t>《CBON》 СH Essence Mda 1ml</t>
  </si>
  <si>
    <t>《CBON》 VC ESSENCE MDS 1ml</t>
  </si>
  <si>
    <t>《CBON》ASCENDING ESSENCE MDS 1ml</t>
  </si>
  <si>
    <t>《CBON》 SPOT DRY MD 1ml</t>
  </si>
  <si>
    <t>《CBON》 WHITE SMOOTHING ESSENCE MD 1ml</t>
  </si>
  <si>
    <t>《CBON》 ME ESSENCE MD 1ml</t>
  </si>
  <si>
    <t xml:space="preserve">《CBON》FACIALIST TREATMENT MASSERa 10g </t>
  </si>
  <si>
    <t>《CBON》FACIALIST MOIST VEIL WASH 13g</t>
  </si>
  <si>
    <t>《CBON》FACIALIST CLEAR CLAY WASH 13g</t>
  </si>
  <si>
    <t>《CBON》 FACIALIST DUAL MOIST LOTION Q 1.5ml</t>
  </si>
  <si>
    <t>《CBON》 FACIALIST SKIN  CONDITIONER Q 1.5ml</t>
  </si>
  <si>
    <t>《CBON》 FACIALIST MOISTURE CREAM S 1.5g</t>
  </si>
  <si>
    <t>MEDION sample</t>
  </si>
  <si>
    <t>Mediplorer CO2 gel mask pauch set (gel:26g  powder:1.6g)</t>
  </si>
  <si>
    <t>Mediplorer CO2 gel mask premium
pauch set (gel:28.6g  powder:1.9g)</t>
  </si>
  <si>
    <t>Mediplorer CO2 sheet mask (1sheet)</t>
  </si>
  <si>
    <t>Mediplorer Radinance Lift Lotion 1.5ml sample</t>
  </si>
  <si>
    <t>Mediplorer Radiance Lift Serum 1ml sample</t>
  </si>
  <si>
    <t>Mediplorer Radiance Lift Cream 1g sample</t>
  </si>
  <si>
    <t>Mediplorer Cleansing balm mini 4g sample</t>
  </si>
  <si>
    <t>Gauze 200papers
(for CO2 gel mask professional,12.5cm x 12.5cm)</t>
  </si>
  <si>
    <t>cup and spatula sets (6 pairs)</t>
  </si>
  <si>
    <t>gauze</t>
  </si>
  <si>
    <t>cup/spaula</t>
  </si>
  <si>
    <t>Diaasjapan mini sample</t>
  </si>
  <si>
    <t xml:space="preserve">Beauty Smile mini sample  (100sheets)
</t>
  </si>
  <si>
    <t>Beauty Smile Agio mini sample  (100sheets)</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</si>
  <si>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Emulsion Rich ×Rich</t>
    </r>
    <r>
      <rPr>
        <sz val="10"/>
        <color rgb="FFFF0000"/>
        <rFont val="Arial"/>
        <family val="2"/>
        <charset val="204"/>
      </rPr>
      <t xml:space="preserve"> (New Limited)</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</si>
  <si>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Cream Rich (NEW LIMITED)</t>
    </r>
    <r>
      <rPr>
        <sz val="10"/>
        <rFont val="HGGothicE"/>
        <family val="3"/>
        <charset val="128"/>
      </rPr>
      <t>　</t>
    </r>
  </si>
  <si>
    <t>BELEGA</t>
    <phoneticPr fontId="11"/>
  </si>
  <si>
    <t>DENBA</t>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</si>
  <si>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TREATMENT BRIGHT MASSER </t>
    </r>
    <r>
      <rPr>
        <sz val="10"/>
        <color theme="1"/>
        <rFont val="Yu Gothic"/>
        <family val="3"/>
        <charset val="128"/>
      </rPr>
      <t>230g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</si>
  <si>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TREATMENT MASSERa</t>
    </r>
    <r>
      <rPr>
        <sz val="10"/>
        <color theme="1"/>
        <rFont val="Yu Gothic"/>
        <family val="2"/>
        <charset val="128"/>
      </rPr>
      <t xml:space="preserve"> 230g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</si>
  <si>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SHINY WHIP WASH  </t>
    </r>
    <r>
      <rPr>
        <sz val="10"/>
        <color theme="1"/>
        <rFont val="Yu Gothic"/>
        <family val="3"/>
        <charset val="128"/>
      </rPr>
      <t>200ml</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</si>
  <si>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ADVANCED RUBY MASSER</t>
    </r>
    <r>
      <rPr>
        <sz val="10"/>
        <color theme="1"/>
        <rFont val="Yu Gothic"/>
        <family val="2"/>
        <charset val="128"/>
      </rPr>
      <t xml:space="preserve"> 150g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</si>
  <si>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MOIST VEIL WASH</t>
    </r>
    <r>
      <rPr>
        <sz val="10"/>
        <color theme="1"/>
        <rFont val="Yu Gothic"/>
        <family val="2"/>
        <charset val="128"/>
      </rPr>
      <t xml:space="preserve"> 130g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</si>
  <si>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CLEAR CLAY WASH </t>
    </r>
    <r>
      <rPr>
        <sz val="10"/>
        <color theme="1"/>
        <rFont val="Yu Gothic"/>
        <family val="2"/>
        <charset val="128"/>
      </rPr>
      <t>130g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</si>
  <si>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REFRESHING MASSER</t>
    </r>
    <r>
      <rPr>
        <sz val="10"/>
        <color theme="1"/>
        <rFont val="Yu Gothic"/>
        <family val="2"/>
        <charset val="128"/>
      </rPr>
      <t xml:space="preserve"> 80g</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</si>
  <si>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DD PERFECT SCALP SERUM</t>
    </r>
    <r>
      <rPr>
        <sz val="10"/>
        <rFont val="Yu Gothic"/>
        <family val="3"/>
        <charset val="128"/>
      </rPr>
      <t xml:space="preserve"> NEW!</t>
    </r>
    <phoneticPr fontId="11"/>
  </si>
  <si>
    <t>CELL CURE 4T PLUS</t>
    <phoneticPr fontId="11"/>
  </si>
  <si>
    <t>CELL CURE 4T PLUS FOR TESTER</t>
    <phoneticPr fontId="11"/>
  </si>
  <si>
    <t>CELL CURE 4T PLUS+ FOR TESTER</t>
    <phoneticPr fontId="11"/>
  </si>
  <si>
    <t>BELEGA LOTION FOR 4T PLUS</t>
    <phoneticPr fontId="11"/>
  </si>
  <si>
    <t>BELEGA COTTON FOR 4T PLUS</t>
    <phoneticPr fontId="11"/>
  </si>
  <si>
    <t>DENBA CHARGE 220V</t>
    <phoneticPr fontId="11"/>
  </si>
  <si>
    <t>DENBA SHEET</t>
    <phoneticPr fontId="11"/>
  </si>
  <si>
    <r>
      <t xml:space="preserve">ROYAL COSMETICS </t>
    </r>
    <r>
      <rPr>
        <sz val="16"/>
        <color rgb="FF000000"/>
        <rFont val="Yu Gothic"/>
        <family val="2"/>
        <charset val="128"/>
      </rPr>
      <t>09</t>
    </r>
    <r>
      <rPr>
        <sz val="16"/>
        <color rgb="FF000000"/>
        <rFont val="Arial"/>
        <family val="2"/>
      </rPr>
      <t>.</t>
    </r>
    <r>
      <rPr>
        <sz val="16"/>
        <color rgb="FF000000"/>
        <rFont val="Yu Gothic"/>
        <family val="2"/>
        <charset val="128"/>
      </rPr>
      <t>2025</t>
    </r>
    <r>
      <rPr>
        <sz val="16"/>
        <color rgb="FF000000"/>
        <rFont val="MS Gothic"/>
        <family val="3"/>
        <charset val="128"/>
      </rPr>
      <t>輸出</t>
    </r>
    <phoneticPr fontId="11"/>
  </si>
  <si>
    <t>9/5 (予定）</t>
    <rPh sb="5" eb="7">
      <t>ヨテイ</t>
    </rPh>
    <phoneticPr fontId="11"/>
  </si>
  <si>
    <t>9/3(午前)</t>
    <rPh sb="4" eb="6">
      <t>ゴゼン</t>
    </rPh>
    <phoneticPr fontId="11"/>
  </si>
  <si>
    <t>ok</t>
    <phoneticPr fontId="11"/>
  </si>
  <si>
    <t>OSAKA 9/5, TOKYO 完成次第決定</t>
    <rPh sb="17" eb="21">
      <t>カンセイシダイ</t>
    </rPh>
    <rPh sb="21" eb="23">
      <t>ケッテイ</t>
    </rPh>
    <phoneticPr fontId="11"/>
  </si>
  <si>
    <t>梱包情報提出期限</t>
    <phoneticPr fontId="11"/>
  </si>
  <si>
    <t>9/3 (午前)</t>
    <rPh sb="5" eb="7">
      <t>ゴゼン</t>
    </rPh>
    <phoneticPr fontId="11"/>
  </si>
  <si>
    <r>
      <t xml:space="preserve">ROYAL COSMETICS </t>
    </r>
    <r>
      <rPr>
        <sz val="16"/>
        <color rgb="FF000000"/>
        <rFont val="MS UI Gothic"/>
        <family val="2"/>
        <charset val="128"/>
      </rPr>
      <t>09.2025</t>
    </r>
    <r>
      <rPr>
        <sz val="16"/>
        <color rgb="FF000000"/>
        <rFont val="ＭＳ ゴシック"/>
        <family val="3"/>
        <charset val="128"/>
      </rPr>
      <t>輸出</t>
    </r>
    <phoneticPr fontId="11"/>
  </si>
  <si>
    <r>
      <t>ROYAL COSMETICS 0</t>
    </r>
    <r>
      <rPr>
        <sz val="16"/>
        <color rgb="FF000000"/>
        <rFont val="HGGothicE"/>
        <family val="2"/>
        <charset val="128"/>
      </rPr>
      <t>9</t>
    </r>
    <r>
      <rPr>
        <sz val="16"/>
        <color rgb="FF000000"/>
        <rFont val="Arial"/>
        <family val="2"/>
        <charset val="204"/>
      </rPr>
      <t>.2025</t>
    </r>
    <r>
      <rPr>
        <sz val="16"/>
        <color rgb="FF000000"/>
        <rFont val="ＭＳ ゴシック"/>
        <family val="3"/>
        <charset val="128"/>
      </rPr>
      <t>輸出</t>
    </r>
    <phoneticPr fontId="11"/>
  </si>
  <si>
    <r>
      <t>2025/</t>
    </r>
    <r>
      <rPr>
        <b/>
        <sz val="10"/>
        <color rgb="FFFF0000"/>
        <rFont val="HGGothicE"/>
        <family val="2"/>
        <charset val="128"/>
      </rPr>
      <t>9</t>
    </r>
    <r>
      <rPr>
        <b/>
        <sz val="10"/>
        <color rgb="FFFF0000"/>
        <rFont val="Arial"/>
        <family val="2"/>
        <charset val="204"/>
      </rPr>
      <t>/</t>
    </r>
    <r>
      <rPr>
        <b/>
        <sz val="10"/>
        <color rgb="FFFF0000"/>
        <rFont val="HGGothicE"/>
        <family val="2"/>
        <charset val="128"/>
      </rPr>
      <t>3</t>
    </r>
    <r>
      <rPr>
        <b/>
        <sz val="10"/>
        <color rgb="FFFF0000"/>
        <rFont val="MS Gothic"/>
        <family val="3"/>
        <charset val="128"/>
      </rPr>
      <t>（午前中）</t>
    </r>
    <phoneticPr fontId="11"/>
  </si>
  <si>
    <r>
      <rPr>
        <b/>
        <sz val="10"/>
        <color rgb="FFFF0000"/>
        <rFont val="MS UI Gothic"/>
        <family val="2"/>
        <charset val="128"/>
      </rPr>
      <t>2025/09/03</t>
    </r>
    <r>
      <rPr>
        <b/>
        <sz val="10"/>
        <color rgb="FFFF0000"/>
        <rFont val="MS Gothic"/>
        <family val="3"/>
        <charset val="128"/>
      </rPr>
      <t>（午前中）</t>
    </r>
    <phoneticPr fontId="11"/>
  </si>
  <si>
    <r>
      <t xml:space="preserve">ROYAL COSMETICS </t>
    </r>
    <r>
      <rPr>
        <sz val="16"/>
        <color rgb="FF000000"/>
        <rFont val="Yu Gothic"/>
        <family val="2"/>
        <charset val="128"/>
      </rPr>
      <t>09.2025</t>
    </r>
    <r>
      <rPr>
        <sz val="16"/>
        <color rgb="FF000000"/>
        <rFont val="ＭＳ ゴシック"/>
        <family val="3"/>
        <charset val="128"/>
      </rPr>
      <t>輸出</t>
    </r>
    <r>
      <rPr>
        <sz val="16"/>
        <color rgb="FF000000"/>
        <rFont val="HGGothicE"/>
        <family val="2"/>
        <charset val="128"/>
      </rPr>
      <t>（ロシア向け）</t>
    </r>
    <phoneticPr fontId="11"/>
  </si>
  <si>
    <r>
      <t>2024/</t>
    </r>
    <r>
      <rPr>
        <b/>
        <sz val="10"/>
        <color rgb="FFFF0000"/>
        <rFont val="MS UI Gothic"/>
        <family val="2"/>
        <charset val="128"/>
      </rPr>
      <t>9</t>
    </r>
    <r>
      <rPr>
        <b/>
        <sz val="10"/>
        <color rgb="FFFF0000"/>
        <rFont val="Arial"/>
        <family val="2"/>
        <charset val="204"/>
      </rPr>
      <t>/</t>
    </r>
    <r>
      <rPr>
        <b/>
        <sz val="10"/>
        <color rgb="FFFF0000"/>
        <rFont val="MS UI Gothic"/>
        <family val="2"/>
        <charset val="128"/>
      </rPr>
      <t>3</t>
    </r>
    <r>
      <rPr>
        <b/>
        <sz val="10"/>
        <color rgb="FFFF0000"/>
        <rFont val="Arial"/>
        <family val="2"/>
        <charset val="204"/>
      </rPr>
      <t>(</t>
    </r>
    <r>
      <rPr>
        <b/>
        <sz val="10"/>
        <color rgb="FFFF0000"/>
        <rFont val="BIZ UDMincho Medium"/>
        <family val="2"/>
        <charset val="128"/>
      </rPr>
      <t>午前</t>
    </r>
    <r>
      <rPr>
        <b/>
        <sz val="10"/>
        <color rgb="FFFF0000"/>
        <rFont val="Arial"/>
        <family val="2"/>
        <charset val="204"/>
      </rPr>
      <t>)</t>
    </r>
    <phoneticPr fontId="11"/>
  </si>
  <si>
    <r>
      <t xml:space="preserve">ROYAL COSMETICS </t>
    </r>
    <r>
      <rPr>
        <sz val="16"/>
        <color rgb="FF000000"/>
        <rFont val="HGGothicE"/>
        <family val="2"/>
        <charset val="128"/>
      </rPr>
      <t>09</t>
    </r>
    <r>
      <rPr>
        <sz val="16"/>
        <color rgb="FF000000"/>
        <rFont val="Arial"/>
        <family val="2"/>
      </rPr>
      <t>.</t>
    </r>
    <r>
      <rPr>
        <sz val="16"/>
        <color rgb="FF000000"/>
        <rFont val="HGGothicE"/>
        <family val="2"/>
        <charset val="128"/>
      </rPr>
      <t>2025</t>
    </r>
    <r>
      <rPr>
        <sz val="16"/>
        <color rgb="FF000000"/>
        <rFont val="MS Gothic"/>
        <family val="3"/>
        <charset val="128"/>
      </rPr>
      <t>輸出</t>
    </r>
    <phoneticPr fontId="11"/>
  </si>
  <si>
    <r>
      <rPr>
        <b/>
        <sz val="10"/>
        <color rgb="FFFF0000"/>
        <rFont val="HGGothicE"/>
        <family val="2"/>
        <charset val="128"/>
      </rPr>
      <t>2025</t>
    </r>
    <r>
      <rPr>
        <b/>
        <sz val="10"/>
        <color rgb="FFFF0000"/>
        <rFont val="Arial"/>
        <family val="2"/>
      </rPr>
      <t xml:space="preserve">/9/3 </t>
    </r>
    <r>
      <rPr>
        <b/>
        <sz val="10"/>
        <color rgb="FFFF0000"/>
        <rFont val="MS Gothic"/>
        <family val="3"/>
        <charset val="128"/>
      </rPr>
      <t>（午前中）</t>
    </r>
    <phoneticPr fontId="11"/>
  </si>
  <si>
    <r>
      <t>SAMPLE/TESTER ORDER</t>
    </r>
    <r>
      <rPr>
        <b/>
        <sz val="20"/>
        <color theme="1"/>
        <rFont val="Yu Gothic"/>
        <family val="2"/>
        <charset val="128"/>
      </rPr>
      <t xml:space="preserve"> (INTERCHARM MOSCOW 出展用）</t>
    </r>
    <rPh sb="39" eb="41">
      <t>シュッテン</t>
    </rPh>
    <rPh sb="41" eb="42">
      <t>ヨウ</t>
    </rPh>
    <phoneticPr fontId="11"/>
  </si>
  <si>
    <r>
      <t xml:space="preserve">ROYAL COSMETICS </t>
    </r>
    <r>
      <rPr>
        <sz val="16"/>
        <color rgb="FF000000"/>
        <rFont val="Yu Gothic"/>
        <family val="2"/>
        <charset val="128"/>
      </rPr>
      <t>09</t>
    </r>
    <r>
      <rPr>
        <sz val="16"/>
        <color rgb="FF000000"/>
        <rFont val="Arial"/>
        <family val="2"/>
      </rPr>
      <t>.</t>
    </r>
    <r>
      <rPr>
        <sz val="16"/>
        <color rgb="FF000000"/>
        <rFont val="MS UI Gothic"/>
        <family val="2"/>
        <charset val="128"/>
      </rPr>
      <t>2025</t>
    </r>
    <r>
      <rPr>
        <sz val="16"/>
        <color rgb="FF000000"/>
        <rFont val="MS Gothic"/>
        <family val="3"/>
        <charset val="128"/>
      </rPr>
      <t>輸出</t>
    </r>
    <phoneticPr fontId="11"/>
  </si>
  <si>
    <r>
      <rPr>
        <b/>
        <sz val="9"/>
        <color rgb="FFFF0000"/>
        <rFont val="MS UI Gothic"/>
        <family val="2"/>
        <charset val="128"/>
      </rPr>
      <t>2025</t>
    </r>
    <r>
      <rPr>
        <b/>
        <sz val="9"/>
        <color rgb="FFFF0000"/>
        <rFont val="Arial"/>
        <family val="2"/>
      </rPr>
      <t>/</t>
    </r>
    <r>
      <rPr>
        <b/>
        <sz val="9"/>
        <color rgb="FFFF0000"/>
        <rFont val="MS UI Gothic"/>
        <family val="2"/>
        <charset val="128"/>
      </rPr>
      <t>9</t>
    </r>
    <r>
      <rPr>
        <b/>
        <sz val="9"/>
        <color rgb="FFFF0000"/>
        <rFont val="Arial"/>
        <family val="2"/>
      </rPr>
      <t>/</t>
    </r>
    <r>
      <rPr>
        <b/>
        <sz val="9"/>
        <color rgb="FFFF0000"/>
        <rFont val="MS UI Gothic"/>
        <family val="2"/>
        <charset val="128"/>
      </rPr>
      <t>3</t>
    </r>
    <r>
      <rPr>
        <b/>
        <sz val="9"/>
        <color rgb="FFFF0000"/>
        <rFont val="Arial"/>
        <family val="2"/>
      </rPr>
      <t xml:space="preserve"> </t>
    </r>
    <r>
      <rPr>
        <b/>
        <sz val="9"/>
        <color rgb="FFFF0000"/>
        <rFont val="MS Gothic"/>
        <family val="3"/>
        <charset val="128"/>
      </rPr>
      <t>（午前中）</t>
    </r>
    <phoneticPr fontId="11"/>
  </si>
  <si>
    <r>
      <t xml:space="preserve">ROYAL COSMETICS </t>
    </r>
    <r>
      <rPr>
        <sz val="16"/>
        <color rgb="FF000000"/>
        <rFont val="Arial"/>
        <family val="2"/>
        <charset val="204"/>
      </rPr>
      <t>0</t>
    </r>
    <r>
      <rPr>
        <sz val="16"/>
        <color rgb="FF000000"/>
        <rFont val="Yu Gothic"/>
        <family val="2"/>
        <charset val="128"/>
      </rPr>
      <t>9</t>
    </r>
    <r>
      <rPr>
        <sz val="16"/>
        <color rgb="FF000000"/>
        <rFont val="Arial"/>
        <family val="2"/>
      </rPr>
      <t>.</t>
    </r>
    <r>
      <rPr>
        <sz val="16"/>
        <color rgb="FF000000"/>
        <rFont val="Arial"/>
        <family val="2"/>
        <charset val="204"/>
      </rPr>
      <t>2025</t>
    </r>
    <r>
      <rPr>
        <sz val="16"/>
        <color rgb="FF000000"/>
        <rFont val="MS Gothic"/>
        <family val="3"/>
        <charset val="128"/>
      </rPr>
      <t>輸出</t>
    </r>
    <phoneticPr fontId="11"/>
  </si>
  <si>
    <r>
      <t>202</t>
    </r>
    <r>
      <rPr>
        <b/>
        <sz val="10"/>
        <color rgb="FFFF0000"/>
        <rFont val="Yu Gothic"/>
        <family val="2"/>
        <charset val="128"/>
      </rPr>
      <t>5</t>
    </r>
    <r>
      <rPr>
        <b/>
        <sz val="10"/>
        <color rgb="FFFF0000"/>
        <rFont val="Arial"/>
        <family val="2"/>
      </rPr>
      <t>/</t>
    </r>
    <r>
      <rPr>
        <b/>
        <sz val="10"/>
        <color rgb="FFFF0000"/>
        <rFont val="Yu Gothic"/>
        <family val="2"/>
        <charset val="128"/>
      </rPr>
      <t>9</t>
    </r>
    <r>
      <rPr>
        <b/>
        <sz val="10"/>
        <color rgb="FFFF0000"/>
        <rFont val="Arial"/>
        <family val="2"/>
      </rPr>
      <t>/</t>
    </r>
    <r>
      <rPr>
        <b/>
        <sz val="10"/>
        <color rgb="FFFF0000"/>
        <rFont val="Yu Gothic"/>
        <family val="2"/>
        <charset val="128"/>
      </rPr>
      <t>3(午前)</t>
    </r>
    <phoneticPr fontId="11"/>
  </si>
  <si>
    <r>
      <t>ROYAL COSMETICS 0</t>
    </r>
    <r>
      <rPr>
        <sz val="16"/>
        <color rgb="FF000000"/>
        <rFont val="MS UI Gothic"/>
        <family val="2"/>
        <charset val="128"/>
      </rPr>
      <t>9</t>
    </r>
    <r>
      <rPr>
        <sz val="16"/>
        <color rgb="FF000000"/>
        <rFont val="Arial"/>
        <family val="2"/>
      </rPr>
      <t>.2025</t>
    </r>
    <r>
      <rPr>
        <sz val="16"/>
        <color rgb="FF000000"/>
        <rFont val="MS Gothic"/>
        <family val="3"/>
        <charset val="128"/>
      </rPr>
      <t>輸出</t>
    </r>
    <phoneticPr fontId="11"/>
  </si>
  <si>
    <r>
      <t>2024/</t>
    </r>
    <r>
      <rPr>
        <b/>
        <sz val="10"/>
        <color rgb="FFFF0000"/>
        <rFont val="MS UI Gothic"/>
        <family val="2"/>
        <charset val="128"/>
      </rPr>
      <t>9</t>
    </r>
    <r>
      <rPr>
        <b/>
        <sz val="10"/>
        <color rgb="FFFF0000"/>
        <rFont val="Arial"/>
        <family val="2"/>
      </rPr>
      <t>/</t>
    </r>
    <r>
      <rPr>
        <b/>
        <sz val="10"/>
        <color rgb="FFFF0000"/>
        <rFont val="MS UI Gothic"/>
        <family val="2"/>
        <charset val="128"/>
      </rPr>
      <t>3</t>
    </r>
    <r>
      <rPr>
        <b/>
        <sz val="10"/>
        <color rgb="FFFF0000"/>
        <rFont val="Arial"/>
        <family val="2"/>
      </rPr>
      <t xml:space="preserve">  (</t>
    </r>
    <r>
      <rPr>
        <b/>
        <sz val="10"/>
        <color rgb="FFFF0000"/>
        <rFont val="MS Gothic"/>
        <family val="3"/>
        <charset val="128"/>
      </rPr>
      <t>午前中</t>
    </r>
    <r>
      <rPr>
        <b/>
        <sz val="10"/>
        <color rgb="FFFF0000"/>
        <rFont val="Arial"/>
        <family val="2"/>
        <charset val="204"/>
      </rPr>
      <t>)</t>
    </r>
    <phoneticPr fontId="11"/>
  </si>
  <si>
    <r>
      <t>ROYAL COSMETICS</t>
    </r>
    <r>
      <rPr>
        <sz val="16"/>
        <color rgb="FF000000"/>
        <rFont val="HGGothicE"/>
        <family val="2"/>
        <charset val="128"/>
      </rPr>
      <t>09.2025</t>
    </r>
    <r>
      <rPr>
        <sz val="16"/>
        <color rgb="FF000000"/>
        <rFont val="MS Gothic"/>
        <family val="3"/>
        <charset val="128"/>
      </rPr>
      <t>輸出</t>
    </r>
    <phoneticPr fontId="11"/>
  </si>
  <si>
    <r>
      <t>202</t>
    </r>
    <r>
      <rPr>
        <b/>
        <sz val="10"/>
        <color rgb="FFFF0000"/>
        <rFont val="HGGothicE"/>
        <family val="2"/>
        <charset val="128"/>
      </rPr>
      <t>5</t>
    </r>
    <r>
      <rPr>
        <b/>
        <sz val="10"/>
        <color rgb="FFFF0000"/>
        <rFont val="Arial"/>
        <family val="2"/>
      </rPr>
      <t>/</t>
    </r>
    <r>
      <rPr>
        <b/>
        <sz val="10"/>
        <color rgb="FFFF0000"/>
        <rFont val="HGGothicE"/>
        <family val="2"/>
        <charset val="128"/>
      </rPr>
      <t>9</t>
    </r>
    <r>
      <rPr>
        <b/>
        <sz val="10"/>
        <color rgb="FFFF0000"/>
        <rFont val="Arial"/>
        <family val="2"/>
      </rPr>
      <t>/</t>
    </r>
    <r>
      <rPr>
        <b/>
        <sz val="10"/>
        <color rgb="FFFF0000"/>
        <rFont val="HGGothicE"/>
        <family val="2"/>
        <charset val="128"/>
      </rPr>
      <t>3(午前)</t>
    </r>
    <phoneticPr fontId="11"/>
  </si>
  <si>
    <r>
      <t>ROYAL COSMETICS 0</t>
    </r>
    <r>
      <rPr>
        <sz val="16"/>
        <color rgb="FF000000"/>
        <rFont val="MS UI Gothic"/>
        <family val="2"/>
        <charset val="128"/>
      </rPr>
      <t>9</t>
    </r>
    <r>
      <rPr>
        <sz val="16"/>
        <color rgb="FF000000"/>
        <rFont val="Arial"/>
        <family val="2"/>
        <charset val="204"/>
      </rPr>
      <t>.2025</t>
    </r>
    <r>
      <rPr>
        <sz val="16"/>
        <color rgb="FF000000"/>
        <rFont val="ＭＳ ゴシック"/>
        <family val="3"/>
        <charset val="128"/>
      </rPr>
      <t>輸出</t>
    </r>
    <phoneticPr fontId="11"/>
  </si>
  <si>
    <t>9/3午前</t>
    <rPh sb="3" eb="5">
      <t>ゴゼン</t>
    </rPh>
    <phoneticPr fontId="11"/>
  </si>
  <si>
    <r>
      <t xml:space="preserve">ROYAL COSMETICS </t>
    </r>
    <r>
      <rPr>
        <sz val="16"/>
        <color rgb="FF000000"/>
        <rFont val="MS UI Gothic"/>
        <family val="2"/>
        <charset val="128"/>
      </rPr>
      <t>09</t>
    </r>
    <r>
      <rPr>
        <sz val="16"/>
        <color rgb="FF000000"/>
        <rFont val="Arial"/>
        <family val="2"/>
      </rPr>
      <t>.202</t>
    </r>
    <r>
      <rPr>
        <sz val="16"/>
        <color rgb="FF000000"/>
        <rFont val="MS UI Gothic"/>
        <family val="2"/>
        <charset val="128"/>
      </rPr>
      <t>5</t>
    </r>
    <r>
      <rPr>
        <sz val="16"/>
        <color rgb="FF000000"/>
        <rFont val="MS Gothic"/>
        <family val="3"/>
        <charset val="128"/>
      </rPr>
      <t>輸出</t>
    </r>
    <r>
      <rPr>
        <sz val="16"/>
        <color rgb="FF000000"/>
        <rFont val="Arial"/>
        <family val="2"/>
        <charset val="204"/>
      </rPr>
      <t xml:space="preserve">	</t>
    </r>
    <phoneticPr fontId="11"/>
  </si>
  <si>
    <r>
      <rPr>
        <b/>
        <sz val="8"/>
        <color rgb="FFFF0000"/>
        <rFont val="MS UI Gothic"/>
        <family val="2"/>
        <charset val="128"/>
      </rPr>
      <t>2025/9/3</t>
    </r>
    <r>
      <rPr>
        <b/>
        <sz val="8"/>
        <color rgb="FFFF0000"/>
        <rFont val="MS Gothic"/>
        <family val="3"/>
        <charset val="128"/>
      </rPr>
      <t>（午前中）</t>
    </r>
    <phoneticPr fontId="11"/>
  </si>
  <si>
    <r>
      <t xml:space="preserve">COCOCHI Essence Lotion EX </t>
    </r>
    <r>
      <rPr>
        <sz val="10"/>
        <color rgb="FFFF0000"/>
        <rFont val="Yu Gothic"/>
        <family val="2"/>
        <charset val="204"/>
      </rPr>
      <t>N</t>
    </r>
    <r>
      <rPr>
        <sz val="10"/>
        <rFont val="Yu Gothic"/>
        <family val="2"/>
        <charset val="128"/>
      </rPr>
      <t xml:space="preserve"> 120ml</t>
    </r>
    <phoneticPr fontId="11"/>
  </si>
  <si>
    <r>
      <t>COCOCHI Luxe Emulsion EX</t>
    </r>
    <r>
      <rPr>
        <sz val="10"/>
        <rFont val="Yu Gothic"/>
        <family val="2"/>
        <charset val="128"/>
      </rPr>
      <t xml:space="preserve"> </t>
    </r>
    <r>
      <rPr>
        <sz val="10"/>
        <color rgb="FFFF0000"/>
        <rFont val="Yu Gothic"/>
        <family val="2"/>
        <charset val="204"/>
      </rPr>
      <t xml:space="preserve">N </t>
    </r>
    <r>
      <rPr>
        <sz val="10"/>
        <rFont val="Yu Gothic"/>
        <family val="2"/>
        <charset val="128"/>
      </rPr>
      <t>100ml</t>
    </r>
    <phoneticPr fontId="11"/>
  </si>
  <si>
    <t>発注日：2025/8/28</t>
    <phoneticPr fontId="11"/>
  </si>
  <si>
    <t>発注NO. 25082801</t>
    <phoneticPr fontId="11"/>
  </si>
  <si>
    <t xml:space="preserve">
指定納期：2025/9/5
梱包情報提出締切：2025/9/3</t>
    <rPh sb="15" eb="17">
      <t>コンポウ</t>
    </rPh>
    <rPh sb="17" eb="19">
      <t>ジョウホウ</t>
    </rPh>
    <rPh sb="19" eb="21">
      <t>テイシュツ</t>
    </rPh>
    <rPh sb="21" eb="23">
      <t>シメキリ</t>
    </rPh>
    <phoneticPr fontId="11"/>
  </si>
  <si>
    <r>
      <t>202</t>
    </r>
    <r>
      <rPr>
        <b/>
        <sz val="8"/>
        <color rgb="FFFF0000"/>
        <rFont val="Yu Gothic"/>
        <family val="2"/>
        <charset val="128"/>
      </rPr>
      <t>5</t>
    </r>
    <r>
      <rPr>
        <b/>
        <sz val="8"/>
        <color rgb="FFFF0000"/>
        <rFont val="Arial"/>
        <family val="2"/>
      </rPr>
      <t>/</t>
    </r>
    <r>
      <rPr>
        <b/>
        <sz val="8"/>
        <color rgb="FFFF0000"/>
        <rFont val="Yu Gothic"/>
        <family val="2"/>
        <charset val="128"/>
      </rPr>
      <t>9</t>
    </r>
    <r>
      <rPr>
        <b/>
        <sz val="8"/>
        <color rgb="FFFF0000"/>
        <rFont val="Arial"/>
        <family val="2"/>
      </rPr>
      <t>/</t>
    </r>
    <r>
      <rPr>
        <b/>
        <sz val="8"/>
        <color rgb="FFFF0000"/>
        <rFont val="Yu Gothic"/>
        <family val="2"/>
        <charset val="128"/>
      </rPr>
      <t>3(午前）</t>
    </r>
    <phoneticPr fontId="11"/>
  </si>
  <si>
    <r>
      <t>ROYAL COSMETICS 09.2025</t>
    </r>
    <r>
      <rPr>
        <sz val="16"/>
        <color rgb="FF000000"/>
        <rFont val="MS Gothic"/>
        <family val="3"/>
        <charset val="128"/>
      </rPr>
      <t>輸出</t>
    </r>
    <phoneticPr fontId="11"/>
  </si>
  <si>
    <r>
      <t>9/3</t>
    </r>
    <r>
      <rPr>
        <sz val="8"/>
        <color theme="1"/>
        <rFont val="HGGothicE"/>
        <family val="2"/>
        <charset val="128"/>
      </rPr>
      <t>（午前）</t>
    </r>
    <rPh sb="4" eb="6">
      <t>ゴゼン</t>
    </rPh>
    <phoneticPr fontId="11"/>
  </si>
  <si>
    <r>
      <rPr>
        <sz val="8"/>
        <color theme="1"/>
        <rFont val="HGGothicE"/>
        <family val="3"/>
        <charset val="128"/>
      </rPr>
      <t>納品先</t>
    </r>
    <rPh sb="0" eb="3">
      <t>ノウヒンサキ</t>
    </rPh>
    <phoneticPr fontId="11"/>
  </si>
  <si>
    <r>
      <rPr>
        <sz val="8"/>
        <rFont val="HGGothicE"/>
        <family val="2"/>
        <charset val="128"/>
      </rPr>
      <t>〒</t>
    </r>
    <r>
      <rPr>
        <sz val="8"/>
        <rFont val="Arial"/>
        <family val="2"/>
        <charset val="204"/>
      </rPr>
      <t xml:space="preserve">980-0811 </t>
    </r>
    <r>
      <rPr>
        <sz val="8"/>
        <rFont val="HGGothicE"/>
        <family val="2"/>
        <charset val="128"/>
      </rPr>
      <t>仙台市青葉区一番町</t>
    </r>
    <r>
      <rPr>
        <sz val="8"/>
        <rFont val="Arial"/>
        <family val="2"/>
        <charset val="204"/>
      </rPr>
      <t>2</t>
    </r>
    <r>
      <rPr>
        <sz val="8"/>
        <rFont val="HGGothicE"/>
        <family val="2"/>
        <charset val="128"/>
      </rPr>
      <t>丁目</t>
    </r>
    <r>
      <rPr>
        <sz val="8"/>
        <rFont val="Arial"/>
        <family val="2"/>
        <charset val="204"/>
      </rPr>
      <t>1-2
NMF</t>
    </r>
    <r>
      <rPr>
        <sz val="8"/>
        <rFont val="HGGothicE"/>
        <family val="2"/>
        <charset val="128"/>
      </rPr>
      <t>仙台青葉通りビル</t>
    </r>
    <r>
      <rPr>
        <sz val="8"/>
        <rFont val="Arial"/>
        <family val="2"/>
        <charset val="204"/>
      </rPr>
      <t>8</t>
    </r>
    <r>
      <rPr>
        <sz val="8"/>
        <rFont val="HGGothicE"/>
        <family val="2"/>
        <charset val="128"/>
      </rPr>
      <t>階　センコン物流㈱　アリニナ　クリスティーナ　宛て</t>
    </r>
    <rPh sb="44" eb="46">
      <t>ブツリュウ</t>
    </rPh>
    <rPh sb="61" eb="62">
      <t>ア</t>
    </rPh>
    <phoneticPr fontId="11"/>
  </si>
  <si>
    <t>9/3(午前中)</t>
    <phoneticPr fontId="11"/>
  </si>
  <si>
    <r>
      <t>ROYAL COSMETICS 0</t>
    </r>
    <r>
      <rPr>
        <sz val="16"/>
        <color rgb="FF000000"/>
        <rFont val="HGGothicE"/>
        <family val="2"/>
        <charset val="128"/>
      </rPr>
      <t>9</t>
    </r>
    <r>
      <rPr>
        <sz val="16"/>
        <color rgb="FF000000"/>
        <rFont val="Arial"/>
        <family val="2"/>
      </rPr>
      <t>.2024</t>
    </r>
    <r>
      <rPr>
        <sz val="16"/>
        <color rgb="FF000000"/>
        <rFont val="MS Gothic"/>
        <family val="3"/>
        <charset val="128"/>
      </rPr>
      <t>輸出</t>
    </r>
    <phoneticPr fontId="11"/>
  </si>
  <si>
    <r>
      <t>2025/</t>
    </r>
    <r>
      <rPr>
        <b/>
        <sz val="9"/>
        <color rgb="FFFF0000"/>
        <rFont val="HGGothicE"/>
        <family val="2"/>
        <charset val="128"/>
      </rPr>
      <t>9</t>
    </r>
    <r>
      <rPr>
        <b/>
        <sz val="9"/>
        <color rgb="FFFF0000"/>
        <rFont val="Arial"/>
        <family val="2"/>
      </rPr>
      <t>/</t>
    </r>
    <r>
      <rPr>
        <b/>
        <sz val="9"/>
        <color rgb="FFFF0000"/>
        <rFont val="HGGothicE"/>
        <family val="2"/>
        <charset val="128"/>
      </rPr>
      <t>3</t>
    </r>
    <r>
      <rPr>
        <b/>
        <sz val="9"/>
        <color rgb="FFFF0000"/>
        <rFont val="Arial"/>
        <family val="2"/>
      </rPr>
      <t xml:space="preserve"> </t>
    </r>
    <r>
      <rPr>
        <b/>
        <sz val="9"/>
        <color rgb="FFFF0000"/>
        <rFont val="MS Gothic"/>
        <family val="3"/>
        <charset val="128"/>
      </rPr>
      <t>（午前中）</t>
    </r>
    <phoneticPr fontId="11"/>
  </si>
  <si>
    <r>
      <t>ROYAL COSMETICS</t>
    </r>
    <r>
      <rPr>
        <sz val="16"/>
        <color rgb="FF000000"/>
        <rFont val="MS UI Gothic"/>
        <family val="2"/>
        <charset val="128"/>
      </rPr>
      <t xml:space="preserve"> 09</t>
    </r>
    <r>
      <rPr>
        <sz val="16"/>
        <color rgb="FF000000"/>
        <rFont val="Arial"/>
        <family val="2"/>
        <charset val="204"/>
      </rPr>
      <t>.</t>
    </r>
    <r>
      <rPr>
        <sz val="16"/>
        <color rgb="FF000000"/>
        <rFont val="MS UI Gothic"/>
        <family val="2"/>
        <charset val="128"/>
      </rPr>
      <t>2025</t>
    </r>
    <r>
      <rPr>
        <sz val="16"/>
        <color rgb="FF000000"/>
        <rFont val="ＭＳ ゴシック"/>
        <family val="3"/>
        <charset val="128"/>
      </rPr>
      <t>輸出</t>
    </r>
    <phoneticPr fontId="11"/>
  </si>
  <si>
    <r>
      <rPr>
        <b/>
        <sz val="10"/>
        <color rgb="FFFF0000"/>
        <rFont val="MS UI Gothic"/>
        <family val="2"/>
        <charset val="128"/>
      </rPr>
      <t>2025</t>
    </r>
    <r>
      <rPr>
        <b/>
        <sz val="10"/>
        <color rgb="FFFF0000"/>
        <rFont val="Arial"/>
        <family val="2"/>
      </rPr>
      <t>/</t>
    </r>
    <r>
      <rPr>
        <b/>
        <sz val="10"/>
        <color rgb="FFFF0000"/>
        <rFont val="MS UI Gothic"/>
        <family val="2"/>
        <charset val="128"/>
      </rPr>
      <t>9</t>
    </r>
    <r>
      <rPr>
        <b/>
        <sz val="10"/>
        <color rgb="FFFF0000"/>
        <rFont val="Arial"/>
        <family val="2"/>
      </rPr>
      <t>/</t>
    </r>
    <r>
      <rPr>
        <b/>
        <sz val="10"/>
        <color rgb="FFFF0000"/>
        <rFont val="MS UI Gothic"/>
        <family val="2"/>
        <charset val="128"/>
      </rPr>
      <t>3(午前）</t>
    </r>
    <phoneticPr fontId="11"/>
  </si>
  <si>
    <r>
      <t>2025/</t>
    </r>
    <r>
      <rPr>
        <b/>
        <sz val="8"/>
        <color rgb="FFFF0000"/>
        <rFont val="HGGothicE"/>
        <family val="2"/>
        <charset val="128"/>
      </rPr>
      <t>9</t>
    </r>
    <r>
      <rPr>
        <b/>
        <sz val="8"/>
        <color rgb="FFFF0000"/>
        <rFont val="Arial"/>
        <family val="2"/>
      </rPr>
      <t>/</t>
    </r>
    <r>
      <rPr>
        <b/>
        <sz val="8"/>
        <color rgb="FFFF0000"/>
        <rFont val="HGGothicE"/>
        <family val="2"/>
        <charset val="128"/>
      </rPr>
      <t>3</t>
    </r>
    <r>
      <rPr>
        <b/>
        <sz val="8"/>
        <color rgb="FFFF0000"/>
        <rFont val="MS Gothic"/>
        <family val="3"/>
        <charset val="128"/>
      </rPr>
      <t>（午前中）</t>
    </r>
    <phoneticPr fontId="11"/>
  </si>
  <si>
    <r>
      <t xml:space="preserve">ROYAL COSMETICS </t>
    </r>
    <r>
      <rPr>
        <sz val="16"/>
        <color rgb="FF000000"/>
        <rFont val="MS UI Gothic"/>
        <family val="2"/>
        <charset val="128"/>
      </rPr>
      <t>09</t>
    </r>
    <r>
      <rPr>
        <sz val="16"/>
        <color rgb="FF000000"/>
        <rFont val="Arial"/>
        <family val="2"/>
      </rPr>
      <t>.</t>
    </r>
    <r>
      <rPr>
        <sz val="16"/>
        <color rgb="FF000000"/>
        <rFont val="MS UI Gothic"/>
        <family val="2"/>
        <charset val="128"/>
      </rPr>
      <t>2025</t>
    </r>
    <r>
      <rPr>
        <sz val="16"/>
        <color rgb="FF000000"/>
        <rFont val="MS Gothic"/>
        <family val="3"/>
        <charset val="128"/>
      </rPr>
      <t>輸出</t>
    </r>
    <phoneticPr fontId="11"/>
  </si>
  <si>
    <r>
      <rPr>
        <b/>
        <sz val="8"/>
        <color rgb="FFFF0000"/>
        <rFont val="MS UI Gothic"/>
        <family val="2"/>
        <charset val="128"/>
      </rPr>
      <t>2025</t>
    </r>
    <r>
      <rPr>
        <b/>
        <sz val="8"/>
        <color rgb="FFFF0000"/>
        <rFont val="Arial"/>
        <family val="2"/>
      </rPr>
      <t>/</t>
    </r>
    <r>
      <rPr>
        <b/>
        <sz val="8"/>
        <color rgb="FFFF0000"/>
        <rFont val="MS UI Gothic"/>
        <family val="2"/>
        <charset val="128"/>
      </rPr>
      <t>9</t>
    </r>
    <r>
      <rPr>
        <b/>
        <sz val="8"/>
        <color rgb="FFFF0000"/>
        <rFont val="Arial"/>
        <family val="2"/>
      </rPr>
      <t>/</t>
    </r>
    <r>
      <rPr>
        <b/>
        <sz val="8"/>
        <color rgb="FFFF0000"/>
        <rFont val="MS UI Gothic"/>
        <family val="2"/>
        <charset val="128"/>
      </rPr>
      <t>3</t>
    </r>
    <r>
      <rPr>
        <b/>
        <sz val="8"/>
        <color rgb="FFFF0000"/>
        <rFont val="MS Gothic"/>
        <family val="3"/>
        <charset val="128"/>
      </rPr>
      <t>（午前中）</t>
    </r>
    <phoneticPr fontId="11"/>
  </si>
  <si>
    <r>
      <t>202</t>
    </r>
    <r>
      <rPr>
        <b/>
        <sz val="10"/>
        <color rgb="FFFF0000"/>
        <rFont val="MS UI Gothic"/>
        <family val="2"/>
        <charset val="128"/>
      </rPr>
      <t>5</t>
    </r>
    <r>
      <rPr>
        <b/>
        <sz val="10"/>
        <color rgb="FFFF0000"/>
        <rFont val="Arial"/>
        <family val="2"/>
      </rPr>
      <t>/</t>
    </r>
    <r>
      <rPr>
        <b/>
        <sz val="10"/>
        <color rgb="FFFF0000"/>
        <rFont val="MS UI Gothic"/>
        <family val="2"/>
        <charset val="128"/>
      </rPr>
      <t>9</t>
    </r>
    <r>
      <rPr>
        <b/>
        <sz val="10"/>
        <color rgb="FFFF0000"/>
        <rFont val="Arial"/>
        <family val="2"/>
      </rPr>
      <t>/</t>
    </r>
    <r>
      <rPr>
        <b/>
        <sz val="10"/>
        <color rgb="FFFF0000"/>
        <rFont val="MS UI Gothic"/>
        <family val="2"/>
        <charset val="128"/>
      </rPr>
      <t>3</t>
    </r>
    <r>
      <rPr>
        <b/>
        <sz val="10"/>
        <color rgb="FFFF0000"/>
        <rFont val="MS Gothic"/>
        <family val="3"/>
        <charset val="128"/>
      </rPr>
      <t>（午前中）</t>
    </r>
    <phoneticPr fontId="11"/>
  </si>
  <si>
    <r>
      <t xml:space="preserve">ROYAL COSMETICS </t>
    </r>
    <r>
      <rPr>
        <sz val="16"/>
        <color rgb="FF000000"/>
        <rFont val="HGGothicE"/>
        <family val="2"/>
        <charset val="128"/>
      </rPr>
      <t>09</t>
    </r>
    <r>
      <rPr>
        <sz val="16"/>
        <color rgb="FF000000"/>
        <rFont val="Arial"/>
        <family val="2"/>
      </rPr>
      <t>.</t>
    </r>
    <r>
      <rPr>
        <sz val="16"/>
        <color rgb="FF000000"/>
        <rFont val="HGGothicE"/>
        <family val="2"/>
        <charset val="128"/>
      </rPr>
      <t>2025</t>
    </r>
    <r>
      <rPr>
        <sz val="16"/>
        <color rgb="FF000000"/>
        <rFont val="MS Gothic"/>
        <family val="3"/>
        <charset val="128"/>
      </rPr>
      <t>輸出</t>
    </r>
    <r>
      <rPr>
        <sz val="16"/>
        <color rgb="FF000000"/>
        <rFont val="Arial"/>
        <family val="2"/>
        <charset val="204"/>
      </rPr>
      <t xml:space="preserve"> </t>
    </r>
    <r>
      <rPr>
        <sz val="16"/>
        <color rgb="FF000000"/>
        <rFont val="MS Gothic"/>
        <family val="3"/>
        <charset val="128"/>
      </rPr>
      <t>発注書</t>
    </r>
    <phoneticPr fontId="11"/>
  </si>
  <si>
    <r>
      <rPr>
        <b/>
        <sz val="9"/>
        <color rgb="FFFF0000"/>
        <rFont val="HGGothicE"/>
        <family val="2"/>
        <charset val="128"/>
      </rPr>
      <t>2025</t>
    </r>
    <r>
      <rPr>
        <b/>
        <sz val="9"/>
        <color rgb="FFFF0000"/>
        <rFont val="Arial"/>
        <family val="2"/>
      </rPr>
      <t>/9/3</t>
    </r>
    <r>
      <rPr>
        <b/>
        <sz val="9"/>
        <color rgb="FFFF0000"/>
        <rFont val="MS Gothic"/>
        <family val="3"/>
        <charset val="128"/>
      </rPr>
      <t>（午前中）</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</si>
  <si>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250g</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</si>
  <si>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CLEANSING GEL 500g</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</si>
  <si>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FACE LOTION 500ml</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</si>
  <si>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MASSAGE CREAM 500g</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</si>
  <si>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Top skin Refill 300ml</t>
    </r>
    <phoneticPr fontId="11"/>
  </si>
  <si>
    <t>仕入値</t>
    <phoneticPr fontId="11"/>
  </si>
  <si>
    <t>利益</t>
    <rPh sb="0" eb="2">
      <t>リエキ</t>
    </rPh>
    <phoneticPr fontId="11"/>
  </si>
  <si>
    <t>利益率</t>
    <rPh sb="0" eb="2">
      <t>リエキ</t>
    </rPh>
    <rPh sb="2" eb="3">
      <t>リツ</t>
    </rPh>
    <phoneticPr fontId="11"/>
  </si>
  <si>
    <t>Реквизиты ДС</t>
    <phoneticPr fontId="11"/>
  </si>
  <si>
    <t>Марка (бренд) ДС</t>
    <phoneticPr fontId="11"/>
  </si>
  <si>
    <t>Производель ДС</t>
    <phoneticPr fontId="11"/>
  </si>
  <si>
    <t>X0492R</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</si>
</sst>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6" formatCode="&quot;¥&quot;#,##0;[Red]&quot;¥&quot;\-#,##0"/>
    <numFmt numFmtId="8" formatCode="&quot;¥&quot;#,##0.00;[Red]&quot;¥&quot;\-#,##0.00"/>
    <numFmt numFmtId="176" formatCode="0.000"/>
    <numFmt numFmtId="177" formatCode="0_);[Red]\(0\)"/>
    <numFmt numFmtId="178" formatCode="&quot;¥&quot;#,##0_);[Red]\(&quot;¥&quot;#,##0\)"/>
    <numFmt numFmtId="179" formatCode="0.0000"/>
    <numFmt numFmtId="180" formatCode="0_ "/>
    <numFmt numFmtId="181" formatCode="_ * #,##0_ ;_ * \-#,##0_ ;_ * \-_ ;_ @_ "/>
    <numFmt numFmtId="182" formatCode="#,##0_);[Red]\(#,##0\)"/>
    <numFmt numFmtId="183" formatCode="[$¥-411]#,##0"/>
    <numFmt numFmtId="184" formatCode="_-* #,##0_-;\-* #,##0_-;_-* \-_-;_-@_-"/>
    <numFmt numFmtId="185" formatCode="&quot;¥&quot;#,##0;[Red]&quot;¥-&quot;#,##0"/>
    <numFmt numFmtId="186" formatCode="0.0"/>
    <numFmt numFmtId="187" formatCode="0.00000"/>
    <numFmt numFmtId="188" formatCode="&quot;¥&quot;#,##0.0;[Red]\-&quot;¥&quot;#,##0.0"/>
    <numFmt numFmtId="189" formatCode="0.0%"/>
    <numFmt numFmtId="190" formatCode="\¥#,##0;[Red]\¥\-#,##0"/>
    <numFmt numFmtId="191" formatCode="\¥#,##0;[Red]&quot;¥-&quot;#,##0"/>
    <numFmt numFmtId="192" formatCode="_-&quot;L. &quot;* #,##0_-;&quot;-L. &quot;* #,##0_-;_-&quot;L. &quot;* \-_-;_-@_-"/>
    <numFmt numFmtId="193" formatCode="#,##0_ "/>
  </numFmts>
  <fonts count="395">
    <font>
      <sz val="11"/>
      <color theme="1"/>
      <name val="游ゴシック"/>
      <family val="2"/>
      <charset val="128"/>
      <scheme val="minor"/>
    </font>
    <font>
      <sz val="11"/>
      <color theme="1"/>
      <name val="游ゴシック"/>
      <family val="2"/>
      <charset val="204"/>
      <scheme val="minor"/>
    </font>
    <font>
      <sz val="11"/>
      <color theme="1"/>
      <name val="游ゴシック"/>
      <family val="2"/>
      <charset val="204"/>
      <scheme val="minor"/>
    </font>
    <font>
      <sz val="12"/>
      <name val="Aptos Narrow"/>
      <family val="2"/>
    </font>
    <font>
      <sz val="11"/>
      <color theme="1"/>
      <name val="游ゴシック"/>
      <family val="2"/>
      <charset val="204"/>
      <scheme val="minor"/>
    </font>
    <font>
      <sz val="11"/>
      <color theme="1"/>
      <name val="游ゴシック"/>
      <family val="2"/>
      <charset val="204"/>
      <scheme val="minor"/>
    </font>
    <font>
      <sz val="11"/>
      <name val="Yu Gothic"/>
      <family val="2"/>
      <charset val="204"/>
    </font>
    <font>
      <sz val="11"/>
      <name val="Calibri"/>
      <family val="2"/>
    </font>
    <font>
      <sz val="11"/>
      <color theme="1"/>
      <name val="游ゴシック"/>
      <family val="2"/>
      <charset val="128"/>
      <scheme val="minor"/>
    </font>
    <font>
      <u/>
      <sz val="11"/>
      <color theme="10"/>
      <name val="游ゴシック"/>
      <family val="2"/>
      <charset val="128"/>
      <scheme val="minor"/>
    </font>
    <font>
      <sz val="16"/>
      <color theme="1"/>
      <name val="Arial"/>
      <family val="2"/>
    </font>
    <font>
      <sz val="6"/>
      <name val="游ゴシック"/>
      <family val="2"/>
      <charset val="128"/>
      <scheme val="minor"/>
    </font>
    <font>
      <sz val="8"/>
      <color theme="1"/>
      <name val="Arial"/>
      <family val="2"/>
    </font>
    <font>
      <sz val="8"/>
      <color rgb="FFFF0000"/>
      <name val="Arial"/>
      <family val="2"/>
    </font>
    <font>
      <sz val="8"/>
      <name val="Arial"/>
      <family val="2"/>
    </font>
    <font>
      <sz val="8"/>
      <color theme="1"/>
      <name val="ＭＳ Ｐゴシック"/>
      <family val="1"/>
      <charset val="128"/>
    </font>
    <font>
      <b/>
      <sz val="11"/>
      <color rgb="FFFF0000"/>
      <name val="Arial"/>
      <family val="2"/>
    </font>
    <font>
      <sz val="8"/>
      <name val="ＭＳ Ｐ明朝"/>
      <family val="1"/>
      <charset val="128"/>
    </font>
    <font>
      <sz val="8"/>
      <color theme="1"/>
      <name val="ＭＳ Ｐ明朝"/>
      <family val="1"/>
      <charset val="128"/>
    </font>
    <font>
      <sz val="8"/>
      <color theme="1"/>
      <name val="Arial Unicode MS"/>
      <family val="3"/>
      <charset val="128"/>
    </font>
    <font>
      <sz val="12"/>
      <color theme="1"/>
      <name val="Arial"/>
      <family val="2"/>
    </font>
    <font>
      <sz val="12"/>
      <color theme="1"/>
      <name val="Arial Unicode MS"/>
      <family val="3"/>
      <charset val="128"/>
    </font>
    <font>
      <sz val="12"/>
      <name val="Arial"/>
      <family val="2"/>
    </font>
    <font>
      <sz val="12"/>
      <color indexed="8"/>
      <name val="Arial"/>
      <family val="2"/>
    </font>
    <font>
      <sz val="12"/>
      <color rgb="FF000000"/>
      <name val="Arial"/>
      <family val="2"/>
    </font>
    <font>
      <u/>
      <sz val="12"/>
      <color theme="10"/>
      <name val="Arial"/>
      <family val="2"/>
    </font>
    <font>
      <sz val="12"/>
      <color theme="1"/>
      <name val="游ゴシック"/>
      <family val="1"/>
      <charset val="128"/>
    </font>
    <font>
      <sz val="12"/>
      <color theme="1"/>
      <name val="ＭＳ Ｐ明朝"/>
      <family val="1"/>
      <charset val="128"/>
    </font>
    <font>
      <sz val="6"/>
      <name val="ＭＳ Ｐゴシック"/>
      <family val="3"/>
      <charset val="128"/>
    </font>
    <font>
      <sz val="12"/>
      <color theme="1"/>
      <name val="Times New Roman"/>
      <family val="1"/>
      <charset val="128"/>
    </font>
    <font>
      <b/>
      <sz val="12"/>
      <name val="Arial"/>
      <family val="2"/>
    </font>
    <font>
      <b/>
      <sz val="12"/>
      <color theme="1"/>
      <name val="Arial"/>
      <family val="2"/>
    </font>
    <font>
      <b/>
      <sz val="20"/>
      <color theme="1"/>
      <name val="Arial"/>
      <family val="2"/>
    </font>
    <font>
      <sz val="12"/>
      <name val="ＭＳ Ｐ明朝"/>
      <family val="1"/>
      <charset val="128"/>
    </font>
    <font>
      <sz val="8"/>
      <name val="ＭＳ Ｐゴシック"/>
      <family val="2"/>
      <charset val="128"/>
    </font>
    <font>
      <sz val="8"/>
      <color theme="1"/>
      <name val="ＭＳ Ｐゴシック"/>
      <family val="2"/>
      <charset val="128"/>
    </font>
    <font>
      <sz val="11"/>
      <color theme="1"/>
      <name val="Times New Roman"/>
      <family val="1"/>
    </font>
    <font>
      <sz val="11"/>
      <name val="Times New Roman"/>
      <family val="1"/>
    </font>
    <font>
      <sz val="11"/>
      <name val="ＭＳ Ｐゴシック"/>
      <family val="3"/>
      <charset val="128"/>
    </font>
    <font>
      <sz val="11"/>
      <color theme="1"/>
      <name val="ＭＳ Ｐゴシック"/>
      <family val="3"/>
      <charset val="128"/>
    </font>
    <font>
      <b/>
      <sz val="11"/>
      <color theme="1"/>
      <name val="Times New Roman"/>
      <family val="1"/>
    </font>
    <font>
      <sz val="11"/>
      <name val="ＭＳ Ｐ明朝"/>
      <family val="1"/>
      <charset val="128"/>
    </font>
    <font>
      <sz val="8"/>
      <color theme="1"/>
      <name val="Arial"/>
      <family val="1"/>
      <charset val="128"/>
    </font>
    <font>
      <sz val="10"/>
      <color theme="1"/>
      <name val="Arial"/>
      <family val="2"/>
    </font>
    <font>
      <sz val="10"/>
      <color indexed="8"/>
      <name val="Arial"/>
      <family val="2"/>
    </font>
    <font>
      <sz val="10"/>
      <color indexed="8"/>
      <name val="Arial Unicode MS"/>
      <family val="3"/>
      <charset val="128"/>
    </font>
    <font>
      <sz val="10"/>
      <color rgb="FF000000"/>
      <name val="Arial"/>
      <family val="2"/>
    </font>
    <font>
      <sz val="10"/>
      <color rgb="FF000000"/>
      <name val="Arial Unicode MS"/>
      <family val="3"/>
      <charset val="128"/>
    </font>
    <font>
      <sz val="10"/>
      <color rgb="FF000000"/>
      <name val="ＭＳ ゴシック"/>
      <family val="3"/>
      <charset val="128"/>
    </font>
    <font>
      <sz val="10"/>
      <name val="Arial"/>
      <family val="2"/>
    </font>
    <font>
      <sz val="10"/>
      <color rgb="FF000000"/>
      <name val="ＭＳ 明朝"/>
      <family val="1"/>
      <charset val="128"/>
    </font>
    <font>
      <b/>
      <sz val="10"/>
      <color rgb="FFFF0000"/>
      <name val="Arial"/>
      <family val="2"/>
    </font>
    <font>
      <sz val="10"/>
      <color indexed="8"/>
      <name val="Arial"/>
      <family val="3"/>
      <charset val="128"/>
    </font>
    <font>
      <sz val="10"/>
      <color indexed="8"/>
      <name val="Times New Roman"/>
      <family val="1"/>
    </font>
    <font>
      <sz val="10"/>
      <name val="Arial"/>
      <family val="1"/>
      <charset val="128"/>
    </font>
    <font>
      <sz val="10"/>
      <name val="ＭＳ 明朝"/>
      <family val="1"/>
      <charset val="128"/>
    </font>
    <font>
      <sz val="10"/>
      <name val="ＭＳ ゴシック"/>
      <family val="3"/>
      <charset val="128"/>
    </font>
    <font>
      <sz val="10"/>
      <color rgb="FF000000"/>
      <name val="Arial"/>
      <family val="3"/>
      <charset val="128"/>
    </font>
    <font>
      <sz val="10"/>
      <color rgb="FF000000"/>
      <name val="Yu Gothic"/>
      <family val="3"/>
      <charset val="128"/>
    </font>
    <font>
      <sz val="10"/>
      <color indexed="8"/>
      <name val="Arial"/>
      <family val="1"/>
      <charset val="128"/>
    </font>
    <font>
      <sz val="10"/>
      <color indexed="8"/>
      <name val="ＭＳ Ｐ明朝"/>
      <family val="1"/>
      <charset val="128"/>
    </font>
    <font>
      <sz val="10"/>
      <color theme="1"/>
      <name val="ＭＳ ゴシック"/>
      <family val="3"/>
      <charset val="128"/>
    </font>
    <font>
      <sz val="10"/>
      <color theme="1"/>
      <name val="Arial"/>
      <family val="3"/>
      <charset val="128"/>
    </font>
    <font>
      <sz val="10"/>
      <color theme="1"/>
      <name val="ＭＳ 明朝"/>
      <family val="1"/>
      <charset val="128"/>
    </font>
    <font>
      <sz val="10"/>
      <color theme="1"/>
      <name val="Times New Roman"/>
      <family val="1"/>
      <charset val="128"/>
    </font>
    <font>
      <sz val="10"/>
      <color theme="1"/>
      <name val="ＭＳ Ｐゴシック"/>
      <family val="2"/>
      <charset val="128"/>
    </font>
    <font>
      <sz val="8"/>
      <color indexed="8"/>
      <name val="Arial"/>
      <family val="2"/>
    </font>
    <font>
      <b/>
      <sz val="14"/>
      <color theme="1"/>
      <name val="メイリオ"/>
      <family val="3"/>
      <charset val="128"/>
    </font>
    <font>
      <sz val="11"/>
      <color theme="1"/>
      <name val="メイリオ"/>
      <family val="3"/>
      <charset val="128"/>
    </font>
    <font>
      <sz val="11"/>
      <color theme="1"/>
      <name val="Segoe UI Symbol"/>
      <family val="3"/>
    </font>
    <font>
      <b/>
      <sz val="11"/>
      <color theme="1"/>
      <name val="メイリオ"/>
      <family val="3"/>
      <charset val="128"/>
    </font>
    <font>
      <b/>
      <sz val="24"/>
      <name val="メイリオ"/>
      <family val="3"/>
      <charset val="128"/>
    </font>
    <font>
      <sz val="24"/>
      <name val="メイリオ"/>
      <family val="3"/>
      <charset val="128"/>
    </font>
    <font>
      <sz val="10"/>
      <name val="メイリオ"/>
      <family val="3"/>
      <charset val="128"/>
    </font>
    <font>
      <b/>
      <sz val="10"/>
      <color indexed="12"/>
      <name val="メイリオ"/>
      <family val="3"/>
      <charset val="128"/>
    </font>
    <font>
      <b/>
      <sz val="10"/>
      <color theme="1"/>
      <name val="メイリオ"/>
      <family val="3"/>
      <charset val="128"/>
    </font>
    <font>
      <b/>
      <sz val="11"/>
      <color indexed="8"/>
      <name val="メイリオ"/>
      <family val="3"/>
      <charset val="128"/>
    </font>
    <font>
      <b/>
      <sz val="12"/>
      <name val="メイリオ"/>
      <family val="3"/>
      <charset val="128"/>
    </font>
    <font>
      <b/>
      <sz val="10"/>
      <name val="メイリオ"/>
      <family val="3"/>
      <charset val="128"/>
    </font>
    <font>
      <sz val="11"/>
      <color indexed="8"/>
      <name val="ＭＳ Ｐゴシック"/>
      <family val="3"/>
      <charset val="128"/>
    </font>
    <font>
      <sz val="11"/>
      <name val="メイリオ"/>
      <family val="3"/>
      <charset val="128"/>
    </font>
    <font>
      <b/>
      <sz val="11"/>
      <name val="メイリオ"/>
      <family val="3"/>
      <charset val="128"/>
    </font>
    <font>
      <sz val="8"/>
      <color theme="1"/>
      <name val="ＭＳ ゴシック"/>
      <family val="3"/>
      <charset val="128"/>
    </font>
    <font>
      <sz val="8"/>
      <color theme="1"/>
      <name val="游ゴシック"/>
      <family val="1"/>
      <charset val="128"/>
    </font>
    <font>
      <sz val="8"/>
      <color theme="1"/>
      <name val="HG明朝E"/>
      <family val="1"/>
      <charset val="128"/>
    </font>
    <font>
      <sz val="8"/>
      <color theme="1"/>
      <name val="メイリオ"/>
      <family val="1"/>
      <charset val="128"/>
    </font>
    <font>
      <sz val="8"/>
      <color theme="1"/>
      <name val="Times New Roman"/>
      <family val="1"/>
    </font>
    <font>
      <sz val="8"/>
      <color rgb="FF000000"/>
      <name val="游ゴシック Medium"/>
      <family val="3"/>
      <charset val="128"/>
    </font>
    <font>
      <sz val="8"/>
      <color theme="1"/>
      <name val="Times New Roman"/>
      <family val="1"/>
      <charset val="128"/>
    </font>
    <font>
      <sz val="8"/>
      <color theme="1"/>
      <name val="游ゴシック"/>
      <family val="2"/>
      <charset val="128"/>
    </font>
    <font>
      <sz val="8"/>
      <color theme="1"/>
      <name val="Arial"/>
      <family val="2"/>
      <charset val="128"/>
    </font>
    <font>
      <sz val="8"/>
      <color theme="1"/>
      <name val="Arial"/>
      <family val="3"/>
      <charset val="128"/>
    </font>
    <font>
      <sz val="8"/>
      <color theme="1"/>
      <name val="Segoe UI Symbol"/>
      <family val="2"/>
    </font>
    <font>
      <sz val="8"/>
      <name val="Arial"/>
      <family val="1"/>
    </font>
    <font>
      <sz val="8"/>
      <name val="ＭＳ Ｐゴシック"/>
      <family val="1"/>
      <charset val="128"/>
    </font>
    <font>
      <sz val="8"/>
      <name val="MS UI Gothic"/>
      <family val="1"/>
      <charset val="1"/>
    </font>
    <font>
      <sz val="8"/>
      <color theme="1"/>
      <name val="ＭＳ 明朝"/>
      <family val="1"/>
      <charset val="128"/>
    </font>
    <font>
      <sz val="10"/>
      <color rgb="FF000000"/>
      <name val="Arial"/>
      <family val="1"/>
      <charset val="128"/>
    </font>
    <font>
      <sz val="10"/>
      <color rgb="FF000000"/>
      <name val="游ゴシック"/>
      <family val="2"/>
      <charset val="128"/>
    </font>
    <font>
      <sz val="11"/>
      <color theme="1"/>
      <name val="ＭＳ Ｐ明朝"/>
      <family val="1"/>
      <charset val="128"/>
    </font>
    <font>
      <sz val="10"/>
      <color rgb="FFFF0000"/>
      <name val="Arial"/>
      <family val="3"/>
      <charset val="128"/>
    </font>
    <font>
      <sz val="12"/>
      <name val="Arial"/>
      <family val="2"/>
      <charset val="204"/>
    </font>
    <font>
      <sz val="12"/>
      <color theme="1"/>
      <name val="Arial"/>
      <family val="2"/>
      <charset val="204"/>
    </font>
    <font>
      <sz val="10"/>
      <color rgb="FF000000"/>
      <name val="Arial"/>
      <family val="2"/>
      <charset val="204"/>
    </font>
    <font>
      <sz val="10"/>
      <name val="Arial Unicode MS"/>
      <family val="3"/>
      <charset val="128"/>
    </font>
    <font>
      <sz val="11"/>
      <color indexed="8"/>
      <name val="Calibri"/>
      <family val="2"/>
    </font>
    <font>
      <sz val="11"/>
      <color indexed="9"/>
      <name val="Calibri"/>
      <family val="2"/>
    </font>
    <font>
      <sz val="11"/>
      <color indexed="62"/>
      <name val="Calibri"/>
      <family val="2"/>
    </font>
    <font>
      <b/>
      <sz val="11"/>
      <color indexed="63"/>
      <name val="Calibri"/>
      <family val="2"/>
    </font>
    <font>
      <b/>
      <sz val="11"/>
      <color indexed="52"/>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b/>
      <sz val="18"/>
      <color indexed="56"/>
      <name val="Cambria"/>
      <family val="1"/>
    </font>
    <font>
      <sz val="11"/>
      <color indexed="60"/>
      <name val="Calibri"/>
      <family val="2"/>
    </font>
    <font>
      <sz val="10"/>
      <name val="Arial Cyr"/>
      <family val="2"/>
      <charset val="204"/>
    </font>
    <font>
      <sz val="11"/>
      <color indexed="20"/>
      <name val="Calibri"/>
      <family val="2"/>
    </font>
    <font>
      <i/>
      <sz val="11"/>
      <color indexed="23"/>
      <name val="Calibri"/>
      <family val="2"/>
    </font>
    <font>
      <sz val="11"/>
      <color indexed="52"/>
      <name val="Calibri"/>
      <family val="2"/>
    </font>
    <font>
      <sz val="11"/>
      <color indexed="10"/>
      <name val="Calibri"/>
      <family val="2"/>
    </font>
    <font>
      <sz val="11"/>
      <color indexed="17"/>
      <name val="Calibri"/>
      <family val="2"/>
    </font>
    <font>
      <sz val="11"/>
      <name val="ＭＳ ゴシック"/>
      <family val="3"/>
      <charset val="128"/>
    </font>
    <font>
      <b/>
      <sz val="11"/>
      <name val="Times New Roman"/>
      <family val="1"/>
    </font>
    <font>
      <sz val="10"/>
      <color theme="1"/>
      <name val="Arial"/>
      <family val="2"/>
      <charset val="204"/>
    </font>
    <font>
      <sz val="10"/>
      <color theme="1"/>
      <name val="Yu Gothic"/>
      <family val="2"/>
      <charset val="128"/>
    </font>
    <font>
      <sz val="10"/>
      <color rgb="FFFF0000"/>
      <name val="Arial"/>
      <family val="2"/>
      <charset val="204"/>
    </font>
    <font>
      <sz val="9"/>
      <color rgb="FF201F1E"/>
      <name val="Yu Gothic UI"/>
      <family val="2"/>
      <charset val="204"/>
    </font>
    <font>
      <sz val="10"/>
      <name val="Arial"/>
      <family val="3"/>
      <charset val="128"/>
    </font>
    <font>
      <sz val="8"/>
      <name val="ＭＳ 明朝"/>
      <family val="1"/>
      <charset val="128"/>
    </font>
    <font>
      <sz val="8"/>
      <name val="游ゴシック"/>
      <family val="1"/>
      <charset val="128"/>
    </font>
    <font>
      <sz val="10"/>
      <color theme="1"/>
      <name val="Arial"/>
      <family val="2"/>
      <charset val="128"/>
    </font>
    <font>
      <sz val="14"/>
      <color theme="1"/>
      <name val="Arial"/>
      <family val="2"/>
    </font>
    <font>
      <sz val="12"/>
      <color theme="1"/>
      <name val="ＭＳ Ｐ明朝"/>
      <family val="2"/>
      <charset val="128"/>
    </font>
    <font>
      <sz val="12"/>
      <color theme="1"/>
      <name val="Microsoft YaHei"/>
      <family val="2"/>
      <charset val="134"/>
    </font>
    <font>
      <sz val="11"/>
      <color rgb="FF000000"/>
      <name val="ＭＳ Ｐゴシック"/>
      <family val="2"/>
      <charset val="128"/>
    </font>
    <font>
      <b/>
      <sz val="11"/>
      <color rgb="FFFF0000"/>
      <name val="メイリオ"/>
      <family val="3"/>
      <charset val="128"/>
    </font>
    <font>
      <sz val="8"/>
      <color theme="1"/>
      <name val="Cambria Math"/>
      <family val="2"/>
    </font>
    <font>
      <sz val="10"/>
      <color theme="1"/>
      <name val="MS Gothic"/>
      <family val="3"/>
      <charset val="128"/>
    </font>
    <font>
      <sz val="10"/>
      <color rgb="FF000000"/>
      <name val="HGGothicE"/>
      <family val="2"/>
      <charset val="128"/>
    </font>
    <font>
      <sz val="11"/>
      <color rgb="FFFF0000"/>
      <name val="Times New Roman"/>
      <family val="1"/>
    </font>
    <font>
      <sz val="10"/>
      <color rgb="FFFF0000"/>
      <name val="HGGothicE"/>
      <family val="2"/>
      <charset val="128"/>
    </font>
    <font>
      <sz val="8"/>
      <color theme="1"/>
      <name val="HGGothicE"/>
      <family val="2"/>
      <charset val="128"/>
    </font>
    <font>
      <sz val="10"/>
      <color rgb="FF000000"/>
      <name val="MS Gothic"/>
      <family val="3"/>
      <charset val="128"/>
    </font>
    <font>
      <sz val="10"/>
      <name val="HGGothicE"/>
      <family val="2"/>
      <charset val="128"/>
    </font>
    <font>
      <sz val="10"/>
      <color theme="1"/>
      <name val="HGGothicE"/>
      <family val="2"/>
      <charset val="128"/>
    </font>
    <font>
      <sz val="10"/>
      <color theme="1"/>
      <name val="Calibri"/>
      <family val="2"/>
    </font>
    <font>
      <sz val="10"/>
      <name val="Arial"/>
      <family val="2"/>
      <charset val="128"/>
    </font>
    <font>
      <sz val="8"/>
      <color theme="1"/>
      <name val="Yu Gothic"/>
      <family val="2"/>
      <charset val="128"/>
    </font>
    <font>
      <sz val="8"/>
      <color theme="1"/>
      <name val="Yu Gothic"/>
      <family val="1"/>
      <charset val="128"/>
    </font>
    <font>
      <b/>
      <sz val="11"/>
      <color theme="1"/>
      <name val="Times New Roman"/>
      <family val="1"/>
      <charset val="204"/>
    </font>
    <font>
      <sz val="11"/>
      <color rgb="FFFF0000"/>
      <name val="Yu Gothic"/>
      <family val="1"/>
      <charset val="128"/>
    </font>
    <font>
      <sz val="10"/>
      <name val="Yu Gothic"/>
      <family val="1"/>
      <charset val="128"/>
    </font>
    <font>
      <sz val="6"/>
      <name val="HGGothicE"/>
      <family val="3"/>
      <charset val="128"/>
    </font>
    <font>
      <b/>
      <sz val="12"/>
      <color rgb="FFFF0000"/>
      <name val="Arial"/>
      <family val="2"/>
      <charset val="204"/>
    </font>
    <font>
      <sz val="8"/>
      <name val="Arial"/>
      <family val="2"/>
      <charset val="128"/>
    </font>
    <font>
      <sz val="11"/>
      <name val="Times New Roman"/>
      <family val="1"/>
      <charset val="128"/>
    </font>
    <font>
      <sz val="11"/>
      <name val="Yu Gothic"/>
      <family val="1"/>
      <charset val="128"/>
    </font>
    <font>
      <sz val="11"/>
      <name val="Times New Roman"/>
      <family val="1"/>
      <charset val="204"/>
    </font>
    <font>
      <sz val="11"/>
      <name val="MS UI Gothic"/>
      <family val="1"/>
      <charset val="128"/>
    </font>
    <font>
      <b/>
      <sz val="10"/>
      <color rgb="FFFF0000"/>
      <name val="Arial"/>
      <family val="2"/>
      <charset val="204"/>
    </font>
    <font>
      <sz val="16"/>
      <color rgb="FF000000"/>
      <name val="Arial"/>
      <family val="2"/>
    </font>
    <font>
      <sz val="12"/>
      <color rgb="FFFF0000"/>
      <name val="Arial"/>
      <family val="2"/>
      <charset val="204"/>
    </font>
    <font>
      <b/>
      <sz val="10"/>
      <color rgb="FFFF0000"/>
      <name val="Arial"/>
      <family val="2"/>
      <charset val="128"/>
    </font>
    <font>
      <sz val="10"/>
      <name val="MS Gothic"/>
      <family val="3"/>
      <charset val="128"/>
    </font>
    <font>
      <sz val="10"/>
      <name val="Arial"/>
      <family val="2"/>
      <charset val="204"/>
    </font>
    <font>
      <sz val="10"/>
      <color theme="1"/>
      <name val="HGGothicE"/>
      <family val="3"/>
      <charset val="128"/>
    </font>
    <font>
      <sz val="10"/>
      <name val="Yu Gothic"/>
      <family val="2"/>
      <charset val="128"/>
    </font>
    <font>
      <sz val="8"/>
      <color theme="1"/>
      <name val="Arial"/>
      <family val="2"/>
      <charset val="204"/>
    </font>
    <font>
      <sz val="10"/>
      <color rgb="FFFF0000"/>
      <name val="HGGothicE"/>
      <family val="3"/>
      <charset val="128"/>
    </font>
    <font>
      <sz val="11"/>
      <name val="BIZ UDMincho Medium"/>
      <family val="1"/>
      <charset val="128"/>
    </font>
    <font>
      <sz val="10"/>
      <color rgb="FF000000"/>
      <name val="BIZ UDMincho Medium"/>
      <family val="3"/>
      <charset val="128"/>
    </font>
    <font>
      <sz val="8"/>
      <color theme="1"/>
      <name val="Yu Mincho"/>
      <family val="1"/>
      <charset val="128"/>
    </font>
    <font>
      <sz val="12"/>
      <color theme="1"/>
      <name val="Yu Mincho"/>
      <family val="1"/>
      <charset val="128"/>
    </font>
    <font>
      <sz val="12"/>
      <name val="Yu Mincho"/>
      <family val="1"/>
      <charset val="128"/>
    </font>
    <font>
      <sz val="10"/>
      <name val="Calibri"/>
      <family val="3"/>
    </font>
    <font>
      <sz val="8"/>
      <color rgb="FFFF0000"/>
      <name val="Arial"/>
      <family val="2"/>
      <charset val="204"/>
    </font>
    <font>
      <sz val="10"/>
      <color rgb="FF000000"/>
      <name val="MS Mincho"/>
      <family val="3"/>
      <charset val="128"/>
    </font>
    <font>
      <sz val="12"/>
      <color theme="1"/>
      <name val="Yu Gothic"/>
      <family val="2"/>
      <charset val="128"/>
    </font>
    <font>
      <sz val="16"/>
      <color rgb="FF000000"/>
      <name val="Arial"/>
      <family val="2"/>
      <charset val="204"/>
    </font>
    <font>
      <sz val="16"/>
      <color rgb="FF000000"/>
      <name val="ＭＳ ゴシック"/>
      <family val="3"/>
      <charset val="128"/>
    </font>
    <font>
      <b/>
      <sz val="11"/>
      <name val="メイリオ"/>
      <family val="3"/>
    </font>
    <font>
      <sz val="16"/>
      <color rgb="FF000000"/>
      <name val="ＭＳ Ｐ明朝"/>
      <family val="1"/>
      <charset val="128"/>
    </font>
    <font>
      <sz val="12"/>
      <color rgb="FF000000"/>
      <name val="Arial"/>
      <family val="2"/>
      <charset val="204"/>
    </font>
    <font>
      <sz val="16"/>
      <color theme="1"/>
      <name val="Arial"/>
      <family val="2"/>
      <charset val="204"/>
    </font>
    <font>
      <sz val="8"/>
      <color theme="1"/>
      <name val="ＭＳ Ｐゴシック"/>
      <family val="1"/>
    </font>
    <font>
      <b/>
      <sz val="10"/>
      <color rgb="FFFF0000"/>
      <name val="メイリオ"/>
      <family val="3"/>
      <charset val="128"/>
    </font>
    <font>
      <sz val="10"/>
      <color rgb="FF000000"/>
      <name val="HGGothicE"/>
      <family val="3"/>
      <charset val="128"/>
    </font>
    <font>
      <sz val="11"/>
      <name val="HGGothicE"/>
      <family val="1"/>
      <charset val="128"/>
    </font>
    <font>
      <sz val="11"/>
      <color rgb="FF000000"/>
      <name val="Arial"/>
      <family val="2"/>
      <charset val="204"/>
    </font>
    <font>
      <sz val="12"/>
      <color theme="1"/>
      <name val="HGGothicE"/>
      <family val="2"/>
      <charset val="128"/>
    </font>
    <font>
      <sz val="8"/>
      <name val="Yu Gothic"/>
      <family val="2"/>
      <charset val="128"/>
    </font>
    <font>
      <sz val="16"/>
      <color rgb="FF000000"/>
      <name val="MS Gothic"/>
      <family val="3"/>
      <charset val="128"/>
    </font>
    <font>
      <sz val="16"/>
      <color rgb="FF000000"/>
      <name val="HGGothicE"/>
      <family val="2"/>
      <charset val="128"/>
    </font>
    <font>
      <sz val="16"/>
      <color rgb="FF000000"/>
      <name val="Yu Gothic"/>
      <family val="2"/>
      <charset val="128"/>
    </font>
    <font>
      <sz val="11"/>
      <color theme="1"/>
      <name val="Yu Gothic"/>
      <family val="1"/>
      <charset val="128"/>
    </font>
    <font>
      <sz val="10"/>
      <color theme="1"/>
      <name val="Yu Gothic"/>
      <family val="3"/>
      <charset val="128"/>
    </font>
    <font>
      <b/>
      <sz val="9"/>
      <color rgb="FF000000"/>
      <name val="MS P ゴシック"/>
      <family val="2"/>
      <charset val="204"/>
    </font>
    <font>
      <sz val="9"/>
      <color rgb="FF000000"/>
      <name val="MS P ゴシック"/>
      <family val="2"/>
      <charset val="204"/>
    </font>
    <font>
      <sz val="12"/>
      <color theme="1"/>
      <name val="Arial"/>
      <family val="2"/>
      <charset val="128"/>
    </font>
    <font>
      <b/>
      <sz val="10"/>
      <color rgb="FFFF0000"/>
      <name val="MS UI Gothic"/>
      <family val="2"/>
      <charset val="128"/>
    </font>
    <font>
      <b/>
      <sz val="10"/>
      <color theme="1"/>
      <name val="Arial"/>
      <family val="2"/>
      <charset val="204"/>
    </font>
    <font>
      <b/>
      <sz val="10"/>
      <name val="Arial"/>
      <family val="2"/>
      <charset val="204"/>
    </font>
    <font>
      <sz val="16"/>
      <color rgb="FF000000"/>
      <name val="MS UI Gothic"/>
      <family val="2"/>
      <charset val="128"/>
    </font>
    <font>
      <sz val="16"/>
      <color theme="1"/>
      <name val="MS Gothic"/>
      <family val="3"/>
      <charset val="128"/>
    </font>
    <font>
      <sz val="16"/>
      <color theme="1"/>
      <name val="MS UI Gothic"/>
      <family val="2"/>
      <charset val="128"/>
    </font>
    <font>
      <b/>
      <sz val="8"/>
      <color rgb="FFFF0000"/>
      <name val="Arial"/>
      <family val="2"/>
    </font>
    <font>
      <sz val="11"/>
      <color theme="1"/>
      <name val="Times New Roman"/>
      <family val="1"/>
      <charset val="204"/>
    </font>
    <font>
      <sz val="11"/>
      <color theme="1"/>
      <name val="Yu Gothic"/>
      <family val="1"/>
      <charset val="204"/>
    </font>
    <font>
      <sz val="8"/>
      <color theme="1"/>
      <name val="HGGothicE"/>
      <family val="1"/>
      <charset val="128"/>
    </font>
    <font>
      <sz val="10"/>
      <name val="HGGothicE"/>
      <family val="3"/>
      <charset val="128"/>
    </font>
    <font>
      <sz val="11"/>
      <color theme="1"/>
      <name val="BIZ UDMincho Medium"/>
      <family val="1"/>
      <charset val="128"/>
    </font>
    <font>
      <b/>
      <sz val="10"/>
      <color rgb="FFFF0000"/>
      <name val="HGGothicE"/>
      <family val="2"/>
      <charset val="128"/>
    </font>
    <font>
      <sz val="8"/>
      <name val="Arial"/>
      <family val="2"/>
      <charset val="204"/>
    </font>
    <font>
      <sz val="12"/>
      <color theme="1"/>
      <name val="BIZ UDMincho Medium"/>
      <family val="2"/>
      <charset val="128"/>
    </font>
    <font>
      <sz val="12"/>
      <color theme="1"/>
      <name val="MS Gothic"/>
      <family val="3"/>
      <charset val="128"/>
    </font>
    <font>
      <sz val="8"/>
      <name val="Aria"/>
      <family val="2"/>
      <charset val="204"/>
    </font>
    <font>
      <sz val="8"/>
      <color theme="1"/>
      <name val="Aria"/>
      <family val="2"/>
      <charset val="204"/>
    </font>
    <font>
      <sz val="12"/>
      <color theme="1"/>
      <name val="Aria"/>
      <family val="2"/>
      <charset val="204"/>
    </font>
    <font>
      <sz val="12"/>
      <name val="Aria"/>
      <family val="2"/>
      <charset val="204"/>
    </font>
    <font>
      <b/>
      <sz val="20"/>
      <color theme="1"/>
      <name val="Aria"/>
      <family val="2"/>
      <charset val="204"/>
    </font>
    <font>
      <sz val="11"/>
      <color theme="1"/>
      <name val="Arial"/>
      <family val="2"/>
      <charset val="204"/>
    </font>
    <font>
      <sz val="12"/>
      <color indexed="8"/>
      <name val="Arial"/>
      <family val="2"/>
      <charset val="204"/>
    </font>
    <font>
      <sz val="10"/>
      <color indexed="8"/>
      <name val="Arial"/>
      <family val="2"/>
      <charset val="204"/>
    </font>
    <font>
      <sz val="8"/>
      <color indexed="8"/>
      <name val="Arial"/>
      <family val="2"/>
      <charset val="204"/>
    </font>
    <font>
      <b/>
      <sz val="11"/>
      <name val="Arial"/>
      <family val="2"/>
      <charset val="204"/>
    </font>
    <font>
      <b/>
      <sz val="12"/>
      <color theme="1"/>
      <name val="Arial"/>
      <family val="2"/>
      <charset val="204"/>
    </font>
    <font>
      <b/>
      <sz val="12"/>
      <name val="Arial"/>
      <family val="2"/>
      <charset val="204"/>
    </font>
    <font>
      <b/>
      <sz val="9"/>
      <color rgb="FFFF0000"/>
      <name val="Arial"/>
      <family val="2"/>
    </font>
    <font>
      <b/>
      <sz val="10"/>
      <color rgb="FFFF0000"/>
      <name val="MS Gothic"/>
      <family val="3"/>
      <charset val="128"/>
    </font>
    <font>
      <sz val="10"/>
      <color rgb="FF7030A0"/>
      <name val="Arial"/>
      <family val="2"/>
      <charset val="204"/>
    </font>
    <font>
      <sz val="11"/>
      <color theme="1"/>
      <name val="MS UI Gothic"/>
      <family val="1"/>
      <charset val="128"/>
    </font>
    <font>
      <sz val="11"/>
      <color theme="1"/>
      <name val="HGGothicE"/>
      <family val="1"/>
      <charset val="128"/>
    </font>
    <font>
      <sz val="8"/>
      <color theme="1"/>
      <name val="MS Gothic"/>
      <family val="3"/>
      <charset val="128"/>
    </font>
    <font>
      <sz val="16"/>
      <color theme="1"/>
      <name val="ＭＳ Ｐゴシック"/>
      <family val="2"/>
      <charset val="128"/>
    </font>
    <font>
      <sz val="18"/>
      <color theme="1"/>
      <name val="ＭＳ Ｐゴシック"/>
      <family val="2"/>
      <charset val="128"/>
    </font>
    <font>
      <u/>
      <sz val="10.5"/>
      <color theme="1"/>
      <name val="ＭＳ Ｐゴシック"/>
      <family val="2"/>
      <charset val="128"/>
    </font>
    <font>
      <sz val="10.5"/>
      <color theme="1"/>
      <name val="ＭＳ Ｐゴシック"/>
      <family val="2"/>
      <charset val="128"/>
    </font>
    <font>
      <u/>
      <sz val="10"/>
      <color theme="1"/>
      <name val="ＭＳ Ｐゴシック"/>
      <family val="2"/>
      <charset val="128"/>
    </font>
    <font>
      <b/>
      <u/>
      <sz val="10.5"/>
      <color rgb="FFFF0000"/>
      <name val="ＭＳ Ｐゴシック"/>
      <family val="2"/>
      <charset val="128"/>
    </font>
    <font>
      <b/>
      <sz val="9"/>
      <color rgb="FFFF0000"/>
      <name val="MS UI Gothic"/>
      <family val="2"/>
      <charset val="128"/>
    </font>
    <font>
      <b/>
      <sz val="9"/>
      <color rgb="FFFF0000"/>
      <name val="MS Gothic"/>
      <family val="3"/>
      <charset val="128"/>
    </font>
    <font>
      <b/>
      <sz val="8"/>
      <color rgb="FFFF0000"/>
      <name val="MS UI Gothic"/>
      <family val="2"/>
      <charset val="128"/>
    </font>
    <font>
      <b/>
      <sz val="8"/>
      <color rgb="FFFF0000"/>
      <name val="MS Gothic"/>
      <family val="3"/>
      <charset val="128"/>
    </font>
    <font>
      <b/>
      <sz val="10"/>
      <color rgb="FFFF0000"/>
      <name val="Yu Gothic"/>
      <family val="2"/>
      <charset val="128"/>
    </font>
    <font>
      <b/>
      <sz val="10"/>
      <color rgb="FFFF0000"/>
      <name val="BIZ UDMincho Medium"/>
      <family val="2"/>
      <charset val="128"/>
    </font>
    <font>
      <b/>
      <sz val="11"/>
      <color rgb="FFFF0000"/>
      <name val="Arial"/>
      <family val="2"/>
      <charset val="204"/>
    </font>
    <font>
      <b/>
      <sz val="20"/>
      <color theme="1"/>
      <name val="Arial"/>
      <family val="2"/>
      <charset val="204"/>
    </font>
    <font>
      <b/>
      <sz val="8"/>
      <color rgb="FFFF0000"/>
      <name val="Yu Gothic"/>
      <family val="2"/>
      <charset val="128"/>
    </font>
    <font>
      <sz val="10"/>
      <name val="Yu Gothic"/>
      <family val="3"/>
      <charset val="128"/>
    </font>
    <font>
      <b/>
      <sz val="9"/>
      <color rgb="FFFF0000"/>
      <name val="HGGothicE"/>
      <family val="2"/>
      <charset val="128"/>
    </font>
    <font>
      <b/>
      <sz val="8"/>
      <color rgb="FFFF0000"/>
      <name val="HGGothicE"/>
      <family val="2"/>
      <charset val="128"/>
    </font>
    <font>
      <sz val="8"/>
      <color theme="1"/>
      <name val="MS UI Gothic"/>
      <family val="2"/>
      <charset val="128"/>
    </font>
    <font>
      <sz val="12"/>
      <color theme="1"/>
      <name val="Times New Roman"/>
      <family val="1"/>
      <charset val="204"/>
    </font>
    <font>
      <sz val="10"/>
      <name val="MS UI Gothic"/>
      <family val="2"/>
      <charset val="128"/>
    </font>
    <font>
      <sz val="10"/>
      <name val="BIZ UDMincho Medium"/>
      <family val="2"/>
      <charset val="128"/>
    </font>
    <font>
      <sz val="10"/>
      <name val="Times New Roman"/>
      <family val="1"/>
    </font>
    <font>
      <sz val="10"/>
      <name val="ＭＳ Ｐ明朝"/>
      <family val="1"/>
      <charset val="128"/>
    </font>
    <font>
      <sz val="10"/>
      <name val="MS Mincho"/>
      <family val="3"/>
      <charset val="128"/>
    </font>
    <font>
      <sz val="10"/>
      <name val="ＭＳ Ｐゴシック"/>
      <family val="2"/>
      <charset val="128"/>
    </font>
    <font>
      <sz val="12"/>
      <name val="Yu Gothic"/>
      <family val="2"/>
      <charset val="128"/>
    </font>
    <font>
      <strike/>
      <sz val="8"/>
      <name val="Arial"/>
      <family val="2"/>
      <charset val="204"/>
    </font>
    <font>
      <b/>
      <sz val="9"/>
      <color rgb="FFFF0000"/>
      <name val="Arial"/>
      <family val="2"/>
      <charset val="128"/>
    </font>
    <font>
      <b/>
      <sz val="8"/>
      <color rgb="FFFF0000"/>
      <name val="Arial"/>
      <family val="2"/>
      <charset val="128"/>
    </font>
    <font>
      <sz val="10"/>
      <name val="MS PGothic"/>
      <family val="2"/>
      <charset val="128"/>
    </font>
    <font>
      <sz val="10"/>
      <name val="BIZ UDMincho Medium"/>
      <family val="3"/>
      <charset val="128"/>
    </font>
    <font>
      <sz val="12"/>
      <color theme="1"/>
      <name val="Meiryo UI"/>
      <family val="3"/>
      <charset val="128"/>
    </font>
    <font>
      <sz val="12"/>
      <color theme="1"/>
      <name val="游ゴシック"/>
      <family val="2"/>
      <charset val="128"/>
      <scheme val="minor"/>
    </font>
    <font>
      <sz val="10"/>
      <color theme="1"/>
      <name val="游ゴシック"/>
      <family val="2"/>
      <charset val="204"/>
      <scheme val="minor"/>
    </font>
    <font>
      <sz val="11"/>
      <color theme="1"/>
      <name val="游ゴシック"/>
      <family val="2"/>
      <charset val="204"/>
      <scheme val="minor"/>
    </font>
    <font>
      <sz val="14"/>
      <color rgb="FFFF0000"/>
      <name val="Arial"/>
      <family val="2"/>
      <charset val="204"/>
    </font>
    <font>
      <sz val="8"/>
      <color theme="1"/>
      <name val="BIZ UDMincho Medium"/>
      <family val="2"/>
      <charset val="128"/>
    </font>
    <font>
      <sz val="8"/>
      <color theme="1"/>
      <name val="BIZ UDMincho Medium"/>
      <family val="3"/>
      <charset val="128"/>
    </font>
    <font>
      <sz val="8"/>
      <color theme="1"/>
      <name val="BIZ UDMincho Medium"/>
      <family val="1"/>
      <charset val="128"/>
    </font>
    <font>
      <sz val="9"/>
      <color rgb="FF201F1E"/>
      <name val="Arial"/>
      <family val="2"/>
      <charset val="204"/>
    </font>
    <font>
      <sz val="8"/>
      <color rgb="FF000000"/>
      <name val="Arial"/>
      <family val="2"/>
      <charset val="204"/>
    </font>
    <font>
      <sz val="10"/>
      <name val="Arial Unicode MS"/>
      <family val="3"/>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1"/>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theme="1"/>
      <name val="游ゴシック"/>
      <family val="3"/>
      <charset val="128"/>
      <scheme val="minor"/>
    </font>
    <font>
      <sz val="9"/>
      <color indexed="81"/>
      <name val="MS P ゴシック"/>
      <family val="2"/>
      <charset val="204"/>
    </font>
    <font>
      <b/>
      <sz val="9"/>
      <color indexed="81"/>
      <name val="MS P ゴシック"/>
      <family val="2"/>
      <charset val="204"/>
    </font>
    <font>
      <sz val="9"/>
      <color indexed="81"/>
      <name val="HGGothicE"/>
      <family val="3"/>
      <charset val="128"/>
    </font>
    <font>
      <sz val="11"/>
      <name val="Calibri"/>
      <family val="1"/>
      <charset val="204"/>
    </font>
    <font>
      <b/>
      <sz val="36"/>
      <color theme="1"/>
      <name val="Meiryo UI"/>
      <family val="3"/>
      <charset val="128"/>
    </font>
    <font>
      <sz val="11"/>
      <color theme="1"/>
      <name val="Meiryo UI"/>
      <family val="3"/>
      <charset val="128"/>
    </font>
    <font>
      <sz val="18"/>
      <color theme="1"/>
      <name val="Meiryo UI"/>
      <family val="3"/>
      <charset val="128"/>
    </font>
    <font>
      <sz val="16"/>
      <color theme="1"/>
      <name val="Meiryo UI"/>
      <family val="3"/>
      <charset val="128"/>
    </font>
    <font>
      <sz val="19"/>
      <color indexed="63"/>
      <name val="Meiryo UI"/>
      <family val="3"/>
      <charset val="128"/>
    </font>
    <font>
      <sz val="19"/>
      <color theme="1"/>
      <name val="Meiryo UI"/>
      <family val="3"/>
      <charset val="128"/>
    </font>
    <font>
      <sz val="14"/>
      <color theme="1"/>
      <name val="Meiryo UI"/>
      <family val="3"/>
      <charset val="128"/>
    </font>
    <font>
      <sz val="13"/>
      <color theme="1"/>
      <name val="Meiryo UI"/>
      <family val="3"/>
      <charset val="128"/>
    </font>
    <font>
      <sz val="19"/>
      <name val="Meiryo UI"/>
      <family val="3"/>
      <charset val="128"/>
    </font>
    <font>
      <sz val="14"/>
      <name val="Meiryo UI"/>
      <family val="3"/>
      <charset val="128"/>
    </font>
    <font>
      <sz val="13"/>
      <name val="Meiryo UI"/>
      <family val="3"/>
      <charset val="128"/>
    </font>
    <font>
      <b/>
      <sz val="18"/>
      <color theme="1"/>
      <name val="Meiryo UI"/>
      <family val="3"/>
      <charset val="128"/>
    </font>
    <font>
      <b/>
      <sz val="12"/>
      <color theme="1"/>
      <name val="Meiryo UI"/>
      <family val="3"/>
      <charset val="128"/>
    </font>
    <font>
      <sz val="26"/>
      <color theme="1"/>
      <name val="Meiryo UI"/>
      <family val="3"/>
      <charset val="128"/>
    </font>
    <font>
      <sz val="10"/>
      <name val="Arial Cyr"/>
      <charset val="204"/>
    </font>
    <font>
      <sz val="12"/>
      <color theme="1"/>
      <name val="游ゴシック"/>
      <family val="2"/>
      <charset val="204"/>
      <scheme val="minor"/>
    </font>
    <font>
      <sz val="11"/>
      <name val="ＭＳ Ｐゴシック"/>
      <family val="2"/>
      <charset val="204"/>
    </font>
    <font>
      <sz val="11"/>
      <color theme="1"/>
      <name val="ＭＳ Ｐゴシック"/>
      <family val="2"/>
      <charset val="204"/>
    </font>
    <font>
      <sz val="11"/>
      <name val="ＭＳ ゴシック"/>
      <family val="3"/>
      <charset val="204"/>
    </font>
    <font>
      <sz val="11"/>
      <color indexed="8"/>
      <name val="ＭＳ Ｐゴシック"/>
      <family val="2"/>
      <charset val="204"/>
    </font>
    <font>
      <sz val="11"/>
      <name val="ＭＳ ゴシック"/>
      <family val="3"/>
      <charset val="204"/>
    </font>
    <font>
      <sz val="10"/>
      <color theme="1"/>
      <name val="Meiryo UI"/>
      <family val="2"/>
      <charset val="128"/>
    </font>
    <font>
      <sz val="11"/>
      <name val="Arial"/>
      <family val="2"/>
      <charset val="204"/>
    </font>
    <font>
      <sz val="10"/>
      <name val="游ゴシック"/>
      <family val="2"/>
      <charset val="128"/>
    </font>
    <font>
      <sz val="12"/>
      <name val="Times New Roman"/>
      <family val="1"/>
      <charset val="204"/>
    </font>
    <font>
      <sz val="8"/>
      <name val="HGGothicE"/>
      <family val="2"/>
      <charset val="128"/>
    </font>
    <font>
      <sz val="8"/>
      <name val="メイリオ"/>
      <family val="1"/>
      <charset val="128"/>
    </font>
    <font>
      <sz val="8"/>
      <name val="游ゴシック"/>
      <family val="2"/>
      <charset val="128"/>
    </font>
    <font>
      <sz val="8"/>
      <name val="Times New Roman"/>
      <family val="1"/>
      <charset val="128"/>
    </font>
    <font>
      <sz val="9"/>
      <name val="Arial"/>
      <family val="2"/>
      <charset val="204"/>
    </font>
    <font>
      <sz val="8"/>
      <color theme="1"/>
      <name val="HGGothicE"/>
      <family val="3"/>
      <charset val="128"/>
    </font>
    <font>
      <sz val="12"/>
      <name val="Osaka"/>
      <family val="2"/>
    </font>
    <font>
      <sz val="10"/>
      <color theme="1"/>
      <name val="メイリオ"/>
      <family val="2"/>
      <charset val="128"/>
    </font>
    <font>
      <sz val="8"/>
      <color rgb="FF00B0F0"/>
      <name val="Arial"/>
      <family val="2"/>
      <charset val="204"/>
    </font>
    <font>
      <sz val="14"/>
      <name val="Arial"/>
      <family val="2"/>
      <charset val="204"/>
    </font>
    <font>
      <strike/>
      <sz val="14"/>
      <name val="Arial"/>
      <family val="2"/>
      <charset val="204"/>
    </font>
    <font>
      <sz val="12"/>
      <color rgb="FF7030A0"/>
      <name val="Arial"/>
      <family val="2"/>
      <charset val="204"/>
    </font>
    <font>
      <b/>
      <sz val="11"/>
      <color theme="1"/>
      <name val="Arial"/>
      <family val="2"/>
      <charset val="204"/>
    </font>
    <font>
      <sz val="16"/>
      <name val="Arial"/>
      <family val="2"/>
      <charset val="204"/>
    </font>
    <font>
      <sz val="14"/>
      <color theme="1"/>
      <name val="Arial"/>
      <family val="2"/>
      <charset val="204"/>
    </font>
    <font>
      <sz val="9"/>
      <color rgb="FFFF0000"/>
      <name val="Arial"/>
      <family val="2"/>
      <charset val="204"/>
    </font>
    <font>
      <sz val="12"/>
      <color theme="1"/>
      <name val="KaiTi"/>
      <family val="3"/>
      <charset val="134"/>
    </font>
    <font>
      <sz val="12"/>
      <color rgb="FF000000"/>
      <name val="KaiTi"/>
      <family val="3"/>
      <charset val="134"/>
    </font>
    <font>
      <sz val="12"/>
      <name val="KaiTi"/>
      <family val="3"/>
      <charset val="134"/>
    </font>
    <font>
      <sz val="12"/>
      <color rgb="FF000000"/>
      <name val="Times New Roman"/>
      <family val="1"/>
      <charset val="204"/>
    </font>
    <font>
      <sz val="8"/>
      <color theme="1"/>
      <name val="Arial"/>
      <family val="1"/>
    </font>
    <font>
      <sz val="8"/>
      <color theme="1"/>
      <name val="MS Gothic"/>
      <family val="1"/>
      <charset val="128"/>
    </font>
    <font>
      <sz val="8"/>
      <color theme="1"/>
      <name val="Arial"/>
      <family val="1"/>
      <charset val="204"/>
    </font>
    <font>
      <sz val="8"/>
      <color theme="1"/>
      <name val="MS Gothic"/>
      <family val="2"/>
      <charset val="128"/>
    </font>
    <font>
      <sz val="11"/>
      <color theme="1"/>
      <name val="KaiTi"/>
      <family val="3"/>
      <charset val="134"/>
    </font>
    <font>
      <b/>
      <sz val="11"/>
      <color theme="1"/>
      <name val="KaiTi"/>
      <family val="3"/>
      <charset val="134"/>
    </font>
    <font>
      <sz val="8"/>
      <color theme="1"/>
      <name val="Arial"/>
      <family val="3"/>
    </font>
    <font>
      <sz val="12"/>
      <name val="MS Gothic"/>
      <family val="2"/>
      <charset val="128"/>
    </font>
    <font>
      <sz val="12"/>
      <name val="HGGothicE"/>
      <family val="2"/>
      <charset val="128"/>
    </font>
    <font>
      <sz val="10"/>
      <name val="Calibri"/>
      <family val="2"/>
    </font>
    <font>
      <sz val="10"/>
      <name val="Calibri"/>
      <family val="3"/>
      <charset val="1"/>
    </font>
    <font>
      <sz val="10"/>
      <name val="Calibri"/>
      <family val="2"/>
      <charset val="1"/>
    </font>
    <font>
      <sz val="10"/>
      <color theme="1"/>
      <name val="Calibri"/>
      <family val="3"/>
    </font>
    <font>
      <sz val="10"/>
      <color theme="1"/>
      <name val="MS UI Gothic"/>
      <family val="2"/>
      <charset val="128"/>
    </font>
    <font>
      <sz val="10"/>
      <color theme="1"/>
      <name val="MS UI Gothic"/>
      <family val="2"/>
      <charset val="204"/>
    </font>
    <font>
      <sz val="10"/>
      <name val="MS UI Gothic"/>
      <family val="2"/>
      <charset val="204"/>
    </font>
    <font>
      <sz val="10"/>
      <color rgb="FF000000"/>
      <name val="MS UI Gothic"/>
      <family val="2"/>
      <charset val="128"/>
    </font>
    <font>
      <sz val="10"/>
      <color rgb="FF000000"/>
      <name val="Calibri"/>
      <family val="2"/>
    </font>
    <font>
      <sz val="10"/>
      <name val="HGGothicE"/>
      <family val="2"/>
      <charset val="204"/>
    </font>
    <font>
      <sz val="10"/>
      <color rgb="FFFF0000"/>
      <name val="Arial"/>
      <family val="2"/>
      <charset val="128"/>
    </font>
    <font>
      <sz val="10"/>
      <color rgb="FFFF0000"/>
      <name val="Calibri"/>
      <family val="2"/>
    </font>
    <font>
      <b/>
      <sz val="10"/>
      <name val="Calibri"/>
      <family val="2"/>
    </font>
    <font>
      <b/>
      <sz val="10"/>
      <name val="HGGothicE"/>
      <family val="2"/>
      <charset val="128"/>
    </font>
    <font>
      <sz val="10"/>
      <color rgb="FF000000"/>
      <name val="Calibri"/>
      <family val="3"/>
    </font>
    <font>
      <b/>
      <sz val="20"/>
      <color theme="1"/>
      <name val="MS UI Gothic"/>
      <family val="2"/>
      <charset val="128"/>
    </font>
    <font>
      <sz val="10"/>
      <name val="Yu Gothic"/>
      <family val="2"/>
      <charset val="204"/>
    </font>
    <font>
      <sz val="20"/>
      <name val="游ゴシック"/>
      <family val="2"/>
      <charset val="204"/>
      <scheme val="minor"/>
    </font>
    <font>
      <sz val="8"/>
      <color rgb="FFFF0000"/>
      <name val="Times New Roman"/>
      <family val="1"/>
      <charset val="204"/>
    </font>
    <font>
      <sz val="8"/>
      <name val="Times New Roman"/>
      <family val="1"/>
      <charset val="204"/>
    </font>
    <font>
      <sz val="14"/>
      <color rgb="FFFF0000"/>
      <name val="Times New Roman"/>
      <family val="1"/>
      <charset val="204"/>
    </font>
    <font>
      <sz val="11"/>
      <color rgb="FFFF0000"/>
      <name val="Times New Roman"/>
      <family val="1"/>
      <charset val="204"/>
    </font>
    <font>
      <sz val="12"/>
      <color rgb="FFFF0000"/>
      <name val="Times New Roman"/>
      <family val="1"/>
      <charset val="204"/>
    </font>
    <font>
      <sz val="12"/>
      <color rgb="FF92D050"/>
      <name val="Times New Roman"/>
      <family val="1"/>
      <charset val="204"/>
    </font>
    <font>
      <sz val="14"/>
      <color rgb="FF92D050"/>
      <name val="Times New Roman"/>
      <family val="1"/>
      <charset val="204"/>
    </font>
    <font>
      <sz val="8"/>
      <color rgb="FF92D050"/>
      <name val="Times New Roman"/>
      <family val="1"/>
      <charset val="204"/>
    </font>
    <font>
      <sz val="8"/>
      <color rgb="FF92D050"/>
      <name val="Arial"/>
      <family val="2"/>
      <charset val="204"/>
    </font>
    <font>
      <b/>
      <sz val="10"/>
      <color rgb="FF92D050"/>
      <name val="Times New Roman"/>
      <family val="1"/>
      <charset val="204"/>
    </font>
    <font>
      <sz val="10"/>
      <color rgb="FFFF0000"/>
      <name val="Times New Roman"/>
      <family val="1"/>
      <charset val="204"/>
    </font>
    <font>
      <sz val="9"/>
      <color rgb="FFFF0000"/>
      <name val="Times New Roman"/>
      <family val="1"/>
      <charset val="204"/>
    </font>
    <font>
      <sz val="8"/>
      <color rgb="FF7030A0"/>
      <name val="Times New Roman"/>
      <family val="1"/>
      <charset val="204"/>
    </font>
    <font>
      <sz val="9"/>
      <color rgb="FF0070C0"/>
      <name val="Times New Roman"/>
      <family val="1"/>
      <charset val="204"/>
    </font>
    <font>
      <sz val="12"/>
      <color rgb="FF0070C0"/>
      <name val="Times New Roman"/>
      <family val="1"/>
      <charset val="204"/>
    </font>
    <font>
      <sz val="8"/>
      <color rgb="FF0070C0"/>
      <name val="Times New Roman"/>
      <family val="1"/>
      <charset val="204"/>
    </font>
    <font>
      <sz val="12"/>
      <color rgb="FF00B050"/>
      <name val="Times New Roman"/>
      <family val="1"/>
      <charset val="204"/>
    </font>
    <font>
      <sz val="8"/>
      <color rgb="FF00B050"/>
      <name val="Times New Roman"/>
      <family val="1"/>
      <charset val="204"/>
    </font>
    <font>
      <b/>
      <sz val="9"/>
      <color rgb="FF0070C0"/>
      <name val="Times New Roman"/>
      <family val="1"/>
      <charset val="204"/>
    </font>
    <font>
      <sz val="14"/>
      <color theme="3" tint="0.39997558519241921"/>
      <name val="Times New Roman"/>
      <family val="1"/>
      <charset val="204"/>
    </font>
    <font>
      <sz val="8"/>
      <color theme="8" tint="-0.249977111117893"/>
      <name val="Times New Roman"/>
      <family val="1"/>
      <charset val="204"/>
    </font>
    <font>
      <b/>
      <sz val="20"/>
      <color theme="1"/>
      <name val="Yu Gothic"/>
      <family val="2"/>
      <charset val="128"/>
    </font>
    <font>
      <sz val="10"/>
      <color rgb="FFFF0000"/>
      <name val="Yu Gothic"/>
      <family val="2"/>
      <charset val="204"/>
    </font>
  </fonts>
  <fills count="6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FFC000"/>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7"/>
      </patternFill>
    </fill>
    <fill>
      <patternFill patternType="solid">
        <fgColor indexed="62"/>
      </patternFill>
    </fill>
    <fill>
      <patternFill patternType="solid">
        <fgColor indexed="10"/>
      </patternFill>
    </fill>
    <fill>
      <patternFill patternType="solid">
        <fgColor indexed="53"/>
      </patternFill>
    </fill>
    <fill>
      <patternFill patternType="solid">
        <fgColor indexed="55"/>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0" tint="-0.34998626667073579"/>
        <bgColor indexed="64"/>
      </patternFill>
    </fill>
    <fill>
      <patternFill patternType="solid">
        <fgColor rgb="FFFFFFFF"/>
        <bgColor rgb="FFFFFFFF"/>
      </patternFill>
    </fill>
    <fill>
      <patternFill patternType="solid">
        <fgColor theme="9"/>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46"/>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indexed="49"/>
        <bgColor indexed="64"/>
      </patternFill>
    </fill>
    <fill>
      <patternFill patternType="solid">
        <fgColor indexed="11"/>
        <bgColor indexed="64"/>
      </patternFill>
    </fill>
    <fill>
      <patternFill patternType="solid">
        <fgColor indexed="53"/>
        <bgColor indexed="64"/>
      </patternFill>
    </fill>
    <fill>
      <patternFill patternType="solid">
        <fgColor indexed="51"/>
        <bgColor indexed="64"/>
      </patternFill>
    </fill>
    <fill>
      <patternFill patternType="solid">
        <fgColor indexed="45"/>
        <bgColor indexed="64"/>
      </patternFill>
    </fill>
    <fill>
      <patternFill patternType="solid">
        <fgColor indexed="31"/>
        <bgColor indexed="64"/>
      </patternFill>
    </fill>
    <fill>
      <patternFill patternType="solid">
        <fgColor indexed="62"/>
        <bgColor indexed="64"/>
      </patternFill>
    </fill>
    <fill>
      <patternFill patternType="solid">
        <fgColor indexed="30"/>
        <bgColor indexed="64"/>
      </patternFill>
    </fill>
    <fill>
      <patternFill patternType="solid">
        <fgColor indexed="27"/>
        <bgColor indexed="64"/>
      </patternFill>
    </fill>
    <fill>
      <patternFill patternType="solid">
        <fgColor indexed="52"/>
        <bgColor indexed="64"/>
      </patternFill>
    </fill>
    <fill>
      <patternFill patternType="solid">
        <fgColor indexed="36"/>
        <bgColor indexed="64"/>
      </patternFill>
    </fill>
    <fill>
      <patternFill patternType="solid">
        <fgColor indexed="10"/>
        <bgColor indexed="64"/>
      </patternFill>
    </fill>
    <fill>
      <patternFill patternType="solid">
        <fgColor indexed="57"/>
        <bgColor indexed="64"/>
      </patternFill>
    </fill>
    <fill>
      <patternFill patternType="solid">
        <fgColor indexed="55"/>
        <bgColor indexed="64"/>
      </patternFill>
    </fill>
    <fill>
      <patternFill patternType="solid">
        <fgColor indexed="43"/>
        <bgColor indexed="64"/>
      </patternFill>
    </fill>
    <fill>
      <patternFill patternType="solid">
        <fgColor rgb="FFFF99FF"/>
        <bgColor indexed="64"/>
      </patternFill>
    </fill>
    <fill>
      <patternFill patternType="solid">
        <fgColor theme="4" tint="0.79998168889431442"/>
        <bgColor theme="4" tint="0.79998168889431442"/>
      </patternFill>
    </fill>
    <fill>
      <patternFill patternType="solid">
        <fgColor rgb="FF7030A0"/>
        <bgColor indexed="64"/>
      </patternFill>
    </fill>
  </fills>
  <borders count="189">
    <border>
      <left/>
      <right/>
      <top/>
      <bottom/>
      <diagonal/>
    </border>
    <border>
      <left style="thin">
        <color auto="1"/>
      </left>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auto="1"/>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medium">
        <color indexed="64"/>
      </right>
      <top/>
      <bottom style="thin">
        <color auto="1"/>
      </bottom>
      <diagonal/>
    </border>
    <border>
      <left style="medium">
        <color rgb="FFCCCCCC"/>
      </left>
      <right style="medium">
        <color rgb="FFCCCCCC"/>
      </right>
      <top style="medium">
        <color rgb="FFCCCCCC"/>
      </top>
      <bottom style="medium">
        <color rgb="FFCCCCCC"/>
      </bottom>
      <diagonal/>
    </border>
    <border>
      <left/>
      <right style="thin">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thin">
        <color indexed="64"/>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64"/>
      </left>
      <right style="thin">
        <color indexed="8"/>
      </right>
      <top style="thin">
        <color indexed="64"/>
      </top>
      <bottom style="thin">
        <color indexed="64"/>
      </bottom>
      <diagonal/>
    </border>
    <border>
      <left style="thin">
        <color indexed="64"/>
      </left>
      <right/>
      <top style="thin">
        <color indexed="64"/>
      </top>
      <bottom/>
      <diagonal/>
    </border>
    <border>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right style="thin">
        <color indexed="64"/>
      </right>
      <top/>
      <bottom style="thin">
        <color indexed="64"/>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rgb="FFCCCCCC"/>
      </left>
      <right style="medium">
        <color rgb="FFCCCCCC"/>
      </right>
      <top/>
      <bottom/>
      <diagonal/>
    </border>
    <border>
      <left style="thin">
        <color auto="1"/>
      </left>
      <right/>
      <top style="thin">
        <color auto="1"/>
      </top>
      <bottom style="thin">
        <color auto="1"/>
      </bottom>
      <diagonal/>
    </border>
    <border>
      <left style="thin">
        <color auto="1"/>
      </left>
      <right/>
      <top style="thin">
        <color auto="1"/>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style="thin">
        <color auto="1"/>
      </left>
      <right style="medium">
        <color indexed="64"/>
      </right>
      <top style="thin">
        <color auto="1"/>
      </top>
      <bottom/>
      <diagonal/>
    </border>
    <border>
      <left style="thin">
        <color auto="1"/>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style="medium">
        <color indexed="64"/>
      </top>
      <bottom style="thin">
        <color auto="1"/>
      </bottom>
      <diagonal/>
    </border>
    <border>
      <left/>
      <right/>
      <top style="thin">
        <color auto="1"/>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thin">
        <color auto="1"/>
      </top>
      <bottom style="thin">
        <color auto="1"/>
      </bottom>
      <diagonal/>
    </border>
    <border>
      <left style="medium">
        <color indexed="64"/>
      </left>
      <right style="medium">
        <color indexed="64"/>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indexed="64"/>
      </left>
      <right/>
      <top/>
      <bottom/>
      <diagonal/>
    </border>
    <border>
      <left style="medium">
        <color rgb="FF000000"/>
      </left>
      <right style="medium">
        <color rgb="FF000000"/>
      </right>
      <top style="medium">
        <color rgb="FFCCCCCC"/>
      </top>
      <bottom/>
      <diagonal/>
    </border>
    <border>
      <left/>
      <right style="medium">
        <color rgb="FF000000"/>
      </right>
      <top style="medium">
        <color rgb="FFCCCCCC"/>
      </top>
      <bottom/>
      <diagonal/>
    </border>
    <border>
      <left style="medium">
        <color rgb="FF000000"/>
      </left>
      <right style="medium">
        <color indexed="64"/>
      </right>
      <top style="medium">
        <color rgb="FFCCCCCC"/>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indexed="64"/>
      </right>
      <top/>
      <bottom/>
      <diagonal/>
    </border>
    <border>
      <left/>
      <right style="medium">
        <color indexed="64"/>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20440">
    <xf numFmtId="0" fontId="0" fillId="0" borderId="0">
      <alignment vertical="center"/>
    </xf>
    <xf numFmtId="6" fontId="8" fillId="0" borderId="0" applyFont="0" applyFill="0" applyBorder="0" applyAlignment="0" applyProtection="0">
      <alignment vertical="center"/>
    </xf>
    <xf numFmtId="9" fontId="8" fillId="0" borderId="0" applyFont="0" applyFill="0" applyBorder="0" applyAlignment="0" applyProtection="0">
      <alignment vertical="center"/>
    </xf>
    <xf numFmtId="0" fontId="9" fillId="0" borderId="0" applyNumberFormat="0" applyFill="0" applyBorder="0" applyAlignment="0" applyProtection="0">
      <alignment vertical="center"/>
    </xf>
    <xf numFmtId="38" fontId="8" fillId="0" borderId="0" applyFont="0" applyFill="0" applyBorder="0" applyAlignment="0" applyProtection="0">
      <alignment vertical="center"/>
    </xf>
    <xf numFmtId="0" fontId="38" fillId="0" borderId="0">
      <alignment vertical="center"/>
    </xf>
    <xf numFmtId="181" fontId="49" fillId="0" borderId="0" applyFill="0" applyBorder="0" applyAlignment="0" applyProtection="0"/>
    <xf numFmtId="0" fontId="49" fillId="0" borderId="0"/>
    <xf numFmtId="0" fontId="79" fillId="0" borderId="0">
      <alignment vertical="center"/>
    </xf>
    <xf numFmtId="0" fontId="39" fillId="0" borderId="0">
      <alignment vertical="center"/>
    </xf>
    <xf numFmtId="0" fontId="49" fillId="0" borderId="0" applyFill="0"/>
    <xf numFmtId="0" fontId="105" fillId="11" borderId="0" applyNumberFormat="0" applyBorder="0" applyAlignment="0" applyProtection="0"/>
    <xf numFmtId="0" fontId="105" fillId="12" borderId="0" applyNumberFormat="0" applyBorder="0" applyAlignment="0" applyProtection="0"/>
    <xf numFmtId="0" fontId="105" fillId="13" borderId="0" applyNumberFormat="0" applyBorder="0" applyAlignment="0" applyProtection="0"/>
    <xf numFmtId="0" fontId="105" fillId="14"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14" borderId="0" applyNumberFormat="0" applyBorder="0" applyAlignment="0" applyProtection="0"/>
    <xf numFmtId="0" fontId="105" fillId="18" borderId="0" applyNumberFormat="0" applyBorder="0" applyAlignment="0" applyProtection="0"/>
    <xf numFmtId="0" fontId="105" fillId="21" borderId="0" applyNumberFormat="0" applyBorder="0" applyAlignment="0" applyProtection="0"/>
    <xf numFmtId="0" fontId="106" fillId="24"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106" fillId="29" borderId="0" applyNumberFormat="0" applyBorder="0" applyAlignment="0" applyProtection="0"/>
    <xf numFmtId="0" fontId="106" fillId="30" borderId="0" applyNumberFormat="0" applyBorder="0" applyAlignment="0" applyProtection="0"/>
    <xf numFmtId="0" fontId="106" fillId="28"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31" borderId="0" applyNumberFormat="0" applyBorder="0" applyAlignment="0" applyProtection="0"/>
    <xf numFmtId="0" fontId="107" fillId="16" borderId="12" applyNumberFormat="0" applyAlignment="0" applyProtection="0"/>
    <xf numFmtId="0" fontId="108" fillId="22" borderId="13" applyNumberFormat="0" applyAlignment="0" applyProtection="0"/>
    <xf numFmtId="0" fontId="109" fillId="22" borderId="12" applyNumberFormat="0" applyAlignment="0" applyProtection="0"/>
    <xf numFmtId="0" fontId="110" fillId="0" borderId="14" applyNumberFormat="0" applyFill="0" applyAlignment="0" applyProtection="0"/>
    <xf numFmtId="0" fontId="111" fillId="0" borderId="15" applyNumberFormat="0" applyFill="0" applyAlignment="0" applyProtection="0"/>
    <xf numFmtId="0" fontId="112" fillId="0" borderId="16" applyNumberFormat="0" applyFill="0" applyAlignment="0" applyProtection="0"/>
    <xf numFmtId="0" fontId="112" fillId="0" borderId="0" applyNumberFormat="0" applyFill="0" applyBorder="0" applyAlignment="0" applyProtection="0"/>
    <xf numFmtId="0" fontId="113" fillId="0" borderId="17" applyNumberFormat="0" applyFill="0" applyAlignment="0" applyProtection="0"/>
    <xf numFmtId="0" fontId="114" fillId="32" borderId="18" applyNumberFormat="0" applyAlignment="0" applyProtection="0"/>
    <xf numFmtId="0" fontId="115" fillId="0" borderId="0" applyNumberFormat="0" applyFill="0" applyBorder="0" applyAlignment="0" applyProtection="0"/>
    <xf numFmtId="0" fontId="116" fillId="23" borderId="0" applyNumberFormat="0" applyBorder="0" applyAlignment="0" applyProtection="0"/>
    <xf numFmtId="0" fontId="104" fillId="0" borderId="0" applyNumberFormat="0" applyFill="0" applyBorder="0" applyAlignment="0" applyProtection="0"/>
    <xf numFmtId="0" fontId="118" fillId="12" borderId="0" applyNumberFormat="0" applyBorder="0" applyAlignment="0" applyProtection="0"/>
    <xf numFmtId="0" fontId="119" fillId="0" borderId="0" applyNumberFormat="0" applyFill="0" applyBorder="0" applyAlignment="0" applyProtection="0"/>
    <xf numFmtId="0" fontId="117" fillId="17" borderId="19" applyNumberFormat="0" applyFont="0" applyAlignment="0" applyProtection="0"/>
    <xf numFmtId="0" fontId="120" fillId="0" borderId="20" applyNumberFormat="0" applyFill="0" applyAlignment="0" applyProtection="0"/>
    <xf numFmtId="0" fontId="121" fillId="0" borderId="0" applyNumberFormat="0" applyFill="0" applyBorder="0" applyAlignment="0" applyProtection="0"/>
    <xf numFmtId="0" fontId="122" fillId="13" borderId="0" applyNumberFormat="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123" fillId="0" borderId="0" applyFont="0" applyFill="0" applyBorder="0" applyAlignment="0" applyProtection="0"/>
    <xf numFmtId="38" fontId="104" fillId="0" borderId="0" applyFill="0" applyBorder="0" applyAlignment="0" applyProtection="0"/>
    <xf numFmtId="38" fontId="38" fillId="0" borderId="0" applyFont="0" applyFill="0" applyBorder="0" applyAlignment="0" applyProtection="0"/>
    <xf numFmtId="38" fontId="104" fillId="0" borderId="0" applyFill="0" applyBorder="0" applyAlignment="0" applyProtection="0"/>
    <xf numFmtId="184" fontId="104" fillId="0" borderId="0" applyFill="0" applyBorder="0" applyAlignment="0" applyProtection="0"/>
    <xf numFmtId="38" fontId="104" fillId="0" borderId="0" applyFill="0" applyBorder="0" applyAlignment="0" applyProtection="0"/>
    <xf numFmtId="185" fontId="104" fillId="0" borderId="0" applyFill="0" applyBorder="0" applyAlignment="0" applyProtection="0"/>
    <xf numFmtId="0" fontId="105" fillId="0" borderId="0">
      <alignment vertical="center"/>
    </xf>
    <xf numFmtId="0" fontId="38" fillId="0" borderId="0"/>
    <xf numFmtId="0" fontId="49" fillId="0" borderId="0"/>
    <xf numFmtId="0" fontId="117" fillId="0" borderId="0"/>
    <xf numFmtId="0" fontId="107" fillId="16" borderId="21" applyNumberFormat="0" applyAlignment="0" applyProtection="0"/>
    <xf numFmtId="0" fontId="108" fillId="22" borderId="22" applyNumberFormat="0" applyAlignment="0" applyProtection="0"/>
    <xf numFmtId="0" fontId="109" fillId="22" borderId="21" applyNumberFormat="0" applyAlignment="0" applyProtection="0"/>
    <xf numFmtId="0" fontId="113" fillId="0" borderId="23" applyNumberFormat="0" applyFill="0" applyAlignment="0" applyProtection="0"/>
    <xf numFmtId="0" fontId="117" fillId="17" borderId="24" applyNumberFormat="0" applyFont="0" applyAlignment="0" applyProtection="0"/>
    <xf numFmtId="6" fontId="8" fillId="0" borderId="0" applyFont="0" applyFill="0" applyBorder="0" applyAlignment="0" applyProtection="0">
      <alignment vertical="center"/>
    </xf>
    <xf numFmtId="0" fontId="107" fillId="16" borderId="25" applyNumberFormat="0" applyAlignment="0" applyProtection="0"/>
    <xf numFmtId="0" fontId="108" fillId="22" borderId="26" applyNumberFormat="0" applyAlignment="0" applyProtection="0"/>
    <xf numFmtId="0" fontId="109" fillId="22" borderId="25" applyNumberFormat="0" applyAlignment="0" applyProtection="0"/>
    <xf numFmtId="0" fontId="113" fillId="0" borderId="27" applyNumberFormat="0" applyFill="0" applyAlignment="0" applyProtection="0"/>
    <xf numFmtId="0" fontId="117" fillId="17" borderId="28" applyNumberFormat="0" applyFont="0" applyAlignment="0" applyProtection="0"/>
    <xf numFmtId="0" fontId="107" fillId="16" borderId="25" applyNumberFormat="0" applyAlignment="0" applyProtection="0"/>
    <xf numFmtId="0" fontId="108" fillId="22" borderId="26" applyNumberFormat="0" applyAlignment="0" applyProtection="0"/>
    <xf numFmtId="0" fontId="109" fillId="22" borderId="25" applyNumberFormat="0" applyAlignment="0" applyProtection="0"/>
    <xf numFmtId="0" fontId="113" fillId="0" borderId="27" applyNumberFormat="0" applyFill="0" applyAlignment="0" applyProtection="0"/>
    <xf numFmtId="0" fontId="117" fillId="17" borderId="28" applyNumberFormat="0" applyFont="0" applyAlignment="0" applyProtection="0"/>
    <xf numFmtId="0" fontId="108" fillId="22" borderId="38" applyNumberFormat="0" applyAlignment="0" applyProtection="0"/>
    <xf numFmtId="0" fontId="107" fillId="16" borderId="33" applyNumberFormat="0" applyAlignment="0" applyProtection="0"/>
    <xf numFmtId="0" fontId="113" fillId="0" borderId="39" applyNumberFormat="0" applyFill="0" applyAlignment="0" applyProtection="0"/>
    <xf numFmtId="0" fontId="113" fillId="0" borderId="35" applyNumberFormat="0" applyFill="0" applyAlignment="0" applyProtection="0"/>
    <xf numFmtId="0" fontId="107" fillId="16" borderId="37" applyNumberFormat="0" applyAlignment="0" applyProtection="0"/>
    <xf numFmtId="0" fontId="117" fillId="17" borderId="36" applyNumberFormat="0" applyFont="0" applyAlignment="0" applyProtection="0"/>
    <xf numFmtId="0" fontId="109" fillId="22" borderId="33" applyNumberFormat="0" applyAlignment="0" applyProtection="0"/>
    <xf numFmtId="0" fontId="108" fillId="22" borderId="34" applyNumberForma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09" fillId="22" borderId="37" applyNumberFormat="0" applyAlignment="0" applyProtection="0"/>
    <xf numFmtId="0" fontId="113" fillId="0" borderId="31" applyNumberFormat="0" applyFill="0" applyAlignment="0" applyProtection="0"/>
    <xf numFmtId="0" fontId="117" fillId="17" borderId="40" applyNumberFormat="0" applyFont="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49" fillId="0" borderId="0"/>
    <xf numFmtId="0" fontId="5" fillId="0" borderId="0"/>
    <xf numFmtId="6" fontId="8" fillId="0" borderId="0" applyFont="0" applyFill="0" applyBorder="0" applyAlignment="0" applyProtection="0">
      <alignment vertical="center"/>
    </xf>
    <xf numFmtId="0" fontId="117" fillId="17" borderId="61" applyNumberFormat="0" applyFont="0" applyAlignment="0" applyProtection="0"/>
    <xf numFmtId="0" fontId="113" fillId="0" borderId="60" applyNumberFormat="0" applyFill="0" applyAlignment="0" applyProtection="0"/>
    <xf numFmtId="0" fontId="109" fillId="22" borderId="58" applyNumberFormat="0" applyAlignment="0" applyProtection="0"/>
    <xf numFmtId="0" fontId="108" fillId="22" borderId="59" applyNumberFormat="0" applyAlignment="0" applyProtection="0"/>
    <xf numFmtId="0" fontId="107" fillId="16" borderId="58" applyNumberForma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6" fontId="8" fillId="0" borderId="0" applyFont="0" applyFill="0" applyBorder="0" applyAlignment="0" applyProtection="0">
      <alignment vertical="center"/>
    </xf>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8" fillId="22" borderId="55" applyNumberFormat="0" applyAlignment="0" applyProtection="0"/>
    <xf numFmtId="0" fontId="107" fillId="16" borderId="54" applyNumberFormat="0" applyAlignment="0" applyProtection="0"/>
    <xf numFmtId="0" fontId="113" fillId="0" borderId="56" applyNumberFormat="0" applyFill="0" applyAlignment="0" applyProtection="0"/>
    <xf numFmtId="0" fontId="113" fillId="0" borderId="56" applyNumberFormat="0" applyFill="0" applyAlignment="0" applyProtection="0"/>
    <xf numFmtId="0" fontId="107" fillId="16" borderId="54" applyNumberFormat="0" applyAlignment="0" applyProtection="0"/>
    <xf numFmtId="0" fontId="117" fillId="17" borderId="57" applyNumberFormat="0" applyFont="0" applyAlignment="0" applyProtection="0"/>
    <xf numFmtId="0" fontId="109" fillId="22" borderId="54" applyNumberFormat="0" applyAlignment="0" applyProtection="0"/>
    <xf numFmtId="0" fontId="108" fillId="22" borderId="55" applyNumberForma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4" fillId="0" borderId="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8" fillId="22" borderId="59" applyNumberFormat="0" applyAlignment="0" applyProtection="0"/>
    <xf numFmtId="0" fontId="107" fillId="16" borderId="58" applyNumberFormat="0" applyAlignment="0" applyProtection="0"/>
    <xf numFmtId="0" fontId="113" fillId="0" borderId="60" applyNumberFormat="0" applyFill="0" applyAlignment="0" applyProtection="0"/>
    <xf numFmtId="0" fontId="113" fillId="0" borderId="60" applyNumberFormat="0" applyFill="0" applyAlignment="0" applyProtection="0"/>
    <xf numFmtId="0" fontId="107" fillId="16" borderId="58" applyNumberFormat="0" applyAlignment="0" applyProtection="0"/>
    <xf numFmtId="0" fontId="117" fillId="17" borderId="61" applyNumberFormat="0" applyFont="0" applyAlignment="0" applyProtection="0"/>
    <xf numFmtId="0" fontId="109" fillId="22" borderId="58" applyNumberFormat="0" applyAlignment="0" applyProtection="0"/>
    <xf numFmtId="0" fontId="108" fillId="22" borderId="59" applyNumberForma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268" fillId="0" borderId="0">
      <alignment vertical="center"/>
    </xf>
    <xf numFmtId="0" fontId="269" fillId="0" borderId="0" applyNumberFormat="0" applyFont="0" applyFill="0" applyBorder="0" applyProtection="0"/>
    <xf numFmtId="9" fontId="270" fillId="0" borderId="0" applyFont="0" applyFill="0" applyBorder="0" applyAlignment="0" applyProtection="0">
      <alignment vertical="center"/>
    </xf>
    <xf numFmtId="184" fontId="277" fillId="0" borderId="0" applyFill="0" applyBorder="0" applyAlignment="0" applyProtection="0"/>
    <xf numFmtId="38" fontId="277" fillId="0" borderId="0" applyFill="0" applyBorder="0" applyAlignment="0" applyProtection="0"/>
    <xf numFmtId="0" fontId="278" fillId="11" borderId="0" applyNumberFormat="0" applyBorder="0" applyAlignment="0" applyProtection="0"/>
    <xf numFmtId="0" fontId="278" fillId="12" borderId="0" applyNumberFormat="0" applyBorder="0" applyAlignment="0" applyProtection="0"/>
    <xf numFmtId="0" fontId="278" fillId="13" borderId="0" applyNumberFormat="0" applyBorder="0" applyAlignment="0" applyProtection="0"/>
    <xf numFmtId="0" fontId="278" fillId="14" borderId="0" applyNumberFormat="0" applyBorder="0" applyAlignment="0" applyProtection="0"/>
    <xf numFmtId="0" fontId="278" fillId="15" borderId="0" applyNumberFormat="0" applyBorder="0" applyAlignment="0" applyProtection="0"/>
    <xf numFmtId="0" fontId="278" fillId="16" borderId="0" applyNumberFormat="0" applyBorder="0" applyAlignment="0" applyProtection="0"/>
    <xf numFmtId="0" fontId="278" fillId="18" borderId="0" applyNumberFormat="0" applyBorder="0" applyAlignment="0" applyProtection="0"/>
    <xf numFmtId="0" fontId="278" fillId="19" borderId="0" applyNumberFormat="0" applyBorder="0" applyAlignment="0" applyProtection="0"/>
    <xf numFmtId="0" fontId="278" fillId="20" borderId="0" applyNumberFormat="0" applyBorder="0" applyAlignment="0" applyProtection="0"/>
    <xf numFmtId="0" fontId="278" fillId="14" borderId="0" applyNumberFormat="0" applyBorder="0" applyAlignment="0" applyProtection="0"/>
    <xf numFmtId="0" fontId="278" fillId="18" borderId="0" applyNumberFormat="0" applyBorder="0" applyAlignment="0" applyProtection="0"/>
    <xf numFmtId="0" fontId="278" fillId="21" borderId="0" applyNumberFormat="0" applyBorder="0" applyAlignment="0" applyProtection="0"/>
    <xf numFmtId="0" fontId="279" fillId="24" borderId="0" applyNumberFormat="0" applyBorder="0" applyAlignment="0" applyProtection="0"/>
    <xf numFmtId="0" fontId="279" fillId="19" borderId="0" applyNumberFormat="0" applyBorder="0" applyAlignment="0" applyProtection="0"/>
    <xf numFmtId="0" fontId="279" fillId="20" borderId="0" applyNumberFormat="0" applyBorder="0" applyAlignment="0" applyProtection="0"/>
    <xf numFmtId="0" fontId="279" fillId="25" borderId="0" applyNumberFormat="0" applyBorder="0" applyAlignment="0" applyProtection="0"/>
    <xf numFmtId="0" fontId="279" fillId="26" borderId="0" applyNumberFormat="0" applyBorder="0" applyAlignment="0" applyProtection="0"/>
    <xf numFmtId="0" fontId="279" fillId="27" borderId="0" applyNumberFormat="0" applyBorder="0" applyAlignment="0" applyProtection="0"/>
    <xf numFmtId="0" fontId="279" fillId="29" borderId="0" applyNumberFormat="0" applyBorder="0" applyAlignment="0" applyProtection="0"/>
    <xf numFmtId="0" fontId="279" fillId="30" borderId="0" applyNumberFormat="0" applyBorder="0" applyAlignment="0" applyProtection="0"/>
    <xf numFmtId="0" fontId="279" fillId="28" borderId="0" applyNumberFormat="0" applyBorder="0" applyAlignment="0" applyProtection="0"/>
    <xf numFmtId="0" fontId="279" fillId="25" borderId="0" applyNumberFormat="0" applyBorder="0" applyAlignment="0" applyProtection="0"/>
    <xf numFmtId="0" fontId="279" fillId="26" borderId="0" applyNumberFormat="0" applyBorder="0" applyAlignment="0" applyProtection="0"/>
    <xf numFmtId="0" fontId="279" fillId="31" borderId="0" applyNumberFormat="0" applyBorder="0" applyAlignment="0" applyProtection="0"/>
    <xf numFmtId="0" fontId="280" fillId="16" borderId="110" applyNumberFormat="0" applyAlignment="0" applyProtection="0"/>
    <xf numFmtId="0" fontId="281" fillId="22" borderId="111" applyNumberFormat="0" applyAlignment="0" applyProtection="0"/>
    <xf numFmtId="0" fontId="282" fillId="22" borderId="110" applyNumberFormat="0" applyAlignment="0" applyProtection="0"/>
    <xf numFmtId="0" fontId="283" fillId="0" borderId="14" applyNumberFormat="0" applyFill="0" applyAlignment="0" applyProtection="0"/>
    <xf numFmtId="0" fontId="284" fillId="0" borderId="15" applyNumberFormat="0" applyFill="0" applyAlignment="0" applyProtection="0"/>
    <xf numFmtId="0" fontId="285" fillId="0" borderId="112" applyNumberFormat="0" applyFill="0" applyAlignment="0" applyProtection="0"/>
    <xf numFmtId="0" fontId="285" fillId="0" borderId="0" applyNumberFormat="0" applyFill="0" applyBorder="0" applyAlignment="0" applyProtection="0"/>
    <xf numFmtId="0" fontId="286" fillId="0" borderId="113" applyNumberFormat="0" applyFill="0" applyAlignment="0" applyProtection="0"/>
    <xf numFmtId="0" fontId="287" fillId="32" borderId="18" applyNumberFormat="0" applyAlignment="0" applyProtection="0"/>
    <xf numFmtId="0" fontId="288" fillId="0" borderId="0" applyNumberFormat="0" applyFill="0" applyBorder="0" applyAlignment="0" applyProtection="0"/>
    <xf numFmtId="0" fontId="289" fillId="23" borderId="0" applyNumberFormat="0" applyBorder="0" applyAlignment="0" applyProtection="0"/>
    <xf numFmtId="0" fontId="277" fillId="0" borderId="0" applyNumberFormat="0" applyFill="0" applyBorder="0" applyAlignment="0" applyProtection="0"/>
    <xf numFmtId="0" fontId="290" fillId="12" borderId="0" applyNumberFormat="0" applyBorder="0" applyAlignment="0" applyProtection="0"/>
    <xf numFmtId="0" fontId="291" fillId="0" borderId="0" applyNumberFormat="0" applyFill="0" applyBorder="0" applyAlignment="0" applyProtection="0"/>
    <xf numFmtId="0" fontId="117" fillId="17" borderId="114" applyNumberFormat="0" applyFont="0" applyAlignment="0" applyProtection="0"/>
    <xf numFmtId="0" fontId="292" fillId="0" borderId="20" applyNumberFormat="0" applyFill="0" applyAlignment="0" applyProtection="0"/>
    <xf numFmtId="0" fontId="293" fillId="0" borderId="0" applyNumberFormat="0" applyFill="0" applyBorder="0" applyAlignment="0" applyProtection="0"/>
    <xf numFmtId="0" fontId="294" fillId="13" borderId="0" applyNumberFormat="0" applyBorder="0" applyAlignment="0" applyProtection="0"/>
    <xf numFmtId="38" fontId="277" fillId="0" borderId="0" applyFill="0" applyBorder="0" applyAlignment="0" applyProtection="0"/>
    <xf numFmtId="191" fontId="277" fillId="0" borderId="0" applyFill="0" applyBorder="0" applyAlignment="0" applyProtection="0"/>
    <xf numFmtId="0" fontId="295" fillId="0" borderId="0">
      <alignment vertical="center"/>
    </xf>
    <xf numFmtId="0" fontId="295" fillId="0" borderId="0">
      <alignment vertical="center"/>
    </xf>
    <xf numFmtId="9" fontId="49" fillId="0" borderId="0" applyFill="0" applyBorder="0" applyAlignment="0" applyProtection="0"/>
    <xf numFmtId="184" fontId="49" fillId="0" borderId="0" applyFill="0" applyBorder="0" applyAlignment="0" applyProtection="0"/>
    <xf numFmtId="181" fontId="49" fillId="0" borderId="0" applyFill="0" applyBorder="0" applyAlignment="0" applyProtection="0"/>
    <xf numFmtId="184" fontId="104" fillId="0" borderId="0" applyFill="0" applyBorder="0" applyAlignment="0" applyProtection="0"/>
    <xf numFmtId="192" fontId="49" fillId="0" borderId="0" applyFill="0" applyBorder="0" applyAlignment="0" applyProtection="0"/>
    <xf numFmtId="0" fontId="38" fillId="0" borderId="0">
      <alignment vertical="center"/>
    </xf>
    <xf numFmtId="0" fontId="38" fillId="0" borderId="0"/>
    <xf numFmtId="184" fontId="104" fillId="0" borderId="0" applyFill="0" applyBorder="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39" fillId="0" borderId="0">
      <alignment vertical="center"/>
    </xf>
    <xf numFmtId="0" fontId="105" fillId="11" borderId="0" applyNumberFormat="0" applyBorder="0" applyAlignment="0" applyProtection="0"/>
    <xf numFmtId="0" fontId="105" fillId="12" borderId="0" applyNumberFormat="0" applyBorder="0" applyAlignment="0" applyProtection="0"/>
    <xf numFmtId="0" fontId="105" fillId="13" borderId="0" applyNumberFormat="0" applyBorder="0" applyAlignment="0" applyProtection="0"/>
    <xf numFmtId="0" fontId="105" fillId="14"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14" borderId="0" applyNumberFormat="0" applyBorder="0" applyAlignment="0" applyProtection="0"/>
    <xf numFmtId="0" fontId="105" fillId="18" borderId="0" applyNumberFormat="0" applyBorder="0" applyAlignment="0" applyProtection="0"/>
    <xf numFmtId="0" fontId="105" fillId="21" borderId="0" applyNumberFormat="0" applyBorder="0" applyAlignment="0" applyProtection="0"/>
    <xf numFmtId="0" fontId="106" fillId="24"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282" fillId="22" borderId="115" applyNumberFormat="0" applyAlignment="0" applyProtection="0"/>
    <xf numFmtId="0" fontId="281" fillId="22" borderId="116" applyNumberFormat="0" applyAlignment="0" applyProtection="0"/>
    <xf numFmtId="0" fontId="280" fillId="16" borderId="115"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2" fillId="0" borderId="112" applyNumberFormat="0" applyFill="0" applyAlignment="0" applyProtection="0"/>
    <xf numFmtId="0" fontId="113" fillId="0" borderId="113" applyNumberFormat="0" applyFill="0" applyAlignment="0" applyProtection="0"/>
    <xf numFmtId="0" fontId="104" fillId="0" borderId="0" applyNumberFormat="0" applyFill="0" applyBorder="0" applyAlignment="0" applyProtection="0"/>
    <xf numFmtId="38" fontId="104" fillId="0" borderId="0" applyFill="0" applyBorder="0" applyAlignment="0" applyProtection="0"/>
    <xf numFmtId="38" fontId="104" fillId="0" borderId="0" applyFill="0" applyBorder="0" applyAlignment="0" applyProtection="0"/>
    <xf numFmtId="38" fontId="104" fillId="0" borderId="0" applyFill="0" applyBorder="0" applyAlignment="0" applyProtection="0"/>
    <xf numFmtId="185" fontId="104" fillId="0" borderId="0" applyFill="0" applyBorder="0" applyAlignment="0" applyProtection="0"/>
    <xf numFmtId="9" fontId="8" fillId="0" borderId="0" applyFont="0" applyFill="0" applyBorder="0" applyAlignment="0" applyProtection="0"/>
    <xf numFmtId="9" fontId="8" fillId="0" borderId="0" applyFont="0" applyFill="0" applyBorder="0" applyAlignment="0" applyProtection="0">
      <alignment vertical="center"/>
    </xf>
    <xf numFmtId="38" fontId="8" fillId="0" borderId="0" applyFont="0" applyFill="0" applyBorder="0" applyAlignment="0" applyProtection="0">
      <alignment vertical="center"/>
    </xf>
    <xf numFmtId="0" fontId="39" fillId="0" borderId="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38" fontId="104" fillId="0" borderId="0" applyFill="0" applyBorder="0" applyAlignment="0" applyProtection="0"/>
    <xf numFmtId="0" fontId="105" fillId="0" borderId="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280" fillId="16" borderId="110" applyNumberFormat="0" applyAlignment="0" applyProtection="0"/>
    <xf numFmtId="0" fontId="281" fillId="22" borderId="111" applyNumberFormat="0" applyAlignment="0" applyProtection="0"/>
    <xf numFmtId="0" fontId="282" fillId="22" borderId="110" applyNumberFormat="0" applyAlignment="0" applyProtection="0"/>
    <xf numFmtId="0" fontId="286" fillId="0" borderId="113" applyNumberFormat="0" applyFill="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9"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8" fillId="22" borderId="111"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7" fillId="16"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6"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282" fillId="22"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07" fillId="16"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286"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281"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7" fillId="16" borderId="110"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280"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9" fillId="22" borderId="115" applyNumberFormat="0" applyAlignment="0" applyProtection="0"/>
    <xf numFmtId="0" fontId="112" fillId="0" borderId="112" applyNumberFormat="0" applyFill="0" applyAlignment="0" applyProtection="0"/>
    <xf numFmtId="0" fontId="108" fillId="22" borderId="116" applyNumberForma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6" fontId="8" fillId="0" borderId="0" applyFont="0" applyFill="0" applyBorder="0" applyAlignment="0" applyProtection="0">
      <alignment vertical="center"/>
    </xf>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8" fillId="22" borderId="116" applyNumberFormat="0" applyAlignment="0" applyProtection="0"/>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13" fillId="0" borderId="117" applyNumberFormat="0" applyFill="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7" fillId="16" borderId="115" applyNumberFormat="0" applyAlignment="0" applyProtection="0"/>
    <xf numFmtId="0" fontId="4" fillId="0" borderId="0"/>
    <xf numFmtId="6" fontId="8" fillId="0" borderId="0" applyFont="0" applyFill="0" applyBorder="0" applyAlignment="0" applyProtection="0">
      <alignment vertical="center"/>
    </xf>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07" fillId="16" borderId="115" applyNumberFormat="0" applyAlignment="0" applyProtection="0"/>
    <xf numFmtId="0" fontId="117" fillId="17" borderId="118" applyNumberFormat="0" applyFont="0" applyAlignment="0" applyProtection="0"/>
    <xf numFmtId="6" fontId="8" fillId="0" borderId="0" applyFont="0" applyFill="0" applyBorder="0" applyAlignment="0" applyProtection="0">
      <alignment vertical="center"/>
    </xf>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17" fillId="17" borderId="118" applyNumberFormat="0" applyFont="0" applyAlignment="0" applyProtection="0"/>
    <xf numFmtId="0" fontId="112" fillId="0" borderId="112"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4" fillId="0" borderId="0"/>
    <xf numFmtId="0" fontId="108" fillId="22" borderId="116"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08" fillId="22" borderId="116"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286"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8" fillId="22" borderId="116" applyNumberFormat="0" applyAlignment="0" applyProtection="0"/>
    <xf numFmtId="0" fontId="108" fillId="22" borderId="116"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07" fillId="16"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280" fillId="16" borderId="119" applyNumberFormat="0" applyAlignment="0" applyProtection="0"/>
    <xf numFmtId="0" fontId="281" fillId="22" borderId="120" applyNumberFormat="0" applyAlignment="0" applyProtection="0"/>
    <xf numFmtId="0" fontId="282" fillId="22" borderId="119" applyNumberFormat="0" applyAlignment="0" applyProtection="0"/>
    <xf numFmtId="0" fontId="286"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282"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286"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281"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280"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38" fontId="8" fillId="0" borderId="0" applyFont="0" applyFill="0" applyBorder="0" applyAlignment="0" applyProtection="0">
      <alignment vertical="center"/>
    </xf>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38" fontId="8" fillId="0" borderId="0" applyFont="0" applyFill="0" applyBorder="0" applyAlignment="0" applyProtection="0">
      <alignment vertical="center"/>
    </xf>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38" fontId="8" fillId="0" borderId="0" applyFont="0" applyFill="0" applyBorder="0" applyAlignment="0" applyProtection="0">
      <alignment vertical="center"/>
    </xf>
    <xf numFmtId="0" fontId="107" fillId="16"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9" fontId="4" fillId="0" borderId="0" applyFont="0" applyFill="0" applyBorder="0" applyAlignment="0" applyProtection="0">
      <alignment vertical="center"/>
    </xf>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2" fillId="0" borderId="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314" fillId="41" borderId="122" applyNumberFormat="0" applyFon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78" fillId="45" borderId="0" applyNumberFormat="0" applyBorder="0" applyAlignment="0" applyProtection="0"/>
    <xf numFmtId="0" fontId="282" fillId="42" borderId="119" applyNumberFormat="0" applyAlignment="0" applyProtection="0"/>
    <xf numFmtId="0" fontId="279" fillId="54" borderId="0" applyNumberFormat="0" applyBorder="0" applyAlignment="0" applyProtection="0"/>
    <xf numFmtId="0" fontId="286" fillId="0" borderId="121" applyNumberFormat="0" applyFill="0" applyAlignment="0" applyProtection="0"/>
    <xf numFmtId="0" fontId="281" fillId="42" borderId="120" applyNumberFormat="0" applyAlignment="0" applyProtection="0"/>
    <xf numFmtId="0" fontId="281" fillId="42" borderId="120" applyNumberFormat="0" applyAlignment="0" applyProtection="0"/>
    <xf numFmtId="0" fontId="314" fillId="41" borderId="122" applyNumberFormat="0" applyFont="0" applyAlignment="0" applyProtection="0"/>
    <xf numFmtId="0" fontId="280" fillId="40" borderId="119" applyNumberFormat="0" applyAlignment="0" applyProtection="0"/>
    <xf numFmtId="0" fontId="282" fillId="42" borderId="119"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78" fillId="48" borderId="0" applyNumberFormat="0" applyBorder="0" applyAlignment="0" applyProtection="0"/>
    <xf numFmtId="0" fontId="281" fillId="42" borderId="120" applyNumberFormat="0" applyAlignment="0" applyProtection="0"/>
    <xf numFmtId="0" fontId="280" fillId="40"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6" fillId="0" borderId="121" applyNumberFormat="0" applyFill="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82" fillId="42"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1" fillId="42" borderId="120" applyNumberFormat="0" applyAlignment="0" applyProtection="0"/>
    <xf numFmtId="0" fontId="281" fillId="42" borderId="120" applyNumberFormat="0" applyAlignment="0" applyProtection="0"/>
    <xf numFmtId="0" fontId="282" fillId="42" borderId="119" applyNumberFormat="0" applyAlignment="0" applyProtection="0"/>
    <xf numFmtId="0" fontId="281" fillId="42" borderId="120" applyNumberFormat="0" applyAlignment="0" applyProtection="0"/>
    <xf numFmtId="0" fontId="281" fillId="42" borderId="120" applyNumberFormat="0" applyAlignment="0" applyProtection="0"/>
    <xf numFmtId="0" fontId="282" fillId="42" borderId="119" applyNumberFormat="0" applyAlignment="0" applyProtection="0"/>
    <xf numFmtId="0" fontId="281" fillId="42" borderId="120" applyNumberFormat="0" applyAlignment="0" applyProtection="0"/>
    <xf numFmtId="0" fontId="281" fillId="42" borderId="120" applyNumberFormat="0" applyAlignment="0" applyProtection="0"/>
    <xf numFmtId="0" fontId="278" fillId="55" borderId="0" applyNumberFormat="0" applyBorder="0" applyAlignment="0" applyProtection="0"/>
    <xf numFmtId="0" fontId="280" fillId="40" borderId="119" applyNumberFormat="0" applyAlignment="0" applyProtection="0"/>
    <xf numFmtId="0" fontId="278" fillId="43" borderId="0" applyNumberFormat="0" applyBorder="0" applyAlignment="0" applyProtection="0"/>
    <xf numFmtId="0" fontId="281" fillId="42" borderId="120" applyNumberFormat="0" applyAlignment="0" applyProtection="0"/>
    <xf numFmtId="0" fontId="278" fillId="43" borderId="0" applyNumberFormat="0" applyBorder="0" applyAlignment="0" applyProtection="0"/>
    <xf numFmtId="0" fontId="279" fillId="44" borderId="0" applyNumberFormat="0" applyBorder="0" applyAlignment="0" applyProtection="0"/>
    <xf numFmtId="0" fontId="281" fillId="42" borderId="120" applyNumberFormat="0" applyAlignment="0" applyProtection="0"/>
    <xf numFmtId="0" fontId="278" fillId="40" borderId="0" applyNumberFormat="0" applyBorder="0" applyAlignment="0" applyProtection="0"/>
    <xf numFmtId="0" fontId="280" fillId="40" borderId="119" applyNumberFormat="0" applyAlignment="0" applyProtection="0"/>
    <xf numFmtId="0" fontId="279" fillId="48" borderId="0" applyNumberFormat="0" applyBorder="0" applyAlignment="0" applyProtection="0"/>
    <xf numFmtId="0" fontId="280" fillId="40" borderId="119" applyNumberFormat="0" applyAlignment="0" applyProtection="0"/>
    <xf numFmtId="0" fontId="314" fillId="41" borderId="122" applyNumberFormat="0" applyFont="0" applyAlignment="0" applyProtection="0"/>
    <xf numFmtId="0" fontId="166" fillId="0" borderId="0" applyFill="0"/>
    <xf numFmtId="0" fontId="280" fillId="40" borderId="119" applyNumberFormat="0" applyAlignment="0" applyProtection="0"/>
    <xf numFmtId="0" fontId="278" fillId="52" borderId="0" applyNumberFormat="0" applyBorder="0" applyAlignment="0" applyProtection="0"/>
    <xf numFmtId="0" fontId="278" fillId="51" borderId="0" applyNumberFormat="0" applyBorder="0" applyAlignment="0" applyProtection="0"/>
    <xf numFmtId="0" fontId="278" fillId="46" borderId="0" applyNumberFormat="0" applyBorder="0" applyAlignment="0" applyProtection="0"/>
    <xf numFmtId="0" fontId="282" fillId="42" borderId="119" applyNumberFormat="0" applyAlignment="0" applyProtection="0"/>
    <xf numFmtId="0" fontId="281" fillId="42" borderId="120" applyNumberFormat="0" applyAlignment="0" applyProtection="0"/>
    <xf numFmtId="0" fontId="278" fillId="44" borderId="0" applyNumberFormat="0" applyBorder="0" applyAlignment="0" applyProtection="0"/>
    <xf numFmtId="0" fontId="278" fillId="45" borderId="0" applyNumberFormat="0" applyBorder="0" applyAlignment="0" applyProtection="0"/>
    <xf numFmtId="0" fontId="281" fillId="42" borderId="120" applyNumberFormat="0" applyAlignment="0" applyProtection="0"/>
    <xf numFmtId="0" fontId="278" fillId="50" borderId="0" applyNumberFormat="0" applyBorder="0" applyAlignment="0" applyProtection="0"/>
    <xf numFmtId="0" fontId="281" fillId="42" borderId="120" applyNumberFormat="0" applyAlignment="0" applyProtection="0"/>
    <xf numFmtId="0" fontId="279" fillId="57" borderId="0" applyNumberFormat="0" applyBorder="0" applyAlignment="0" applyProtection="0"/>
    <xf numFmtId="0" fontId="280" fillId="40" borderId="119" applyNumberFormat="0" applyAlignment="0" applyProtection="0"/>
    <xf numFmtId="0" fontId="279" fillId="47" borderId="0" applyNumberFormat="0" applyBorder="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79" fillId="56" borderId="0" applyNumberFormat="0" applyBorder="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166" fillId="0" borderId="0"/>
    <xf numFmtId="0" fontId="280" fillId="40" borderId="119" applyNumberFormat="0" applyAlignment="0" applyProtection="0"/>
    <xf numFmtId="0" fontId="279" fillId="53" borderId="0" applyNumberFormat="0" applyBorder="0" applyAlignment="0" applyProtection="0"/>
    <xf numFmtId="0" fontId="286" fillId="0" borderId="121" applyNumberFormat="0" applyFill="0" applyAlignment="0" applyProtection="0"/>
    <xf numFmtId="0" fontId="280" fillId="40" borderId="119" applyNumberFormat="0" applyAlignment="0" applyProtection="0"/>
    <xf numFmtId="0" fontId="286" fillId="0" borderId="121" applyNumberFormat="0" applyFill="0" applyAlignment="0" applyProtection="0"/>
    <xf numFmtId="0" fontId="279" fillId="58" borderId="0" applyNumberFormat="0" applyBorder="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79" fillId="59" borderId="0" applyNumberFormat="0" applyBorder="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2" fillId="42" borderId="119" applyNumberFormat="0" applyAlignment="0" applyProtection="0"/>
    <xf numFmtId="0" fontId="279" fillId="57" borderId="0" applyNumberFormat="0" applyBorder="0" applyAlignment="0" applyProtection="0"/>
    <xf numFmtId="0" fontId="281" fillId="42" borderId="120" applyNumberFormat="0" applyAlignment="0" applyProtection="0"/>
    <xf numFmtId="6" fontId="2" fillId="0" borderId="0" applyFont="0" applyFill="0" applyBorder="0" applyAlignment="0" applyProtection="0">
      <alignment vertical="center"/>
    </xf>
    <xf numFmtId="0" fontId="282" fillId="42" borderId="119" applyNumberFormat="0" applyAlignment="0" applyProtection="0"/>
    <xf numFmtId="0" fontId="279" fillId="47" borderId="0" applyNumberFormat="0" applyBorder="0" applyAlignment="0" applyProtection="0"/>
    <xf numFmtId="0" fontId="281" fillId="42" borderId="120" applyNumberFormat="0" applyAlignment="0" applyProtection="0"/>
    <xf numFmtId="0" fontId="282" fillId="42" borderId="119" applyNumberFormat="0" applyAlignment="0" applyProtection="0"/>
    <xf numFmtId="0" fontId="279" fillId="49" borderId="0" applyNumberFormat="0" applyBorder="0" applyAlignment="0" applyProtection="0"/>
    <xf numFmtId="0" fontId="281" fillId="42" borderId="120"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94" fillId="46" borderId="0" applyNumberFormat="0" applyBorder="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9" fontId="2" fillId="0" borderId="0" applyFont="0" applyFill="0" applyBorder="0" applyAlignment="0" applyProtection="0">
      <alignment vertical="center"/>
    </xf>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90" fillId="51" borderId="0" applyNumberFormat="0" applyBorder="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315" fillId="0" borderId="0">
      <alignment vertical="center"/>
    </xf>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0" fillId="40" borderId="119" applyNumberFormat="0" applyAlignment="0" applyProtection="0"/>
    <xf numFmtId="9" fontId="2" fillId="0" borderId="0" applyFont="0" applyFill="0" applyBorder="0" applyAlignment="0" applyProtection="0">
      <alignment vertical="center"/>
    </xf>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314" fillId="41" borderId="122" applyNumberFormat="0" applyFont="0" applyAlignment="0" applyProtection="0"/>
    <xf numFmtId="0" fontId="286" fillId="0" borderId="121" applyNumberFormat="0" applyFill="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314" fillId="41" borderId="122" applyNumberFormat="0" applyFont="0" applyAlignment="0" applyProtection="0"/>
    <xf numFmtId="0" fontId="286" fillId="0" borderId="121" applyNumberFormat="0" applyFill="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82" fillId="42"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314" fillId="41" borderId="122" applyNumberFormat="0" applyFon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6" fillId="0" borderId="121" applyNumberFormat="0" applyFill="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314" fillId="41" borderId="122" applyNumberFormat="0" applyFon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2" fillId="42"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0" fillId="40" borderId="119" applyNumberFormat="0" applyAlignment="0" applyProtection="0"/>
    <xf numFmtId="0" fontId="281" fillId="42" borderId="120" applyNumberFormat="0" applyAlignment="0" applyProtection="0"/>
    <xf numFmtId="0" fontId="280" fillId="40" borderId="119"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2" fillId="42" borderId="119" applyNumberFormat="0" applyAlignment="0" applyProtection="0"/>
    <xf numFmtId="0" fontId="281" fillId="42" borderId="120" applyNumberFormat="0" applyAlignment="0" applyProtection="0"/>
    <xf numFmtId="0" fontId="281" fillId="42" borderId="120" applyNumberFormat="0" applyAlignment="0" applyProtection="0"/>
    <xf numFmtId="0" fontId="282" fillId="42" borderId="119"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2" fillId="42" borderId="119"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5" fillId="0" borderId="0" applyNumberFormat="0" applyFill="0" applyBorder="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6" fillId="0" borderId="121" applyNumberFormat="0" applyFill="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1" fillId="42" borderId="120" applyNumberFormat="0" applyAlignment="0" applyProtection="0"/>
    <xf numFmtId="0" fontId="282" fillId="42" borderId="119" applyNumberFormat="0" applyAlignment="0" applyProtection="0"/>
    <xf numFmtId="0" fontId="282" fillId="42" borderId="119" applyNumberFormat="0" applyAlignment="0" applyProtection="0"/>
    <xf numFmtId="0" fontId="314" fillId="41" borderId="122" applyNumberFormat="0" applyFont="0" applyAlignment="0" applyProtection="0"/>
    <xf numFmtId="0" fontId="282" fillId="42" borderId="119" applyNumberFormat="0" applyAlignment="0" applyProtection="0"/>
    <xf numFmtId="0" fontId="314" fillId="41" borderId="122" applyNumberFormat="0" applyFon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38" fontId="316" fillId="0" borderId="0" applyFont="0" applyFill="0" applyBorder="0" applyAlignment="0" applyProtection="0"/>
    <xf numFmtId="0" fontId="282" fillId="42" borderId="119" applyNumberFormat="0" applyAlignment="0" applyProtection="0"/>
    <xf numFmtId="38" fontId="277" fillId="0" borderId="0" applyFill="0" applyBorder="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3" fillId="0" borderId="14"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314" fillId="41" borderId="122" applyNumberFormat="0" applyFont="0" applyAlignment="0" applyProtection="0"/>
    <xf numFmtId="0" fontId="282" fillId="42" borderId="119" applyNumberFormat="0" applyAlignment="0" applyProtection="0"/>
    <xf numFmtId="0" fontId="286" fillId="0" borderId="121" applyNumberFormat="0" applyFill="0" applyAlignment="0" applyProtection="0"/>
    <xf numFmtId="0" fontId="314" fillId="41" borderId="122" applyNumberFormat="0" applyFon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6" fillId="0" borderId="121" applyNumberFormat="0" applyFill="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2" fillId="42" borderId="119" applyNumberFormat="0" applyAlignment="0" applyProtection="0"/>
    <xf numFmtId="0" fontId="284" fillId="0" borderId="15" applyNumberFormat="0" applyFill="0" applyAlignment="0" applyProtection="0"/>
    <xf numFmtId="0" fontId="285" fillId="0" borderId="112" applyNumberFormat="0" applyFill="0" applyAlignment="0" applyProtection="0"/>
    <xf numFmtId="0" fontId="285" fillId="0" borderId="112" applyNumberFormat="0" applyFill="0" applyAlignment="0" applyProtection="0"/>
    <xf numFmtId="0" fontId="285" fillId="0" borderId="112" applyNumberFormat="0" applyFill="0" applyAlignment="0" applyProtection="0"/>
    <xf numFmtId="0" fontId="285" fillId="0" borderId="112"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185" fontId="277" fillId="0" borderId="0" applyFill="0" applyBorder="0" applyAlignment="0" applyProtection="0"/>
    <xf numFmtId="0" fontId="286" fillId="0" borderId="121" applyNumberFormat="0" applyFill="0" applyAlignment="0" applyProtection="0"/>
    <xf numFmtId="0" fontId="314" fillId="41" borderId="122" applyNumberFormat="0" applyFont="0" applyAlignment="0" applyProtection="0"/>
    <xf numFmtId="6" fontId="2" fillId="0" borderId="0" applyFont="0" applyFill="0" applyBorder="0" applyAlignment="0" applyProtection="0">
      <alignment vertical="center"/>
    </xf>
    <xf numFmtId="0" fontId="286" fillId="0" borderId="121" applyNumberFormat="0" applyFill="0" applyAlignment="0" applyProtection="0"/>
    <xf numFmtId="0" fontId="314" fillId="41" borderId="122" applyNumberFormat="0" applyFont="0" applyAlignment="0" applyProtection="0"/>
    <xf numFmtId="6" fontId="2" fillId="0" borderId="0" applyFont="0" applyFill="0" applyBorder="0" applyAlignment="0" applyProtection="0">
      <alignment vertical="center"/>
    </xf>
    <xf numFmtId="0" fontId="286" fillId="0" borderId="121" applyNumberFormat="0" applyFill="0" applyAlignment="0" applyProtection="0"/>
    <xf numFmtId="0" fontId="314" fillId="41" borderId="122" applyNumberFormat="0" applyFont="0" applyAlignment="0" applyProtection="0"/>
    <xf numFmtId="6" fontId="2" fillId="0" borderId="0" applyFont="0" applyFill="0" applyBorder="0" applyAlignment="0" applyProtection="0">
      <alignment vertical="center"/>
    </xf>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314" fillId="41" borderId="122" applyNumberFormat="0" applyFont="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6" fillId="0" borderId="121" applyNumberFormat="0" applyFill="0" applyAlignment="0" applyProtection="0"/>
    <xf numFmtId="0" fontId="287" fillId="60" borderId="18" applyNumberFormat="0" applyAlignment="0" applyProtection="0"/>
    <xf numFmtId="0" fontId="288" fillId="0" borderId="0" applyNumberFormat="0" applyFill="0" applyBorder="0" applyAlignment="0" applyProtection="0"/>
    <xf numFmtId="0" fontId="289" fillId="61" borderId="0" applyNumberFormat="0" applyBorder="0" applyAlignment="0" applyProtection="0"/>
    <xf numFmtId="0" fontId="113" fillId="0" borderId="129" applyNumberFormat="0" applyFill="0" applyAlignment="0" applyProtection="0"/>
    <xf numFmtId="0" fontId="317" fillId="0" borderId="0">
      <alignment vertical="center"/>
    </xf>
    <xf numFmtId="0" fontId="2" fillId="0" borderId="0"/>
    <xf numFmtId="0" fontId="2" fillId="0" borderId="0"/>
    <xf numFmtId="0" fontId="291" fillId="0" borderId="0" applyNumberFormat="0" applyFill="0" applyBorder="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314" fillId="41" borderId="122" applyNumberFormat="0" applyFont="0" applyAlignment="0" applyProtection="0"/>
    <xf numFmtId="0" fontId="292" fillId="0" borderId="20" applyNumberFormat="0" applyFill="0" applyAlignment="0" applyProtection="0"/>
    <xf numFmtId="0" fontId="293" fillId="0" borderId="0" applyNumberFormat="0" applyFill="0" applyBorder="0" applyAlignment="0" applyProtection="0"/>
    <xf numFmtId="9" fontId="316" fillId="0" borderId="0" applyFont="0" applyFill="0" applyBorder="0" applyAlignment="0" applyProtection="0"/>
    <xf numFmtId="9" fontId="316" fillId="0" borderId="0" applyFont="0" applyFill="0" applyBorder="0" applyAlignment="0" applyProtection="0"/>
    <xf numFmtId="9" fontId="318" fillId="0" borderId="0" applyFont="0" applyFill="0" applyBorder="0" applyAlignment="0" applyProtection="0"/>
    <xf numFmtId="38" fontId="2" fillId="0" borderId="0" applyFont="0" applyFill="0" applyBorder="0" applyAlignment="0" applyProtection="0">
      <alignment vertical="center"/>
    </xf>
    <xf numFmtId="181" fontId="166" fillId="0" borderId="0" applyFill="0" applyBorder="0" applyAlignment="0" applyProtection="0"/>
    <xf numFmtId="0" fontId="108" fillId="22" borderId="128" applyNumberFormat="0" applyAlignment="0" applyProtection="0"/>
    <xf numFmtId="0" fontId="117" fillId="17" borderId="130" applyNumberFormat="0" applyFont="0" applyAlignment="0" applyProtection="0"/>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0" fontId="316" fillId="0" borderId="0">
      <alignment vertical="center"/>
    </xf>
    <xf numFmtId="0" fontId="278" fillId="0" borderId="0">
      <alignment vertical="center"/>
    </xf>
    <xf numFmtId="0" fontId="316" fillId="0" borderId="0"/>
    <xf numFmtId="0" fontId="166" fillId="0" borderId="0"/>
    <xf numFmtId="0" fontId="319" fillId="0" borderId="0">
      <alignment vertical="center"/>
    </xf>
    <xf numFmtId="0" fontId="314" fillId="0" borderId="0"/>
    <xf numFmtId="0" fontId="2" fillId="0" borderId="0">
      <alignment vertical="center"/>
    </xf>
    <xf numFmtId="0" fontId="2" fillId="0" borderId="0"/>
    <xf numFmtId="6"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38" fontId="316" fillId="0" borderId="0" applyFont="0" applyFill="0" applyBorder="0" applyAlignment="0" applyProtection="0"/>
    <xf numFmtId="38" fontId="277" fillId="0" borderId="0" applyFill="0" applyBorder="0" applyAlignment="0" applyProtection="0"/>
    <xf numFmtId="185" fontId="277" fillId="0" borderId="0" applyFill="0" applyBorder="0" applyAlignment="0" applyProtection="0"/>
    <xf numFmtId="6" fontId="2" fillId="0" borderId="0" applyFont="0" applyFill="0" applyBorder="0" applyAlignment="0" applyProtection="0">
      <alignment vertical="center"/>
    </xf>
    <xf numFmtId="6" fontId="2" fillId="0" borderId="0" applyFont="0" applyFill="0" applyBorder="0" applyAlignment="0" applyProtection="0">
      <alignment vertical="center"/>
    </xf>
    <xf numFmtId="6" fontId="2" fillId="0" borderId="0" applyFont="0" applyFill="0" applyBorder="0" applyAlignment="0" applyProtection="0">
      <alignment vertical="center"/>
    </xf>
    <xf numFmtId="0" fontId="277" fillId="0" borderId="0" applyNumberFormat="0" applyFill="0" applyBorder="0" applyAlignment="0" applyProtection="0"/>
    <xf numFmtId="0" fontId="317" fillId="0" borderId="0">
      <alignment vertical="center"/>
    </xf>
    <xf numFmtId="0" fontId="2" fillId="0" borderId="0"/>
    <xf numFmtId="0" fontId="2" fillId="0" borderId="0"/>
    <xf numFmtId="9" fontId="316" fillId="0" borderId="0" applyFont="0" applyFill="0" applyBorder="0" applyAlignment="0" applyProtection="0"/>
    <xf numFmtId="9" fontId="316" fillId="0" borderId="0" applyFont="0" applyFill="0" applyBorder="0" applyAlignment="0" applyProtection="0"/>
    <xf numFmtId="9" fontId="320" fillId="0" borderId="0" applyFont="0" applyFill="0" applyBorder="0" applyAlignment="0" applyProtection="0"/>
    <xf numFmtId="38" fontId="2" fillId="0" borderId="0" applyFont="0" applyFill="0" applyBorder="0" applyAlignment="0" applyProtection="0">
      <alignment vertical="center"/>
    </xf>
    <xf numFmtId="184" fontId="277" fillId="0" borderId="0" applyFill="0" applyBorder="0" applyAlignment="0" applyProtection="0"/>
    <xf numFmtId="38" fontId="277" fillId="0" borderId="0" applyFill="0" applyBorder="0" applyAlignment="0" applyProtection="0"/>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0" fontId="316" fillId="0" borderId="0">
      <alignment vertical="center"/>
    </xf>
    <xf numFmtId="0" fontId="316" fillId="0" borderId="0"/>
    <xf numFmtId="0" fontId="319" fillId="0" borderId="0">
      <alignment vertical="center"/>
    </xf>
    <xf numFmtId="0" fontId="2" fillId="0" borderId="0">
      <alignment vertical="center"/>
    </xf>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3" fillId="0" borderId="137" applyNumberFormat="0" applyFill="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286"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3" fillId="0" borderId="137"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9" fillId="22" borderId="135"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13" fillId="0" borderId="137"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6" fontId="8" fillId="0" borderId="0" applyFont="0" applyFill="0" applyBorder="0" applyAlignment="0" applyProtection="0">
      <alignment vertical="center"/>
    </xf>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6" fontId="8" fillId="0" borderId="0" applyFont="0" applyFill="0" applyBorder="0" applyAlignment="0" applyProtection="0">
      <alignment vertical="center"/>
    </xf>
    <xf numFmtId="0" fontId="109" fillId="22" borderId="127" applyNumberFormat="0" applyAlignment="0" applyProtection="0"/>
    <xf numFmtId="0" fontId="109" fillId="22" borderId="127" applyNumberFormat="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6" fontId="8" fillId="0" borderId="0" applyFont="0" applyFill="0" applyBorder="0" applyAlignment="0" applyProtection="0">
      <alignment vertical="center"/>
    </xf>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6" fontId="8" fillId="0" borderId="0" applyFont="0" applyFill="0" applyBorder="0" applyAlignment="0" applyProtection="0">
      <alignment vertical="center"/>
    </xf>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6" fontId="8" fillId="0" borderId="0" applyFont="0" applyFill="0" applyBorder="0" applyAlignment="0" applyProtection="0">
      <alignment vertical="center"/>
    </xf>
    <xf numFmtId="0" fontId="117" fillId="17" borderId="130" applyNumberFormat="0" applyFont="0" applyAlignment="0" applyProtection="0"/>
    <xf numFmtId="0" fontId="117" fillId="17" borderId="138"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37" applyNumberFormat="0" applyFill="0" applyAlignment="0" applyProtection="0"/>
    <xf numFmtId="0" fontId="108" fillId="22" borderId="128" applyNumberFormat="0" applyAlignment="0" applyProtection="0"/>
    <xf numFmtId="0" fontId="282" fillId="22" borderId="131" applyNumberFormat="0" applyAlignment="0" applyProtection="0"/>
    <xf numFmtId="0" fontId="113" fillId="0" borderId="129" applyNumberFormat="0" applyFill="0" applyAlignment="0" applyProtection="0"/>
    <xf numFmtId="6" fontId="8" fillId="0" borderId="0" applyFont="0" applyFill="0" applyBorder="0" applyAlignment="0" applyProtection="0">
      <alignment vertical="center"/>
    </xf>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39"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13" fillId="0" borderId="137"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6" fontId="8" fillId="0" borderId="0" applyFont="0" applyFill="0" applyBorder="0" applyAlignment="0" applyProtection="0">
      <alignment vertical="center"/>
    </xf>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6" fontId="8" fillId="0" borderId="0" applyFont="0" applyFill="0" applyBorder="0" applyAlignment="0" applyProtection="0">
      <alignment vertical="center"/>
    </xf>
    <xf numFmtId="0" fontId="108" fillId="22" borderId="128" applyNumberFormat="0" applyAlignment="0" applyProtection="0"/>
    <xf numFmtId="6" fontId="8" fillId="0" borderId="0" applyFont="0" applyFill="0" applyBorder="0" applyAlignment="0" applyProtection="0">
      <alignment vertical="center"/>
    </xf>
    <xf numFmtId="0" fontId="109" fillId="22" borderId="127" applyNumberFormat="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282" fillId="22" borderId="127" applyNumberFormat="0" applyAlignment="0" applyProtection="0"/>
    <xf numFmtId="0" fontId="281" fillId="22" borderId="128" applyNumberFormat="0" applyAlignment="0" applyProtection="0"/>
    <xf numFmtId="0" fontId="280"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6" fontId="8" fillId="0" borderId="0" applyFont="0" applyFill="0" applyBorder="0" applyAlignment="0" applyProtection="0">
      <alignment vertical="center"/>
    </xf>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35"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6" fontId="8" fillId="0" borderId="0" applyFont="0" applyFill="0" applyBorder="0" applyAlignment="0" applyProtection="0">
      <alignment vertical="center"/>
    </xf>
    <xf numFmtId="0" fontId="109" fillId="22" borderId="127" applyNumberFormat="0" applyAlignment="0" applyProtection="0"/>
    <xf numFmtId="0" fontId="109" fillId="22" borderId="127" applyNumberFormat="0" applyAlignment="0" applyProtection="0"/>
    <xf numFmtId="0" fontId="107" fillId="16" borderId="135" applyNumberFormat="0" applyAlignment="0" applyProtection="0"/>
    <xf numFmtId="0" fontId="108" fillId="22" borderId="128" applyNumberFormat="0" applyAlignment="0" applyProtection="0"/>
    <xf numFmtId="0" fontId="113" fillId="0" borderId="137"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8" applyNumberFormat="0" applyFont="0" applyAlignment="0" applyProtection="0"/>
    <xf numFmtId="0" fontId="108" fillId="22" borderId="128" applyNumberFormat="0" applyAlignment="0" applyProtection="0"/>
    <xf numFmtId="0" fontId="109" fillId="22" borderId="135"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37" applyNumberFormat="0" applyFill="0" applyAlignment="0" applyProtection="0"/>
    <xf numFmtId="0" fontId="109" fillId="22" borderId="127" applyNumberFormat="0" applyAlignment="0" applyProtection="0"/>
    <xf numFmtId="0" fontId="108" fillId="22" borderId="136"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35"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9" fillId="22" borderId="135"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35" applyNumberFormat="0" applyAlignment="0" applyProtection="0"/>
    <xf numFmtId="0" fontId="109" fillId="22" borderId="127" applyNumberFormat="0" applyAlignment="0" applyProtection="0"/>
    <xf numFmtId="0" fontId="107" fillId="16" borderId="131" applyNumberForma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37"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35"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3" fillId="0" borderId="137"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280" fillId="16" borderId="131" applyNumberFormat="0" applyAlignment="0" applyProtection="0"/>
    <xf numFmtId="0" fontId="113" fillId="0" borderId="129" applyNumberFormat="0" applyFill="0" applyAlignment="0" applyProtection="0"/>
    <xf numFmtId="0" fontId="281" fillId="22" borderId="132"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36" applyNumberFormat="0" applyAlignment="0" applyProtection="0"/>
    <xf numFmtId="0" fontId="109" fillId="22" borderId="127" applyNumberFormat="0" applyAlignment="0" applyProtection="0"/>
    <xf numFmtId="0" fontId="286" fillId="0" borderId="133"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6" fontId="8" fillId="0" borderId="0" applyFont="0" applyFill="0" applyBorder="0" applyAlignment="0" applyProtection="0">
      <alignment vertical="center"/>
    </xf>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4" applyNumberFormat="0" applyFont="0" applyAlignment="0" applyProtection="0"/>
    <xf numFmtId="0" fontId="286" fillId="0" borderId="137" applyNumberFormat="0" applyFill="0" applyAlignment="0" applyProtection="0"/>
    <xf numFmtId="0" fontId="107" fillId="16" borderId="139"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9" applyNumberFormat="0" applyAlignment="0" applyProtection="0"/>
    <xf numFmtId="0" fontId="113" fillId="0" borderId="129"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9"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2"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3"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7" fillId="17" borderId="142"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42"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0"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286" fillId="0" borderId="129" applyNumberFormat="0" applyFill="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282" fillId="22" borderId="127" applyNumberFormat="0" applyAlignment="0" applyProtection="0"/>
    <xf numFmtId="0" fontId="281" fillId="22" borderId="128" applyNumberFormat="0" applyAlignment="0" applyProtection="0"/>
    <xf numFmtId="0" fontId="280" fillId="16" borderId="127"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1"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9"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321" fillId="0" borderId="0">
      <alignment vertical="center"/>
    </xf>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282"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286"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281"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7" fillId="16"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280" fillId="16"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6" fontId="8" fillId="0" borderId="0" applyFont="0" applyFill="0" applyBorder="0" applyAlignment="0" applyProtection="0">
      <alignment vertical="center"/>
    </xf>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07" fillId="16" borderId="135"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6" fontId="8" fillId="0" borderId="0" applyFont="0" applyFill="0" applyBorder="0" applyAlignment="0" applyProtection="0">
      <alignment vertical="center"/>
    </xf>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7" fillId="16" borderId="127" applyNumberFormat="0" applyAlignment="0" applyProtection="0"/>
    <xf numFmtId="6" fontId="8" fillId="0" borderId="0" applyFont="0" applyFill="0" applyBorder="0" applyAlignment="0" applyProtection="0">
      <alignment vertical="center"/>
    </xf>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6" fontId="8" fillId="0" borderId="0" applyFont="0" applyFill="0" applyBorder="0" applyAlignment="0" applyProtection="0">
      <alignment vertical="center"/>
    </xf>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35"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8" fillId="22" borderId="128" applyNumberFormat="0" applyAlignment="0" applyProtection="0"/>
    <xf numFmtId="0" fontId="108" fillId="22" borderId="128"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13" fillId="0" borderId="137"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09" fillId="22" borderId="127" applyNumberFormat="0" applyAlignment="0" applyProtection="0"/>
    <xf numFmtId="0" fontId="107" fillId="16"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13" fillId="0" borderId="129" applyNumberFormat="0" applyFill="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08" fillId="22" borderId="128" applyNumberFormat="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13" fillId="0" borderId="129" applyNumberFormat="0" applyFill="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9" fillId="22"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13" fillId="0" borderId="129" applyNumberFormat="0" applyFill="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8" fillId="22" borderId="128" applyNumberFormat="0" applyAlignment="0" applyProtection="0"/>
    <xf numFmtId="0" fontId="117" fillId="17" borderId="130" applyNumberFormat="0" applyFont="0" applyAlignment="0" applyProtection="0"/>
    <xf numFmtId="0" fontId="107" fillId="16" borderId="127" applyNumberFormat="0" applyAlignment="0" applyProtection="0"/>
    <xf numFmtId="0" fontId="113" fillId="0" borderId="129" applyNumberFormat="0" applyFill="0" applyAlignment="0" applyProtection="0"/>
    <xf numFmtId="0" fontId="109" fillId="22" borderId="127" applyNumberFormat="0" applyAlignment="0" applyProtection="0"/>
    <xf numFmtId="0" fontId="107" fillId="16" borderId="127" applyNumberFormat="0" applyAlignment="0" applyProtection="0"/>
    <xf numFmtId="0" fontId="108" fillId="22" borderId="128" applyNumberFormat="0" applyAlignment="0" applyProtection="0"/>
    <xf numFmtId="0" fontId="117" fillId="17" borderId="130" applyNumberFormat="0" applyFont="0" applyAlignment="0" applyProtection="0"/>
    <xf numFmtId="0" fontId="108" fillId="22" borderId="136" applyNumberFormat="0" applyAlignment="0" applyProtection="0"/>
    <xf numFmtId="0" fontId="286" fillId="0" borderId="141" applyNumberFormat="0" applyFill="0" applyAlignment="0" applyProtection="0"/>
    <xf numFmtId="0" fontId="117" fillId="17" borderId="138"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13" fillId="0" borderId="129" applyNumberFormat="0" applyFill="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8" fillId="22" borderId="128" applyNumberFormat="0" applyAlignment="0" applyProtection="0"/>
    <xf numFmtId="0" fontId="107" fillId="16" borderId="127" applyNumberFormat="0" applyAlignment="0" applyProtection="0"/>
    <xf numFmtId="0" fontId="113" fillId="0" borderId="129" applyNumberFormat="0" applyFill="0" applyAlignment="0" applyProtection="0"/>
    <xf numFmtId="0" fontId="113" fillId="0" borderId="129" applyNumberFormat="0" applyFill="0" applyAlignment="0" applyProtection="0"/>
    <xf numFmtId="0" fontId="107" fillId="16" borderId="127" applyNumberFormat="0" applyAlignment="0" applyProtection="0"/>
    <xf numFmtId="0" fontId="117" fillId="17" borderId="130" applyNumberFormat="0" applyFont="0" applyAlignment="0" applyProtection="0"/>
    <xf numFmtId="0" fontId="109" fillId="22" borderId="127" applyNumberFormat="0" applyAlignment="0" applyProtection="0"/>
    <xf numFmtId="0" fontId="108" fillId="22" borderId="128" applyNumberForma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07" fillId="16" borderId="127" applyNumberFormat="0" applyAlignment="0" applyProtection="0"/>
    <xf numFmtId="0" fontId="108" fillId="22" borderId="128" applyNumberFormat="0" applyAlignment="0" applyProtection="0"/>
    <xf numFmtId="0" fontId="109" fillId="22" borderId="127" applyNumberFormat="0" applyAlignment="0" applyProtection="0"/>
    <xf numFmtId="0" fontId="113" fillId="0" borderId="129" applyNumberFormat="0" applyFill="0" applyAlignment="0" applyProtection="0"/>
    <xf numFmtId="0" fontId="117" fillId="17" borderId="130"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7"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5"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280" fillId="16" borderId="131" applyNumberFormat="0" applyAlignment="0" applyProtection="0"/>
    <xf numFmtId="0" fontId="281" fillId="22" borderId="132" applyNumberFormat="0" applyAlignment="0" applyProtection="0"/>
    <xf numFmtId="0" fontId="282" fillId="22" borderId="131" applyNumberFormat="0" applyAlignment="0" applyProtection="0"/>
    <xf numFmtId="0" fontId="286" fillId="0" borderId="133"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8"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6"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5"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8" fillId="22" borderId="132" applyNumberFormat="0" applyAlignment="0" applyProtection="0"/>
    <xf numFmtId="0" fontId="117" fillId="17" borderId="138" applyNumberFormat="0" applyFon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5" applyNumberForma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7" fillId="16" borderId="131" applyNumberFormat="0" applyAlignment="0" applyProtection="0"/>
    <xf numFmtId="0" fontId="109" fillId="22" borderId="131" applyNumberFormat="0" applyAlignment="0" applyProtection="0"/>
    <xf numFmtId="0" fontId="109" fillId="22" borderId="131" applyNumberForma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7"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5"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282" fillId="22"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8" fillId="22" borderId="132"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286"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281"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7" fillId="16"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280" fillId="16" borderId="131"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5"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9" fillId="22" borderId="131" applyNumberFormat="0" applyAlignment="0" applyProtection="0"/>
    <xf numFmtId="0" fontId="109" fillId="22" borderId="135" applyNumberFormat="0" applyAlignment="0" applyProtection="0"/>
    <xf numFmtId="0" fontId="108" fillId="22" borderId="132" applyNumberForma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8" applyNumberFormat="0" applyFon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13" fillId="0" borderId="133" applyNumberFormat="0" applyFill="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7" fillId="16" borderId="131" applyNumberFormat="0" applyAlignment="0" applyProtection="0"/>
    <xf numFmtId="0" fontId="113" fillId="0" borderId="137" applyNumberFormat="0" applyFill="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8" fillId="22" borderId="136" applyNumberForma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8"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17" fillId="17" borderId="134" applyNumberFormat="0" applyFon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8" fillId="22" borderId="132" applyNumberFormat="0" applyAlignment="0" applyProtection="0"/>
    <xf numFmtId="0" fontId="108" fillId="22" borderId="132"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6"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09" fillId="22" borderId="135"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13" fillId="0" borderId="137"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09" fillId="22" borderId="131" applyNumberFormat="0" applyAlignment="0" applyProtection="0"/>
    <xf numFmtId="0" fontId="107" fillId="16"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13" fillId="0" borderId="133" applyNumberFormat="0" applyFill="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08" fillId="22" borderId="132" applyNumberFormat="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3" fillId="0" borderId="133" applyNumberFormat="0" applyFill="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09" fillId="22"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13" fillId="0" borderId="133" applyNumberFormat="0" applyFill="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08" fillId="22" borderId="132" applyNumberFormat="0" applyAlignment="0" applyProtection="0"/>
    <xf numFmtId="0" fontId="117" fillId="17" borderId="134" applyNumberFormat="0" applyFont="0" applyAlignment="0" applyProtection="0"/>
    <xf numFmtId="0" fontId="107" fillId="16" borderId="131" applyNumberFormat="0" applyAlignment="0" applyProtection="0"/>
    <xf numFmtId="0" fontId="113" fillId="0" borderId="133" applyNumberFormat="0" applyFill="0" applyAlignment="0" applyProtection="0"/>
    <xf numFmtId="0" fontId="109" fillId="22" borderId="131" applyNumberFormat="0" applyAlignment="0" applyProtection="0"/>
    <xf numFmtId="0" fontId="107" fillId="16" borderId="131" applyNumberFormat="0" applyAlignment="0" applyProtection="0"/>
    <xf numFmtId="0" fontId="108" fillId="22" borderId="132" applyNumberFormat="0" applyAlignment="0" applyProtection="0"/>
    <xf numFmtId="0" fontId="117" fillId="17" borderId="134" applyNumberFormat="0" applyFont="0" applyAlignment="0" applyProtection="0"/>
    <xf numFmtId="0" fontId="117" fillId="17" borderId="138" applyNumberFormat="0" applyFont="0" applyAlignment="0" applyProtection="0"/>
    <xf numFmtId="0" fontId="108" fillId="22" borderId="140" applyNumberFormat="0" applyAlignment="0" applyProtection="0"/>
    <xf numFmtId="0" fontId="109" fillId="22" borderId="139"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13" fillId="0" borderId="133" applyNumberFormat="0" applyFill="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8" fillId="22" borderId="132" applyNumberFormat="0" applyAlignment="0" applyProtection="0"/>
    <xf numFmtId="0" fontId="107" fillId="16" borderId="131" applyNumberFormat="0" applyAlignment="0" applyProtection="0"/>
    <xf numFmtId="0" fontId="113" fillId="0" borderId="133" applyNumberFormat="0" applyFill="0" applyAlignment="0" applyProtection="0"/>
    <xf numFmtId="0" fontId="113" fillId="0" borderId="133" applyNumberFormat="0" applyFill="0" applyAlignment="0" applyProtection="0"/>
    <xf numFmtId="0" fontId="107" fillId="16" borderId="131" applyNumberFormat="0" applyAlignment="0" applyProtection="0"/>
    <xf numFmtId="0" fontId="117" fillId="17" borderId="134" applyNumberFormat="0" applyFont="0" applyAlignment="0" applyProtection="0"/>
    <xf numFmtId="0" fontId="109" fillId="22" borderId="131" applyNumberFormat="0" applyAlignment="0" applyProtection="0"/>
    <xf numFmtId="0" fontId="108" fillId="22" borderId="132" applyNumberForma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7" fillId="16" borderId="131" applyNumberFormat="0" applyAlignment="0" applyProtection="0"/>
    <xf numFmtId="0" fontId="108" fillId="22" borderId="132" applyNumberFormat="0" applyAlignment="0" applyProtection="0"/>
    <xf numFmtId="0" fontId="109" fillId="22" borderId="131" applyNumberFormat="0" applyAlignment="0" applyProtection="0"/>
    <xf numFmtId="0" fontId="113" fillId="0" borderId="133" applyNumberFormat="0" applyFill="0" applyAlignment="0" applyProtection="0"/>
    <xf numFmtId="0" fontId="117" fillId="17" borderId="134"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42"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281"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281"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9"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42"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281"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41" applyNumberFormat="0" applyFill="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282"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9"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41"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8" fillId="22" borderId="140"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282"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280" fillId="16" borderId="139"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280"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281" fillId="22" borderId="140"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286"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280"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282"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9"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8" fillId="22" borderId="140"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280"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286"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282" fillId="22" borderId="139"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8" fillId="22" borderId="140"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41"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41"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42" applyNumberFormat="0" applyFon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9" fillId="22"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9" fillId="22"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09" fillId="22"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40" applyNumberFormat="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9" fillId="22" borderId="135"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13" fillId="0" borderId="137" applyNumberFormat="0" applyFill="0" applyAlignment="0" applyProtection="0"/>
    <xf numFmtId="0" fontId="108" fillId="22" borderId="136"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7" fillId="16" borderId="139" applyNumberFormat="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9" fillId="22" borderId="135" applyNumberFormat="0" applyAlignment="0" applyProtection="0"/>
    <xf numFmtId="0" fontId="107" fillId="16" borderId="135" applyNumberFormat="0" applyAlignment="0" applyProtection="0"/>
    <xf numFmtId="0" fontId="108" fillId="22" borderId="136" applyNumberFormat="0" applyAlignment="0" applyProtection="0"/>
    <xf numFmtId="0" fontId="108" fillId="22" borderId="136" applyNumberFormat="0" applyAlignment="0" applyProtection="0"/>
    <xf numFmtId="0" fontId="117" fillId="17" borderId="138" applyNumberFormat="0" applyFont="0" applyAlignment="0" applyProtection="0"/>
    <xf numFmtId="0" fontId="107" fillId="16"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09" fillId="22"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07" fillId="16" borderId="135" applyNumberFormat="0" applyAlignment="0" applyProtection="0"/>
    <xf numFmtId="0" fontId="117" fillId="17" borderId="138" applyNumberFormat="0" applyFont="0" applyAlignment="0" applyProtection="0"/>
    <xf numFmtId="0" fontId="113" fillId="0" borderId="137" applyNumberFormat="0" applyFill="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7" fillId="16" borderId="135" applyNumberFormat="0" applyAlignment="0" applyProtection="0"/>
    <xf numFmtId="0" fontId="117" fillId="17" borderId="138" applyNumberFormat="0" applyFont="0" applyAlignment="0" applyProtection="0"/>
    <xf numFmtId="0" fontId="117" fillId="17" borderId="138" applyNumberFormat="0" applyFon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08" fillId="22" borderId="136" applyNumberFormat="0" applyAlignment="0" applyProtection="0"/>
    <xf numFmtId="0" fontId="109" fillId="22" borderId="135" applyNumberFormat="0" applyAlignment="0" applyProtection="0"/>
    <xf numFmtId="0" fontId="108" fillId="22" borderId="136"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9" fillId="22" borderId="135" applyNumberFormat="0" applyAlignment="0" applyProtection="0"/>
    <xf numFmtId="0" fontId="113" fillId="0" borderId="137" applyNumberFormat="0" applyFill="0" applyAlignment="0" applyProtection="0"/>
    <xf numFmtId="0" fontId="117" fillId="17" borderId="138" applyNumberFormat="0" applyFont="0" applyAlignment="0" applyProtection="0"/>
    <xf numFmtId="0" fontId="117" fillId="17" borderId="138" applyNumberFormat="0" applyFont="0" applyAlignment="0" applyProtection="0"/>
    <xf numFmtId="0" fontId="113" fillId="0" borderId="137" applyNumberFormat="0" applyFill="0" applyAlignment="0" applyProtection="0"/>
    <xf numFmtId="0" fontId="107" fillId="16" borderId="135" applyNumberFormat="0" applyAlignment="0" applyProtection="0"/>
    <xf numFmtId="0" fontId="107" fillId="16" borderId="135"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08" fillId="22" borderId="136" applyNumberFormat="0" applyAlignment="0" applyProtection="0"/>
    <xf numFmtId="0" fontId="108" fillId="22" borderId="136" applyNumberFormat="0" applyAlignment="0" applyProtection="0"/>
    <xf numFmtId="0" fontId="108" fillId="22" borderId="136" applyNumberFormat="0" applyAlignment="0" applyProtection="0"/>
    <xf numFmtId="0" fontId="107" fillId="16" borderId="135" applyNumberFormat="0" applyAlignment="0" applyProtection="0"/>
    <xf numFmtId="0" fontId="109" fillId="22" borderId="135" applyNumberFormat="0" applyAlignment="0" applyProtection="0"/>
    <xf numFmtId="0" fontId="109" fillId="22" borderId="135" applyNumberFormat="0" applyAlignment="0" applyProtection="0"/>
    <xf numFmtId="0" fontId="108" fillId="22" borderId="136" applyNumberFormat="0" applyAlignment="0" applyProtection="0"/>
    <xf numFmtId="0" fontId="113" fillId="0" borderId="137" applyNumberFormat="0" applyFill="0" applyAlignment="0" applyProtection="0"/>
    <xf numFmtId="0" fontId="113" fillId="0" borderId="137" applyNumberFormat="0" applyFill="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17" fillId="17" borderId="138" applyNumberFormat="0" applyFont="0" applyAlignment="0" applyProtection="0"/>
    <xf numFmtId="0" fontId="108" fillId="22" borderId="136" applyNumberFormat="0" applyAlignment="0" applyProtection="0"/>
    <xf numFmtId="0" fontId="107" fillId="16" borderId="135" applyNumberFormat="0" applyAlignment="0" applyProtection="0"/>
    <xf numFmtId="0" fontId="107" fillId="16" borderId="135" applyNumberFormat="0" applyAlignment="0" applyProtection="0"/>
    <xf numFmtId="0" fontId="107" fillId="16" borderId="135"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09" fillId="22" borderId="139" applyNumberFormat="0" applyAlignment="0" applyProtection="0"/>
    <xf numFmtId="0" fontId="108" fillId="22" borderId="140" applyNumberFormat="0" applyAlignment="0" applyProtection="0"/>
    <xf numFmtId="0" fontId="108" fillId="22" borderId="140"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3" fillId="0" borderId="141" applyNumberFormat="0" applyFill="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07" fillId="16" borderId="139" applyNumberFormat="0" applyAlignment="0" applyProtection="0"/>
    <xf numFmtId="0" fontId="109" fillId="22"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17" fillId="17" borderId="142" applyNumberFormat="0" applyFont="0" applyAlignment="0" applyProtection="0"/>
    <xf numFmtId="0" fontId="113" fillId="0" borderId="141" applyNumberFormat="0" applyFill="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17" fillId="17" borderId="142" applyNumberFormat="0" applyFont="0" applyAlignment="0" applyProtection="0"/>
    <xf numFmtId="0" fontId="108" fillId="22" borderId="140" applyNumberForma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17" fillId="17" borderId="142" applyNumberFormat="0" applyFon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8" fillId="22" borderId="140" applyNumberFormat="0" applyAlignment="0" applyProtection="0"/>
    <xf numFmtId="0" fontId="109" fillId="22" borderId="139" applyNumberFormat="0" applyAlignment="0" applyProtection="0"/>
    <xf numFmtId="0" fontId="107" fillId="16" borderId="139" applyNumberForma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13" fillId="0" borderId="141" applyNumberFormat="0" applyFill="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7" fillId="16" borderId="139" applyNumberFormat="0" applyAlignment="0" applyProtection="0"/>
    <xf numFmtId="0" fontId="109" fillId="22" borderId="139" applyNumberFormat="0" applyAlignment="0" applyProtection="0"/>
    <xf numFmtId="0" fontId="107" fillId="16" borderId="139" applyNumberFormat="0" applyAlignment="0" applyProtection="0"/>
    <xf numFmtId="0" fontId="109" fillId="22" borderId="139" applyNumberFormat="0" applyAlignment="0" applyProtection="0"/>
    <xf numFmtId="0" fontId="117" fillId="17" borderId="142" applyNumberFormat="0" applyFont="0" applyAlignment="0" applyProtection="0"/>
    <xf numFmtId="0" fontId="108" fillId="22" borderId="140" applyNumberFormat="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08" fillId="22" borderId="140" applyNumberFormat="0" applyAlignment="0" applyProtection="0"/>
    <xf numFmtId="0" fontId="117" fillId="17" borderId="142" applyNumberFormat="0" applyFon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09" fillId="22" borderId="139" applyNumberForma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8" fillId="22" borderId="140"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8" fillId="22" borderId="140"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8" fillId="22" borderId="140" applyNumberFormat="0" applyAlignment="0" applyProtection="0"/>
    <xf numFmtId="0" fontId="108" fillId="22" borderId="140"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8" fillId="22" borderId="140" applyNumberForma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9" fillId="22" borderId="139" applyNumberFormat="0" applyAlignment="0" applyProtection="0"/>
    <xf numFmtId="0" fontId="107" fillId="16" borderId="139" applyNumberForma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17" fillId="17" borderId="142" applyNumberFormat="0" applyFont="0" applyAlignment="0" applyProtection="0"/>
    <xf numFmtId="0" fontId="113" fillId="0" borderId="141" applyNumberFormat="0" applyFill="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9" fillId="22" borderId="139" applyNumberFormat="0" applyAlignment="0" applyProtection="0"/>
    <xf numFmtId="0" fontId="107" fillId="16" borderId="139" applyNumberFormat="0" applyAlignment="0" applyProtection="0"/>
    <xf numFmtId="0" fontId="109" fillId="22"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07" fillId="16" borderId="139" applyNumberForma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07" fillId="16" borderId="139" applyNumberFormat="0" applyAlignment="0" applyProtection="0"/>
    <xf numFmtId="0" fontId="109" fillId="22" borderId="139" applyNumberFormat="0" applyAlignment="0" applyProtection="0"/>
    <xf numFmtId="0" fontId="107" fillId="16"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3" fillId="0" borderId="141" applyNumberFormat="0" applyFill="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13" fillId="0" borderId="141" applyNumberFormat="0" applyFill="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08" fillId="22" borderId="140" applyNumberFormat="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09" fillId="22"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13" fillId="0" borderId="141" applyNumberFormat="0" applyFill="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13" fillId="0" borderId="141" applyNumberFormat="0" applyFill="0" applyAlignment="0" applyProtection="0"/>
    <xf numFmtId="0" fontId="108" fillId="22" borderId="140" applyNumberFormat="0" applyAlignment="0" applyProtection="0"/>
    <xf numFmtId="0" fontId="117" fillId="17" borderId="142" applyNumberFormat="0" applyFont="0" applyAlignment="0" applyProtection="0"/>
    <xf numFmtId="0" fontId="107" fillId="16" borderId="139" applyNumberFormat="0" applyAlignment="0" applyProtection="0"/>
    <xf numFmtId="0" fontId="113" fillId="0" borderId="141" applyNumberFormat="0" applyFill="0" applyAlignment="0" applyProtection="0"/>
    <xf numFmtId="0" fontId="109" fillId="22" borderId="139" applyNumberFormat="0" applyAlignment="0" applyProtection="0"/>
    <xf numFmtId="0" fontId="107" fillId="16" borderId="139" applyNumberFormat="0" applyAlignment="0" applyProtection="0"/>
    <xf numFmtId="0" fontId="108" fillId="22" borderId="140" applyNumberFormat="0" applyAlignment="0" applyProtection="0"/>
    <xf numFmtId="0" fontId="117" fillId="17" borderId="142" applyNumberFormat="0" applyFont="0" applyAlignment="0" applyProtection="0"/>
    <xf numFmtId="0" fontId="113" fillId="0" borderId="141" applyNumberFormat="0" applyFill="0" applyAlignment="0" applyProtection="0"/>
    <xf numFmtId="0" fontId="117" fillId="17" borderId="142" applyNumberFormat="0" applyFon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13" fillId="0" borderId="141" applyNumberFormat="0" applyFill="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8" fillId="22" borderId="140" applyNumberFormat="0" applyAlignment="0" applyProtection="0"/>
    <xf numFmtId="0" fontId="107" fillId="16" borderId="139" applyNumberFormat="0" applyAlignment="0" applyProtection="0"/>
    <xf numFmtId="0" fontId="113" fillId="0" borderId="141" applyNumberFormat="0" applyFill="0" applyAlignment="0" applyProtection="0"/>
    <xf numFmtId="0" fontId="113" fillId="0" borderId="141" applyNumberFormat="0" applyFill="0" applyAlignment="0" applyProtection="0"/>
    <xf numFmtId="0" fontId="107" fillId="16" borderId="139" applyNumberFormat="0" applyAlignment="0" applyProtection="0"/>
    <xf numFmtId="0" fontId="117" fillId="17" borderId="142" applyNumberFormat="0" applyFont="0" applyAlignment="0" applyProtection="0"/>
    <xf numFmtId="0" fontId="109" fillId="22" borderId="139" applyNumberFormat="0" applyAlignment="0" applyProtection="0"/>
    <xf numFmtId="0" fontId="108" fillId="22" borderId="140" applyNumberForma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107" fillId="16" borderId="139" applyNumberFormat="0" applyAlignment="0" applyProtection="0"/>
    <xf numFmtId="0" fontId="108" fillId="22" borderId="140" applyNumberFormat="0" applyAlignment="0" applyProtection="0"/>
    <xf numFmtId="0" fontId="109" fillId="22" borderId="139" applyNumberFormat="0" applyAlignment="0" applyProtection="0"/>
    <xf numFmtId="0" fontId="113" fillId="0" borderId="141" applyNumberFormat="0" applyFill="0" applyAlignment="0" applyProtection="0"/>
    <xf numFmtId="0" fontId="117" fillId="17" borderId="142" applyNumberFormat="0" applyFont="0" applyAlignment="0" applyProtection="0"/>
    <xf numFmtId="0" fontId="79" fillId="0" borderId="0">
      <alignment vertical="center"/>
    </xf>
    <xf numFmtId="184" fontId="49" fillId="0" borderId="0" applyFill="0" applyBorder="0" applyAlignment="0" applyProtection="0"/>
    <xf numFmtId="0" fontId="331" fillId="0" borderId="0"/>
    <xf numFmtId="0" fontId="38" fillId="0" borderId="0">
      <alignment vertical="center"/>
    </xf>
    <xf numFmtId="38" fontId="332"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6" fontId="8" fillId="0" borderId="0" applyFont="0" applyFill="0" applyBorder="0" applyAlignment="0" applyProtection="0">
      <alignment vertical="center"/>
    </xf>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8" fillId="22" borderId="158" applyNumberFormat="0" applyAlignment="0" applyProtection="0"/>
    <xf numFmtId="0" fontId="107" fillId="16" borderId="157" applyNumberFormat="0" applyAlignment="0" applyProtection="0"/>
    <xf numFmtId="0" fontId="113" fillId="0" borderId="159" applyNumberFormat="0" applyFill="0" applyAlignment="0" applyProtection="0"/>
    <xf numFmtId="0" fontId="113" fillId="0" borderId="159" applyNumberFormat="0" applyFill="0" applyAlignment="0" applyProtection="0"/>
    <xf numFmtId="0" fontId="107" fillId="16" borderId="157" applyNumberFormat="0" applyAlignment="0" applyProtection="0"/>
    <xf numFmtId="0" fontId="117" fillId="17" borderId="160" applyNumberFormat="0" applyFont="0" applyAlignment="0" applyProtection="0"/>
    <xf numFmtId="0" fontId="109" fillId="22" borderId="157" applyNumberFormat="0" applyAlignment="0" applyProtection="0"/>
    <xf numFmtId="0" fontId="108" fillId="22" borderId="158" applyNumberForma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 fillId="0" borderId="0"/>
    <xf numFmtId="6" fontId="8" fillId="0" borderId="0" applyFont="0" applyFill="0" applyBorder="0" applyAlignment="0" applyProtection="0">
      <alignment vertical="center"/>
    </xf>
    <xf numFmtId="0" fontId="117" fillId="17" borderId="160" applyNumberFormat="0" applyFont="0" applyAlignment="0" applyProtection="0"/>
    <xf numFmtId="0" fontId="113" fillId="0" borderId="159" applyNumberFormat="0" applyFill="0" applyAlignment="0" applyProtection="0"/>
    <xf numFmtId="0" fontId="109" fillId="22" borderId="157" applyNumberFormat="0" applyAlignment="0" applyProtection="0"/>
    <xf numFmtId="0" fontId="108" fillId="22" borderId="158" applyNumberFormat="0" applyAlignment="0" applyProtection="0"/>
    <xf numFmtId="0" fontId="107" fillId="16" borderId="157" applyNumberForma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6" fontId="8" fillId="0" borderId="0" applyFont="0" applyFill="0" applyBorder="0" applyAlignment="0" applyProtection="0">
      <alignment vertical="center"/>
    </xf>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8" fillId="22" borderId="158" applyNumberFormat="0" applyAlignment="0" applyProtection="0"/>
    <xf numFmtId="0" fontId="107" fillId="16" borderId="157" applyNumberFormat="0" applyAlignment="0" applyProtection="0"/>
    <xf numFmtId="0" fontId="113" fillId="0" borderId="159" applyNumberFormat="0" applyFill="0" applyAlignment="0" applyProtection="0"/>
    <xf numFmtId="0" fontId="113" fillId="0" borderId="159" applyNumberFormat="0" applyFill="0" applyAlignment="0" applyProtection="0"/>
    <xf numFmtId="0" fontId="107" fillId="16" borderId="157" applyNumberFormat="0" applyAlignment="0" applyProtection="0"/>
    <xf numFmtId="0" fontId="117" fillId="17" borderId="160" applyNumberFormat="0" applyFont="0" applyAlignment="0" applyProtection="0"/>
    <xf numFmtId="0" fontId="109" fillId="22" borderId="157" applyNumberFormat="0" applyAlignment="0" applyProtection="0"/>
    <xf numFmtId="0" fontId="108" fillId="22" borderId="158" applyNumberForma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 fillId="0" borderId="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8" fillId="22" borderId="158" applyNumberFormat="0" applyAlignment="0" applyProtection="0"/>
    <xf numFmtId="0" fontId="107" fillId="16" borderId="157" applyNumberFormat="0" applyAlignment="0" applyProtection="0"/>
    <xf numFmtId="0" fontId="113" fillId="0" borderId="159" applyNumberFormat="0" applyFill="0" applyAlignment="0" applyProtection="0"/>
    <xf numFmtId="0" fontId="113" fillId="0" borderId="159" applyNumberFormat="0" applyFill="0" applyAlignment="0" applyProtection="0"/>
    <xf numFmtId="0" fontId="107" fillId="16" borderId="157" applyNumberFormat="0" applyAlignment="0" applyProtection="0"/>
    <xf numFmtId="0" fontId="117" fillId="17" borderId="160" applyNumberFormat="0" applyFont="0" applyAlignment="0" applyProtection="0"/>
    <xf numFmtId="0" fontId="109" fillId="22" borderId="157" applyNumberFormat="0" applyAlignment="0" applyProtection="0"/>
    <xf numFmtId="0" fontId="108" fillId="22" borderId="158" applyNumberForma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57" applyNumberFormat="0" applyAlignment="0" applyProtection="0"/>
    <xf numFmtId="0" fontId="108" fillId="22" borderId="158" applyNumberFormat="0" applyAlignment="0" applyProtection="0"/>
    <xf numFmtId="0" fontId="109" fillId="22" borderId="157" applyNumberFormat="0" applyAlignment="0" applyProtection="0"/>
    <xf numFmtId="0" fontId="113" fillId="0" borderId="159" applyNumberFormat="0" applyFill="0" applyAlignment="0" applyProtection="0"/>
    <xf numFmtId="0" fontId="117" fillId="17" borderId="160"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280" fillId="16" borderId="165" applyNumberFormat="0" applyAlignment="0" applyProtection="0"/>
    <xf numFmtId="0" fontId="281" fillId="22" borderId="166" applyNumberFormat="0" applyAlignment="0" applyProtection="0"/>
    <xf numFmtId="0" fontId="282" fillId="22" borderId="165" applyNumberFormat="0" applyAlignment="0" applyProtection="0"/>
    <xf numFmtId="0" fontId="286"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108"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280" fillId="16" borderId="165" applyNumberFormat="0" applyAlignment="0" applyProtection="0"/>
    <xf numFmtId="0" fontId="281" fillId="22" borderId="166" applyNumberFormat="0" applyAlignment="0" applyProtection="0"/>
    <xf numFmtId="0" fontId="282" fillId="22" borderId="165" applyNumberFormat="0" applyAlignment="0" applyProtection="0"/>
    <xf numFmtId="0" fontId="286"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108"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7" fillId="16" borderId="165" applyNumberFormat="0" applyAlignment="0" applyProtection="0"/>
    <xf numFmtId="0" fontId="109" fillId="22" borderId="165" applyNumberFormat="0" applyAlignment="0" applyProtection="0"/>
    <xf numFmtId="0" fontId="109" fillId="22" borderId="165" applyNumberFormat="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9" fillId="22"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8" fillId="22" borderId="166" applyNumberFormat="0" applyAlignment="0" applyProtection="0"/>
    <xf numFmtId="0" fontId="108"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282" fillId="22"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08" fillId="22" borderId="166"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07" fillId="16" borderId="165" applyNumberForma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286"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08"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07" fillId="16" borderId="165"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281"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7" fillId="16"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280" fillId="16" borderId="165" applyNumberForma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108"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07" fillId="16"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8" fillId="22" borderId="166" applyNumberFormat="0" applyAlignment="0" applyProtection="0"/>
    <xf numFmtId="0" fontId="109" fillId="22" borderId="165" applyNumberFormat="0" applyAlignment="0" applyProtection="0"/>
    <xf numFmtId="0" fontId="107" fillId="16" borderId="165" applyNumberFormat="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09" fillId="22" borderId="165" applyNumberFormat="0" applyAlignment="0" applyProtection="0"/>
    <xf numFmtId="0" fontId="107" fillId="16" borderId="165" applyNumberFormat="0" applyAlignment="0" applyProtection="0"/>
    <xf numFmtId="0" fontId="108" fillId="22" borderId="166" applyNumberFormat="0" applyAlignment="0" applyProtection="0"/>
    <xf numFmtId="0" fontId="113" fillId="0" borderId="167" applyNumberFormat="0" applyFill="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7" fillId="16" borderId="165" applyNumberFormat="0" applyAlignment="0" applyProtection="0"/>
    <xf numFmtId="0" fontId="1" fillId="0" borderId="0"/>
    <xf numFmtId="0" fontId="109" fillId="22" borderId="165" applyNumberFormat="0" applyAlignment="0" applyProtection="0"/>
    <xf numFmtId="0" fontId="107" fillId="16"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7" fillId="16"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08" fillId="22" borderId="166" applyNumberFormat="0" applyAlignment="0" applyProtection="0"/>
    <xf numFmtId="0" fontId="117" fillId="17" borderId="168" applyNumberFormat="0" applyFont="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09" fillId="22"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108" fillId="22" borderId="166" applyNumberFormat="0" applyAlignment="0" applyProtection="0"/>
    <xf numFmtId="0" fontId="117" fillId="17" borderId="168" applyNumberFormat="0" applyFont="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 fillId="0" borderId="0"/>
    <xf numFmtId="0" fontId="108" fillId="22" borderId="166"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7" fillId="16"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9" fillId="22" borderId="165" applyNumberFormat="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9" fillId="22"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8" fillId="22" borderId="166" applyNumberFormat="0" applyAlignment="0" applyProtection="0"/>
    <xf numFmtId="0" fontId="107" fillId="16" borderId="165" applyNumberFormat="0" applyAlignment="0" applyProtection="0"/>
    <xf numFmtId="0" fontId="117" fillId="17" borderId="168" applyNumberFormat="0" applyFon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17" fillId="17" borderId="168" applyNumberFormat="0" applyFont="0" applyAlignment="0" applyProtection="0"/>
    <xf numFmtId="0" fontId="108" fillId="22" borderId="166" applyNumberFormat="0" applyAlignment="0" applyProtection="0"/>
    <xf numFmtId="0" fontId="108" fillId="22" borderId="166"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07" fillId="16" borderId="165" applyNumberFormat="0" applyAlignment="0" applyProtection="0"/>
    <xf numFmtId="0" fontId="109" fillId="22" borderId="165" applyNumberFormat="0" applyAlignment="0" applyProtection="0"/>
    <xf numFmtId="0" fontId="107" fillId="16" borderId="165" applyNumberFormat="0" applyAlignment="0" applyProtection="0"/>
    <xf numFmtId="0" fontId="113" fillId="0" borderId="167" applyNumberFormat="0" applyFill="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13" fillId="0" borderId="167" applyNumberFormat="0" applyFill="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8" fillId="22" borderId="166" applyNumberFormat="0" applyAlignment="0" applyProtection="0"/>
    <xf numFmtId="0" fontId="107" fillId="16" borderId="165" applyNumberFormat="0" applyAlignment="0" applyProtection="0"/>
    <xf numFmtId="0" fontId="113" fillId="0" borderId="167" applyNumberFormat="0" applyFill="0" applyAlignment="0" applyProtection="0"/>
    <xf numFmtId="0" fontId="113" fillId="0" borderId="167" applyNumberFormat="0" applyFill="0" applyAlignment="0" applyProtection="0"/>
    <xf numFmtId="0" fontId="107" fillId="16" borderId="165" applyNumberFormat="0" applyAlignment="0" applyProtection="0"/>
    <xf numFmtId="0" fontId="117" fillId="17" borderId="168" applyNumberFormat="0" applyFont="0" applyAlignment="0" applyProtection="0"/>
    <xf numFmtId="0" fontId="109" fillId="22" borderId="165" applyNumberFormat="0" applyAlignment="0" applyProtection="0"/>
    <xf numFmtId="0" fontId="108" fillId="22" borderId="166" applyNumberForma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xf numFmtId="0" fontId="107" fillId="16" borderId="165" applyNumberFormat="0" applyAlignment="0" applyProtection="0"/>
    <xf numFmtId="0" fontId="108" fillId="22" borderId="166" applyNumberFormat="0" applyAlignment="0" applyProtection="0"/>
    <xf numFmtId="0" fontId="109" fillId="22" borderId="165" applyNumberFormat="0" applyAlignment="0" applyProtection="0"/>
    <xf numFmtId="0" fontId="113" fillId="0" borderId="167" applyNumberFormat="0" applyFill="0" applyAlignment="0" applyProtection="0"/>
    <xf numFmtId="0" fontId="117" fillId="17" borderId="168" applyNumberFormat="0" applyFont="0" applyAlignment="0" applyProtection="0"/>
  </cellStyleXfs>
  <cellXfs count="1296">
    <xf numFmtId="0" fontId="0" fillId="0" borderId="0" xfId="0">
      <alignment vertical="center"/>
    </xf>
    <xf numFmtId="0" fontId="10" fillId="0" borderId="0" xfId="0" applyFont="1" applyAlignment="1">
      <alignment horizontal="left" vertical="center"/>
    </xf>
    <xf numFmtId="0" fontId="12" fillId="0" borderId="0" xfId="0" applyFont="1">
      <alignment vertical="center"/>
    </xf>
    <xf numFmtId="0" fontId="13" fillId="0" borderId="0" xfId="0" applyFont="1" applyAlignment="1">
      <alignment horizontal="left" vertical="center" wrapText="1"/>
    </xf>
    <xf numFmtId="0" fontId="14" fillId="0" borderId="0" xfId="0" applyFont="1" applyAlignment="1">
      <alignment vertical="center" wrapText="1"/>
    </xf>
    <xf numFmtId="0" fontId="14" fillId="0" borderId="0" xfId="0" applyFont="1" applyAlignment="1">
      <alignment horizontal="center" vertical="center"/>
    </xf>
    <xf numFmtId="6" fontId="12" fillId="0" borderId="0" xfId="1" applyFont="1" applyFill="1" applyAlignment="1">
      <alignment horizontal="center" vertical="center"/>
    </xf>
    <xf numFmtId="0" fontId="12" fillId="0" borderId="0" xfId="1" applyNumberFormat="1"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horizontal="left" vertical="center"/>
    </xf>
    <xf numFmtId="0" fontId="12" fillId="0" borderId="0" xfId="0" applyFont="1" applyAlignment="1">
      <alignment vertical="center" wrapText="1"/>
    </xf>
    <xf numFmtId="6" fontId="14" fillId="0" borderId="0" xfId="1" applyFont="1" applyFill="1" applyAlignment="1">
      <alignment horizontal="center" vertical="center"/>
    </xf>
    <xf numFmtId="176" fontId="12" fillId="0" borderId="0" xfId="0" applyNumberFormat="1" applyFont="1">
      <alignment vertical="center"/>
    </xf>
    <xf numFmtId="0" fontId="20" fillId="0" borderId="0" xfId="0" applyFont="1" applyAlignment="1">
      <alignment horizontal="left" vertical="center"/>
    </xf>
    <xf numFmtId="0" fontId="20" fillId="0" borderId="0" xfId="0" applyFont="1" applyAlignment="1">
      <alignment horizontal="center" vertical="center"/>
    </xf>
    <xf numFmtId="0" fontId="20" fillId="0" borderId="0" xfId="0" applyFont="1">
      <alignment vertical="center"/>
    </xf>
    <xf numFmtId="0" fontId="25" fillId="0" borderId="0" xfId="3" applyFont="1" applyFill="1" applyAlignment="1">
      <alignment horizontal="left" vertical="center"/>
    </xf>
    <xf numFmtId="0" fontId="22" fillId="0" borderId="0" xfId="0" applyFont="1" applyAlignment="1">
      <alignment horizontal="center" vertical="center"/>
    </xf>
    <xf numFmtId="6" fontId="20" fillId="0" borderId="0" xfId="1" applyFont="1" applyFill="1" applyAlignment="1">
      <alignment horizontal="center" vertical="center"/>
    </xf>
    <xf numFmtId="0" fontId="20" fillId="0" borderId="0" xfId="1" applyNumberFormat="1" applyFont="1" applyFill="1" applyAlignment="1">
      <alignment horizontal="center" vertical="center"/>
    </xf>
    <xf numFmtId="0" fontId="32" fillId="0" borderId="0" xfId="0" applyFont="1">
      <alignment vertical="center"/>
    </xf>
    <xf numFmtId="0" fontId="34" fillId="0" borderId="0" xfId="0" applyFont="1" applyAlignment="1">
      <alignment horizontal="center" vertical="center"/>
    </xf>
    <xf numFmtId="6" fontId="35" fillId="0" borderId="0" xfId="1" applyFont="1" applyFill="1" applyBorder="1" applyAlignment="1">
      <alignment horizontal="center" vertical="center"/>
    </xf>
    <xf numFmtId="0" fontId="36" fillId="0" borderId="0" xfId="0" applyFont="1">
      <alignment vertical="center"/>
    </xf>
    <xf numFmtId="0" fontId="36" fillId="0" borderId="0" xfId="0" applyFont="1" applyAlignment="1">
      <alignment horizontal="right" vertical="center"/>
    </xf>
    <xf numFmtId="6" fontId="36" fillId="0" borderId="0" xfId="0" applyNumberFormat="1" applyFont="1">
      <alignment vertical="center"/>
    </xf>
    <xf numFmtId="0" fontId="40" fillId="0" borderId="0" xfId="0" applyFont="1">
      <alignment vertical="center"/>
    </xf>
    <xf numFmtId="0" fontId="37" fillId="0" borderId="0" xfId="0" applyFont="1">
      <alignment vertical="center"/>
    </xf>
    <xf numFmtId="0" fontId="43" fillId="0" borderId="0" xfId="0" applyFont="1" applyAlignment="1">
      <alignment vertical="center" wrapText="1"/>
    </xf>
    <xf numFmtId="0" fontId="68" fillId="0" borderId="0" xfId="0" applyFont="1">
      <alignment vertical="center"/>
    </xf>
    <xf numFmtId="0" fontId="69" fillId="0" borderId="0" xfId="0" applyFont="1">
      <alignment vertical="center"/>
    </xf>
    <xf numFmtId="0" fontId="68" fillId="0" borderId="1" xfId="0" applyFont="1" applyBorder="1">
      <alignment vertical="center"/>
    </xf>
    <xf numFmtId="181" fontId="73" fillId="0" borderId="0" xfId="6" applyFont="1" applyFill="1" applyBorder="1" applyAlignment="1" applyProtection="1">
      <alignment vertical="center"/>
    </xf>
    <xf numFmtId="38" fontId="78" fillId="0" borderId="0" xfId="4" applyFont="1" applyFill="1" applyAlignment="1">
      <alignment horizontal="right"/>
    </xf>
    <xf numFmtId="38" fontId="76" fillId="9" borderId="7" xfId="4" applyFont="1" applyFill="1" applyBorder="1" applyAlignment="1">
      <alignment horizontal="center" vertical="center"/>
    </xf>
    <xf numFmtId="38" fontId="78" fillId="0" borderId="11" xfId="4" applyFont="1" applyFill="1" applyBorder="1" applyAlignment="1">
      <alignment horizontal="right"/>
    </xf>
    <xf numFmtId="0" fontId="133" fillId="0" borderId="0" xfId="0" applyFont="1">
      <alignment vertical="center"/>
    </xf>
    <xf numFmtId="0" fontId="67" fillId="0" borderId="0" xfId="0" applyFont="1" applyAlignment="1">
      <alignment horizontal="center" vertical="center"/>
    </xf>
    <xf numFmtId="0" fontId="73" fillId="0" borderId="0" xfId="0" applyFont="1" applyAlignment="1"/>
    <xf numFmtId="0" fontId="73" fillId="0" borderId="0" xfId="0" applyFont="1" applyAlignment="1">
      <alignment horizontal="right"/>
    </xf>
    <xf numFmtId="0" fontId="80" fillId="0" borderId="0" xfId="0" applyFont="1" applyAlignment="1"/>
    <xf numFmtId="0" fontId="80" fillId="0" borderId="0" xfId="0" applyFont="1" applyAlignment="1">
      <alignment horizontal="center"/>
    </xf>
    <xf numFmtId="0" fontId="77" fillId="0" borderId="0" xfId="0" applyFont="1" applyAlignment="1"/>
    <xf numFmtId="0" fontId="78" fillId="0" borderId="0" xfId="0" applyFont="1" applyAlignment="1">
      <alignment horizontal="center"/>
    </xf>
    <xf numFmtId="0" fontId="77" fillId="0" borderId="0" xfId="0" applyFont="1" applyAlignment="1">
      <alignment horizontal="center" vertical="center" wrapText="1"/>
    </xf>
    <xf numFmtId="0" fontId="76" fillId="0" borderId="6" xfId="7" applyFont="1" applyBorder="1" applyAlignment="1">
      <alignment horizontal="center" vertical="center" wrapText="1"/>
    </xf>
    <xf numFmtId="0" fontId="75" fillId="0" borderId="6" xfId="7" applyFont="1" applyBorder="1" applyAlignment="1">
      <alignment horizontal="center" vertical="center"/>
    </xf>
    <xf numFmtId="0" fontId="75" fillId="0" borderId="5" xfId="7" applyFont="1" applyBorder="1" applyAlignment="1">
      <alignment horizontal="center" vertical="center"/>
    </xf>
    <xf numFmtId="0" fontId="73" fillId="0" borderId="0" xfId="5" applyFont="1">
      <alignment vertical="center"/>
    </xf>
    <xf numFmtId="182" fontId="74" fillId="0" borderId="0" xfId="5" applyNumberFormat="1" applyFont="1" applyAlignment="1">
      <alignment horizontal="center" vertical="center"/>
    </xf>
    <xf numFmtId="0" fontId="73" fillId="0" borderId="0" xfId="5" applyFont="1" applyAlignment="1">
      <alignment horizontal="center" vertical="center"/>
    </xf>
    <xf numFmtId="0" fontId="77" fillId="0" borderId="0" xfId="0" applyFont="1" applyAlignment="1">
      <alignment horizontal="center" vertical="center"/>
    </xf>
    <xf numFmtId="38" fontId="78" fillId="0" borderId="0" xfId="4" applyFont="1" applyFill="1" applyBorder="1" applyAlignment="1">
      <alignment horizontal="right"/>
    </xf>
    <xf numFmtId="0" fontId="10" fillId="0" borderId="0" xfId="0" applyFont="1" applyAlignment="1">
      <alignment vertical="top"/>
    </xf>
    <xf numFmtId="0" fontId="90" fillId="0" borderId="0" xfId="0" applyFont="1" applyAlignment="1">
      <alignment horizontal="left" vertical="center"/>
    </xf>
    <xf numFmtId="0" fontId="90" fillId="0" borderId="0" xfId="0" applyFont="1" applyAlignment="1">
      <alignment horizontal="center" vertical="center"/>
    </xf>
    <xf numFmtId="188" fontId="36" fillId="0" borderId="0" xfId="0" applyNumberFormat="1" applyFont="1">
      <alignment vertical="center"/>
    </xf>
    <xf numFmtId="0" fontId="36" fillId="0" borderId="43" xfId="0" applyFont="1" applyBorder="1" applyAlignment="1">
      <alignment horizontal="left" vertical="center"/>
    </xf>
    <xf numFmtId="0" fontId="41" fillId="3" borderId="43" xfId="0" applyFont="1" applyFill="1" applyBorder="1">
      <alignment vertical="center"/>
    </xf>
    <xf numFmtId="6" fontId="41" fillId="0" borderId="43" xfId="0" applyNumberFormat="1" applyFont="1" applyBorder="1">
      <alignment vertical="center"/>
    </xf>
    <xf numFmtId="6" fontId="41" fillId="2" borderId="43" xfId="0" applyNumberFormat="1" applyFont="1" applyFill="1" applyBorder="1">
      <alignment vertical="center"/>
    </xf>
    <xf numFmtId="0" fontId="162" fillId="0" borderId="0" xfId="0" applyFont="1" applyAlignment="1">
      <alignment vertical="top"/>
    </xf>
    <xf numFmtId="0" fontId="14" fillId="3" borderId="42" xfId="0" applyFont="1" applyFill="1" applyBorder="1" applyAlignment="1">
      <alignment horizontal="center" vertical="center"/>
    </xf>
    <xf numFmtId="0" fontId="22" fillId="3" borderId="48" xfId="0" applyFont="1" applyFill="1" applyBorder="1" applyAlignment="1">
      <alignment horizontal="center" vertical="center"/>
    </xf>
    <xf numFmtId="0" fontId="30" fillId="0" borderId="42" xfId="0" applyFont="1" applyBorder="1" applyAlignment="1">
      <alignment horizontal="center" vertical="center"/>
    </xf>
    <xf numFmtId="6" fontId="31" fillId="2" borderId="42" xfId="0" applyNumberFormat="1" applyFont="1" applyFill="1" applyBorder="1" applyAlignment="1">
      <alignment horizontal="center" vertical="center"/>
    </xf>
    <xf numFmtId="0" fontId="14" fillId="0" borderId="42" xfId="0" applyFont="1" applyBorder="1" applyAlignment="1">
      <alignment horizontal="center" vertical="center"/>
    </xf>
    <xf numFmtId="0" fontId="187" fillId="0" borderId="0" xfId="0" applyFont="1" applyAlignment="1">
      <alignment horizontal="center"/>
    </xf>
    <xf numFmtId="0" fontId="77" fillId="0" borderId="50" xfId="0" applyFont="1" applyBorder="1" applyAlignment="1"/>
    <xf numFmtId="182" fontId="77" fillId="0" borderId="50" xfId="0" applyNumberFormat="1" applyFont="1" applyBorder="1" applyAlignment="1">
      <alignment horizontal="center"/>
    </xf>
    <xf numFmtId="38" fontId="77" fillId="0" borderId="50" xfId="4" applyFont="1" applyFill="1" applyBorder="1" applyAlignment="1">
      <alignment horizontal="right"/>
    </xf>
    <xf numFmtId="0" fontId="75" fillId="0" borderId="51" xfId="7" applyFont="1" applyBorder="1" applyAlignment="1">
      <alignment horizontal="center" vertical="center"/>
    </xf>
    <xf numFmtId="0" fontId="75" fillId="0" borderId="52" xfId="7" applyFont="1" applyBorder="1" applyAlignment="1">
      <alignment horizontal="center" vertical="center"/>
    </xf>
    <xf numFmtId="0" fontId="76" fillId="0" borderId="52" xfId="7" applyFont="1" applyBorder="1" applyAlignment="1">
      <alignment horizontal="center" vertical="center" wrapText="1"/>
    </xf>
    <xf numFmtId="3" fontId="76" fillId="8" borderId="52" xfId="7" applyNumberFormat="1" applyFont="1" applyFill="1" applyBorder="1" applyAlignment="1">
      <alignment horizontal="center" vertical="center" wrapText="1"/>
    </xf>
    <xf numFmtId="38" fontId="76" fillId="9" borderId="52" xfId="4" applyFont="1" applyFill="1" applyBorder="1" applyAlignment="1">
      <alignment horizontal="center" vertical="center"/>
    </xf>
    <xf numFmtId="38" fontId="76" fillId="0" borderId="53" xfId="4" applyFont="1" applyFill="1" applyBorder="1" applyAlignment="1">
      <alignment horizontal="center" vertical="center"/>
    </xf>
    <xf numFmtId="6" fontId="189" fillId="0" borderId="0" xfId="0" applyNumberFormat="1" applyFont="1">
      <alignment vertical="center"/>
    </xf>
    <xf numFmtId="189" fontId="36" fillId="0" borderId="0" xfId="2" applyNumberFormat="1" applyFont="1" applyFill="1" applyBorder="1">
      <alignment vertical="center"/>
    </xf>
    <xf numFmtId="6" fontId="171" fillId="0" borderId="0" xfId="1" applyFont="1" applyFill="1" applyBorder="1">
      <alignment vertical="center"/>
    </xf>
    <xf numFmtId="0" fontId="12" fillId="0" borderId="62" xfId="0" applyFont="1" applyBorder="1" applyAlignment="1">
      <alignment horizontal="center" vertical="center"/>
    </xf>
    <xf numFmtId="0" fontId="20" fillId="0" borderId="62" xfId="0" applyFont="1" applyBorder="1" applyAlignment="1">
      <alignment horizontal="center" vertical="center"/>
    </xf>
    <xf numFmtId="0" fontId="20" fillId="0" borderId="63" xfId="0" applyFont="1" applyBorder="1">
      <alignment vertical="center"/>
    </xf>
    <xf numFmtId="0" fontId="22" fillId="3" borderId="63" xfId="0" applyFont="1" applyFill="1" applyBorder="1" applyAlignment="1">
      <alignment horizontal="center" vertical="center"/>
    </xf>
    <xf numFmtId="0" fontId="23" fillId="2" borderId="63" xfId="0" applyFont="1" applyFill="1" applyBorder="1" applyAlignment="1">
      <alignment horizontal="center" vertical="center"/>
    </xf>
    <xf numFmtId="6" fontId="20" fillId="2" borderId="63" xfId="1" applyFont="1" applyFill="1" applyBorder="1" applyAlignment="1">
      <alignment horizontal="center" vertical="center"/>
    </xf>
    <xf numFmtId="176" fontId="20" fillId="0" borderId="63" xfId="0" applyNumberFormat="1" applyFont="1" applyBorder="1" applyAlignment="1">
      <alignment horizontal="center" vertical="center"/>
    </xf>
    <xf numFmtId="0" fontId="12" fillId="0" borderId="63" xfId="0" applyFont="1" applyBorder="1" applyAlignment="1">
      <alignment horizontal="center" vertical="center"/>
    </xf>
    <xf numFmtId="0" fontId="14" fillId="0" borderId="63" xfId="0" applyFont="1" applyBorder="1" applyAlignment="1">
      <alignment horizontal="center" vertical="center"/>
    </xf>
    <xf numFmtId="6" fontId="12" fillId="0" borderId="63" xfId="1" applyFont="1" applyFill="1" applyBorder="1" applyAlignment="1">
      <alignment horizontal="center" vertical="center"/>
    </xf>
    <xf numFmtId="6" fontId="12" fillId="2" borderId="63" xfId="1" applyFont="1" applyFill="1" applyBorder="1" applyAlignment="1">
      <alignment horizontal="center" vertical="center"/>
    </xf>
    <xf numFmtId="0" fontId="20" fillId="0" borderId="63" xfId="0" applyFont="1" applyBorder="1" applyAlignment="1">
      <alignment horizontal="center" vertical="center"/>
    </xf>
    <xf numFmtId="0" fontId="20" fillId="2" borderId="63" xfId="0" applyFont="1" applyFill="1" applyBorder="1" applyAlignment="1">
      <alignment horizontal="center" vertical="center"/>
    </xf>
    <xf numFmtId="0" fontId="20" fillId="0" borderId="63" xfId="0" applyFont="1" applyBorder="1" applyAlignment="1">
      <alignment horizontal="left" vertical="center"/>
    </xf>
    <xf numFmtId="0" fontId="22" fillId="2" borderId="63" xfId="0" applyFont="1" applyFill="1" applyBorder="1" applyAlignment="1">
      <alignment horizontal="center" vertical="center"/>
    </xf>
    <xf numFmtId="0" fontId="12" fillId="0" borderId="63" xfId="0" applyFont="1" applyBorder="1" applyAlignment="1">
      <alignment vertical="center" wrapText="1"/>
    </xf>
    <xf numFmtId="49" fontId="20" fillId="0" borderId="63" xfId="0" applyNumberFormat="1" applyFont="1" applyBorder="1" applyAlignment="1">
      <alignment horizontal="left" vertical="center"/>
    </xf>
    <xf numFmtId="0" fontId="12" fillId="0" borderId="63" xfId="0" applyFont="1" applyBorder="1">
      <alignment vertical="center"/>
    </xf>
    <xf numFmtId="0" fontId="30" fillId="0" borderId="63" xfId="0" applyFont="1" applyBorder="1" applyAlignment="1">
      <alignment horizontal="center" vertical="center"/>
    </xf>
    <xf numFmtId="6" fontId="31" fillId="2" borderId="63" xfId="0" applyNumberFormat="1" applyFont="1" applyFill="1" applyBorder="1" applyAlignment="1">
      <alignment horizontal="center" vertical="center"/>
    </xf>
    <xf numFmtId="0" fontId="22" fillId="0" borderId="63" xfId="0" applyFont="1" applyBorder="1" applyAlignment="1">
      <alignment horizontal="center" vertical="center"/>
    </xf>
    <xf numFmtId="0" fontId="36" fillId="0" borderId="63" xfId="0" applyFont="1" applyBorder="1">
      <alignment vertical="center"/>
    </xf>
    <xf numFmtId="0" fontId="37" fillId="0" borderId="63" xfId="0" applyFont="1" applyBorder="1">
      <alignment vertical="center"/>
    </xf>
    <xf numFmtId="0" fontId="38" fillId="2" borderId="63" xfId="0" applyFont="1" applyFill="1" applyBorder="1">
      <alignment vertical="center"/>
    </xf>
    <xf numFmtId="0" fontId="37" fillId="2" borderId="63" xfId="0" applyFont="1" applyFill="1" applyBorder="1">
      <alignment vertical="center"/>
    </xf>
    <xf numFmtId="0" fontId="36" fillId="2" borderId="63" xfId="0" applyFont="1" applyFill="1" applyBorder="1">
      <alignment vertical="center"/>
    </xf>
    <xf numFmtId="0" fontId="99" fillId="0" borderId="63" xfId="0" applyFont="1" applyBorder="1">
      <alignment vertical="center"/>
    </xf>
    <xf numFmtId="0" fontId="36" fillId="10" borderId="63" xfId="0" applyFont="1" applyFill="1" applyBorder="1">
      <alignment vertical="center"/>
    </xf>
    <xf numFmtId="0" fontId="37" fillId="3" borderId="63" xfId="0" applyFont="1" applyFill="1" applyBorder="1">
      <alignment vertical="center"/>
    </xf>
    <xf numFmtId="6" fontId="37" fillId="0" borderId="63" xfId="0" applyNumberFormat="1" applyFont="1" applyBorder="1">
      <alignment vertical="center"/>
    </xf>
    <xf numFmtId="6" fontId="36" fillId="2" borderId="63" xfId="0" applyNumberFormat="1" applyFont="1" applyFill="1" applyBorder="1">
      <alignment vertical="center"/>
    </xf>
    <xf numFmtId="6" fontId="37" fillId="2" borderId="63" xfId="0" applyNumberFormat="1" applyFont="1" applyFill="1" applyBorder="1">
      <alignment vertical="center"/>
    </xf>
    <xf numFmtId="9" fontId="36" fillId="2" borderId="63" xfId="2" applyFont="1" applyFill="1" applyBorder="1">
      <alignment vertical="center"/>
    </xf>
    <xf numFmtId="6" fontId="36" fillId="0" borderId="63" xfId="0" applyNumberFormat="1" applyFont="1" applyBorder="1">
      <alignment vertical="center"/>
    </xf>
    <xf numFmtId="0" fontId="157" fillId="10" borderId="63" xfId="0" applyFont="1" applyFill="1" applyBorder="1">
      <alignment vertical="center"/>
    </xf>
    <xf numFmtId="6" fontId="171" fillId="0" borderId="63" xfId="0" applyNumberFormat="1" applyFont="1" applyBorder="1">
      <alignment vertical="center"/>
    </xf>
    <xf numFmtId="6" fontId="36" fillId="4" borderId="63" xfId="0" applyNumberFormat="1" applyFont="1" applyFill="1" applyBorder="1">
      <alignment vertical="center"/>
    </xf>
    <xf numFmtId="0" fontId="157" fillId="4" borderId="63" xfId="0" applyFont="1" applyFill="1" applyBorder="1">
      <alignment vertical="center"/>
    </xf>
    <xf numFmtId="0" fontId="36" fillId="4" borderId="63" xfId="0" applyFont="1" applyFill="1" applyBorder="1">
      <alignment vertical="center"/>
    </xf>
    <xf numFmtId="0" fontId="37" fillId="10" borderId="63" xfId="0" applyFont="1" applyFill="1" applyBorder="1">
      <alignment vertical="center"/>
    </xf>
    <xf numFmtId="0" fontId="157" fillId="0" borderId="63" xfId="0" applyFont="1" applyBorder="1">
      <alignment vertical="center"/>
    </xf>
    <xf numFmtId="0" fontId="37" fillId="4" borderId="63" xfId="0" applyFont="1" applyFill="1" applyBorder="1">
      <alignment vertical="center"/>
    </xf>
    <xf numFmtId="0" fontId="99" fillId="4" borderId="63" xfId="0" applyFont="1" applyFill="1" applyBorder="1">
      <alignment vertical="center"/>
    </xf>
    <xf numFmtId="0" fontId="41" fillId="10" borderId="63" xfId="0" applyFont="1" applyFill="1" applyBorder="1">
      <alignment vertical="center"/>
    </xf>
    <xf numFmtId="0" fontId="158" fillId="10" borderId="63" xfId="0" applyFont="1" applyFill="1" applyBorder="1">
      <alignment vertical="center"/>
    </xf>
    <xf numFmtId="0" fontId="158" fillId="4" borderId="63" xfId="0" applyFont="1" applyFill="1" applyBorder="1">
      <alignment vertical="center"/>
    </xf>
    <xf numFmtId="6" fontId="158" fillId="0" borderId="63" xfId="0" applyNumberFormat="1" applyFont="1" applyBorder="1">
      <alignment vertical="center"/>
    </xf>
    <xf numFmtId="0" fontId="99" fillId="10" borderId="63" xfId="0" applyFont="1" applyFill="1" applyBorder="1">
      <alignment vertical="center"/>
    </xf>
    <xf numFmtId="0" fontId="159" fillId="3" borderId="63" xfId="0" applyFont="1" applyFill="1" applyBorder="1">
      <alignment vertical="center"/>
    </xf>
    <xf numFmtId="6" fontId="159" fillId="0" borderId="63" xfId="0" applyNumberFormat="1" applyFont="1" applyBorder="1">
      <alignment vertical="center"/>
    </xf>
    <xf numFmtId="6" fontId="159" fillId="2" borderId="63" xfId="0" applyNumberFormat="1" applyFont="1" applyFill="1" applyBorder="1">
      <alignment vertical="center"/>
    </xf>
    <xf numFmtId="0" fontId="6" fillId="4" borderId="63" xfId="0" applyFont="1" applyFill="1" applyBorder="1">
      <alignment vertical="center"/>
    </xf>
    <xf numFmtId="0" fontId="36" fillId="0" borderId="63" xfId="0" applyFont="1" applyBorder="1" applyAlignment="1">
      <alignment horizontal="right" vertical="center"/>
    </xf>
    <xf numFmtId="0" fontId="37" fillId="3" borderId="63" xfId="1" applyNumberFormat="1" applyFont="1" applyFill="1" applyBorder="1">
      <alignment vertical="center"/>
    </xf>
    <xf numFmtId="6" fontId="37" fillId="0" borderId="63" xfId="1" applyFont="1" applyFill="1" applyBorder="1">
      <alignment vertical="center"/>
    </xf>
    <xf numFmtId="6" fontId="37" fillId="2" borderId="63" xfId="1" applyFont="1" applyFill="1" applyBorder="1">
      <alignment vertical="center"/>
    </xf>
    <xf numFmtId="6" fontId="124" fillId="0" borderId="63" xfId="1" applyFont="1" applyFill="1" applyBorder="1">
      <alignment vertical="center"/>
    </xf>
    <xf numFmtId="0" fontId="39" fillId="0" borderId="63" xfId="0" applyFont="1" applyBorder="1">
      <alignment vertical="center"/>
    </xf>
    <xf numFmtId="0" fontId="36" fillId="0" borderId="63" xfId="0" applyFont="1" applyBorder="1" applyAlignment="1">
      <alignment horizontal="left" vertical="center"/>
    </xf>
    <xf numFmtId="0" fontId="141" fillId="3" borderId="63" xfId="0" applyFont="1" applyFill="1" applyBorder="1">
      <alignment vertical="center"/>
    </xf>
    <xf numFmtId="0" fontId="152" fillId="3" borderId="63" xfId="0" applyFont="1" applyFill="1" applyBorder="1">
      <alignment vertical="center"/>
    </xf>
    <xf numFmtId="6" fontId="158" fillId="2" borderId="63" xfId="0" applyNumberFormat="1" applyFont="1" applyFill="1" applyBorder="1">
      <alignment vertical="center"/>
    </xf>
    <xf numFmtId="0" fontId="12" fillId="0" borderId="65" xfId="0" applyFont="1" applyBorder="1" applyAlignment="1">
      <alignment horizontal="center" vertical="center"/>
    </xf>
    <xf numFmtId="0" fontId="14" fillId="2" borderId="63" xfId="0" applyFont="1" applyFill="1" applyBorder="1" applyAlignment="1">
      <alignment horizontal="center" vertical="center"/>
    </xf>
    <xf numFmtId="0" fontId="14" fillId="3" borderId="63" xfId="0" applyFont="1" applyFill="1" applyBorder="1" applyAlignment="1">
      <alignment horizontal="center" vertical="center"/>
    </xf>
    <xf numFmtId="6" fontId="14" fillId="2" borderId="63" xfId="0" applyNumberFormat="1" applyFont="1" applyFill="1" applyBorder="1" applyAlignment="1">
      <alignment horizontal="center" vertical="center"/>
    </xf>
    <xf numFmtId="0" fontId="12" fillId="0" borderId="63" xfId="1" applyNumberFormat="1" applyFont="1" applyFill="1" applyBorder="1" applyAlignment="1">
      <alignment horizontal="center" vertical="center"/>
    </xf>
    <xf numFmtId="0" fontId="90" fillId="0" borderId="63" xfId="0" applyFont="1" applyBorder="1">
      <alignment vertical="center"/>
    </xf>
    <xf numFmtId="0" fontId="90" fillId="0" borderId="63" xfId="0" applyFont="1" applyBorder="1" applyAlignment="1">
      <alignment horizontal="center" vertical="center"/>
    </xf>
    <xf numFmtId="0" fontId="156" fillId="0" borderId="63" xfId="0" applyFont="1" applyBorder="1" applyAlignment="1">
      <alignment horizontal="center" vertical="center"/>
    </xf>
    <xf numFmtId="0" fontId="156" fillId="2" borderId="63" xfId="0" applyFont="1" applyFill="1" applyBorder="1" applyAlignment="1">
      <alignment horizontal="center" vertical="center"/>
    </xf>
    <xf numFmtId="6" fontId="90" fillId="2" borderId="63" xfId="1" applyFont="1" applyFill="1" applyBorder="1" applyAlignment="1">
      <alignment horizontal="center" vertical="center"/>
    </xf>
    <xf numFmtId="14" fontId="68" fillId="5" borderId="63" xfId="0" applyNumberFormat="1" applyFont="1" applyFill="1" applyBorder="1" applyAlignment="1"/>
    <xf numFmtId="6" fontId="102" fillId="2" borderId="63" xfId="1" applyFont="1" applyFill="1" applyBorder="1" applyAlignment="1">
      <alignment horizontal="center" vertical="center"/>
    </xf>
    <xf numFmtId="6" fontId="20" fillId="0" borderId="74" xfId="1" applyFont="1" applyFill="1" applyBorder="1" applyAlignment="1">
      <alignment horizontal="center" vertical="center"/>
    </xf>
    <xf numFmtId="0" fontId="12" fillId="0" borderId="74" xfId="0" applyFont="1" applyBorder="1" applyAlignment="1">
      <alignment horizontal="center" vertical="center"/>
    </xf>
    <xf numFmtId="0" fontId="20" fillId="0" borderId="74" xfId="0" applyFont="1" applyBorder="1" applyAlignment="1">
      <alignment horizontal="center" vertical="center"/>
    </xf>
    <xf numFmtId="0" fontId="90" fillId="0" borderId="74" xfId="0" applyFont="1" applyBorder="1" applyAlignment="1">
      <alignment horizontal="center" vertical="center"/>
    </xf>
    <xf numFmtId="0" fontId="90" fillId="0" borderId="62" xfId="0" applyFont="1" applyBorder="1" applyAlignment="1">
      <alignment horizontal="center" vertical="center"/>
    </xf>
    <xf numFmtId="0" fontId="90" fillId="0" borderId="74" xfId="1" applyNumberFormat="1" applyFont="1" applyFill="1" applyBorder="1" applyAlignment="1">
      <alignment horizontal="center" vertical="center"/>
    </xf>
    <xf numFmtId="6" fontId="90" fillId="0" borderId="74" xfId="1" applyFont="1" applyFill="1" applyBorder="1" applyAlignment="1">
      <alignment horizontal="center" vertical="center"/>
    </xf>
    <xf numFmtId="14" fontId="68" fillId="5" borderId="74" xfId="0" applyNumberFormat="1" applyFont="1" applyFill="1" applyBorder="1" applyAlignment="1"/>
    <xf numFmtId="0" fontId="68" fillId="5" borderId="77" xfId="0" applyFont="1" applyFill="1" applyBorder="1" applyAlignment="1">
      <alignment horizontal="right" vertical="center"/>
    </xf>
    <xf numFmtId="0" fontId="12" fillId="0" borderId="74" xfId="1" applyNumberFormat="1" applyFont="1" applyFill="1" applyBorder="1" applyAlignment="1">
      <alignment horizontal="center" vertical="center"/>
    </xf>
    <xf numFmtId="6" fontId="12" fillId="0" borderId="74" xfId="1" applyFont="1" applyFill="1" applyBorder="1" applyAlignment="1">
      <alignment horizontal="center" vertical="center"/>
    </xf>
    <xf numFmtId="0" fontId="20" fillId="0" borderId="74" xfId="1" applyNumberFormat="1" applyFont="1" applyFill="1" applyBorder="1" applyAlignment="1">
      <alignment horizontal="center" vertical="center"/>
    </xf>
    <xf numFmtId="0" fontId="12" fillId="0" borderId="74" xfId="0" applyFont="1" applyBorder="1">
      <alignment vertical="center"/>
    </xf>
    <xf numFmtId="0" fontId="14" fillId="0" borderId="74" xfId="0" applyFont="1" applyBorder="1" applyAlignment="1">
      <alignment horizontal="center" vertical="center"/>
    </xf>
    <xf numFmtId="0" fontId="14" fillId="2" borderId="74" xfId="0" applyFont="1" applyFill="1" applyBorder="1" applyAlignment="1">
      <alignment horizontal="center" vertical="center"/>
    </xf>
    <xf numFmtId="6" fontId="12" fillId="2" borderId="74" xfId="1" applyFont="1" applyFill="1" applyBorder="1" applyAlignment="1">
      <alignment horizontal="center" vertical="center"/>
    </xf>
    <xf numFmtId="0" fontId="30" fillId="0" borderId="81" xfId="0" applyFont="1" applyBorder="1" applyAlignment="1">
      <alignment horizontal="center" vertical="center"/>
    </xf>
    <xf numFmtId="6" fontId="31" fillId="2" borderId="81" xfId="0" applyNumberFormat="1" applyFont="1" applyFill="1" applyBorder="1" applyAlignment="1">
      <alignment horizontal="center" vertical="center"/>
    </xf>
    <xf numFmtId="0" fontId="12" fillId="0" borderId="81" xfId="0" applyFont="1" applyBorder="1">
      <alignment vertical="center"/>
    </xf>
    <xf numFmtId="0" fontId="12" fillId="0" borderId="81" xfId="0" applyFont="1" applyBorder="1" applyAlignment="1">
      <alignment horizontal="center" vertical="center"/>
    </xf>
    <xf numFmtId="0" fontId="14" fillId="0" borderId="81" xfId="0" applyFont="1" applyBorder="1" applyAlignment="1">
      <alignment horizontal="center" vertical="center"/>
    </xf>
    <xf numFmtId="0" fontId="14" fillId="2" borderId="81" xfId="0" applyFont="1" applyFill="1" applyBorder="1" applyAlignment="1">
      <alignment horizontal="center" vertical="center"/>
    </xf>
    <xf numFmtId="6" fontId="12" fillId="2" borderId="81" xfId="1" applyFont="1" applyFill="1" applyBorder="1" applyAlignment="1">
      <alignment horizontal="center" vertical="center"/>
    </xf>
    <xf numFmtId="0" fontId="20" fillId="0" borderId="81" xfId="0" applyFont="1" applyBorder="1">
      <alignment vertical="center"/>
    </xf>
    <xf numFmtId="0" fontId="23" fillId="0" borderId="81" xfId="0" applyFont="1" applyBorder="1">
      <alignment vertical="center"/>
    </xf>
    <xf numFmtId="0" fontId="20" fillId="0" borderId="81" xfId="0" applyFont="1" applyBorder="1" applyAlignment="1">
      <alignment horizontal="center" vertical="center"/>
    </xf>
    <xf numFmtId="0" fontId="22" fillId="3" borderId="81" xfId="0" applyFont="1" applyFill="1" applyBorder="1" applyAlignment="1">
      <alignment horizontal="center" vertical="center"/>
    </xf>
    <xf numFmtId="6" fontId="20" fillId="2" borderId="81" xfId="1" applyFont="1" applyFill="1" applyBorder="1" applyAlignment="1">
      <alignment horizontal="center" vertical="center"/>
    </xf>
    <xf numFmtId="0" fontId="12" fillId="0" borderId="82" xfId="0" applyFont="1" applyBorder="1" applyAlignment="1">
      <alignment horizontal="center" vertical="center"/>
    </xf>
    <xf numFmtId="0" fontId="12" fillId="0" borderId="82" xfId="0" applyFont="1" applyBorder="1">
      <alignment vertical="center"/>
    </xf>
    <xf numFmtId="0" fontId="14" fillId="0" borderId="82" xfId="0" applyFont="1" applyBorder="1" applyAlignment="1">
      <alignment horizontal="center" vertical="center"/>
    </xf>
    <xf numFmtId="0" fontId="14" fillId="2" borderId="82" xfId="0" applyFont="1" applyFill="1" applyBorder="1" applyAlignment="1">
      <alignment horizontal="center" vertical="center"/>
    </xf>
    <xf numFmtId="6" fontId="12" fillId="2" borderId="82" xfId="1" applyFont="1" applyFill="1" applyBorder="1" applyAlignment="1">
      <alignment horizontal="center" vertical="center"/>
    </xf>
    <xf numFmtId="0" fontId="12" fillId="0" borderId="82" xfId="1" applyNumberFormat="1" applyFont="1" applyFill="1" applyBorder="1" applyAlignment="1">
      <alignment horizontal="center" vertical="center"/>
    </xf>
    <xf numFmtId="6" fontId="12" fillId="0" borderId="82" xfId="1" applyFont="1" applyFill="1" applyBorder="1" applyAlignment="1">
      <alignment horizontal="center" vertical="center"/>
    </xf>
    <xf numFmtId="0" fontId="20" fillId="0" borderId="81" xfId="2" applyNumberFormat="1" applyFont="1" applyFill="1" applyBorder="1" applyAlignment="1">
      <alignment horizontal="center" vertical="center"/>
    </xf>
    <xf numFmtId="176" fontId="20" fillId="0" borderId="81" xfId="0" applyNumberFormat="1" applyFont="1" applyBorder="1" applyAlignment="1">
      <alignment horizontal="center" vertical="center"/>
    </xf>
    <xf numFmtId="0" fontId="20" fillId="0" borderId="82" xfId="0" applyFont="1" applyBorder="1" applyAlignment="1">
      <alignment horizontal="center" vertical="center"/>
    </xf>
    <xf numFmtId="0" fontId="22" fillId="0" borderId="81" xfId="0" applyFont="1" applyBorder="1" applyAlignment="1">
      <alignment horizontal="center" vertical="center"/>
    </xf>
    <xf numFmtId="0" fontId="22" fillId="2" borderId="81" xfId="0" applyFont="1" applyFill="1" applyBorder="1" applyAlignment="1">
      <alignment horizontal="center" vertical="center"/>
    </xf>
    <xf numFmtId="0" fontId="14" fillId="3" borderId="81" xfId="0" applyFont="1" applyFill="1" applyBorder="1" applyAlignment="1">
      <alignment horizontal="center" vertical="center"/>
    </xf>
    <xf numFmtId="6" fontId="14" fillId="2" borderId="81" xfId="0" applyNumberFormat="1" applyFont="1" applyFill="1" applyBorder="1" applyAlignment="1">
      <alignment horizontal="center" vertical="center"/>
    </xf>
    <xf numFmtId="0" fontId="20" fillId="0" borderId="87" xfId="0" applyFont="1" applyBorder="1" applyAlignment="1">
      <alignment horizontal="left" vertical="center"/>
    </xf>
    <xf numFmtId="0" fontId="12" fillId="0" borderId="87" xfId="0" applyFont="1" applyBorder="1" applyAlignment="1">
      <alignment horizontal="center" vertical="center"/>
    </xf>
    <xf numFmtId="0" fontId="12" fillId="0" borderId="87" xfId="1" applyNumberFormat="1" applyFont="1" applyFill="1" applyBorder="1" applyAlignment="1">
      <alignment horizontal="center" vertical="center"/>
    </xf>
    <xf numFmtId="6" fontId="12" fillId="0" borderId="87" xfId="1" applyFont="1" applyFill="1" applyBorder="1" applyAlignment="1">
      <alignment horizontal="center" vertical="center"/>
    </xf>
    <xf numFmtId="180" fontId="20" fillId="0" borderId="86" xfId="0" applyNumberFormat="1" applyFont="1" applyBorder="1" applyAlignment="1">
      <alignment horizontal="left" vertical="center"/>
    </xf>
    <xf numFmtId="176" fontId="23" fillId="0" borderId="81" xfId="0" applyNumberFormat="1" applyFont="1" applyBorder="1" applyAlignment="1">
      <alignment horizontal="center" vertical="center"/>
    </xf>
    <xf numFmtId="0" fontId="20" fillId="0" borderId="91" xfId="0" applyFont="1" applyBorder="1" applyAlignment="1">
      <alignment horizontal="left" vertical="center"/>
    </xf>
    <xf numFmtId="0" fontId="12" fillId="0" borderId="87" xfId="0" applyFont="1" applyBorder="1">
      <alignment vertical="center"/>
    </xf>
    <xf numFmtId="0" fontId="14" fillId="0" borderId="87" xfId="0" applyFont="1" applyBorder="1" applyAlignment="1">
      <alignment horizontal="center" vertical="center"/>
    </xf>
    <xf numFmtId="0" fontId="14" fillId="2" borderId="87" xfId="0" applyFont="1" applyFill="1" applyBorder="1" applyAlignment="1">
      <alignment horizontal="center" vertical="center"/>
    </xf>
    <xf numFmtId="6" fontId="12" fillId="2" borderId="87" xfId="1" applyFont="1" applyFill="1" applyBorder="1" applyAlignment="1">
      <alignment horizontal="center" vertical="center"/>
    </xf>
    <xf numFmtId="0" fontId="12" fillId="0" borderId="92" xfId="0" applyFont="1" applyBorder="1" applyAlignment="1">
      <alignment horizontal="center" vertical="center"/>
    </xf>
    <xf numFmtId="0" fontId="23" fillId="2" borderId="90" xfId="0" applyFont="1" applyFill="1" applyBorder="1" applyAlignment="1">
      <alignment horizontal="center" vertical="center"/>
    </xf>
    <xf numFmtId="0" fontId="20" fillId="0" borderId="90" xfId="0" applyFont="1" applyBorder="1" applyAlignment="1">
      <alignment horizontal="center" vertical="center"/>
    </xf>
    <xf numFmtId="0" fontId="156" fillId="0" borderId="81" xfId="0" applyFont="1" applyBorder="1" applyAlignment="1">
      <alignment horizontal="center" vertical="center"/>
    </xf>
    <xf numFmtId="0" fontId="192" fillId="0" borderId="81" xfId="0" applyFont="1" applyBorder="1" applyAlignment="1">
      <alignment horizontal="center" vertical="center"/>
    </xf>
    <xf numFmtId="0" fontId="158" fillId="4" borderId="81" xfId="0" applyFont="1" applyFill="1" applyBorder="1">
      <alignment vertical="center"/>
    </xf>
    <xf numFmtId="0" fontId="99" fillId="4" borderId="81" xfId="0" applyFont="1" applyFill="1" applyBorder="1">
      <alignment vertical="center"/>
    </xf>
    <xf numFmtId="0" fontId="37" fillId="3" borderId="81" xfId="0" applyFont="1" applyFill="1" applyBorder="1">
      <alignment vertical="center"/>
    </xf>
    <xf numFmtId="6" fontId="37" fillId="0" borderId="81" xfId="0" applyNumberFormat="1" applyFont="1" applyBorder="1">
      <alignment vertical="center"/>
    </xf>
    <xf numFmtId="6" fontId="36" fillId="2" borderId="81" xfId="0" applyNumberFormat="1" applyFont="1" applyFill="1" applyBorder="1">
      <alignment vertical="center"/>
    </xf>
    <xf numFmtId="0" fontId="36" fillId="0" borderId="81" xfId="0" applyFont="1" applyBorder="1">
      <alignment vertical="center"/>
    </xf>
    <xf numFmtId="0" fontId="196" fillId="0" borderId="63" xfId="0" applyFont="1" applyBorder="1">
      <alignment vertical="center"/>
    </xf>
    <xf numFmtId="0" fontId="196" fillId="0" borderId="81" xfId="0" applyFont="1" applyBorder="1">
      <alignment vertical="center"/>
    </xf>
    <xf numFmtId="0" fontId="169" fillId="0" borderId="94" xfId="0" applyFont="1" applyBorder="1" applyAlignment="1">
      <alignment horizontal="center" vertical="top" wrapText="1"/>
    </xf>
    <xf numFmtId="0" fontId="20" fillId="0" borderId="95" xfId="0" applyFont="1" applyBorder="1">
      <alignment vertical="center"/>
    </xf>
    <xf numFmtId="49" fontId="20" fillId="0" borderId="95" xfId="0" applyNumberFormat="1" applyFont="1" applyBorder="1" applyAlignment="1">
      <alignment horizontal="left" vertical="center"/>
    </xf>
    <xf numFmtId="0" fontId="20" fillId="0" borderId="95" xfId="0" applyFont="1" applyBorder="1" applyAlignment="1">
      <alignment horizontal="left" vertical="center"/>
    </xf>
    <xf numFmtId="177" fontId="102" fillId="0" borderId="95" xfId="0" applyNumberFormat="1" applyFont="1" applyBorder="1" applyAlignment="1">
      <alignment horizontal="left" vertical="center"/>
    </xf>
    <xf numFmtId="0" fontId="20" fillId="0" borderId="98" xfId="0" applyFont="1" applyBorder="1" applyAlignment="1">
      <alignment horizontal="center" vertical="center"/>
    </xf>
    <xf numFmtId="0" fontId="20" fillId="0" borderId="98" xfId="0" applyFont="1" applyBorder="1">
      <alignment vertical="center"/>
    </xf>
    <xf numFmtId="0" fontId="22" fillId="0" borderId="98" xfId="0" applyFont="1" applyBorder="1" applyAlignment="1">
      <alignment horizontal="center" vertical="center"/>
    </xf>
    <xf numFmtId="0" fontId="22" fillId="2" borderId="98" xfId="0" applyFont="1" applyFill="1" applyBorder="1" applyAlignment="1">
      <alignment horizontal="center" vertical="center"/>
    </xf>
    <xf numFmtId="0" fontId="14" fillId="0" borderId="97" xfId="0" applyFont="1" applyBorder="1" applyAlignment="1">
      <alignment horizontal="center" vertical="center"/>
    </xf>
    <xf numFmtId="0" fontId="208" fillId="3" borderId="63" xfId="0" applyFont="1" applyFill="1" applyBorder="1">
      <alignment vertical="center"/>
    </xf>
    <xf numFmtId="6" fontId="208" fillId="0" borderId="63" xfId="0" applyNumberFormat="1" applyFont="1" applyBorder="1">
      <alignment vertical="center"/>
    </xf>
    <xf numFmtId="0" fontId="209" fillId="3" borderId="63" xfId="0" applyFont="1" applyFill="1" applyBorder="1">
      <alignment vertical="center"/>
    </xf>
    <xf numFmtId="6" fontId="209" fillId="0" borderId="63" xfId="0" applyNumberFormat="1" applyFont="1" applyBorder="1">
      <alignment vertical="center"/>
    </xf>
    <xf numFmtId="177" fontId="184" fillId="0" borderId="95" xfId="0" applyNumberFormat="1" applyFont="1" applyBorder="1">
      <alignment vertical="center"/>
    </xf>
    <xf numFmtId="0" fontId="36" fillId="0" borderId="97" xfId="0" applyFont="1" applyBorder="1" applyAlignment="1">
      <alignment horizontal="left" vertical="center"/>
    </xf>
    <xf numFmtId="0" fontId="36" fillId="0" borderId="95" xfId="0" applyFont="1" applyBorder="1" applyAlignment="1">
      <alignment horizontal="left" vertical="center"/>
    </xf>
    <xf numFmtId="0" fontId="36" fillId="0" borderId="95" xfId="0" applyFont="1" applyBorder="1">
      <alignment vertical="center"/>
    </xf>
    <xf numFmtId="177" fontId="184" fillId="0" borderId="95" xfId="0" applyNumberFormat="1" applyFont="1" applyBorder="1" applyAlignment="1">
      <alignment horizontal="left" vertical="center"/>
    </xf>
    <xf numFmtId="0" fontId="36" fillId="4" borderId="95" xfId="0" applyFont="1" applyFill="1" applyBorder="1">
      <alignment vertical="center"/>
    </xf>
    <xf numFmtId="0" fontId="16" fillId="0" borderId="10" xfId="0" applyFont="1" applyBorder="1" applyAlignment="1">
      <alignment horizontal="left" vertical="center" wrapText="1"/>
    </xf>
    <xf numFmtId="0" fontId="158" fillId="4" borderId="95" xfId="0" applyFont="1" applyFill="1" applyBorder="1">
      <alignment vertical="center"/>
    </xf>
    <xf numFmtId="0" fontId="99" fillId="4" borderId="95" xfId="0" applyFont="1" applyFill="1" applyBorder="1">
      <alignment vertical="center"/>
    </xf>
    <xf numFmtId="0" fontId="171" fillId="3" borderId="95" xfId="0" applyFont="1" applyFill="1" applyBorder="1">
      <alignment vertical="center"/>
    </xf>
    <xf numFmtId="6" fontId="171" fillId="0" borderId="95" xfId="0" applyNumberFormat="1" applyFont="1" applyBorder="1">
      <alignment vertical="center"/>
    </xf>
    <xf numFmtId="6" fontId="171" fillId="2" borderId="95" xfId="0" applyNumberFormat="1" applyFont="1" applyFill="1" applyBorder="1">
      <alignment vertical="center"/>
    </xf>
    <xf numFmtId="6" fontId="36" fillId="0" borderId="0" xfId="1" applyFont="1">
      <alignment vertical="center"/>
    </xf>
    <xf numFmtId="0" fontId="212" fillId="0" borderId="0" xfId="0" applyFont="1">
      <alignment vertical="center"/>
    </xf>
    <xf numFmtId="6" fontId="12" fillId="0" borderId="65" xfId="1" applyFont="1" applyFill="1" applyBorder="1" applyAlignment="1">
      <alignment horizontal="center" vertical="center"/>
    </xf>
    <xf numFmtId="0" fontId="12" fillId="0" borderId="65" xfId="1" applyNumberFormat="1" applyFont="1" applyFill="1" applyBorder="1" applyAlignment="1">
      <alignment horizontal="center" vertical="center"/>
    </xf>
    <xf numFmtId="6" fontId="12" fillId="2" borderId="65" xfId="1" applyFont="1" applyFill="1" applyBorder="1" applyAlignment="1">
      <alignment horizontal="center" vertical="center"/>
    </xf>
    <xf numFmtId="0" fontId="14" fillId="2" borderId="65" xfId="0" applyFont="1" applyFill="1" applyBorder="1" applyAlignment="1">
      <alignment horizontal="center" vertical="center"/>
    </xf>
    <xf numFmtId="0" fontId="14" fillId="0" borderId="65" xfId="0" applyFont="1" applyBorder="1" applyAlignment="1">
      <alignment horizontal="center" vertical="center"/>
    </xf>
    <xf numFmtId="0" fontId="12" fillId="0" borderId="65" xfId="0" applyFont="1" applyBorder="1">
      <alignment vertical="center"/>
    </xf>
    <xf numFmtId="0" fontId="34" fillId="0" borderId="81" xfId="0" applyFont="1" applyBorder="1" applyAlignment="1">
      <alignment horizontal="center" vertical="center"/>
    </xf>
    <xf numFmtId="0" fontId="30" fillId="3" borderId="97" xfId="0" applyFont="1" applyFill="1" applyBorder="1" applyAlignment="1">
      <alignment horizontal="center" vertical="center"/>
    </xf>
    <xf numFmtId="0" fontId="212" fillId="0" borderId="63" xfId="0" applyFont="1" applyBorder="1">
      <alignment vertical="center"/>
    </xf>
    <xf numFmtId="0" fontId="212" fillId="0" borderId="95" xfId="0" applyFont="1" applyBorder="1">
      <alignment vertical="center"/>
    </xf>
    <xf numFmtId="0" fontId="36" fillId="0" borderId="81" xfId="0" applyFont="1" applyBorder="1" applyAlignment="1">
      <alignment horizontal="left" vertical="center"/>
    </xf>
    <xf numFmtId="0" fontId="166" fillId="0" borderId="95" xfId="0" applyFont="1" applyBorder="1" applyAlignment="1">
      <alignment vertical="center" wrapText="1"/>
    </xf>
    <xf numFmtId="0" fontId="171" fillId="3" borderId="81" xfId="0" applyFont="1" applyFill="1" applyBorder="1">
      <alignment vertical="center"/>
    </xf>
    <xf numFmtId="0" fontId="219" fillId="0" borderId="63" xfId="0" applyFont="1" applyBorder="1">
      <alignment vertical="center"/>
    </xf>
    <xf numFmtId="0" fontId="219" fillId="0" borderId="63" xfId="0" applyFont="1" applyBorder="1" applyAlignment="1">
      <alignment horizontal="center" vertical="center"/>
    </xf>
    <xf numFmtId="6" fontId="219" fillId="2" borderId="63" xfId="1" applyFont="1" applyFill="1" applyBorder="1" applyAlignment="1">
      <alignment horizontal="center" vertical="center"/>
    </xf>
    <xf numFmtId="0" fontId="219" fillId="0" borderId="0" xfId="0" applyFont="1">
      <alignment vertical="center"/>
    </xf>
    <xf numFmtId="0" fontId="220" fillId="0" borderId="63" xfId="0" applyFont="1" applyBorder="1" applyAlignment="1">
      <alignment horizontal="center" vertical="center"/>
    </xf>
    <xf numFmtId="0" fontId="219" fillId="0" borderId="0" xfId="0" applyFont="1" applyAlignment="1">
      <alignment horizontal="center" vertical="center"/>
    </xf>
    <xf numFmtId="0" fontId="221" fillId="0" borderId="0" xfId="0" applyFont="1">
      <alignment vertical="center"/>
    </xf>
    <xf numFmtId="0" fontId="219" fillId="0" borderId="74" xfId="0" applyFont="1" applyBorder="1" applyAlignment="1">
      <alignment horizontal="center" vertical="center"/>
    </xf>
    <xf numFmtId="0" fontId="219" fillId="0" borderId="62" xfId="0" applyFont="1" applyBorder="1" applyAlignment="1">
      <alignment horizontal="center" vertical="center"/>
    </xf>
    <xf numFmtId="0" fontId="220" fillId="2" borderId="63" xfId="0" applyFont="1" applyFill="1" applyBorder="1" applyAlignment="1">
      <alignment horizontal="center" vertical="center"/>
    </xf>
    <xf numFmtId="0" fontId="217" fillId="0" borderId="63" xfId="0" applyFont="1" applyBorder="1" applyAlignment="1">
      <alignment horizontal="center" vertical="center"/>
    </xf>
    <xf numFmtId="1" fontId="155" fillId="2" borderId="95" xfId="0" applyNumberFormat="1" applyFont="1" applyFill="1" applyBorder="1" applyAlignment="1">
      <alignment horizontal="center" vertical="center"/>
    </xf>
    <xf numFmtId="0" fontId="169" fillId="0" borderId="0" xfId="0" applyFont="1" applyAlignment="1">
      <alignment horizontal="center" vertical="center"/>
    </xf>
    <xf numFmtId="0" fontId="158" fillId="0" borderId="95" xfId="0" applyFont="1" applyBorder="1">
      <alignment vertical="center"/>
    </xf>
    <xf numFmtId="0" fontId="99" fillId="0" borderId="95" xfId="0" applyFont="1" applyBorder="1">
      <alignment vertical="center"/>
    </xf>
    <xf numFmtId="0" fontId="177" fillId="0" borderId="0" xfId="0" applyFont="1" applyAlignment="1">
      <alignment horizontal="left" vertical="center" wrapText="1"/>
    </xf>
    <xf numFmtId="0" fontId="214" fillId="0" borderId="0" xfId="0" applyFont="1" applyAlignment="1">
      <alignment vertical="center" wrapText="1"/>
    </xf>
    <xf numFmtId="6" fontId="214" fillId="0" borderId="0" xfId="1" applyFont="1" applyFill="1" applyAlignment="1">
      <alignment horizontal="center" vertical="center"/>
    </xf>
    <xf numFmtId="6" fontId="169" fillId="0" borderId="0" xfId="1" applyFont="1" applyFill="1" applyAlignment="1">
      <alignment horizontal="center" vertical="center"/>
    </xf>
    <xf numFmtId="0" fontId="214" fillId="0" borderId="0" xfId="0" applyFont="1" applyAlignment="1">
      <alignment horizontal="center" vertical="center"/>
    </xf>
    <xf numFmtId="0" fontId="169" fillId="0" borderId="0" xfId="1" applyNumberFormat="1" applyFont="1" applyFill="1" applyAlignment="1">
      <alignment horizontal="center" vertical="center"/>
    </xf>
    <xf numFmtId="0" fontId="169" fillId="0" borderId="0" xfId="0" applyFont="1">
      <alignment vertical="center"/>
    </xf>
    <xf numFmtId="0" fontId="169" fillId="5" borderId="95" xfId="0" applyFont="1" applyFill="1" applyBorder="1">
      <alignment vertical="center"/>
    </xf>
    <xf numFmtId="0" fontId="169" fillId="0" borderId="63" xfId="0" applyFont="1" applyBorder="1" applyAlignment="1">
      <alignment horizontal="center" vertical="center"/>
    </xf>
    <xf numFmtId="0" fontId="214" fillId="3" borderId="63" xfId="0" applyFont="1" applyFill="1" applyBorder="1" applyAlignment="1">
      <alignment horizontal="center" vertical="center"/>
    </xf>
    <xf numFmtId="0" fontId="214" fillId="2" borderId="63" xfId="0" applyFont="1" applyFill="1" applyBorder="1" applyAlignment="1">
      <alignment horizontal="center" vertical="center"/>
    </xf>
    <xf numFmtId="6" fontId="169" fillId="2" borderId="63" xfId="1" applyFont="1" applyFill="1" applyBorder="1" applyAlignment="1">
      <alignment horizontal="center" vertical="center"/>
    </xf>
    <xf numFmtId="0" fontId="102" fillId="0" borderId="63" xfId="0" applyFont="1" applyBorder="1" applyAlignment="1">
      <alignment horizontal="center" vertical="center"/>
    </xf>
    <xf numFmtId="177" fontId="223" fillId="0" borderId="95" xfId="0" applyNumberFormat="1" applyFont="1" applyBorder="1" applyAlignment="1">
      <alignment horizontal="left" vertical="center"/>
    </xf>
    <xf numFmtId="0" fontId="102" fillId="0" borderId="95" xfId="0" applyFont="1" applyBorder="1" applyAlignment="1">
      <alignment horizontal="left" vertical="center"/>
    </xf>
    <xf numFmtId="0" fontId="102" fillId="0" borderId="63" xfId="0" applyFont="1" applyBorder="1">
      <alignment vertical="center"/>
    </xf>
    <xf numFmtId="0" fontId="102" fillId="0" borderId="0" xfId="0" applyFont="1">
      <alignment vertical="center"/>
    </xf>
    <xf numFmtId="0" fontId="101" fillId="2" borderId="63" xfId="0" applyFont="1" applyFill="1" applyBorder="1" applyAlignment="1">
      <alignment horizontal="center" vertical="center"/>
    </xf>
    <xf numFmtId="49" fontId="101" fillId="0" borderId="95" xfId="0" applyNumberFormat="1" applyFont="1" applyBorder="1" applyAlignment="1">
      <alignment horizontal="left" vertical="center"/>
    </xf>
    <xf numFmtId="0" fontId="224" fillId="0" borderId="95" xfId="0" applyFont="1" applyBorder="1" applyAlignment="1">
      <alignment vertical="center" wrapText="1"/>
    </xf>
    <xf numFmtId="0" fontId="102" fillId="0" borderId="95" xfId="0" applyFont="1" applyBorder="1" applyAlignment="1">
      <alignment horizontal="center" vertical="center"/>
    </xf>
    <xf numFmtId="178" fontId="101" fillId="0" borderId="95" xfId="1" applyNumberFormat="1" applyFont="1" applyFill="1" applyBorder="1" applyAlignment="1">
      <alignment horizontal="center" vertical="center"/>
    </xf>
    <xf numFmtId="0" fontId="223" fillId="2" borderId="95" xfId="0" applyFont="1" applyFill="1" applyBorder="1" applyAlignment="1">
      <alignment horizontal="center" vertical="center"/>
    </xf>
    <xf numFmtId="0" fontId="102" fillId="0" borderId="95" xfId="2" applyNumberFormat="1" applyFont="1" applyFill="1" applyBorder="1" applyAlignment="1">
      <alignment horizontal="center" vertical="center"/>
    </xf>
    <xf numFmtId="179" fontId="223" fillId="0" borderId="95" xfId="0" applyNumberFormat="1" applyFont="1" applyBorder="1" applyAlignment="1">
      <alignment horizontal="center" vertical="center"/>
    </xf>
    <xf numFmtId="177" fontId="101" fillId="0" borderId="95" xfId="0" applyNumberFormat="1" applyFont="1" applyBorder="1" applyAlignment="1">
      <alignment horizontal="left" vertical="center"/>
    </xf>
    <xf numFmtId="0" fontId="101" fillId="0" borderId="95" xfId="0" applyFont="1" applyBorder="1" applyAlignment="1">
      <alignment horizontal="left" vertical="center"/>
    </xf>
    <xf numFmtId="49" fontId="102" fillId="0" borderId="95" xfId="0" applyNumberFormat="1" applyFont="1" applyBorder="1" applyAlignment="1">
      <alignment horizontal="left" vertical="center"/>
    </xf>
    <xf numFmtId="1" fontId="226" fillId="0" borderId="95" xfId="0" applyNumberFormat="1" applyFont="1" applyBorder="1" applyAlignment="1">
      <alignment horizontal="left" vertical="center"/>
    </xf>
    <xf numFmtId="0" fontId="102" fillId="0" borderId="95" xfId="0" applyFont="1" applyBorder="1">
      <alignment vertical="center"/>
    </xf>
    <xf numFmtId="0" fontId="125" fillId="0" borderId="95" xfId="0" applyFont="1" applyBorder="1" applyAlignment="1">
      <alignment vertical="center" wrapText="1"/>
    </xf>
    <xf numFmtId="0" fontId="227" fillId="0" borderId="95" xfId="0" applyFont="1" applyBorder="1">
      <alignment vertical="center"/>
    </xf>
    <xf numFmtId="0" fontId="102" fillId="0" borderId="0" xfId="0" applyFont="1" applyAlignment="1">
      <alignment horizontal="center" vertical="center"/>
    </xf>
    <xf numFmtId="0" fontId="227" fillId="0" borderId="68" xfId="0" applyFont="1" applyBorder="1">
      <alignment vertical="center"/>
    </xf>
    <xf numFmtId="0" fontId="227" fillId="0" borderId="63" xfId="0" applyFont="1" applyBorder="1">
      <alignment vertical="center"/>
    </xf>
    <xf numFmtId="0" fontId="227" fillId="0" borderId="81" xfId="0" applyFont="1" applyBorder="1">
      <alignment vertical="center"/>
    </xf>
    <xf numFmtId="0" fontId="227" fillId="0" borderId="70" xfId="0" applyFont="1" applyBorder="1">
      <alignment vertical="center"/>
    </xf>
    <xf numFmtId="0" fontId="227" fillId="0" borderId="71" xfId="0" applyFont="1" applyBorder="1">
      <alignment vertical="center"/>
    </xf>
    <xf numFmtId="0" fontId="227" fillId="0" borderId="93" xfId="0" applyFont="1" applyBorder="1">
      <alignment vertical="center"/>
    </xf>
    <xf numFmtId="0" fontId="228" fillId="0" borderId="63" xfId="0" applyFont="1" applyBorder="1" applyAlignment="1">
      <alignment horizontal="center" vertical="center"/>
    </xf>
    <xf numFmtId="6" fontId="227" fillId="2" borderId="63" xfId="0" applyNumberFormat="1" applyFont="1" applyFill="1" applyBorder="1" applyAlignment="1">
      <alignment horizontal="center" vertical="center"/>
    </xf>
    <xf numFmtId="0" fontId="101" fillId="0" borderId="63" xfId="0" applyFont="1" applyBorder="1" applyAlignment="1">
      <alignment horizontal="center" vertical="center"/>
    </xf>
    <xf numFmtId="6" fontId="227" fillId="0" borderId="0" xfId="0" applyNumberFormat="1" applyFont="1" applyAlignment="1">
      <alignment horizontal="center" vertical="center"/>
    </xf>
    <xf numFmtId="0" fontId="101" fillId="0" borderId="0" xfId="0" applyFont="1" applyAlignment="1">
      <alignment horizontal="center" vertical="center"/>
    </xf>
    <xf numFmtId="6" fontId="228" fillId="3" borderId="3" xfId="0" applyNumberFormat="1" applyFont="1" applyFill="1" applyBorder="1" applyAlignment="1">
      <alignment horizontal="center" vertical="center"/>
    </xf>
    <xf numFmtId="6" fontId="228" fillId="2" borderId="4" xfId="0" applyNumberFormat="1" applyFont="1" applyFill="1" applyBorder="1" applyAlignment="1">
      <alignment horizontal="center" vertical="center"/>
    </xf>
    <xf numFmtId="6" fontId="228" fillId="0" borderId="63" xfId="0" applyNumberFormat="1" applyFont="1" applyBorder="1" applyAlignment="1">
      <alignment horizontal="center" vertical="center"/>
    </xf>
    <xf numFmtId="6" fontId="228" fillId="2" borderId="69" xfId="0" applyNumberFormat="1" applyFont="1" applyFill="1" applyBorder="1" applyAlignment="1">
      <alignment horizontal="center" vertical="center"/>
    </xf>
    <xf numFmtId="6" fontId="102" fillId="0" borderId="0" xfId="1" applyFont="1" applyFill="1" applyAlignment="1">
      <alignment horizontal="center" vertical="center"/>
    </xf>
    <xf numFmtId="0" fontId="102" fillId="0" borderId="0" xfId="1" applyNumberFormat="1" applyFont="1" applyFill="1" applyAlignment="1">
      <alignment horizontal="center" vertical="center"/>
    </xf>
    <xf numFmtId="0" fontId="227" fillId="0" borderId="72" xfId="0" applyFont="1" applyBorder="1">
      <alignment vertical="center"/>
    </xf>
    <xf numFmtId="0" fontId="227" fillId="0" borderId="78" xfId="0" applyFont="1" applyBorder="1" applyAlignment="1">
      <alignment horizontal="center" vertical="center"/>
    </xf>
    <xf numFmtId="6" fontId="227" fillId="0" borderId="78" xfId="0" applyNumberFormat="1" applyFont="1" applyBorder="1" applyAlignment="1">
      <alignment horizontal="center" vertical="center"/>
    </xf>
    <xf numFmtId="6" fontId="227" fillId="2" borderId="73" xfId="0" applyNumberFormat="1" applyFont="1" applyFill="1" applyBorder="1" applyAlignment="1">
      <alignment horizontal="center" vertical="center"/>
    </xf>
    <xf numFmtId="6" fontId="214" fillId="0" borderId="0" xfId="0" applyNumberFormat="1" applyFont="1" applyAlignment="1">
      <alignment horizontal="center" vertical="center"/>
    </xf>
    <xf numFmtId="6" fontId="169" fillId="0" borderId="0" xfId="1" applyFont="1" applyFill="1" applyBorder="1" applyAlignment="1">
      <alignment horizontal="center" vertical="center"/>
    </xf>
    <xf numFmtId="0" fontId="169" fillId="0" borderId="0" xfId="1" applyNumberFormat="1" applyFont="1" applyFill="1" applyBorder="1" applyAlignment="1">
      <alignment horizontal="center" vertical="center"/>
    </xf>
    <xf numFmtId="0" fontId="169" fillId="5" borderId="95" xfId="0" applyFont="1" applyFill="1" applyBorder="1" applyAlignment="1">
      <alignment horizontal="center" vertical="center"/>
    </xf>
    <xf numFmtId="0" fontId="12" fillId="0" borderId="97" xfId="0" applyFont="1" applyBorder="1">
      <alignment vertical="center"/>
    </xf>
    <xf numFmtId="0" fontId="169" fillId="0" borderId="82" xfId="0" applyFont="1" applyBorder="1" applyAlignment="1">
      <alignment horizontal="center" vertical="center"/>
    </xf>
    <xf numFmtId="0" fontId="169" fillId="0" borderId="81" xfId="0" applyFont="1" applyBorder="1">
      <alignment vertical="center"/>
    </xf>
    <xf numFmtId="0" fontId="169" fillId="0" borderId="81" xfId="0" applyFont="1" applyBorder="1" applyAlignment="1">
      <alignment horizontal="center" vertical="center"/>
    </xf>
    <xf numFmtId="0" fontId="214" fillId="0" borderId="81" xfId="0" applyFont="1" applyBorder="1" applyAlignment="1">
      <alignment horizontal="center" vertical="center"/>
    </xf>
    <xf numFmtId="0" fontId="214" fillId="2" borderId="81" xfId="0" applyFont="1" applyFill="1" applyBorder="1" applyAlignment="1">
      <alignment horizontal="center" vertical="center"/>
    </xf>
    <xf numFmtId="6" fontId="169" fillId="2" borderId="81" xfId="1" applyFont="1" applyFill="1" applyBorder="1" applyAlignment="1">
      <alignment horizontal="center" vertical="center"/>
    </xf>
    <xf numFmtId="0" fontId="30" fillId="3" borderId="81" xfId="0" applyFont="1" applyFill="1" applyBorder="1" applyAlignment="1">
      <alignment horizontal="center" vertical="center"/>
    </xf>
    <xf numFmtId="0" fontId="158" fillId="0" borderId="63" xfId="0" applyFont="1" applyBorder="1">
      <alignment vertical="center"/>
    </xf>
    <xf numFmtId="0" fontId="214" fillId="0" borderId="95" xfId="0" applyFont="1" applyBorder="1" applyAlignment="1">
      <alignment vertical="center" wrapText="1"/>
    </xf>
    <xf numFmtId="0" fontId="158" fillId="0" borderId="81" xfId="0" applyFont="1" applyBorder="1">
      <alignment vertical="center"/>
    </xf>
    <xf numFmtId="0" fontId="99" fillId="0" borderId="81" xfId="0" applyFont="1" applyBorder="1">
      <alignment vertical="center"/>
    </xf>
    <xf numFmtId="6" fontId="37" fillId="0" borderId="0" xfId="0" applyNumberFormat="1" applyFont="1">
      <alignment vertical="center"/>
    </xf>
    <xf numFmtId="0" fontId="232" fillId="0" borderId="63" xfId="0" applyFont="1" applyBorder="1">
      <alignment vertical="center"/>
    </xf>
    <xf numFmtId="0" fontId="233" fillId="0" borderId="63" xfId="0" applyFont="1" applyBorder="1">
      <alignment vertical="center"/>
    </xf>
    <xf numFmtId="0" fontId="149" fillId="0" borderId="65" xfId="0" applyFont="1" applyBorder="1" applyAlignment="1">
      <alignment horizontal="center" vertical="center"/>
    </xf>
    <xf numFmtId="0" fontId="232" fillId="0" borderId="81" xfId="0" applyFont="1" applyBorder="1">
      <alignment vertical="center"/>
    </xf>
    <xf numFmtId="0" fontId="212" fillId="0" borderId="81" xfId="0" applyFont="1" applyBorder="1">
      <alignment vertical="center"/>
    </xf>
    <xf numFmtId="0" fontId="65" fillId="0" borderId="0" xfId="0" applyFont="1">
      <alignment vertical="center"/>
    </xf>
    <xf numFmtId="0" fontId="236" fillId="0" borderId="0" xfId="0" applyFont="1" applyAlignment="1">
      <alignment horizontal="center" vertical="center"/>
    </xf>
    <xf numFmtId="0" fontId="237" fillId="0" borderId="0" xfId="0" applyFont="1" applyAlignment="1">
      <alignment horizontal="left" vertical="center"/>
    </xf>
    <xf numFmtId="0" fontId="238" fillId="0" borderId="0" xfId="0" applyFont="1" applyAlignment="1">
      <alignment horizontal="left" vertical="center"/>
    </xf>
    <xf numFmtId="0" fontId="238" fillId="0" borderId="107" xfId="0" applyFont="1" applyBorder="1" applyAlignment="1">
      <alignment horizontal="center" vertical="center" wrapText="1"/>
    </xf>
    <xf numFmtId="0" fontId="238" fillId="0" borderId="107" xfId="0" applyFont="1" applyBorder="1" applyAlignment="1">
      <alignment horizontal="left" vertical="center" wrapText="1"/>
    </xf>
    <xf numFmtId="0" fontId="238" fillId="0" borderId="0" xfId="0" applyFont="1" applyAlignment="1">
      <alignment horizontal="left" vertical="center" wrapText="1"/>
    </xf>
    <xf numFmtId="0" fontId="238" fillId="0" borderId="0" xfId="0" applyFont="1" applyAlignment="1">
      <alignment horizontal="center" vertical="center" wrapText="1"/>
    </xf>
    <xf numFmtId="0" fontId="238" fillId="0" borderId="0" xfId="0" applyFont="1" applyAlignment="1">
      <alignment horizontal="right" vertical="center" wrapText="1"/>
    </xf>
    <xf numFmtId="190" fontId="65" fillId="0" borderId="107" xfId="0" applyNumberFormat="1" applyFont="1" applyBorder="1">
      <alignment vertical="center"/>
    </xf>
    <xf numFmtId="0" fontId="238" fillId="0" borderId="0" xfId="0" applyFont="1" applyAlignment="1">
      <alignment vertical="center" wrapText="1"/>
    </xf>
    <xf numFmtId="0" fontId="65" fillId="0" borderId="0" xfId="0" applyFont="1" applyAlignment="1"/>
    <xf numFmtId="0" fontId="232" fillId="0" borderId="95" xfId="0" applyFont="1" applyBorder="1">
      <alignment vertical="center"/>
    </xf>
    <xf numFmtId="0" fontId="169" fillId="0" borderId="0" xfId="0" applyFont="1" applyAlignment="1">
      <alignment horizontal="left" vertical="center"/>
    </xf>
    <xf numFmtId="0" fontId="177" fillId="0" borderId="0" xfId="0" applyFont="1">
      <alignment vertical="center"/>
    </xf>
    <xf numFmtId="176" fontId="169" fillId="0" borderId="0" xfId="0" applyNumberFormat="1" applyFont="1">
      <alignment vertical="center"/>
    </xf>
    <xf numFmtId="0" fontId="177" fillId="0" borderId="0" xfId="0" applyFont="1" applyAlignment="1">
      <alignment horizontal="center" vertical="center"/>
    </xf>
    <xf numFmtId="0" fontId="163" fillId="0" borderId="0" xfId="0" applyFont="1">
      <alignment vertical="center"/>
    </xf>
    <xf numFmtId="0" fontId="248" fillId="0" borderId="0" xfId="0" applyFont="1">
      <alignment vertical="center"/>
    </xf>
    <xf numFmtId="0" fontId="228" fillId="0" borderId="81" xfId="0" applyFont="1" applyBorder="1" applyAlignment="1">
      <alignment horizontal="center" vertical="center"/>
    </xf>
    <xf numFmtId="183" fontId="228" fillId="0" borderId="81" xfId="0" applyNumberFormat="1" applyFont="1" applyBorder="1" applyAlignment="1">
      <alignment horizontal="center" vertical="center"/>
    </xf>
    <xf numFmtId="6" fontId="228" fillId="0" borderId="81" xfId="0" applyNumberFormat="1" applyFont="1" applyBorder="1" applyAlignment="1">
      <alignment horizontal="center" vertical="center"/>
    </xf>
    <xf numFmtId="0" fontId="163" fillId="0" borderId="0" xfId="0" applyFont="1" applyAlignment="1">
      <alignment horizontal="center" vertical="center"/>
    </xf>
    <xf numFmtId="0" fontId="214" fillId="3" borderId="81" xfId="0" applyFont="1" applyFill="1" applyBorder="1" applyAlignment="1">
      <alignment horizontal="center" vertical="center"/>
    </xf>
    <xf numFmtId="6" fontId="37" fillId="0" borderId="107" xfId="1" applyFont="1" applyFill="1" applyBorder="1">
      <alignment vertical="center"/>
    </xf>
    <xf numFmtId="6" fontId="124" fillId="0" borderId="107" xfId="1" applyFont="1" applyFill="1" applyBorder="1">
      <alignment vertical="center"/>
    </xf>
    <xf numFmtId="0" fontId="30" fillId="0" borderId="97" xfId="0" applyFont="1" applyBorder="1" applyAlignment="1">
      <alignment horizontal="center" vertical="center"/>
    </xf>
    <xf numFmtId="6" fontId="31" fillId="2" borderId="97" xfId="0" applyNumberFormat="1" applyFont="1" applyFill="1" applyBorder="1" applyAlignment="1">
      <alignment horizontal="center" vertical="center"/>
    </xf>
    <xf numFmtId="0" fontId="71" fillId="0" borderId="0" xfId="5" applyFont="1" applyAlignment="1">
      <alignment horizontal="center" vertical="center"/>
    </xf>
    <xf numFmtId="38" fontId="76" fillId="0" borderId="0" xfId="4" applyFont="1" applyFill="1" applyBorder="1" applyAlignment="1">
      <alignment horizontal="center" vertical="center"/>
    </xf>
    <xf numFmtId="38" fontId="77" fillId="0" borderId="0" xfId="4" applyFont="1" applyFill="1" applyBorder="1" applyAlignment="1">
      <alignment horizontal="right"/>
    </xf>
    <xf numFmtId="0" fontId="12" fillId="0" borderId="108" xfId="0" applyFont="1" applyBorder="1" applyAlignment="1">
      <alignment horizontal="center" vertical="center"/>
    </xf>
    <xf numFmtId="0" fontId="125" fillId="0" borderId="95" xfId="0" applyFont="1" applyBorder="1" applyAlignment="1">
      <alignment horizontal="left" vertical="center" wrapText="1"/>
    </xf>
    <xf numFmtId="179" fontId="102" fillId="0" borderId="95" xfId="0" applyNumberFormat="1" applyFont="1" applyBorder="1" applyAlignment="1">
      <alignment horizontal="center" vertical="center"/>
    </xf>
    <xf numFmtId="0" fontId="101" fillId="3" borderId="95" xfId="0" applyFont="1" applyFill="1" applyBorder="1" applyAlignment="1">
      <alignment horizontal="center" vertical="center"/>
    </xf>
    <xf numFmtId="0" fontId="101" fillId="2" borderId="95" xfId="0" applyFont="1" applyFill="1" applyBorder="1" applyAlignment="1">
      <alignment horizontal="center" vertical="center"/>
    </xf>
    <xf numFmtId="6" fontId="102" fillId="2" borderId="95" xfId="1" applyFont="1" applyFill="1" applyBorder="1" applyAlignment="1">
      <alignment horizontal="center" vertical="center"/>
    </xf>
    <xf numFmtId="9" fontId="102" fillId="2" borderId="95" xfId="2" applyFont="1" applyFill="1" applyBorder="1" applyAlignment="1">
      <alignment horizontal="center" vertical="center"/>
    </xf>
    <xf numFmtId="0" fontId="129" fillId="0" borderId="95" xfId="0" applyFont="1" applyBorder="1" applyAlignment="1">
      <alignment vertical="center" wrapText="1"/>
    </xf>
    <xf numFmtId="0" fontId="166" fillId="6" borderId="95" xfId="0" applyFont="1" applyFill="1" applyBorder="1" applyAlignment="1">
      <alignment vertical="center" wrapText="1"/>
    </xf>
    <xf numFmtId="0" fontId="214" fillId="6" borderId="95" xfId="0" applyFont="1" applyFill="1" applyBorder="1" applyAlignment="1">
      <alignment vertical="center" wrapText="1"/>
    </xf>
    <xf numFmtId="0" fontId="169" fillId="0" borderId="95" xfId="0" applyFont="1" applyBorder="1" applyAlignment="1">
      <alignment horizontal="left" vertical="top" wrapText="1"/>
    </xf>
    <xf numFmtId="0" fontId="261" fillId="0" borderId="0" xfId="0" applyFont="1" applyAlignment="1">
      <alignment horizontal="center" vertical="center"/>
    </xf>
    <xf numFmtId="6" fontId="179" fillId="0" borderId="0" xfId="1" applyFont="1" applyFill="1" applyAlignment="1">
      <alignment horizontal="center" vertical="center"/>
    </xf>
    <xf numFmtId="6" fontId="36" fillId="36" borderId="63" xfId="0" applyNumberFormat="1" applyFont="1" applyFill="1" applyBorder="1">
      <alignment vertical="center"/>
    </xf>
    <xf numFmtId="6" fontId="37" fillId="36" borderId="63" xfId="0" applyNumberFormat="1" applyFont="1" applyFill="1" applyBorder="1">
      <alignment vertical="center"/>
    </xf>
    <xf numFmtId="0" fontId="30" fillId="3" borderId="63" xfId="0" applyFont="1" applyFill="1" applyBorder="1" applyAlignment="1">
      <alignment horizontal="center" vertical="center"/>
    </xf>
    <xf numFmtId="6" fontId="189" fillId="2" borderId="63" xfId="0" applyNumberFormat="1" applyFont="1" applyFill="1" applyBorder="1">
      <alignment vertical="center"/>
    </xf>
    <xf numFmtId="0" fontId="102" fillId="0" borderId="74" xfId="0" applyFont="1" applyBorder="1" applyAlignment="1">
      <alignment horizontal="center" vertical="center"/>
    </xf>
    <xf numFmtId="0" fontId="169" fillId="0" borderId="74" xfId="0" applyFont="1" applyBorder="1" applyAlignment="1">
      <alignment horizontal="center" vertical="center"/>
    </xf>
    <xf numFmtId="0" fontId="169" fillId="0" borderId="63" xfId="0" applyFont="1" applyBorder="1">
      <alignment vertical="center"/>
    </xf>
    <xf numFmtId="0" fontId="214" fillId="0" borderId="63" xfId="0" applyFont="1" applyBorder="1" applyAlignment="1">
      <alignment horizontal="center" vertical="center"/>
    </xf>
    <xf numFmtId="6" fontId="214" fillId="2" borderId="63" xfId="0" applyNumberFormat="1" applyFont="1" applyFill="1" applyBorder="1" applyAlignment="1">
      <alignment horizontal="center" vertical="center"/>
    </xf>
    <xf numFmtId="0" fontId="158" fillId="4" borderId="109" xfId="0" applyFont="1" applyFill="1" applyBorder="1">
      <alignment vertical="center"/>
    </xf>
    <xf numFmtId="0" fontId="99" fillId="4" borderId="109" xfId="0" applyFont="1" applyFill="1" applyBorder="1">
      <alignment vertical="center"/>
    </xf>
    <xf numFmtId="0" fontId="37" fillId="3" borderId="109" xfId="0" applyFont="1" applyFill="1" applyBorder="1">
      <alignment vertical="center"/>
    </xf>
    <xf numFmtId="6" fontId="37" fillId="0" borderId="109" xfId="0" applyNumberFormat="1" applyFont="1" applyBorder="1">
      <alignment vertical="center"/>
    </xf>
    <xf numFmtId="6" fontId="36" fillId="2" borderId="109" xfId="0" applyNumberFormat="1" applyFont="1" applyFill="1" applyBorder="1">
      <alignment vertical="center"/>
    </xf>
    <xf numFmtId="0" fontId="36" fillId="0" borderId="109" xfId="0" applyFont="1" applyBorder="1">
      <alignment vertical="center"/>
    </xf>
    <xf numFmtId="0" fontId="196" fillId="0" borderId="109" xfId="0" applyFont="1" applyBorder="1">
      <alignment vertical="center"/>
    </xf>
    <xf numFmtId="0" fontId="233" fillId="0" borderId="109" xfId="0" applyFont="1" applyBorder="1">
      <alignment vertical="center"/>
    </xf>
    <xf numFmtId="176" fontId="223" fillId="0" borderId="95" xfId="0" applyNumberFormat="1" applyFont="1" applyBorder="1" applyAlignment="1">
      <alignment horizontal="center" vertical="center"/>
    </xf>
    <xf numFmtId="0" fontId="214" fillId="0" borderId="95" xfId="0" applyFont="1" applyBorder="1" applyAlignment="1">
      <alignment horizontal="center" vertical="top" wrapText="1"/>
    </xf>
    <xf numFmtId="176" fontId="223" fillId="0" borderId="95" xfId="2" applyNumberFormat="1" applyFont="1" applyFill="1" applyBorder="1" applyAlignment="1">
      <alignment horizontal="center" vertical="center"/>
    </xf>
    <xf numFmtId="179" fontId="223" fillId="10" borderId="95" xfId="0" applyNumberFormat="1" applyFont="1" applyFill="1" applyBorder="1" applyAlignment="1">
      <alignment horizontal="center" vertical="center"/>
    </xf>
    <xf numFmtId="0" fontId="169" fillId="0" borderId="95" xfId="0" applyFont="1" applyBorder="1" applyAlignment="1">
      <alignment vertical="center" wrapText="1"/>
    </xf>
    <xf numFmtId="6" fontId="212" fillId="2" borderId="109" xfId="0" applyNumberFormat="1" applyFont="1" applyFill="1" applyBorder="1">
      <alignment vertical="center"/>
    </xf>
    <xf numFmtId="8" fontId="36" fillId="0" borderId="0" xfId="0" applyNumberFormat="1" applyFont="1">
      <alignment vertical="center"/>
    </xf>
    <xf numFmtId="0" fontId="299" fillId="3" borderId="109" xfId="0" applyFont="1" applyFill="1" applyBorder="1">
      <alignment vertical="center"/>
    </xf>
    <xf numFmtId="6" fontId="299" fillId="0" borderId="109" xfId="0" applyNumberFormat="1" applyFont="1" applyBorder="1">
      <alignment vertical="center"/>
    </xf>
    <xf numFmtId="0" fontId="158" fillId="4" borderId="123" xfId="0" applyFont="1" applyFill="1" applyBorder="1">
      <alignment vertical="center"/>
    </xf>
    <xf numFmtId="0" fontId="99" fillId="4" borderId="123" xfId="0" applyFont="1" applyFill="1" applyBorder="1">
      <alignment vertical="center"/>
    </xf>
    <xf numFmtId="0" fontId="299" fillId="3" borderId="123" xfId="0" applyFont="1" applyFill="1" applyBorder="1">
      <alignment vertical="center"/>
    </xf>
    <xf numFmtId="6" fontId="299" fillId="0" borderId="123" xfId="0" applyNumberFormat="1" applyFont="1" applyBorder="1">
      <alignment vertical="center"/>
    </xf>
    <xf numFmtId="6" fontId="212" fillId="2" borderId="123" xfId="0" applyNumberFormat="1" applyFont="1" applyFill="1" applyBorder="1">
      <alignment vertical="center"/>
    </xf>
    <xf numFmtId="0" fontId="36" fillId="0" borderId="123" xfId="0" applyFont="1" applyBorder="1">
      <alignment vertical="center"/>
    </xf>
    <xf numFmtId="0" fontId="196" fillId="0" borderId="123" xfId="0" applyFont="1" applyBorder="1">
      <alignment vertical="center"/>
    </xf>
    <xf numFmtId="0" fontId="233" fillId="0" borderId="123" xfId="0" applyFont="1" applyBorder="1">
      <alignment vertical="center"/>
    </xf>
    <xf numFmtId="0" fontId="300" fillId="0" borderId="0" xfId="0" applyFont="1">
      <alignment vertical="center"/>
    </xf>
    <xf numFmtId="0" fontId="301" fillId="0" borderId="0" xfId="0" applyFont="1">
      <alignment vertical="center"/>
    </xf>
    <xf numFmtId="193" fontId="301" fillId="0" borderId="0" xfId="0" applyNumberFormat="1" applyFont="1">
      <alignment vertical="center"/>
    </xf>
    <xf numFmtId="0" fontId="267" fillId="7" borderId="123" xfId="0" applyFont="1" applyFill="1" applyBorder="1" applyAlignment="1">
      <alignment horizontal="center" vertical="center"/>
    </xf>
    <xf numFmtId="0" fontId="303" fillId="7" borderId="123" xfId="0" applyFont="1" applyFill="1" applyBorder="1" applyAlignment="1">
      <alignment horizontal="center" vertical="center"/>
    </xf>
    <xf numFmtId="193" fontId="267" fillId="7" borderId="123" xfId="0" applyNumberFormat="1" applyFont="1" applyFill="1" applyBorder="1" applyAlignment="1">
      <alignment horizontal="center" vertical="center" wrapText="1"/>
    </xf>
    <xf numFmtId="177" fontId="267" fillId="7" borderId="123" xfId="0" applyNumberFormat="1" applyFont="1" applyFill="1" applyBorder="1" applyAlignment="1">
      <alignment horizontal="center" vertical="center" wrapText="1"/>
    </xf>
    <xf numFmtId="0" fontId="267" fillId="7" borderId="123" xfId="0" applyFont="1" applyFill="1" applyBorder="1" applyAlignment="1">
      <alignment horizontal="center" vertical="center" wrapText="1"/>
    </xf>
    <xf numFmtId="0" fontId="301" fillId="0" borderId="123" xfId="0" applyFont="1" applyBorder="1">
      <alignment vertical="center"/>
    </xf>
    <xf numFmtId="180" fontId="304" fillId="0" borderId="123" xfId="4" applyNumberFormat="1" applyFont="1" applyFill="1" applyBorder="1" applyAlignment="1">
      <alignment horizontal="left" vertical="center" wrapText="1"/>
    </xf>
    <xf numFmtId="0" fontId="305" fillId="0" borderId="123" xfId="0" applyFont="1" applyBorder="1">
      <alignment vertical="center"/>
    </xf>
    <xf numFmtId="0" fontId="306" fillId="0" borderId="123" xfId="0" applyFont="1" applyBorder="1">
      <alignment vertical="center"/>
    </xf>
    <xf numFmtId="177" fontId="306" fillId="0" borderId="123" xfId="0" applyNumberFormat="1" applyFont="1" applyBorder="1">
      <alignment vertical="center"/>
    </xf>
    <xf numFmtId="0" fontId="307" fillId="0" borderId="123" xfId="0" applyFont="1" applyBorder="1" applyAlignment="1">
      <alignment horizontal="right" vertical="center"/>
    </xf>
    <xf numFmtId="0" fontId="307" fillId="0" borderId="123" xfId="0" applyFont="1" applyBorder="1">
      <alignment vertical="center"/>
    </xf>
    <xf numFmtId="0" fontId="302" fillId="0" borderId="123" xfId="0" applyFont="1" applyBorder="1">
      <alignment vertical="center"/>
    </xf>
    <xf numFmtId="0" fontId="308" fillId="0" borderId="123" xfId="0" applyFont="1" applyBorder="1">
      <alignment vertical="center"/>
    </xf>
    <xf numFmtId="0" fontId="309" fillId="0" borderId="123" xfId="0" applyFont="1" applyBorder="1">
      <alignment vertical="center"/>
    </xf>
    <xf numFmtId="0" fontId="310" fillId="0" borderId="123" xfId="0" applyFont="1" applyBorder="1" applyAlignment="1">
      <alignment horizontal="right" vertical="center"/>
    </xf>
    <xf numFmtId="0" fontId="310" fillId="0" borderId="123" xfId="0" applyFont="1" applyBorder="1">
      <alignment vertical="center"/>
    </xf>
    <xf numFmtId="0" fontId="306" fillId="0" borderId="123" xfId="0" applyFont="1" applyBorder="1" applyAlignment="1">
      <alignment horizontal="right" vertical="center"/>
    </xf>
    <xf numFmtId="0" fontId="301" fillId="0" borderId="125" xfId="0" applyFont="1" applyBorder="1">
      <alignment vertical="center"/>
    </xf>
    <xf numFmtId="177" fontId="302" fillId="0" borderId="125" xfId="0" applyNumberFormat="1" applyFont="1" applyBorder="1" applyAlignment="1">
      <alignment horizontal="left" vertical="center" shrinkToFit="1"/>
    </xf>
    <xf numFmtId="0" fontId="302" fillId="0" borderId="125" xfId="0" applyFont="1" applyBorder="1">
      <alignment vertical="center"/>
    </xf>
    <xf numFmtId="193" fontId="306" fillId="0" borderId="125" xfId="0" applyNumberFormat="1" applyFont="1" applyBorder="1">
      <alignment vertical="center"/>
    </xf>
    <xf numFmtId="177" fontId="306" fillId="0" borderId="125" xfId="0" applyNumberFormat="1" applyFont="1" applyBorder="1">
      <alignment vertical="center"/>
    </xf>
    <xf numFmtId="0" fontId="306" fillId="0" borderId="125" xfId="0" applyFont="1" applyBorder="1" applyAlignment="1">
      <alignment horizontal="right" vertical="center"/>
    </xf>
    <xf numFmtId="0" fontId="306" fillId="0" borderId="125" xfId="0" applyFont="1" applyBorder="1">
      <alignment vertical="center"/>
    </xf>
    <xf numFmtId="193" fontId="306" fillId="0" borderId="123" xfId="0" applyNumberFormat="1" applyFont="1" applyBorder="1">
      <alignment vertical="center"/>
    </xf>
    <xf numFmtId="0" fontId="301" fillId="0" borderId="126" xfId="0" applyFont="1" applyBorder="1">
      <alignment vertical="center"/>
    </xf>
    <xf numFmtId="180" fontId="304" fillId="0" borderId="126" xfId="4" applyNumberFormat="1" applyFont="1" applyFill="1" applyBorder="1" applyAlignment="1">
      <alignment horizontal="left" vertical="center" wrapText="1"/>
    </xf>
    <xf numFmtId="0" fontId="305" fillId="0" borderId="126" xfId="0" applyFont="1" applyBorder="1">
      <alignment vertical="center"/>
    </xf>
    <xf numFmtId="193" fontId="306" fillId="0" borderId="126" xfId="0" applyNumberFormat="1" applyFont="1" applyBorder="1">
      <alignment vertical="center"/>
    </xf>
    <xf numFmtId="0" fontId="306" fillId="0" borderId="126" xfId="0" applyFont="1" applyBorder="1" applyAlignment="1">
      <alignment horizontal="right" vertical="center"/>
    </xf>
    <xf numFmtId="0" fontId="306" fillId="0" borderId="126" xfId="0" applyFont="1" applyBorder="1">
      <alignment vertical="center"/>
    </xf>
    <xf numFmtId="0" fontId="309" fillId="0" borderId="126" xfId="0" applyFont="1" applyBorder="1" applyAlignment="1">
      <alignment horizontal="right" vertical="center"/>
    </xf>
    <xf numFmtId="177" fontId="301" fillId="0" borderId="0" xfId="0" applyNumberFormat="1" applyFont="1">
      <alignment vertical="center"/>
    </xf>
    <xf numFmtId="0" fontId="311" fillId="0" borderId="0" xfId="0" applyFont="1">
      <alignment vertical="center"/>
    </xf>
    <xf numFmtId="0" fontId="312" fillId="0" borderId="0" xfId="0" applyFont="1">
      <alignment vertical="center"/>
    </xf>
    <xf numFmtId="0" fontId="268" fillId="0" borderId="0" xfId="0" applyFont="1">
      <alignment vertical="center"/>
    </xf>
    <xf numFmtId="0" fontId="268" fillId="0" borderId="0" xfId="0" applyFont="1" applyAlignment="1">
      <alignment vertical="center" shrinkToFit="1"/>
    </xf>
    <xf numFmtId="193" fontId="268" fillId="0" borderId="0" xfId="0" applyNumberFormat="1" applyFont="1">
      <alignment vertical="center"/>
    </xf>
    <xf numFmtId="0" fontId="268" fillId="0" borderId="0" xfId="0" applyFont="1" applyAlignment="1">
      <alignment horizontal="center" vertical="center"/>
    </xf>
    <xf numFmtId="0" fontId="267" fillId="7" borderId="123" xfId="0" applyFont="1" applyFill="1" applyBorder="1" applyAlignment="1">
      <alignment horizontal="center" vertical="center" shrinkToFit="1"/>
    </xf>
    <xf numFmtId="193" fontId="267" fillId="7" borderId="123" xfId="0" applyNumberFormat="1" applyFont="1" applyFill="1" applyBorder="1" applyAlignment="1">
      <alignment horizontal="center" vertical="center"/>
    </xf>
    <xf numFmtId="0" fontId="267" fillId="0" borderId="123" xfId="0" applyFont="1" applyBorder="1">
      <alignment vertical="center"/>
    </xf>
    <xf numFmtId="177" fontId="267" fillId="0" borderId="123" xfId="0" applyNumberFormat="1" applyFont="1" applyBorder="1" applyAlignment="1">
      <alignment horizontal="left" vertical="center" shrinkToFit="1"/>
    </xf>
    <xf numFmtId="0" fontId="313" fillId="0" borderId="123" xfId="0" applyFont="1" applyBorder="1">
      <alignment vertical="center"/>
    </xf>
    <xf numFmtId="193" fontId="267" fillId="0" borderId="123" xfId="0" applyNumberFormat="1" applyFont="1" applyBorder="1">
      <alignment vertical="center"/>
    </xf>
    <xf numFmtId="14" fontId="267" fillId="0" borderId="123" xfId="0" applyNumberFormat="1" applyFont="1" applyBorder="1">
      <alignment vertical="center"/>
    </xf>
    <xf numFmtId="0" fontId="268" fillId="0" borderId="123" xfId="0" applyFont="1" applyBorder="1" applyAlignment="1">
      <alignment vertical="center" wrapText="1"/>
    </xf>
    <xf numFmtId="0" fontId="268" fillId="0" borderId="123" xfId="0" applyFont="1" applyBorder="1">
      <alignment vertical="center"/>
    </xf>
    <xf numFmtId="0" fontId="267" fillId="0" borderId="123" xfId="0" applyFont="1" applyBorder="1" applyAlignment="1">
      <alignment vertical="center" wrapText="1"/>
    </xf>
    <xf numFmtId="193" fontId="267" fillId="0" borderId="123" xfId="0" applyNumberFormat="1" applyFont="1" applyBorder="1" applyAlignment="1">
      <alignment vertical="center" wrapText="1"/>
    </xf>
    <xf numFmtId="1" fontId="302" fillId="0" borderId="123" xfId="0" applyNumberFormat="1" applyFont="1" applyBorder="1">
      <alignment vertical="center"/>
    </xf>
    <xf numFmtId="193" fontId="301" fillId="0" borderId="123" xfId="0" applyNumberFormat="1" applyFont="1" applyBorder="1">
      <alignment vertical="center"/>
    </xf>
    <xf numFmtId="177" fontId="301" fillId="0" borderId="123" xfId="0" applyNumberFormat="1" applyFont="1" applyBorder="1">
      <alignment vertical="center"/>
    </xf>
    <xf numFmtId="14" fontId="196" fillId="0" borderId="81" xfId="0" applyNumberFormat="1" applyFont="1" applyBorder="1">
      <alignment vertical="center"/>
    </xf>
    <xf numFmtId="0" fontId="322" fillId="0" borderId="47" xfId="0" applyFont="1" applyBorder="1" applyAlignment="1">
      <alignment vertical="center" wrapText="1"/>
    </xf>
    <xf numFmtId="0" fontId="214" fillId="0" borderId="94" xfId="0" applyFont="1" applyBorder="1" applyAlignment="1">
      <alignment horizontal="center" vertical="top" wrapText="1"/>
    </xf>
    <xf numFmtId="0" fontId="322" fillId="0" borderId="102" xfId="0" applyFont="1" applyBorder="1" applyAlignment="1">
      <alignment vertical="center" wrapText="1"/>
    </xf>
    <xf numFmtId="0" fontId="322" fillId="0" borderId="0" xfId="0" applyFont="1" applyAlignment="1">
      <alignment vertical="center" wrapText="1"/>
    </xf>
    <xf numFmtId="0" fontId="322" fillId="0" borderId="101" xfId="0" applyFont="1" applyBorder="1" applyAlignment="1">
      <alignment vertical="center" wrapText="1"/>
    </xf>
    <xf numFmtId="0" fontId="322" fillId="0" borderId="103" xfId="0" applyFont="1" applyBorder="1" applyAlignment="1">
      <alignment vertical="center" wrapText="1"/>
    </xf>
    <xf numFmtId="0" fontId="214" fillId="0" borderId="0" xfId="0" applyFont="1" applyAlignment="1">
      <alignment horizontal="left" vertical="center"/>
    </xf>
    <xf numFmtId="0" fontId="214" fillId="0" borderId="0" xfId="0" applyFont="1">
      <alignment vertical="center"/>
    </xf>
    <xf numFmtId="0" fontId="214" fillId="0" borderId="95" xfId="0" applyFont="1" applyBorder="1" applyAlignment="1">
      <alignment horizontal="left" vertical="top" wrapText="1"/>
    </xf>
    <xf numFmtId="0" fontId="101" fillId="0" borderId="95" xfId="0" applyFont="1" applyBorder="1">
      <alignment vertical="center"/>
    </xf>
    <xf numFmtId="0" fontId="214" fillId="0" borderId="9" xfId="0" applyFont="1" applyBorder="1" applyAlignment="1">
      <alignment horizontal="center" vertical="top" wrapText="1"/>
    </xf>
    <xf numFmtId="0" fontId="169" fillId="0" borderId="124" xfId="0" applyFont="1" applyBorder="1" applyAlignment="1">
      <alignment vertical="center" wrapText="1"/>
    </xf>
    <xf numFmtId="0" fontId="214" fillId="0" borderId="124" xfId="0" applyFont="1" applyBorder="1" applyAlignment="1">
      <alignment horizontal="center" vertical="top" wrapText="1"/>
    </xf>
    <xf numFmtId="0" fontId="214" fillId="0" borderId="124" xfId="0" applyFont="1" applyBorder="1" applyAlignment="1">
      <alignment vertical="center" wrapText="1"/>
    </xf>
    <xf numFmtId="0" fontId="166" fillId="0" borderId="124" xfId="0" applyFont="1" applyBorder="1" applyAlignment="1">
      <alignment wrapText="1"/>
    </xf>
    <xf numFmtId="0" fontId="322" fillId="0" borderId="143" xfId="0" applyFont="1" applyBorder="1" applyAlignment="1">
      <alignment vertical="center" wrapText="1"/>
    </xf>
    <xf numFmtId="0" fontId="203" fillId="0" borderId="94" xfId="0" applyFont="1" applyBorder="1" applyAlignment="1">
      <alignment horizontal="center" vertical="top" wrapText="1"/>
    </xf>
    <xf numFmtId="0" fontId="169" fillId="6" borderId="94" xfId="0" applyFont="1" applyFill="1" applyBorder="1" applyAlignment="1">
      <alignment horizontal="center" vertical="top" wrapText="1"/>
    </xf>
    <xf numFmtId="0" fontId="166" fillId="0" borderId="94" xfId="0" applyFont="1" applyBorder="1" applyAlignment="1">
      <alignment vertical="top" wrapText="1"/>
    </xf>
    <xf numFmtId="0" fontId="322" fillId="0" borderId="94" xfId="0" applyFont="1" applyBorder="1" applyAlignment="1">
      <alignment vertical="center" wrapText="1"/>
    </xf>
    <xf numFmtId="0" fontId="214" fillId="6" borderId="94" xfId="0" applyFont="1" applyFill="1" applyBorder="1" applyAlignment="1">
      <alignment horizontal="center" vertical="top" wrapText="1"/>
    </xf>
    <xf numFmtId="0" fontId="329" fillId="0" borderId="94" xfId="0" applyFont="1" applyBorder="1" applyAlignment="1">
      <alignment horizontal="center" vertical="top" wrapText="1"/>
    </xf>
    <xf numFmtId="0" fontId="262" fillId="0" borderId="94" xfId="0" applyFont="1" applyBorder="1" applyAlignment="1">
      <alignment horizontal="center" vertical="top" wrapText="1"/>
    </xf>
    <xf numFmtId="0" fontId="125" fillId="5" borderId="95" xfId="0" applyFont="1" applyFill="1" applyBorder="1" applyAlignment="1">
      <alignment horizontal="center" vertical="center" wrapText="1"/>
    </xf>
    <xf numFmtId="0" fontId="169" fillId="5" borderId="95" xfId="0" applyFont="1" applyFill="1" applyBorder="1" applyAlignment="1">
      <alignment horizontal="center" vertical="center" wrapText="1"/>
    </xf>
    <xf numFmtId="0" fontId="125" fillId="5" borderId="95" xfId="0" applyFont="1" applyFill="1" applyBorder="1" applyAlignment="1">
      <alignment horizontal="left" vertical="center" wrapText="1"/>
    </xf>
    <xf numFmtId="0" fontId="169" fillId="0" borderId="95" xfId="0" applyFont="1" applyBorder="1" applyAlignment="1">
      <alignment horizontal="center" vertical="center"/>
    </xf>
    <xf numFmtId="0" fontId="214" fillId="3" borderId="95" xfId="0" applyFont="1" applyFill="1" applyBorder="1" applyAlignment="1">
      <alignment horizontal="center" vertical="center"/>
    </xf>
    <xf numFmtId="6" fontId="214" fillId="0" borderId="95" xfId="1" applyFont="1" applyFill="1" applyBorder="1" applyAlignment="1">
      <alignment horizontal="center" vertical="center"/>
    </xf>
    <xf numFmtId="6" fontId="169" fillId="0" borderId="95" xfId="1" applyFont="1" applyFill="1" applyBorder="1" applyAlignment="1">
      <alignment horizontal="center" vertical="center"/>
    </xf>
    <xf numFmtId="0" fontId="214" fillId="5" borderId="95" xfId="0" applyFont="1" applyFill="1" applyBorder="1" applyAlignment="1">
      <alignment horizontal="center" vertical="center"/>
    </xf>
    <xf numFmtId="0" fontId="225" fillId="0" borderId="95" xfId="0" applyFont="1" applyBorder="1" applyAlignment="1">
      <alignment vertical="center" wrapText="1"/>
    </xf>
    <xf numFmtId="6" fontId="102" fillId="0" borderId="95" xfId="1" applyFont="1" applyFill="1" applyBorder="1" applyAlignment="1">
      <alignment horizontal="center" vertical="center"/>
    </xf>
    <xf numFmtId="179" fontId="101" fillId="10" borderId="95" xfId="0" applyNumberFormat="1" applyFont="1" applyFill="1" applyBorder="1" applyAlignment="1">
      <alignment horizontal="center" vertical="center"/>
    </xf>
    <xf numFmtId="187" fontId="101" fillId="0" borderId="95" xfId="0" applyNumberFormat="1" applyFont="1" applyBorder="1" applyAlignment="1">
      <alignment horizontal="center" vertical="center"/>
    </xf>
    <xf numFmtId="176" fontId="102" fillId="0" borderId="95" xfId="0" applyNumberFormat="1" applyFont="1" applyBorder="1" applyAlignment="1">
      <alignment horizontal="center" vertical="center"/>
    </xf>
    <xf numFmtId="179" fontId="101" fillId="0" borderId="95" xfId="0" applyNumberFormat="1" applyFont="1" applyBorder="1" applyAlignment="1">
      <alignment horizontal="center" vertical="center"/>
    </xf>
    <xf numFmtId="0" fontId="224" fillId="0" borderId="95" xfId="0" applyFont="1" applyBorder="1" applyAlignment="1">
      <alignment horizontal="left" vertical="center" wrapText="1"/>
    </xf>
    <xf numFmtId="179" fontId="102" fillId="6" borderId="95" xfId="0" applyNumberFormat="1" applyFont="1" applyFill="1" applyBorder="1" applyAlignment="1">
      <alignment horizontal="center" vertical="center"/>
    </xf>
    <xf numFmtId="187" fontId="163" fillId="0" borderId="95" xfId="0" applyNumberFormat="1" applyFont="1" applyBorder="1" applyAlignment="1">
      <alignment horizontal="center" vertical="center"/>
    </xf>
    <xf numFmtId="187" fontId="101" fillId="33" borderId="95" xfId="0" applyNumberFormat="1" applyFont="1" applyFill="1" applyBorder="1" applyAlignment="1">
      <alignment horizontal="center" vertical="center"/>
    </xf>
    <xf numFmtId="179" fontId="102" fillId="33" borderId="95" xfId="0" applyNumberFormat="1" applyFont="1" applyFill="1" applyBorder="1" applyAlignment="1">
      <alignment horizontal="center" vertical="center"/>
    </xf>
    <xf numFmtId="179" fontId="102" fillId="10" borderId="95" xfId="0" applyNumberFormat="1" applyFont="1" applyFill="1" applyBorder="1" applyAlignment="1">
      <alignment horizontal="center" vertical="center"/>
    </xf>
    <xf numFmtId="187" fontId="102" fillId="0" borderId="95" xfId="0" applyNumberFormat="1" applyFont="1" applyBorder="1" applyAlignment="1">
      <alignment horizontal="center" vertical="center"/>
    </xf>
    <xf numFmtId="0" fontId="169" fillId="0" borderId="95" xfId="0" applyFont="1" applyBorder="1" applyAlignment="1">
      <alignment horizontal="center" vertical="top" wrapText="1"/>
    </xf>
    <xf numFmtId="0" fontId="166" fillId="10" borderId="95" xfId="0" applyFont="1" applyFill="1" applyBorder="1" applyAlignment="1">
      <alignment vertical="center" wrapText="1"/>
    </xf>
    <xf numFmtId="187" fontId="223" fillId="0" borderId="95" xfId="0" applyNumberFormat="1" applyFont="1" applyBorder="1" applyAlignment="1">
      <alignment horizontal="center" vertical="center"/>
    </xf>
    <xf numFmtId="179" fontId="163" fillId="0" borderId="95" xfId="0" applyNumberFormat="1" applyFont="1" applyBorder="1" applyAlignment="1">
      <alignment horizontal="center" vertical="center"/>
    </xf>
    <xf numFmtId="0" fontId="184" fillId="0" borderId="95" xfId="0" applyFont="1" applyBorder="1" applyAlignment="1">
      <alignment horizontal="center" vertical="center"/>
    </xf>
    <xf numFmtId="179" fontId="223" fillId="0" borderId="95" xfId="2" applyNumberFormat="1" applyFont="1" applyFill="1" applyBorder="1" applyAlignment="1">
      <alignment horizontal="center" vertical="center"/>
    </xf>
    <xf numFmtId="178" fontId="101" fillId="6" borderId="95" xfId="1" applyNumberFormat="1" applyFont="1" applyFill="1" applyBorder="1" applyAlignment="1">
      <alignment horizontal="center" vertical="center"/>
    </xf>
    <xf numFmtId="0" fontId="223" fillId="0" borderId="95" xfId="2" applyNumberFormat="1" applyFont="1" applyFill="1" applyBorder="1" applyAlignment="1">
      <alignment horizontal="center" vertical="center"/>
    </xf>
    <xf numFmtId="0" fontId="163" fillId="0" borderId="95" xfId="2" applyNumberFormat="1" applyFont="1" applyFill="1" applyBorder="1" applyAlignment="1">
      <alignment horizontal="center" vertical="center"/>
    </xf>
    <xf numFmtId="179" fontId="101" fillId="33" borderId="95" xfId="0" applyNumberFormat="1" applyFont="1" applyFill="1" applyBorder="1" applyAlignment="1">
      <alignment horizontal="center" vertical="center"/>
    </xf>
    <xf numFmtId="176" fontId="223" fillId="10" borderId="95" xfId="0" applyNumberFormat="1" applyFont="1" applyFill="1" applyBorder="1" applyAlignment="1">
      <alignment horizontal="center" vertical="center"/>
    </xf>
    <xf numFmtId="0" fontId="166" fillId="0" borderId="95" xfId="0" applyFont="1" applyBorder="1" applyAlignment="1">
      <alignment wrapText="1" shrinkToFit="1"/>
    </xf>
    <xf numFmtId="0" fontId="166" fillId="0" borderId="95" xfId="0" applyFont="1" applyBorder="1" applyAlignment="1">
      <alignment vertical="top" wrapText="1" shrinkToFit="1"/>
    </xf>
    <xf numFmtId="0" fontId="223" fillId="0" borderId="95" xfId="0" applyFont="1" applyBorder="1" applyAlignment="1">
      <alignment horizontal="center" vertical="center"/>
    </xf>
    <xf numFmtId="179" fontId="102" fillId="37" borderId="95" xfId="0" applyNumberFormat="1" applyFont="1" applyFill="1" applyBorder="1" applyAlignment="1">
      <alignment horizontal="center" vertical="center"/>
    </xf>
    <xf numFmtId="176" fontId="102" fillId="10" borderId="95" xfId="0" applyNumberFormat="1" applyFont="1" applyFill="1" applyBorder="1" applyAlignment="1">
      <alignment horizontal="center" vertical="center"/>
    </xf>
    <xf numFmtId="187" fontId="102" fillId="10" borderId="95" xfId="0" applyNumberFormat="1" applyFont="1" applyFill="1" applyBorder="1" applyAlignment="1">
      <alignment horizontal="center" vertical="center"/>
    </xf>
    <xf numFmtId="0" fontId="102" fillId="10" borderId="95" xfId="0" applyFont="1" applyFill="1" applyBorder="1" applyAlignment="1">
      <alignment horizontal="center" vertical="center"/>
    </xf>
    <xf numFmtId="1" fontId="101" fillId="2" borderId="95" xfId="0" applyNumberFormat="1" applyFont="1" applyFill="1" applyBorder="1" applyAlignment="1">
      <alignment horizontal="center" vertical="center"/>
    </xf>
    <xf numFmtId="6" fontId="155" fillId="0" borderId="95" xfId="1" applyFont="1" applyFill="1" applyBorder="1" applyAlignment="1">
      <alignment horizontal="center" vertical="center"/>
    </xf>
    <xf numFmtId="179" fontId="102" fillId="4" borderId="95" xfId="0" applyNumberFormat="1" applyFont="1" applyFill="1" applyBorder="1" applyAlignment="1">
      <alignment horizontal="center" vertical="center"/>
    </xf>
    <xf numFmtId="49" fontId="101" fillId="0" borderId="95" xfId="0" applyNumberFormat="1" applyFont="1" applyBorder="1" applyAlignment="1">
      <alignment horizontal="left" vertical="center" wrapText="1"/>
    </xf>
    <xf numFmtId="1" fontId="102" fillId="0" borderId="95" xfId="2" applyNumberFormat="1" applyFont="1" applyFill="1" applyBorder="1" applyAlignment="1">
      <alignment horizontal="center" vertical="center"/>
    </xf>
    <xf numFmtId="189" fontId="102" fillId="2" borderId="95" xfId="2" applyNumberFormat="1" applyFont="1" applyFill="1" applyBorder="1" applyAlignment="1">
      <alignment horizontal="center" vertical="center"/>
    </xf>
    <xf numFmtId="0" fontId="177" fillId="0" borderId="95" xfId="0" applyFont="1" applyBorder="1" applyAlignment="1">
      <alignment vertical="center" wrapText="1"/>
    </xf>
    <xf numFmtId="0" fontId="231" fillId="0" borderId="95" xfId="0" applyFont="1" applyBorder="1" applyAlignment="1">
      <alignment vertical="center" wrapText="1"/>
    </xf>
    <xf numFmtId="6" fontId="102" fillId="10" borderId="95" xfId="1" applyFont="1" applyFill="1" applyBorder="1" applyAlignment="1">
      <alignment horizontal="center" vertical="center"/>
    </xf>
    <xf numFmtId="9" fontId="102" fillId="0" borderId="95" xfId="2" applyFont="1" applyFill="1" applyBorder="1" applyAlignment="1">
      <alignment horizontal="center" vertical="center"/>
    </xf>
    <xf numFmtId="0" fontId="163" fillId="10" borderId="95" xfId="0" applyFont="1" applyFill="1" applyBorder="1" applyAlignment="1">
      <alignment horizontal="center" vertical="center"/>
    </xf>
    <xf numFmtId="0" fontId="214" fillId="0" borderId="95" xfId="0" applyFont="1" applyBorder="1">
      <alignment vertical="center"/>
    </xf>
    <xf numFmtId="0" fontId="125" fillId="0" borderId="95" xfId="0" applyFont="1" applyBorder="1" applyAlignment="1">
      <alignment horizontal="center" vertical="center"/>
    </xf>
    <xf numFmtId="0" fontId="227" fillId="3" borderId="95" xfId="0" applyFont="1" applyFill="1" applyBorder="1" applyAlignment="1">
      <alignment horizontal="center" vertical="center"/>
    </xf>
    <xf numFmtId="0" fontId="227" fillId="0" borderId="95" xfId="0" applyFont="1" applyBorder="1" applyAlignment="1">
      <alignment horizontal="center" vertical="center"/>
    </xf>
    <xf numFmtId="6" fontId="227" fillId="0" borderId="95" xfId="0" applyNumberFormat="1" applyFont="1" applyBorder="1" applyAlignment="1">
      <alignment horizontal="center" vertical="center"/>
    </xf>
    <xf numFmtId="0" fontId="228" fillId="0" borderId="95" xfId="0" applyFont="1" applyBorder="1" applyAlignment="1">
      <alignment horizontal="center" vertical="center"/>
    </xf>
    <xf numFmtId="6" fontId="227" fillId="2" borderId="95" xfId="0" applyNumberFormat="1" applyFont="1" applyFill="1" applyBorder="1" applyAlignment="1">
      <alignment horizontal="center" vertical="center"/>
    </xf>
    <xf numFmtId="9" fontId="227" fillId="2" borderId="95" xfId="2" applyFont="1" applyFill="1" applyBorder="1" applyAlignment="1">
      <alignment horizontal="center" vertical="center"/>
    </xf>
    <xf numFmtId="0" fontId="101" fillId="0" borderId="95" xfId="0" applyFont="1" applyBorder="1" applyAlignment="1">
      <alignment horizontal="center" vertical="center"/>
    </xf>
    <xf numFmtId="0" fontId="275" fillId="0" borderId="124" xfId="0" applyFont="1" applyBorder="1">
      <alignment vertical="center"/>
    </xf>
    <xf numFmtId="0" fontId="169" fillId="0" borderId="124" xfId="0" applyFont="1" applyBorder="1" applyAlignment="1">
      <alignment horizontal="center" vertical="center" wrapText="1"/>
    </xf>
    <xf numFmtId="0" fontId="276" fillId="0" borderId="124" xfId="0" applyFont="1" applyBorder="1" applyAlignment="1">
      <alignment vertical="center" wrapText="1"/>
    </xf>
    <xf numFmtId="0" fontId="214" fillId="0" borderId="8" xfId="0" applyFont="1" applyBorder="1" applyAlignment="1">
      <alignment horizontal="center" vertical="top" wrapText="1"/>
    </xf>
    <xf numFmtId="6" fontId="325" fillId="0" borderId="63" xfId="0" applyNumberFormat="1" applyFont="1" applyBorder="1" applyAlignment="1">
      <alignment horizontal="center" vertical="center"/>
    </xf>
    <xf numFmtId="0" fontId="214" fillId="0" borderId="11" xfId="0" applyFont="1" applyBorder="1" applyAlignment="1">
      <alignment horizontal="center" vertical="top" wrapText="1"/>
    </xf>
    <xf numFmtId="0" fontId="214" fillId="0" borderId="146" xfId="0" applyFont="1" applyBorder="1" applyAlignment="1">
      <alignment horizontal="center" vertical="top" wrapText="1"/>
    </xf>
    <xf numFmtId="6" fontId="160" fillId="0" borderId="63" xfId="0" applyNumberFormat="1" applyFont="1" applyBorder="1">
      <alignment vertical="center"/>
    </xf>
    <xf numFmtId="0" fontId="129" fillId="0" borderId="147" xfId="0" applyFont="1" applyBorder="1" applyAlignment="1">
      <alignment vertical="center" wrapText="1"/>
    </xf>
    <xf numFmtId="0" fontId="166" fillId="0" borderId="147" xfId="0" applyFont="1" applyBorder="1" applyAlignment="1">
      <alignment vertical="center" wrapText="1"/>
    </xf>
    <xf numFmtId="179" fontId="101" fillId="10" borderId="147" xfId="0" applyNumberFormat="1" applyFont="1" applyFill="1" applyBorder="1" applyAlignment="1">
      <alignment horizontal="center" vertical="center"/>
    </xf>
    <xf numFmtId="179" fontId="102" fillId="0" borderId="147" xfId="0" applyNumberFormat="1" applyFont="1" applyBorder="1" applyAlignment="1">
      <alignment horizontal="center" vertical="center"/>
    </xf>
    <xf numFmtId="0" fontId="169" fillId="0" borderId="144" xfId="0" applyFont="1" applyBorder="1" applyAlignment="1">
      <alignment vertical="center" wrapText="1"/>
    </xf>
    <xf numFmtId="0" fontId="102" fillId="0" borderId="147" xfId="0" applyFont="1" applyBorder="1" applyAlignment="1">
      <alignment horizontal="left" vertical="center"/>
    </xf>
    <xf numFmtId="177" fontId="102" fillId="0" borderId="147" xfId="0" applyNumberFormat="1" applyFont="1" applyBorder="1" applyAlignment="1">
      <alignment horizontal="left" vertical="center"/>
    </xf>
    <xf numFmtId="177" fontId="101" fillId="0" borderId="147" xfId="0" applyNumberFormat="1" applyFont="1" applyBorder="1" applyAlignment="1">
      <alignment horizontal="left" vertical="center"/>
    </xf>
    <xf numFmtId="0" fontId="125" fillId="0" borderId="147" xfId="0" applyFont="1" applyBorder="1" applyAlignment="1">
      <alignment vertical="center" wrapText="1"/>
    </xf>
    <xf numFmtId="0" fontId="169" fillId="0" borderId="147" xfId="0" applyFont="1" applyBorder="1" applyAlignment="1">
      <alignment vertical="center" wrapText="1"/>
    </xf>
    <xf numFmtId="0" fontId="125" fillId="0" borderId="147" xfId="0" applyFont="1" applyBorder="1" applyAlignment="1">
      <alignment horizontal="left" vertical="center" wrapText="1"/>
    </xf>
    <xf numFmtId="0" fontId="102" fillId="0" borderId="147" xfId="0" applyFont="1" applyBorder="1" applyAlignment="1">
      <alignment horizontal="center" vertical="center"/>
    </xf>
    <xf numFmtId="178" fontId="163" fillId="0" borderId="147" xfId="1" applyNumberFormat="1" applyFont="1" applyFill="1" applyBorder="1" applyAlignment="1">
      <alignment horizontal="center" vertical="center"/>
    </xf>
    <xf numFmtId="6" fontId="101" fillId="0" borderId="147" xfId="1" applyFont="1" applyFill="1" applyBorder="1" applyAlignment="1">
      <alignment horizontal="center" vertical="center"/>
    </xf>
    <xf numFmtId="0" fontId="102" fillId="0" borderId="147" xfId="2" applyNumberFormat="1" applyFont="1" applyFill="1" applyBorder="1" applyAlignment="1">
      <alignment horizontal="center" vertical="center"/>
    </xf>
    <xf numFmtId="0" fontId="101" fillId="2" borderId="147" xfId="0" applyFont="1" applyFill="1" applyBorder="1" applyAlignment="1">
      <alignment horizontal="center" vertical="center"/>
    </xf>
    <xf numFmtId="6" fontId="102" fillId="2" borderId="147" xfId="1" applyFont="1" applyFill="1" applyBorder="1" applyAlignment="1">
      <alignment horizontal="center" vertical="center"/>
    </xf>
    <xf numFmtId="0" fontId="101" fillId="0" borderId="147" xfId="0" applyFont="1" applyBorder="1">
      <alignment vertical="center"/>
    </xf>
    <xf numFmtId="0" fontId="102" fillId="0" borderId="147" xfId="0" applyFont="1" applyBorder="1">
      <alignment vertical="center"/>
    </xf>
    <xf numFmtId="0" fontId="214" fillId="4" borderId="94" xfId="0" applyFont="1" applyFill="1" applyBorder="1" applyAlignment="1">
      <alignment horizontal="center" vertical="top" wrapText="1"/>
    </xf>
    <xf numFmtId="178" fontId="163" fillId="0" borderId="95" xfId="1" applyNumberFormat="1" applyFont="1" applyFill="1" applyBorder="1" applyAlignment="1">
      <alignment horizontal="center" vertical="center"/>
    </xf>
    <xf numFmtId="179" fontId="223" fillId="10" borderId="152" xfId="0" applyNumberFormat="1" applyFont="1" applyFill="1" applyBorder="1" applyAlignment="1">
      <alignment horizontal="center" vertical="center"/>
    </xf>
    <xf numFmtId="179" fontId="102" fillId="0" borderId="152" xfId="0" applyNumberFormat="1" applyFont="1" applyBorder="1" applyAlignment="1">
      <alignment horizontal="center" vertical="center"/>
    </xf>
    <xf numFmtId="0" fontId="169" fillId="0" borderId="153" xfId="0" applyFont="1" applyBorder="1" applyAlignment="1">
      <alignment vertical="center" wrapText="1"/>
    </xf>
    <xf numFmtId="179" fontId="223" fillId="0" borderId="152" xfId="0" applyNumberFormat="1" applyFont="1" applyBorder="1" applyAlignment="1">
      <alignment horizontal="center" vertical="center"/>
    </xf>
    <xf numFmtId="0" fontId="169" fillId="5" borderId="152" xfId="0" applyFont="1" applyFill="1" applyBorder="1" applyAlignment="1">
      <alignment horizontal="center" vertical="center"/>
    </xf>
    <xf numFmtId="0" fontId="227" fillId="0" borderId="154" xfId="0" applyFont="1" applyBorder="1">
      <alignment vertical="center"/>
    </xf>
    <xf numFmtId="0" fontId="102" fillId="6" borderId="95" xfId="0" applyFont="1" applyFill="1" applyBorder="1">
      <alignment vertical="center"/>
    </xf>
    <xf numFmtId="6" fontId="102" fillId="6" borderId="95" xfId="1" applyFont="1" applyFill="1" applyBorder="1" applyAlignment="1">
      <alignment horizontal="center" vertical="center"/>
    </xf>
    <xf numFmtId="0" fontId="223" fillId="6" borderId="95" xfId="0" applyFont="1" applyFill="1" applyBorder="1" applyAlignment="1">
      <alignment horizontal="center" vertical="center"/>
    </xf>
    <xf numFmtId="9" fontId="102" fillId="6" borderId="95" xfId="2" applyFont="1" applyFill="1" applyBorder="1" applyAlignment="1">
      <alignment horizontal="center" vertical="center"/>
    </xf>
    <xf numFmtId="0" fontId="169" fillId="0" borderId="124" xfId="0" applyFont="1" applyBorder="1" applyAlignment="1">
      <alignment horizontal="left" vertical="center" wrapText="1"/>
    </xf>
    <xf numFmtId="0" fontId="169" fillId="0" borderId="95" xfId="0" applyFont="1" applyBorder="1">
      <alignment vertical="center"/>
    </xf>
    <xf numFmtId="0" fontId="125" fillId="0" borderId="95" xfId="0" applyFont="1" applyBorder="1" applyAlignment="1">
      <alignment horizontal="left" vertical="top" wrapText="1"/>
    </xf>
    <xf numFmtId="6" fontId="101" fillId="0" borderId="95" xfId="1" applyFont="1" applyFill="1" applyBorder="1" applyAlignment="1">
      <alignment horizontal="center" vertical="center"/>
    </xf>
    <xf numFmtId="0" fontId="103" fillId="0" borderId="95" xfId="0" applyFont="1" applyBorder="1" applyAlignment="1">
      <alignment vertical="center" wrapText="1"/>
    </xf>
    <xf numFmtId="0" fontId="276" fillId="0" borderId="95" xfId="0" applyFont="1" applyBorder="1" applyAlignment="1">
      <alignment vertical="center" wrapText="1"/>
    </xf>
    <xf numFmtId="0" fontId="101" fillId="0" borderId="1" xfId="0" applyFont="1" applyBorder="1" applyAlignment="1">
      <alignment horizontal="center" vertical="center"/>
    </xf>
    <xf numFmtId="6" fontId="101" fillId="2" borderId="95" xfId="1" applyFont="1" applyFill="1" applyBorder="1" applyAlignment="1">
      <alignment horizontal="center" vertical="center"/>
    </xf>
    <xf numFmtId="9" fontId="101" fillId="2" borderId="95" xfId="2" applyFont="1" applyFill="1" applyBorder="1" applyAlignment="1">
      <alignment horizontal="center" vertical="center"/>
    </xf>
    <xf numFmtId="187" fontId="163" fillId="10" borderId="95" xfId="0" applyNumberFormat="1" applyFont="1" applyFill="1" applyBorder="1" applyAlignment="1">
      <alignment horizontal="center" vertical="center"/>
    </xf>
    <xf numFmtId="176" fontId="334" fillId="0" borderId="95" xfId="142" applyNumberFormat="1" applyFont="1" applyBorder="1" applyAlignment="1">
      <alignment horizontal="left" vertical="center"/>
    </xf>
    <xf numFmtId="0" fontId="103" fillId="0" borderId="95" xfId="0" applyFont="1" applyBorder="1" applyAlignment="1">
      <alignment horizontal="left" vertical="center" wrapText="1"/>
    </xf>
    <xf numFmtId="0" fontId="101" fillId="4" borderId="95" xfId="0" applyFont="1" applyFill="1" applyBorder="1" applyAlignment="1">
      <alignment horizontal="center" vertical="center"/>
    </xf>
    <xf numFmtId="0" fontId="102" fillId="6" borderId="95" xfId="0" applyFont="1" applyFill="1" applyBorder="1" applyAlignment="1">
      <alignment horizontal="left" vertical="center"/>
    </xf>
    <xf numFmtId="0" fontId="102" fillId="6" borderId="152" xfId="0" applyFont="1" applyFill="1" applyBorder="1" applyAlignment="1">
      <alignment horizontal="left" vertical="center"/>
    </xf>
    <xf numFmtId="177" fontId="223" fillId="6" borderId="95" xfId="0" applyNumberFormat="1" applyFont="1" applyFill="1" applyBorder="1" applyAlignment="1">
      <alignment horizontal="left" vertical="center"/>
    </xf>
    <xf numFmtId="0" fontId="224" fillId="6" borderId="95" xfId="0" applyFont="1" applyFill="1" applyBorder="1" applyAlignment="1">
      <alignment vertical="center" wrapText="1"/>
    </xf>
    <xf numFmtId="0" fontId="225" fillId="6" borderId="95" xfId="0" applyFont="1" applyFill="1" applyBorder="1" applyAlignment="1">
      <alignment vertical="center" wrapText="1"/>
    </xf>
    <xf numFmtId="0" fontId="102" fillId="6" borderId="95" xfId="0" applyFont="1" applyFill="1" applyBorder="1" applyAlignment="1">
      <alignment horizontal="center" vertical="center"/>
    </xf>
    <xf numFmtId="0" fontId="102" fillId="6" borderId="95" xfId="2" applyNumberFormat="1" applyFont="1" applyFill="1" applyBorder="1" applyAlignment="1">
      <alignment horizontal="center" vertical="center"/>
    </xf>
    <xf numFmtId="0" fontId="166" fillId="0" borderId="94" xfId="143" applyFont="1" applyBorder="1" applyAlignment="1">
      <alignment horizontal="left" vertical="top" wrapText="1"/>
    </xf>
    <xf numFmtId="177" fontId="101" fillId="0" borderId="151" xfId="0" applyNumberFormat="1" applyFont="1" applyBorder="1" applyAlignment="1">
      <alignment horizontal="left" vertical="center"/>
    </xf>
    <xf numFmtId="0" fontId="102" fillId="0" borderId="152" xfId="0" applyFont="1" applyBorder="1" applyAlignment="1">
      <alignment horizontal="center" vertical="center"/>
    </xf>
    <xf numFmtId="0" fontId="102" fillId="0" borderId="152" xfId="0" applyFont="1" applyBorder="1">
      <alignment vertical="center"/>
    </xf>
    <xf numFmtId="0" fontId="223" fillId="2" borderId="152" xfId="0" applyFont="1" applyFill="1" applyBorder="1" applyAlignment="1">
      <alignment horizontal="center" vertical="center"/>
    </xf>
    <xf numFmtId="9" fontId="102" fillId="2" borderId="152" xfId="2" applyFont="1" applyFill="1" applyBorder="1" applyAlignment="1">
      <alignment horizontal="center" vertical="center"/>
    </xf>
    <xf numFmtId="0" fontId="102" fillId="0" borderId="152" xfId="2" applyNumberFormat="1" applyFont="1" applyFill="1" applyBorder="1" applyAlignment="1">
      <alignment horizontal="center" vertical="center"/>
    </xf>
    <xf numFmtId="176" fontId="102" fillId="0" borderId="152" xfId="0" applyNumberFormat="1" applyFont="1" applyBorder="1" applyAlignment="1">
      <alignment horizontal="center" vertical="center"/>
    </xf>
    <xf numFmtId="0" fontId="227" fillId="0" borderId="156" xfId="0" applyFont="1" applyBorder="1">
      <alignment vertical="center"/>
    </xf>
    <xf numFmtId="0" fontId="102" fillId="0" borderId="152" xfId="0" applyFont="1" applyBorder="1" applyAlignment="1">
      <alignment horizontal="left" vertical="center"/>
    </xf>
    <xf numFmtId="0" fontId="101" fillId="3" borderId="152" xfId="0" applyFont="1" applyFill="1" applyBorder="1" applyAlignment="1">
      <alignment horizontal="center" vertical="center"/>
    </xf>
    <xf numFmtId="0" fontId="101" fillId="2" borderId="152" xfId="0" applyFont="1" applyFill="1" applyBorder="1" applyAlignment="1">
      <alignment horizontal="center" vertical="center"/>
    </xf>
    <xf numFmtId="0" fontId="166" fillId="0" borderId="152" xfId="0" applyFont="1" applyBorder="1" applyAlignment="1">
      <alignment vertical="center" wrapText="1"/>
    </xf>
    <xf numFmtId="0" fontId="214" fillId="0" borderId="152" xfId="0" applyFont="1" applyBorder="1" applyAlignment="1">
      <alignment vertical="center" wrapText="1"/>
    </xf>
    <xf numFmtId="0" fontId="101" fillId="0" borderId="152" xfId="0" applyFont="1" applyBorder="1">
      <alignment vertical="center"/>
    </xf>
    <xf numFmtId="0" fontId="101" fillId="0" borderId="152" xfId="0" applyFont="1" applyBorder="1" applyAlignment="1">
      <alignment horizontal="left" vertical="center"/>
    </xf>
    <xf numFmtId="177" fontId="101" fillId="0" borderId="164" xfId="0" applyNumberFormat="1" applyFont="1" applyBorder="1" applyAlignment="1">
      <alignment horizontal="left" vertical="center"/>
    </xf>
    <xf numFmtId="177" fontId="101" fillId="0" borderId="150" xfId="0" applyNumberFormat="1" applyFont="1" applyBorder="1" applyAlignment="1">
      <alignment horizontal="left" vertical="center"/>
    </xf>
    <xf numFmtId="177" fontId="101" fillId="0" borderId="4" xfId="0" applyNumberFormat="1" applyFont="1" applyBorder="1" applyAlignment="1">
      <alignment horizontal="left" vertical="center"/>
    </xf>
    <xf numFmtId="177" fontId="101" fillId="0" borderId="2" xfId="0" applyNumberFormat="1" applyFont="1" applyBorder="1" applyAlignment="1">
      <alignment horizontal="left" vertical="center"/>
    </xf>
    <xf numFmtId="0" fontId="180" fillId="0" borderId="0" xfId="0" applyFont="1" applyAlignment="1">
      <alignment vertical="top"/>
    </xf>
    <xf numFmtId="0" fontId="185" fillId="0" borderId="0" xfId="0" applyFont="1" applyAlignment="1">
      <alignment vertical="top"/>
    </xf>
    <xf numFmtId="0" fontId="125" fillId="0" borderId="0" xfId="0" applyFont="1" applyAlignment="1">
      <alignment horizontal="left" vertical="center" wrapText="1"/>
    </xf>
    <xf numFmtId="0" fontId="169" fillId="0" borderId="0" xfId="0" applyFont="1" applyAlignment="1">
      <alignment vertical="center" wrapText="1"/>
    </xf>
    <xf numFmtId="0" fontId="227" fillId="0" borderId="0" xfId="0" applyFont="1" applyAlignment="1">
      <alignment horizontal="center" vertical="center"/>
    </xf>
    <xf numFmtId="0" fontId="227" fillId="0" borderId="2" xfId="0" applyFont="1" applyBorder="1">
      <alignment vertical="center"/>
    </xf>
    <xf numFmtId="0" fontId="227" fillId="0" borderId="3" xfId="0" applyFont="1" applyBorder="1">
      <alignment vertical="center"/>
    </xf>
    <xf numFmtId="0" fontId="228" fillId="0" borderId="0" xfId="0" applyFont="1" applyAlignment="1">
      <alignment horizontal="center" vertical="center"/>
    </xf>
    <xf numFmtId="9" fontId="227" fillId="0" borderId="0" xfId="2" applyFont="1" applyFill="1" applyBorder="1" applyAlignment="1">
      <alignment horizontal="center" vertical="center"/>
    </xf>
    <xf numFmtId="176" fontId="102" fillId="0" borderId="0" xfId="0" applyNumberFormat="1" applyFont="1" applyAlignment="1">
      <alignment horizontal="center" vertical="center"/>
    </xf>
    <xf numFmtId="0" fontId="228" fillId="3" borderId="3" xfId="0" applyFont="1" applyFill="1" applyBorder="1" applyAlignment="1">
      <alignment horizontal="center" vertical="center"/>
    </xf>
    <xf numFmtId="176" fontId="101" fillId="0" borderId="0" xfId="0" applyNumberFormat="1" applyFont="1" applyAlignment="1">
      <alignment horizontal="center" vertical="center"/>
    </xf>
    <xf numFmtId="179" fontId="214" fillId="0" borderId="0" xfId="0" applyNumberFormat="1" applyFont="1" applyAlignment="1">
      <alignment horizontal="center" vertical="center"/>
    </xf>
    <xf numFmtId="0" fontId="125" fillId="0" borderId="0" xfId="0" applyFont="1" applyAlignment="1">
      <alignment vertical="center" wrapText="1"/>
    </xf>
    <xf numFmtId="179" fontId="102" fillId="0" borderId="0" xfId="0" applyNumberFormat="1" applyFont="1" applyAlignment="1">
      <alignment horizontal="center" vertical="center"/>
    </xf>
    <xf numFmtId="0" fontId="227" fillId="0" borderId="155" xfId="0" applyFont="1" applyBorder="1">
      <alignment vertical="center"/>
    </xf>
    <xf numFmtId="177" fontId="101" fillId="0" borderId="169" xfId="0" applyNumberFormat="1" applyFont="1" applyBorder="1" applyAlignment="1">
      <alignment horizontal="left" vertical="center"/>
    </xf>
    <xf numFmtId="177" fontId="101" fillId="0" borderId="163" xfId="0" applyNumberFormat="1" applyFont="1" applyBorder="1" applyAlignment="1">
      <alignment horizontal="left" vertical="center"/>
    </xf>
    <xf numFmtId="0" fontId="101" fillId="0" borderId="162" xfId="0" applyFont="1" applyBorder="1" applyAlignment="1">
      <alignment horizontal="center" vertical="center"/>
    </xf>
    <xf numFmtId="177" fontId="101" fillId="0" borderId="161" xfId="0" applyNumberFormat="1" applyFont="1" applyBorder="1" applyAlignment="1">
      <alignment horizontal="left" vertical="center"/>
    </xf>
    <xf numFmtId="0" fontId="101" fillId="0" borderId="163" xfId="0" applyFont="1" applyBorder="1" applyAlignment="1">
      <alignment horizontal="center" vertical="center"/>
    </xf>
    <xf numFmtId="0" fontId="101" fillId="0" borderId="108" xfId="0" applyFont="1" applyBorder="1" applyAlignment="1">
      <alignment horizontal="center" vertical="center"/>
    </xf>
    <xf numFmtId="179" fontId="223" fillId="6" borderId="95" xfId="0" applyNumberFormat="1" applyFont="1" applyFill="1" applyBorder="1" applyAlignment="1">
      <alignment horizontal="center" vertical="center"/>
    </xf>
    <xf numFmtId="0" fontId="169" fillId="6" borderId="124" xfId="0" applyFont="1" applyFill="1" applyBorder="1" applyAlignment="1">
      <alignment vertical="center" wrapText="1"/>
    </xf>
    <xf numFmtId="0" fontId="102" fillId="6" borderId="0" xfId="0" applyFont="1" applyFill="1">
      <alignment vertical="center"/>
    </xf>
    <xf numFmtId="177" fontId="223" fillId="0" borderId="172" xfId="0" applyNumberFormat="1" applyFont="1" applyBorder="1" applyAlignment="1">
      <alignment horizontal="left" vertical="center"/>
    </xf>
    <xf numFmtId="0" fontId="102" fillId="0" borderId="170" xfId="0" applyFont="1" applyBorder="1" applyAlignment="1">
      <alignment horizontal="left" vertical="center"/>
    </xf>
    <xf numFmtId="0" fontId="101" fillId="0" borderId="171" xfId="0" applyFont="1" applyBorder="1" applyAlignment="1">
      <alignment horizontal="left" vertical="center"/>
    </xf>
    <xf numFmtId="0" fontId="329" fillId="0" borderId="95" xfId="142" applyFont="1" applyBorder="1" applyAlignment="1">
      <alignment wrapText="1"/>
    </xf>
    <xf numFmtId="0" fontId="102" fillId="6" borderId="152" xfId="0" applyFont="1" applyFill="1" applyBorder="1" applyAlignment="1">
      <alignment horizontal="center" vertical="center"/>
    </xf>
    <xf numFmtId="0" fontId="127" fillId="6" borderId="95" xfId="0" applyFont="1" applyFill="1" applyBorder="1" applyAlignment="1">
      <alignment vertical="center" wrapText="1"/>
    </xf>
    <xf numFmtId="0" fontId="224" fillId="6" borderId="95" xfId="0" applyFont="1" applyFill="1" applyBorder="1" applyAlignment="1">
      <alignment horizontal="left" vertical="center" wrapText="1"/>
    </xf>
    <xf numFmtId="0" fontId="163" fillId="3" borderId="95" xfId="0" applyFont="1" applyFill="1" applyBorder="1" applyAlignment="1">
      <alignment horizontal="center" vertical="center"/>
    </xf>
    <xf numFmtId="0" fontId="169" fillId="10" borderId="124" xfId="0" applyFont="1" applyFill="1" applyBorder="1" applyAlignment="1">
      <alignment vertical="center" wrapText="1"/>
    </xf>
    <xf numFmtId="0" fontId="166" fillId="0" borderId="95" xfId="46" applyFont="1" applyFill="1" applyBorder="1" applyAlignment="1">
      <alignment horizontal="left" vertical="top" wrapText="1"/>
    </xf>
    <xf numFmtId="0" fontId="166" fillId="0" borderId="94" xfId="143" applyFont="1" applyBorder="1" applyAlignment="1">
      <alignment vertical="top" wrapText="1"/>
    </xf>
    <xf numFmtId="1" fontId="334" fillId="0" borderId="95" xfId="142" applyNumberFormat="1" applyFont="1" applyBorder="1" applyAlignment="1">
      <alignment horizontal="left" vertical="center"/>
    </xf>
    <xf numFmtId="0" fontId="322" fillId="0" borderId="94" xfId="0" applyFont="1" applyBorder="1" applyAlignment="1">
      <alignment vertical="top" wrapText="1"/>
    </xf>
    <xf numFmtId="0" fontId="127" fillId="0" borderId="95" xfId="0" applyFont="1" applyBorder="1" applyAlignment="1">
      <alignment vertical="center" wrapText="1"/>
    </xf>
    <xf numFmtId="0" fontId="103" fillId="10" borderId="95" xfId="0" applyFont="1" applyFill="1" applyBorder="1" applyAlignment="1">
      <alignment vertical="center" wrapText="1"/>
    </xf>
    <xf numFmtId="177" fontId="163" fillId="0" borderId="95" xfId="0" applyNumberFormat="1" applyFont="1" applyBorder="1" applyAlignment="1">
      <alignment horizontal="left" vertical="center"/>
    </xf>
    <xf numFmtId="0" fontId="169" fillId="3" borderId="124" xfId="0" applyFont="1" applyFill="1" applyBorder="1" applyAlignment="1">
      <alignment vertical="center" wrapText="1"/>
    </xf>
    <xf numFmtId="177" fontId="223" fillId="0" borderId="95" xfId="0" applyNumberFormat="1" applyFont="1" applyBorder="1" applyAlignment="1">
      <alignment horizontal="center" vertical="center"/>
    </xf>
    <xf numFmtId="176" fontId="334" fillId="0" borderId="95" xfId="142" applyNumberFormat="1" applyFont="1" applyBorder="1" applyAlignment="1">
      <alignment horizontal="right" vertical="center"/>
    </xf>
    <xf numFmtId="177" fontId="223" fillId="0" borderId="152" xfId="0" applyNumberFormat="1" applyFont="1" applyBorder="1" applyAlignment="1">
      <alignment horizontal="left" vertical="center"/>
    </xf>
    <xf numFmtId="176" fontId="334" fillId="0" borderId="152" xfId="142" applyNumberFormat="1" applyFont="1" applyBorder="1" applyAlignment="1">
      <alignment horizontal="right" vertical="center"/>
    </xf>
    <xf numFmtId="0" fontId="103" fillId="0" borderId="152" xfId="0" applyFont="1" applyBorder="1" applyAlignment="1">
      <alignment vertical="center" wrapText="1"/>
    </xf>
    <xf numFmtId="0" fontId="224" fillId="0" borderId="152" xfId="0" applyFont="1" applyBorder="1" applyAlignment="1">
      <alignment vertical="center" wrapText="1"/>
    </xf>
    <xf numFmtId="178" fontId="101" fillId="0" borderId="152" xfId="1" applyNumberFormat="1" applyFont="1" applyFill="1" applyBorder="1" applyAlignment="1">
      <alignment horizontal="center" vertical="center"/>
    </xf>
    <xf numFmtId="6" fontId="101" fillId="0" borderId="152" xfId="1" applyFont="1" applyFill="1" applyBorder="1" applyAlignment="1">
      <alignment horizontal="center" vertical="center"/>
    </xf>
    <xf numFmtId="6" fontId="101" fillId="2" borderId="152" xfId="1" applyFont="1" applyFill="1" applyBorder="1" applyAlignment="1">
      <alignment horizontal="center" vertical="center"/>
    </xf>
    <xf numFmtId="0" fontId="125" fillId="0" borderId="95" xfId="0" applyFont="1" applyBorder="1">
      <alignment vertical="center"/>
    </xf>
    <xf numFmtId="0" fontId="166" fillId="0" borderId="95" xfId="143" applyFont="1" applyBorder="1" applyAlignment="1">
      <alignment vertical="top" wrapText="1"/>
    </xf>
    <xf numFmtId="1" fontId="334" fillId="0" borderId="95" xfId="142" applyNumberFormat="1" applyFont="1" applyBorder="1" applyAlignment="1">
      <alignment horizontal="right" vertical="center"/>
    </xf>
    <xf numFmtId="0" fontId="102" fillId="35" borderId="95" xfId="0" applyFont="1" applyFill="1" applyBorder="1">
      <alignment vertical="center"/>
    </xf>
    <xf numFmtId="178" fontId="102" fillId="0" borderId="95" xfId="1" applyNumberFormat="1" applyFont="1" applyFill="1" applyBorder="1" applyAlignment="1">
      <alignment horizontal="center" vertical="center"/>
    </xf>
    <xf numFmtId="176" fontId="223" fillId="6" borderId="95" xfId="0" applyNumberFormat="1" applyFont="1" applyFill="1" applyBorder="1" applyAlignment="1">
      <alignment horizontal="center" vertical="center"/>
    </xf>
    <xf numFmtId="176" fontId="102" fillId="6" borderId="95" xfId="0" applyNumberFormat="1" applyFont="1" applyFill="1" applyBorder="1" applyAlignment="1">
      <alignment horizontal="center" vertical="center"/>
    </xf>
    <xf numFmtId="0" fontId="101" fillId="3" borderId="95" xfId="0" applyFont="1" applyFill="1" applyBorder="1" applyAlignment="1">
      <alignment horizontal="center" vertical="center" wrapText="1"/>
    </xf>
    <xf numFmtId="0" fontId="166" fillId="0" borderId="95" xfId="0" applyFont="1" applyBorder="1" applyAlignment="1">
      <alignment horizontal="left" vertical="center" wrapText="1"/>
    </xf>
    <xf numFmtId="0" fontId="163" fillId="0" borderId="95" xfId="0" applyFont="1" applyBorder="1" applyAlignment="1">
      <alignment horizontal="left" vertical="center"/>
    </xf>
    <xf numFmtId="0" fontId="163" fillId="0" borderId="95" xfId="0" applyFont="1" applyBorder="1">
      <alignment vertical="center"/>
    </xf>
    <xf numFmtId="0" fontId="103" fillId="4" borderId="95" xfId="0" applyFont="1" applyFill="1" applyBorder="1" applyAlignment="1">
      <alignment vertical="center" wrapText="1"/>
    </xf>
    <xf numFmtId="179" fontId="102" fillId="0" borderId="95" xfId="2" applyNumberFormat="1" applyFont="1" applyFill="1" applyBorder="1" applyAlignment="1">
      <alignment horizontal="center" vertical="center"/>
    </xf>
    <xf numFmtId="0" fontId="103" fillId="6" borderId="95" xfId="0" applyFont="1" applyFill="1" applyBorder="1" applyAlignment="1">
      <alignment vertical="center" wrapText="1"/>
    </xf>
    <xf numFmtId="0" fontId="101" fillId="37" borderId="95" xfId="0" applyFont="1" applyFill="1" applyBorder="1" applyAlignment="1">
      <alignment horizontal="center" vertical="center"/>
    </xf>
    <xf numFmtId="0" fontId="276" fillId="6" borderId="95" xfId="0" applyFont="1" applyFill="1" applyBorder="1" applyAlignment="1">
      <alignment vertical="center" wrapText="1"/>
    </xf>
    <xf numFmtId="0" fontId="125" fillId="6" borderId="95" xfId="0" applyFont="1" applyFill="1" applyBorder="1" applyAlignment="1">
      <alignment vertical="center" wrapText="1"/>
    </xf>
    <xf numFmtId="187" fontId="223" fillId="10" borderId="95" xfId="0" applyNumberFormat="1" applyFont="1" applyFill="1" applyBorder="1" applyAlignment="1">
      <alignment horizontal="center" vertical="center"/>
    </xf>
    <xf numFmtId="0" fontId="102" fillId="39" borderId="95" xfId="0" applyFont="1" applyFill="1" applyBorder="1">
      <alignment vertical="center"/>
    </xf>
    <xf numFmtId="0" fontId="222" fillId="0" borderId="95" xfId="0" applyFont="1" applyBorder="1" applyAlignment="1"/>
    <xf numFmtId="0" fontId="166" fillId="0" borderId="95" xfId="142" applyFont="1" applyBorder="1" applyAlignment="1">
      <alignment wrapText="1"/>
    </xf>
    <xf numFmtId="179" fontId="163" fillId="0" borderId="95" xfId="2" applyNumberFormat="1" applyFont="1" applyFill="1" applyBorder="1" applyAlignment="1">
      <alignment horizontal="center" vertical="center"/>
    </xf>
    <xf numFmtId="0" fontId="163" fillId="6" borderId="95" xfId="0" applyFont="1" applyFill="1" applyBorder="1" applyAlignment="1">
      <alignment horizontal="center" vertical="center"/>
    </xf>
    <xf numFmtId="176" fontId="223" fillId="6" borderId="95" xfId="2" applyNumberFormat="1" applyFont="1" applyFill="1" applyBorder="1" applyAlignment="1">
      <alignment horizontal="center" vertical="center"/>
    </xf>
    <xf numFmtId="0" fontId="169" fillId="6" borderId="124" xfId="0" applyFont="1" applyFill="1" applyBorder="1" applyAlignment="1">
      <alignment horizontal="center" vertical="center" wrapText="1"/>
    </xf>
    <xf numFmtId="0" fontId="223" fillId="6" borderId="95" xfId="2" applyNumberFormat="1" applyFont="1" applyFill="1" applyBorder="1" applyAlignment="1">
      <alignment horizontal="center" vertical="center"/>
    </xf>
    <xf numFmtId="176" fontId="163" fillId="0" borderId="95" xfId="2" applyNumberFormat="1" applyFont="1" applyFill="1" applyBorder="1" applyAlignment="1">
      <alignment horizontal="center" vertical="center"/>
    </xf>
    <xf numFmtId="179" fontId="223" fillId="6" borderId="95" xfId="2" applyNumberFormat="1" applyFont="1" applyFill="1" applyBorder="1" applyAlignment="1">
      <alignment horizontal="center" vertical="center"/>
    </xf>
    <xf numFmtId="0" fontId="336" fillId="0" borderId="95" xfId="0" applyFont="1" applyBorder="1" applyAlignment="1">
      <alignment horizontal="left" vertical="center"/>
    </xf>
    <xf numFmtId="176" fontId="223" fillId="34" borderId="95" xfId="0" applyNumberFormat="1" applyFont="1" applyFill="1" applyBorder="1" applyAlignment="1">
      <alignment horizontal="center" vertical="center"/>
    </xf>
    <xf numFmtId="0" fontId="166" fillId="0" borderId="94" xfId="0" applyFont="1" applyBorder="1" applyAlignment="1">
      <alignment horizontal="center" vertical="top" wrapText="1"/>
    </xf>
    <xf numFmtId="180" fontId="102" fillId="0" borderId="95" xfId="0" applyNumberFormat="1" applyFont="1" applyBorder="1" applyAlignment="1">
      <alignment horizontal="left" vertical="center"/>
    </xf>
    <xf numFmtId="0" fontId="103" fillId="0" borderId="95" xfId="0" applyFont="1" applyBorder="1" applyAlignment="1">
      <alignment wrapText="1" shrinkToFit="1"/>
    </xf>
    <xf numFmtId="0" fontId="225" fillId="0" borderId="95" xfId="0" applyFont="1" applyBorder="1" applyAlignment="1">
      <alignment wrapText="1" shrinkToFit="1"/>
    </xf>
    <xf numFmtId="0" fontId="224" fillId="0" borderId="95" xfId="0" applyFont="1" applyBorder="1" applyAlignment="1">
      <alignment vertical="top" wrapText="1" shrinkToFit="1"/>
    </xf>
    <xf numFmtId="0" fontId="225" fillId="0" borderId="95" xfId="0" applyFont="1" applyBorder="1" applyAlignment="1">
      <alignment vertical="top" wrapText="1" shrinkToFit="1"/>
    </xf>
    <xf numFmtId="0" fontId="224" fillId="0" borderId="95" xfId="0" applyFont="1" applyBorder="1" applyAlignment="1">
      <alignment wrapText="1" shrinkToFit="1"/>
    </xf>
    <xf numFmtId="0" fontId="102" fillId="2" borderId="95" xfId="0" applyFont="1" applyFill="1" applyBorder="1" applyAlignment="1">
      <alignment horizontal="center" vertical="center"/>
    </xf>
    <xf numFmtId="6" fontId="102" fillId="37" borderId="95" xfId="1" applyFont="1" applyFill="1" applyBorder="1" applyAlignment="1">
      <alignment horizontal="center" vertical="center"/>
    </xf>
    <xf numFmtId="9" fontId="102" fillId="37" borderId="95" xfId="2" applyFont="1" applyFill="1" applyBorder="1" applyAlignment="1">
      <alignment horizontal="center" vertical="center"/>
    </xf>
    <xf numFmtId="0" fontId="329" fillId="0" borderId="95" xfId="142" applyFont="1" applyBorder="1"/>
    <xf numFmtId="0" fontId="169" fillId="38" borderId="124" xfId="0" applyFont="1" applyFill="1" applyBorder="1" applyAlignment="1">
      <alignment vertical="center" wrapText="1"/>
    </xf>
    <xf numFmtId="176" fontId="334" fillId="0" borderId="147" xfId="142" applyNumberFormat="1" applyFont="1" applyBorder="1" applyAlignment="1">
      <alignment horizontal="right" vertical="center"/>
    </xf>
    <xf numFmtId="0" fontId="214" fillId="0" borderId="147" xfId="0" applyFont="1" applyBorder="1" applyAlignment="1">
      <alignment vertical="center" wrapText="1"/>
    </xf>
    <xf numFmtId="0" fontId="103" fillId="0" borderId="147" xfId="0" applyFont="1" applyBorder="1" applyAlignment="1">
      <alignment vertical="center" wrapText="1"/>
    </xf>
    <xf numFmtId="0" fontId="224" fillId="0" borderId="147" xfId="0" applyFont="1" applyBorder="1" applyAlignment="1">
      <alignment vertical="center" wrapText="1"/>
    </xf>
    <xf numFmtId="178" fontId="101" fillId="0" borderId="147" xfId="1" applyNumberFormat="1" applyFont="1" applyFill="1" applyBorder="1" applyAlignment="1">
      <alignment horizontal="center" vertical="center"/>
    </xf>
    <xf numFmtId="6" fontId="101" fillId="2" borderId="147" xfId="1" applyFont="1" applyFill="1" applyBorder="1" applyAlignment="1">
      <alignment horizontal="center" vertical="center"/>
    </xf>
    <xf numFmtId="0" fontId="214" fillId="0" borderId="144" xfId="0" applyFont="1" applyBorder="1" applyAlignment="1">
      <alignment vertical="center" wrapText="1"/>
    </xf>
    <xf numFmtId="176" fontId="163" fillId="10" borderId="95" xfId="0" applyNumberFormat="1" applyFont="1" applyFill="1" applyBorder="1" applyAlignment="1">
      <alignment horizontal="center" vertical="center"/>
    </xf>
    <xf numFmtId="0" fontId="166" fillId="0" borderId="94" xfId="46" applyFont="1" applyFill="1" applyBorder="1" applyAlignment="1">
      <alignment horizontal="left" vertical="top" wrapText="1"/>
    </xf>
    <xf numFmtId="6" fontId="228" fillId="0" borderId="95" xfId="1" applyFont="1" applyFill="1" applyBorder="1" applyAlignment="1">
      <alignment horizontal="center" vertical="center"/>
    </xf>
    <xf numFmtId="1" fontId="228" fillId="2" borderId="95" xfId="0" applyNumberFormat="1" applyFont="1" applyFill="1" applyBorder="1" applyAlignment="1">
      <alignment horizontal="center" vertical="center"/>
    </xf>
    <xf numFmtId="49" fontId="102" fillId="6" borderId="95" xfId="0" applyNumberFormat="1" applyFont="1" applyFill="1" applyBorder="1" applyAlignment="1">
      <alignment horizontal="left" vertical="center"/>
    </xf>
    <xf numFmtId="0" fontId="169" fillId="6" borderId="95" xfId="0" applyFont="1" applyFill="1" applyBorder="1" applyAlignment="1">
      <alignment vertical="center" wrapText="1"/>
    </xf>
    <xf numFmtId="6" fontId="228" fillId="6" borderId="95" xfId="1" applyFont="1" applyFill="1" applyBorder="1" applyAlignment="1">
      <alignment horizontal="center" vertical="center"/>
    </xf>
    <xf numFmtId="1" fontId="228" fillId="6" borderId="95" xfId="0" applyNumberFormat="1" applyFont="1" applyFill="1" applyBorder="1" applyAlignment="1">
      <alignment horizontal="center" vertical="center"/>
    </xf>
    <xf numFmtId="1" fontId="101" fillId="6" borderId="95" xfId="0" applyNumberFormat="1" applyFont="1" applyFill="1" applyBorder="1" applyAlignment="1">
      <alignment horizontal="center" vertical="center"/>
    </xf>
    <xf numFmtId="6" fontId="101" fillId="6" borderId="95" xfId="1" applyFont="1" applyFill="1" applyBorder="1" applyAlignment="1">
      <alignment horizontal="center" vertical="center"/>
    </xf>
    <xf numFmtId="49" fontId="102" fillId="0" borderId="95" xfId="0" applyNumberFormat="1" applyFont="1" applyBorder="1" applyAlignment="1">
      <alignment horizontal="left" vertical="center" wrapText="1"/>
    </xf>
    <xf numFmtId="187" fontId="101" fillId="10" borderId="95" xfId="0" applyNumberFormat="1" applyFont="1" applyFill="1" applyBorder="1" applyAlignment="1">
      <alignment horizontal="center" vertical="center"/>
    </xf>
    <xf numFmtId="0" fontId="125" fillId="6" borderId="95" xfId="0" applyFont="1" applyFill="1" applyBorder="1" applyAlignment="1">
      <alignment vertical="center" wrapText="1" shrinkToFit="1"/>
    </xf>
    <xf numFmtId="0" fontId="169" fillId="6" borderId="95" xfId="0" applyFont="1" applyFill="1" applyBorder="1" applyAlignment="1">
      <alignment vertical="center" wrapText="1" shrinkToFit="1"/>
    </xf>
    <xf numFmtId="0" fontId="125" fillId="0" borderId="95" xfId="0" applyFont="1" applyBorder="1" applyAlignment="1">
      <alignment vertical="center" wrapText="1" shrinkToFit="1"/>
    </xf>
    <xf numFmtId="0" fontId="169" fillId="0" borderId="95" xfId="0" applyFont="1" applyBorder="1" applyAlignment="1">
      <alignment vertical="center" wrapText="1" shrinkToFit="1"/>
    </xf>
    <xf numFmtId="0" fontId="102" fillId="0" borderId="95" xfId="0" applyFont="1" applyBorder="1" applyAlignment="1">
      <alignment vertical="center" wrapText="1"/>
    </xf>
    <xf numFmtId="6" fontId="169" fillId="0" borderId="95" xfId="0" applyNumberFormat="1" applyFont="1" applyBorder="1" applyAlignment="1">
      <alignment vertical="center" wrapText="1"/>
    </xf>
    <xf numFmtId="177" fontId="337" fillId="0" borderId="95" xfId="0" applyNumberFormat="1" applyFont="1" applyBorder="1" applyAlignment="1">
      <alignment horizontal="left" vertical="center" wrapText="1"/>
    </xf>
    <xf numFmtId="1" fontId="226" fillId="0" borderId="95" xfId="0" applyNumberFormat="1" applyFont="1" applyBorder="1" applyAlignment="1">
      <alignment horizontal="left" vertical="center" wrapText="1"/>
    </xf>
    <xf numFmtId="0" fontId="166" fillId="0" borderId="124" xfId="0" applyFont="1" applyBorder="1" applyAlignment="1">
      <alignment vertical="top" wrapText="1"/>
    </xf>
    <xf numFmtId="176" fontId="102" fillId="0" borderId="95" xfId="2" applyNumberFormat="1" applyFont="1" applyFill="1" applyBorder="1" applyAlignment="1">
      <alignment horizontal="center" vertical="center"/>
    </xf>
    <xf numFmtId="0" fontId="102" fillId="4" borderId="95" xfId="0" applyFont="1" applyFill="1" applyBorder="1" applyAlignment="1">
      <alignment horizontal="left" vertical="center"/>
    </xf>
    <xf numFmtId="0" fontId="125" fillId="4" borderId="95" xfId="0" applyFont="1" applyFill="1" applyBorder="1" applyAlignment="1">
      <alignment vertical="center" wrapText="1"/>
    </xf>
    <xf numFmtId="0" fontId="102" fillId="2" borderId="95" xfId="0" applyFont="1" applyFill="1" applyBorder="1" applyAlignment="1">
      <alignment horizontal="left" vertical="center"/>
    </xf>
    <xf numFmtId="1" fontId="163" fillId="2" borderId="95" xfId="0" applyNumberFormat="1" applyFont="1" applyFill="1" applyBorder="1" applyAlignment="1">
      <alignment horizontal="center" vertical="center"/>
    </xf>
    <xf numFmtId="0" fontId="166" fillId="0" borderId="95" xfId="46" applyFont="1" applyBorder="1" applyAlignment="1">
      <alignment vertical="top" wrapText="1"/>
    </xf>
    <xf numFmtId="0" fontId="169" fillId="4" borderId="124" xfId="0" applyFont="1" applyFill="1" applyBorder="1" applyAlignment="1">
      <alignment vertical="center" wrapText="1"/>
    </xf>
    <xf numFmtId="189" fontId="101" fillId="2" borderId="95" xfId="2" applyNumberFormat="1" applyFont="1" applyFill="1" applyBorder="1" applyAlignment="1">
      <alignment horizontal="center" vertical="center"/>
    </xf>
    <xf numFmtId="1" fontId="226" fillId="0" borderId="147" xfId="0" applyNumberFormat="1" applyFont="1" applyBorder="1" applyAlignment="1">
      <alignment horizontal="left" vertical="center"/>
    </xf>
    <xf numFmtId="0" fontId="101" fillId="0" borderId="147" xfId="0" applyFont="1" applyBorder="1" applyAlignment="1">
      <alignment horizontal="left" vertical="center"/>
    </xf>
    <xf numFmtId="1" fontId="101" fillId="2" borderId="147" xfId="0" applyNumberFormat="1" applyFont="1" applyFill="1" applyBorder="1" applyAlignment="1">
      <alignment horizontal="center" vertical="center"/>
    </xf>
    <xf numFmtId="1" fontId="102" fillId="0" borderId="147" xfId="2" applyNumberFormat="1" applyFont="1" applyFill="1" applyBorder="1" applyAlignment="1">
      <alignment horizontal="center" vertical="center"/>
    </xf>
    <xf numFmtId="6" fontId="101" fillId="10" borderId="95" xfId="1" applyFont="1" applyFill="1" applyBorder="1" applyAlignment="1">
      <alignment horizontal="center" vertical="center"/>
    </xf>
    <xf numFmtId="0" fontId="338" fillId="0" borderId="95" xfId="0" applyFont="1" applyBorder="1">
      <alignment vertical="center"/>
    </xf>
    <xf numFmtId="2" fontId="102" fillId="0" borderId="95" xfId="2" applyNumberFormat="1" applyFont="1" applyFill="1" applyBorder="1" applyAlignment="1">
      <alignment horizontal="center" vertical="center"/>
    </xf>
    <xf numFmtId="2" fontId="163" fillId="0" borderId="95" xfId="2" applyNumberFormat="1" applyFont="1" applyFill="1" applyBorder="1" applyAlignment="1">
      <alignment horizontal="center" vertical="center"/>
    </xf>
    <xf numFmtId="177" fontId="101" fillId="0" borderId="95" xfId="307" applyNumberFormat="1" applyFont="1" applyBorder="1" applyAlignment="1">
      <alignment horizontal="left" vertical="center"/>
    </xf>
    <xf numFmtId="186" fontId="102" fillId="0" borderId="95" xfId="2" applyNumberFormat="1" applyFont="1" applyFill="1" applyBorder="1" applyAlignment="1">
      <alignment horizontal="center" vertical="center"/>
    </xf>
    <xf numFmtId="0" fontId="166" fillId="0" borderId="95" xfId="0" applyFont="1" applyBorder="1">
      <alignment vertical="center"/>
    </xf>
    <xf numFmtId="177" fontId="102" fillId="6" borderId="95" xfId="0" applyNumberFormat="1" applyFont="1" applyFill="1" applyBorder="1" applyAlignment="1">
      <alignment horizontal="left" vertical="center"/>
    </xf>
    <xf numFmtId="0" fontId="101" fillId="6" borderId="95" xfId="0" applyFont="1" applyFill="1" applyBorder="1" applyAlignment="1">
      <alignment horizontal="left" vertical="center"/>
    </xf>
    <xf numFmtId="0" fontId="101" fillId="6" borderId="95" xfId="0" applyFont="1" applyFill="1" applyBorder="1">
      <alignment vertical="center"/>
    </xf>
    <xf numFmtId="1" fontId="102" fillId="6" borderId="95" xfId="2" applyNumberFormat="1" applyFont="1" applyFill="1" applyBorder="1" applyAlignment="1">
      <alignment horizontal="center" vertical="center"/>
    </xf>
    <xf numFmtId="0" fontId="166" fillId="6" borderId="94" xfId="0" applyFont="1" applyFill="1" applyBorder="1" applyAlignment="1">
      <alignment vertical="top" wrapText="1"/>
    </xf>
    <xf numFmtId="0" fontId="125" fillId="0" borderId="95" xfId="2" applyNumberFormat="1" applyFont="1" applyFill="1" applyBorder="1" applyAlignment="1">
      <alignment horizontal="center" vertical="center" wrapText="1"/>
    </xf>
    <xf numFmtId="0" fontId="101" fillId="3" borderId="147" xfId="0" applyFont="1" applyFill="1" applyBorder="1" applyAlignment="1">
      <alignment horizontal="center" vertical="center"/>
    </xf>
    <xf numFmtId="6" fontId="102" fillId="10" borderId="147" xfId="1" applyFont="1" applyFill="1" applyBorder="1" applyAlignment="1">
      <alignment horizontal="center" vertical="center"/>
    </xf>
    <xf numFmtId="6" fontId="102" fillId="0" borderId="147" xfId="1" applyFont="1" applyFill="1" applyBorder="1" applyAlignment="1">
      <alignment horizontal="center" vertical="center"/>
    </xf>
    <xf numFmtId="0" fontId="223" fillId="2" borderId="147" xfId="0" applyFont="1" applyFill="1" applyBorder="1" applyAlignment="1">
      <alignment horizontal="center" vertical="center"/>
    </xf>
    <xf numFmtId="9" fontId="102" fillId="2" borderId="147" xfId="2" applyFont="1" applyFill="1" applyBorder="1" applyAlignment="1">
      <alignment horizontal="center" vertical="center"/>
    </xf>
    <xf numFmtId="0" fontId="125" fillId="0" borderId="147" xfId="2" applyNumberFormat="1" applyFont="1" applyFill="1" applyBorder="1" applyAlignment="1">
      <alignment horizontal="center" vertical="center" wrapText="1"/>
    </xf>
    <xf numFmtId="49" fontId="102" fillId="0" borderId="147" xfId="0" applyNumberFormat="1" applyFont="1" applyBorder="1" applyAlignment="1">
      <alignment horizontal="left" vertical="center"/>
    </xf>
    <xf numFmtId="186" fontId="102" fillId="0" borderId="147" xfId="2" applyNumberFormat="1" applyFont="1" applyFill="1" applyBorder="1" applyAlignment="1">
      <alignment horizontal="center" vertical="center"/>
    </xf>
    <xf numFmtId="0" fontId="169" fillId="0" borderId="96" xfId="0" applyFont="1" applyBorder="1" applyAlignment="1">
      <alignment horizontal="center" vertical="center" wrapText="1"/>
    </xf>
    <xf numFmtId="0" fontId="163" fillId="0" borderId="95" xfId="0" applyFont="1" applyBorder="1" applyAlignment="1">
      <alignment horizontal="center" vertical="center"/>
    </xf>
    <xf numFmtId="0" fontId="322" fillId="0" borderId="94" xfId="0" applyFont="1" applyBorder="1">
      <alignment vertical="center"/>
    </xf>
    <xf numFmtId="0" fontId="102" fillId="0" borderId="99" xfId="0" applyFont="1" applyBorder="1" applyAlignment="1">
      <alignment horizontal="center" vertical="center"/>
    </xf>
    <xf numFmtId="49" fontId="102" fillId="0" borderId="99" xfId="0" applyNumberFormat="1" applyFont="1" applyBorder="1" applyAlignment="1">
      <alignment horizontal="left" vertical="center"/>
    </xf>
    <xf numFmtId="0" fontId="102" fillId="0" borderId="99" xfId="0" applyFont="1" applyBorder="1" applyAlignment="1">
      <alignment horizontal="left" vertical="center"/>
    </xf>
    <xf numFmtId="0" fontId="102" fillId="0" borderId="99" xfId="0" applyFont="1" applyBorder="1">
      <alignment vertical="center"/>
    </xf>
    <xf numFmtId="0" fontId="125" fillId="0" borderId="99" xfId="0" applyFont="1" applyBorder="1" applyAlignment="1">
      <alignment vertical="center" wrapText="1"/>
    </xf>
    <xf numFmtId="0" fontId="169" fillId="0" borderId="99" xfId="0" applyFont="1" applyBorder="1" applyAlignment="1">
      <alignment vertical="center" wrapText="1"/>
    </xf>
    <xf numFmtId="0" fontId="101" fillId="3" borderId="99" xfId="0" applyFont="1" applyFill="1" applyBorder="1" applyAlignment="1">
      <alignment horizontal="center" vertical="center"/>
    </xf>
    <xf numFmtId="6" fontId="102" fillId="0" borderId="99" xfId="1" applyFont="1" applyFill="1" applyBorder="1" applyAlignment="1">
      <alignment horizontal="center" vertical="center"/>
    </xf>
    <xf numFmtId="1" fontId="101" fillId="2" borderId="99" xfId="0" applyNumberFormat="1" applyFont="1" applyFill="1" applyBorder="1" applyAlignment="1">
      <alignment horizontal="center" vertical="center"/>
    </xf>
    <xf numFmtId="6" fontId="102" fillId="2" borderId="99" xfId="1" applyFont="1" applyFill="1" applyBorder="1" applyAlignment="1">
      <alignment horizontal="center" vertical="center"/>
    </xf>
    <xf numFmtId="9" fontId="102" fillId="2" borderId="99" xfId="2" applyFont="1" applyFill="1" applyBorder="1" applyAlignment="1">
      <alignment horizontal="center" vertical="center"/>
    </xf>
    <xf numFmtId="0" fontId="102" fillId="0" borderId="99" xfId="2" applyNumberFormat="1" applyFont="1" applyFill="1" applyBorder="1" applyAlignment="1">
      <alignment horizontal="center" vertical="center"/>
    </xf>
    <xf numFmtId="179" fontId="102" fillId="0" borderId="99" xfId="0" applyNumberFormat="1" applyFont="1" applyBorder="1" applyAlignment="1">
      <alignment horizontal="center" vertical="center"/>
    </xf>
    <xf numFmtId="0" fontId="169" fillId="0" borderId="145" xfId="0" applyFont="1" applyBorder="1" applyAlignment="1">
      <alignment vertical="center" wrapText="1"/>
    </xf>
    <xf numFmtId="0" fontId="322" fillId="0" borderId="146" xfId="0" applyFont="1" applyBorder="1" applyAlignment="1">
      <alignment vertical="center" wrapText="1"/>
    </xf>
    <xf numFmtId="0" fontId="102" fillId="0" borderId="97" xfId="0" applyFont="1" applyBorder="1" applyAlignment="1">
      <alignment horizontal="left" vertical="center"/>
    </xf>
    <xf numFmtId="177" fontId="223" fillId="0" borderId="97" xfId="0" applyNumberFormat="1" applyFont="1" applyBorder="1" applyAlignment="1">
      <alignment horizontal="left" vertical="center"/>
    </xf>
    <xf numFmtId="0" fontId="102" fillId="0" borderId="97" xfId="0" applyFont="1" applyBorder="1">
      <alignment vertical="center"/>
    </xf>
    <xf numFmtId="0" fontId="103" fillId="10" borderId="97" xfId="0" applyFont="1" applyFill="1" applyBorder="1" applyAlignment="1">
      <alignment vertical="center" wrapText="1"/>
    </xf>
    <xf numFmtId="0" fontId="276" fillId="0" borderId="97" xfId="0" applyFont="1" applyBorder="1" applyAlignment="1">
      <alignment vertical="center" wrapText="1"/>
    </xf>
    <xf numFmtId="0" fontId="224" fillId="0" borderId="97" xfId="0" applyFont="1" applyBorder="1" applyAlignment="1">
      <alignment horizontal="left" vertical="center" wrapText="1"/>
    </xf>
    <xf numFmtId="0" fontId="101" fillId="3" borderId="97" xfId="0" applyFont="1" applyFill="1" applyBorder="1" applyAlignment="1">
      <alignment horizontal="center" vertical="center"/>
    </xf>
    <xf numFmtId="178" fontId="101" fillId="0" borderId="97" xfId="1" applyNumberFormat="1" applyFont="1" applyFill="1" applyBorder="1" applyAlignment="1">
      <alignment horizontal="center" vertical="center"/>
    </xf>
    <xf numFmtId="6" fontId="102" fillId="0" borderId="97" xfId="1" applyFont="1" applyFill="1" applyBorder="1" applyAlignment="1">
      <alignment horizontal="center" vertical="center"/>
    </xf>
    <xf numFmtId="0" fontId="223" fillId="2" borderId="97" xfId="0" applyFont="1" applyFill="1" applyBorder="1" applyAlignment="1">
      <alignment horizontal="center" vertical="center"/>
    </xf>
    <xf numFmtId="6" fontId="102" fillId="2" borderId="97" xfId="1" applyFont="1" applyFill="1" applyBorder="1" applyAlignment="1">
      <alignment horizontal="center" vertical="center"/>
    </xf>
    <xf numFmtId="9" fontId="102" fillId="2" borderId="97" xfId="2" applyFont="1" applyFill="1" applyBorder="1" applyAlignment="1">
      <alignment horizontal="center" vertical="center"/>
    </xf>
    <xf numFmtId="0" fontId="102" fillId="0" borderId="97" xfId="2" applyNumberFormat="1" applyFont="1" applyFill="1" applyBorder="1" applyAlignment="1">
      <alignment horizontal="center" vertical="center"/>
    </xf>
    <xf numFmtId="176" fontId="102" fillId="0" borderId="97" xfId="0" applyNumberFormat="1" applyFont="1" applyBorder="1" applyAlignment="1">
      <alignment horizontal="center" vertical="center"/>
    </xf>
    <xf numFmtId="0" fontId="169" fillId="0" borderId="96" xfId="0" applyFont="1" applyBorder="1" applyAlignment="1">
      <alignment vertical="center" wrapText="1"/>
    </xf>
    <xf numFmtId="179" fontId="163" fillId="10" borderId="95" xfId="0" applyNumberFormat="1" applyFont="1" applyFill="1" applyBorder="1" applyAlignment="1">
      <alignment horizontal="center" vertical="center"/>
    </xf>
    <xf numFmtId="0" fontId="224" fillId="10" borderId="95" xfId="0" applyFont="1" applyFill="1" applyBorder="1" applyAlignment="1">
      <alignment vertical="center" wrapText="1"/>
    </xf>
    <xf numFmtId="0" fontId="166" fillId="0" borderId="94" xfId="46" applyFont="1" applyFill="1" applyBorder="1" applyAlignment="1">
      <alignment vertical="top" wrapText="1"/>
    </xf>
    <xf numFmtId="49" fontId="223" fillId="0" borderId="95" xfId="0" applyNumberFormat="1" applyFont="1" applyBorder="1" applyAlignment="1">
      <alignment horizontal="left" vertical="center"/>
    </xf>
    <xf numFmtId="49" fontId="334" fillId="0" borderId="95" xfId="142" applyNumberFormat="1" applyFont="1" applyBorder="1" applyAlignment="1">
      <alignment horizontal="left" vertical="center"/>
    </xf>
    <xf numFmtId="6" fontId="102" fillId="0" borderId="152" xfId="1" applyFont="1" applyFill="1" applyBorder="1" applyAlignment="1">
      <alignment horizontal="center" vertical="center"/>
    </xf>
    <xf numFmtId="6" fontId="102" fillId="2" borderId="152" xfId="1" applyFont="1" applyFill="1" applyBorder="1" applyAlignment="1">
      <alignment horizontal="center" vertical="center"/>
    </xf>
    <xf numFmtId="0" fontId="222" fillId="0" borderId="95" xfId="0" applyFont="1" applyBorder="1" applyAlignment="1">
      <alignment horizontal="left" vertical="center"/>
    </xf>
    <xf numFmtId="0" fontId="214" fillId="0" borderId="94" xfId="0" applyFont="1" applyBorder="1" applyAlignment="1">
      <alignment vertical="center" wrapText="1"/>
    </xf>
    <xf numFmtId="176" fontId="339" fillId="0" borderId="95" xfId="142" applyNumberFormat="1" applyFont="1" applyBorder="1" applyAlignment="1">
      <alignment horizontal="left" vertical="center"/>
    </xf>
    <xf numFmtId="0" fontId="125" fillId="0" borderId="95" xfId="142" applyFont="1" applyBorder="1" applyAlignment="1">
      <alignment wrapText="1"/>
    </xf>
    <xf numFmtId="177" fontId="223" fillId="39" borderId="95" xfId="0" applyNumberFormat="1" applyFont="1" applyFill="1" applyBorder="1" applyAlignment="1">
      <alignment horizontal="left" vertical="center"/>
    </xf>
    <xf numFmtId="177" fontId="223" fillId="0" borderId="95" xfId="0" quotePrefix="1" applyNumberFormat="1" applyFont="1" applyBorder="1" applyAlignment="1">
      <alignment horizontal="left" vertical="center"/>
    </xf>
    <xf numFmtId="179" fontId="102" fillId="10" borderId="147" xfId="0" applyNumberFormat="1" applyFont="1" applyFill="1" applyBorder="1" applyAlignment="1">
      <alignment horizontal="center" vertical="center"/>
    </xf>
    <xf numFmtId="0" fontId="102" fillId="35" borderId="147" xfId="0" applyFont="1" applyFill="1" applyBorder="1">
      <alignment vertical="center"/>
    </xf>
    <xf numFmtId="0" fontId="329" fillId="0" borderId="147" xfId="142" applyFont="1" applyBorder="1" applyAlignment="1">
      <alignment wrapText="1"/>
    </xf>
    <xf numFmtId="0" fontId="224" fillId="0" borderId="147" xfId="0" applyFont="1" applyBorder="1" applyAlignment="1">
      <alignment horizontal="left" vertical="center" wrapText="1"/>
    </xf>
    <xf numFmtId="0" fontId="163" fillId="0" borderId="152" xfId="0" applyFont="1" applyBorder="1" applyAlignment="1">
      <alignment horizontal="left" vertical="center"/>
    </xf>
    <xf numFmtId="0" fontId="169" fillId="0" borderId="95" xfId="0" applyFont="1" applyBorder="1" applyAlignment="1">
      <alignment horizontal="center" vertical="center" wrapText="1"/>
    </xf>
    <xf numFmtId="0" fontId="125" fillId="0" borderId="95" xfId="0" applyFont="1" applyBorder="1" applyAlignment="1">
      <alignment horizontal="center" vertical="center" wrapText="1"/>
    </xf>
    <xf numFmtId="0" fontId="102" fillId="3" borderId="95" xfId="0" applyFont="1" applyFill="1" applyBorder="1" applyAlignment="1">
      <alignment horizontal="center" vertical="center"/>
    </xf>
    <xf numFmtId="0" fontId="322" fillId="0" borderId="94" xfId="0" applyFont="1" applyBorder="1" applyAlignment="1">
      <alignment horizontal="center" vertical="top" wrapText="1"/>
    </xf>
    <xf numFmtId="0" fontId="102" fillId="4" borderId="152" xfId="0" applyFont="1" applyFill="1" applyBorder="1" applyAlignment="1">
      <alignment horizontal="left" vertical="center"/>
    </xf>
    <xf numFmtId="49" fontId="102" fillId="4" borderId="95" xfId="0" applyNumberFormat="1" applyFont="1" applyFill="1" applyBorder="1" applyAlignment="1">
      <alignment horizontal="left" vertical="center"/>
    </xf>
    <xf numFmtId="0" fontId="169" fillId="4" borderId="95" xfId="0" applyFont="1" applyFill="1" applyBorder="1" applyAlignment="1">
      <alignment vertical="center" wrapText="1"/>
    </xf>
    <xf numFmtId="0" fontId="102" fillId="4" borderId="95" xfId="0" applyFont="1" applyFill="1" applyBorder="1" applyAlignment="1">
      <alignment horizontal="center" vertical="center"/>
    </xf>
    <xf numFmtId="6" fontId="101" fillId="4" borderId="95" xfId="1" applyFont="1" applyFill="1" applyBorder="1" applyAlignment="1">
      <alignment horizontal="center" vertical="center"/>
    </xf>
    <xf numFmtId="9" fontId="102" fillId="4" borderId="95" xfId="2" applyFont="1" applyFill="1" applyBorder="1" applyAlignment="1">
      <alignment horizontal="center" vertical="center"/>
    </xf>
    <xf numFmtId="0" fontId="102" fillId="4" borderId="95" xfId="2" applyNumberFormat="1" applyFont="1" applyFill="1" applyBorder="1" applyAlignment="1">
      <alignment horizontal="center" vertical="center"/>
    </xf>
    <xf numFmtId="0" fontId="102" fillId="4" borderId="0" xfId="0" applyFont="1" applyFill="1">
      <alignment vertical="center"/>
    </xf>
    <xf numFmtId="0" fontId="166" fillId="0" borderId="95" xfId="46" applyFont="1" applyFill="1" applyBorder="1" applyAlignment="1">
      <alignment vertical="top" wrapText="1"/>
    </xf>
    <xf numFmtId="0" fontId="102" fillId="39" borderId="95" xfId="0" applyFont="1" applyFill="1" applyBorder="1" applyAlignment="1">
      <alignment horizontal="left" vertical="center"/>
    </xf>
    <xf numFmtId="0" fontId="340" fillId="0" borderId="95" xfId="142" applyFont="1" applyBorder="1" applyAlignment="1">
      <alignment wrapText="1"/>
    </xf>
    <xf numFmtId="0" fontId="344" fillId="0" borderId="0" xfId="0" applyFont="1" applyAlignment="1">
      <alignment vertical="top" wrapText="1"/>
    </xf>
    <xf numFmtId="0" fontId="254" fillId="0" borderId="0" xfId="0" applyFont="1" applyAlignment="1">
      <alignment vertical="top" wrapText="1"/>
    </xf>
    <xf numFmtId="0" fontId="254" fillId="0" borderId="0" xfId="0" applyFont="1" applyAlignment="1">
      <alignment horizontal="left" vertical="center" wrapText="1"/>
    </xf>
    <xf numFmtId="0" fontId="324" fillId="0" borderId="0" xfId="0" applyFont="1" applyAlignment="1">
      <alignment vertical="center" wrapText="1"/>
    </xf>
    <xf numFmtId="0" fontId="254" fillId="0" borderId="0" xfId="0" applyFont="1" applyAlignment="1">
      <alignment vertical="center" wrapText="1"/>
    </xf>
    <xf numFmtId="6" fontId="324" fillId="0" borderId="0" xfId="1" applyFont="1" applyFill="1" applyAlignment="1">
      <alignment horizontal="center" vertical="center" wrapText="1"/>
    </xf>
    <xf numFmtId="6" fontId="254" fillId="0" borderId="0" xfId="1" applyFont="1" applyFill="1" applyAlignment="1">
      <alignment horizontal="center" vertical="center" wrapText="1"/>
    </xf>
    <xf numFmtId="0" fontId="324" fillId="0" borderId="0" xfId="0" applyFont="1" applyAlignment="1">
      <alignment horizontal="center" vertical="center" wrapText="1"/>
    </xf>
    <xf numFmtId="0" fontId="254" fillId="0" borderId="0" xfId="1" applyNumberFormat="1" applyFont="1" applyFill="1" applyAlignment="1">
      <alignment horizontal="center" vertical="center" wrapText="1"/>
    </xf>
    <xf numFmtId="0" fontId="254" fillId="0" borderId="0" xfId="0" applyFont="1" applyAlignment="1">
      <alignment horizontal="center" vertical="center" wrapText="1"/>
    </xf>
    <xf numFmtId="0" fontId="345" fillId="5" borderId="95" xfId="1" applyNumberFormat="1" applyFont="1" applyFill="1" applyBorder="1" applyAlignment="1">
      <alignment horizontal="center" vertical="center"/>
    </xf>
    <xf numFmtId="6" fontId="347" fillId="5" borderId="95" xfId="1" applyFont="1" applyFill="1" applyBorder="1" applyAlignment="1">
      <alignment horizontal="center" vertical="center"/>
    </xf>
    <xf numFmtId="6" fontId="345" fillId="5" borderId="95" xfId="1" applyFont="1" applyFill="1" applyBorder="1" applyAlignment="1">
      <alignment horizontal="center" vertical="center"/>
    </xf>
    <xf numFmtId="0" fontId="90" fillId="5" borderId="95" xfId="0" applyFont="1" applyFill="1" applyBorder="1" applyAlignment="1">
      <alignment horizontal="center" vertical="center"/>
    </xf>
    <xf numFmtId="0" fontId="208" fillId="0" borderId="0" xfId="0" applyFont="1" applyAlignment="1">
      <alignment vertical="center" wrapText="1"/>
    </xf>
    <xf numFmtId="0" fontId="351" fillId="5" borderId="124" xfId="0" applyFont="1" applyFill="1" applyBorder="1" applyAlignment="1">
      <alignment horizontal="center" vertical="center" wrapText="1"/>
    </xf>
    <xf numFmtId="1" fontId="352" fillId="2" borderId="95" xfId="0" applyNumberFormat="1" applyFont="1" applyFill="1" applyBorder="1" applyAlignment="1">
      <alignment horizontal="center" vertical="center"/>
    </xf>
    <xf numFmtId="49" fontId="102" fillId="0" borderId="152" xfId="0" applyNumberFormat="1" applyFont="1" applyBorder="1" applyAlignment="1">
      <alignment horizontal="left" vertical="center"/>
    </xf>
    <xf numFmtId="0" fontId="125" fillId="0" borderId="152" xfId="0" applyFont="1" applyBorder="1" applyAlignment="1">
      <alignment vertical="center" wrapText="1"/>
    </xf>
    <xf numFmtId="1" fontId="101" fillId="2" borderId="152" xfId="0" applyNumberFormat="1" applyFont="1" applyFill="1" applyBorder="1" applyAlignment="1">
      <alignment horizontal="center" vertical="center"/>
    </xf>
    <xf numFmtId="186" fontId="102" fillId="0" borderId="152" xfId="2" applyNumberFormat="1" applyFont="1" applyFill="1" applyBorder="1" applyAlignment="1">
      <alignment horizontal="center" vertical="center"/>
    </xf>
    <xf numFmtId="0" fontId="353" fillId="0" borderId="95" xfId="0" applyFont="1" applyBorder="1" applyAlignment="1">
      <alignment horizontal="left" vertical="center"/>
    </xf>
    <xf numFmtId="0" fontId="129" fillId="0" borderId="152" xfId="0" applyFont="1" applyBorder="1" applyAlignment="1">
      <alignment vertical="center" wrapText="1"/>
    </xf>
    <xf numFmtId="0" fontId="148" fillId="0" borderId="95" xfId="0" applyFont="1" applyBorder="1" applyAlignment="1">
      <alignment vertical="center" wrapText="1"/>
    </xf>
    <xf numFmtId="0" fontId="148" fillId="0" borderId="152" xfId="0" applyFont="1" applyBorder="1" applyAlignment="1">
      <alignment vertical="center" wrapText="1"/>
    </xf>
    <xf numFmtId="0" fontId="102" fillId="10" borderId="152" xfId="0" applyFont="1" applyFill="1" applyBorder="1" applyAlignment="1">
      <alignment horizontal="center" vertical="center"/>
    </xf>
    <xf numFmtId="49" fontId="102" fillId="4" borderId="152" xfId="0" applyNumberFormat="1" applyFont="1" applyFill="1" applyBorder="1" applyAlignment="1">
      <alignment horizontal="left" vertical="center"/>
    </xf>
    <xf numFmtId="0" fontId="101" fillId="4" borderId="152" xfId="0" applyFont="1" applyFill="1" applyBorder="1" applyAlignment="1">
      <alignment horizontal="left" vertical="center"/>
    </xf>
    <xf numFmtId="0" fontId="101" fillId="4" borderId="152" xfId="0" applyFont="1" applyFill="1" applyBorder="1">
      <alignment vertical="center"/>
    </xf>
    <xf numFmtId="0" fontId="148" fillId="4" borderId="95" xfId="0" applyFont="1" applyFill="1" applyBorder="1" applyAlignment="1">
      <alignment vertical="center" wrapText="1"/>
    </xf>
    <xf numFmtId="0" fontId="166" fillId="4" borderId="152" xfId="0" applyFont="1" applyFill="1" applyBorder="1" applyAlignment="1">
      <alignment vertical="center" wrapText="1"/>
    </xf>
    <xf numFmtId="0" fontId="214" fillId="4" borderId="152" xfId="0" applyFont="1" applyFill="1" applyBorder="1" applyAlignment="1">
      <alignment vertical="center" wrapText="1"/>
    </xf>
    <xf numFmtId="0" fontId="125" fillId="4" borderId="152" xfId="0" applyFont="1" applyFill="1" applyBorder="1" applyAlignment="1">
      <alignment vertical="center" wrapText="1"/>
    </xf>
    <xf numFmtId="0" fontId="102" fillId="4" borderId="152" xfId="0" applyFont="1" applyFill="1" applyBorder="1">
      <alignment vertical="center"/>
    </xf>
    <xf numFmtId="6" fontId="101" fillId="4" borderId="152" xfId="1" applyFont="1" applyFill="1" applyBorder="1" applyAlignment="1">
      <alignment horizontal="center" vertical="center"/>
    </xf>
    <xf numFmtId="1" fontId="101" fillId="4" borderId="152" xfId="0" applyNumberFormat="1" applyFont="1" applyFill="1" applyBorder="1" applyAlignment="1">
      <alignment horizontal="center" vertical="center"/>
    </xf>
    <xf numFmtId="0" fontId="102" fillId="4" borderId="152" xfId="2" applyNumberFormat="1" applyFont="1" applyFill="1" applyBorder="1" applyAlignment="1">
      <alignment horizontal="center" vertical="center"/>
    </xf>
    <xf numFmtId="0" fontId="102" fillId="4" borderId="152" xfId="0" applyFont="1" applyFill="1" applyBorder="1" applyAlignment="1">
      <alignment horizontal="center" vertical="center"/>
    </xf>
    <xf numFmtId="0" fontId="169" fillId="4" borderId="153" xfId="0" applyFont="1" applyFill="1" applyBorder="1" applyAlignment="1">
      <alignment vertical="center" wrapText="1"/>
    </xf>
    <xf numFmtId="1" fontId="101" fillId="0" borderId="152" xfId="0" applyNumberFormat="1" applyFont="1" applyBorder="1" applyAlignment="1">
      <alignment horizontal="center" vertical="center"/>
    </xf>
    <xf numFmtId="0" fontId="169" fillId="0" borderId="152" xfId="0" applyFont="1" applyBorder="1" applyAlignment="1">
      <alignment vertical="center" wrapText="1"/>
    </xf>
    <xf numFmtId="179" fontId="102" fillId="10" borderId="152" xfId="0" applyNumberFormat="1" applyFont="1" applyFill="1" applyBorder="1" applyAlignment="1">
      <alignment horizontal="center" vertical="center"/>
    </xf>
    <xf numFmtId="0" fontId="132" fillId="0" borderId="152" xfId="0" applyFont="1" applyBorder="1" applyAlignment="1">
      <alignment vertical="center" wrapText="1"/>
    </xf>
    <xf numFmtId="0" fontId="353" fillId="6" borderId="95" xfId="0" applyFont="1" applyFill="1" applyBorder="1" applyAlignment="1">
      <alignment horizontal="left" vertical="center"/>
    </xf>
    <xf numFmtId="0" fontId="90" fillId="0" borderId="124" xfId="0" applyFont="1" applyBorder="1" applyAlignment="1">
      <alignment vertical="center" wrapText="1"/>
    </xf>
    <xf numFmtId="0" fontId="169" fillId="0" borderId="96" xfId="0" applyFont="1" applyBorder="1" applyAlignment="1">
      <alignment horizontal="left" vertical="center" wrapText="1"/>
    </xf>
    <xf numFmtId="179" fontId="101" fillId="0" borderId="99" xfId="0" applyNumberFormat="1" applyFont="1" applyBorder="1" applyAlignment="1">
      <alignment horizontal="center" vertical="center"/>
    </xf>
    <xf numFmtId="0" fontId="129" fillId="6" borderId="95" xfId="0" applyFont="1" applyFill="1" applyBorder="1" applyAlignment="1">
      <alignment vertical="center" wrapText="1"/>
    </xf>
    <xf numFmtId="0" fontId="125" fillId="0" borderId="152" xfId="0" applyFont="1" applyBorder="1" applyAlignment="1">
      <alignment horizontal="left" vertical="center"/>
    </xf>
    <xf numFmtId="6" fontId="101" fillId="10" borderId="152" xfId="1" applyFont="1" applyFill="1" applyBorder="1" applyAlignment="1">
      <alignment horizontal="center" vertical="center"/>
    </xf>
    <xf numFmtId="0" fontId="191" fillId="0" borderId="95" xfId="0" applyFont="1" applyBorder="1" applyAlignment="1">
      <alignment horizontal="left" vertical="center"/>
    </xf>
    <xf numFmtId="0" fontId="146" fillId="0" borderId="152" xfId="0" applyFont="1" applyBorder="1" applyAlignment="1">
      <alignment vertical="center" wrapText="1"/>
    </xf>
    <xf numFmtId="0" fontId="146" fillId="4" borderId="152" xfId="0" applyFont="1" applyFill="1" applyBorder="1" applyAlignment="1">
      <alignment vertical="center" wrapText="1"/>
    </xf>
    <xf numFmtId="0" fontId="62" fillId="0" borderId="152" xfId="0" applyFont="1" applyBorder="1" applyAlignment="1">
      <alignment horizontal="left" vertical="center"/>
    </xf>
    <xf numFmtId="0" fontId="43" fillId="0" borderId="95" xfId="0" applyFont="1" applyBorder="1" applyAlignment="1">
      <alignment vertical="center" wrapText="1"/>
    </xf>
    <xf numFmtId="0" fontId="12" fillId="0" borderId="10" xfId="0" applyFont="1" applyBorder="1" applyAlignment="1">
      <alignment horizontal="left" vertical="center"/>
    </xf>
    <xf numFmtId="0" fontId="20" fillId="0" borderId="88" xfId="0" applyFont="1" applyBorder="1" applyAlignment="1">
      <alignment horizontal="center" vertical="center"/>
    </xf>
    <xf numFmtId="0" fontId="20" fillId="0" borderId="89" xfId="0" applyFont="1" applyBorder="1" applyAlignment="1">
      <alignment horizontal="center" vertical="center"/>
    </xf>
    <xf numFmtId="0" fontId="100" fillId="0" borderId="95" xfId="0" applyFont="1" applyBorder="1" applyAlignment="1">
      <alignment vertical="center" wrapText="1"/>
    </xf>
    <xf numFmtId="0" fontId="132" fillId="10" borderId="95" xfId="0" applyFont="1" applyFill="1" applyBorder="1" applyAlignment="1">
      <alignment vertical="center" wrapText="1"/>
    </xf>
    <xf numFmtId="0" fontId="132" fillId="0" borderId="95" xfId="0" applyFont="1" applyBorder="1" applyAlignment="1">
      <alignment vertical="center" wrapText="1"/>
    </xf>
    <xf numFmtId="0" fontId="62" fillId="0" borderId="95" xfId="0" applyFont="1" applyBorder="1" applyAlignment="1">
      <alignment vertical="center" wrapText="1"/>
    </xf>
    <xf numFmtId="0" fontId="57" fillId="0" borderId="95" xfId="0" applyFont="1" applyBorder="1" applyAlignment="1">
      <alignment vertical="center" wrapText="1"/>
    </xf>
    <xf numFmtId="0" fontId="57" fillId="10" borderId="95" xfId="0" applyFont="1" applyFill="1" applyBorder="1" applyAlignment="1">
      <alignment vertical="center" wrapText="1"/>
    </xf>
    <xf numFmtId="0" fontId="62" fillId="10" borderId="95" xfId="0" applyFont="1" applyFill="1" applyBorder="1" applyAlignment="1">
      <alignment vertical="center" wrapText="1"/>
    </xf>
    <xf numFmtId="0" fontId="364" fillId="0" borderId="95" xfId="0" applyFont="1" applyBorder="1" applyAlignment="1">
      <alignment vertical="center" wrapText="1"/>
    </xf>
    <xf numFmtId="0" fontId="248" fillId="0" borderId="104" xfId="0" applyFont="1" applyBorder="1" applyAlignment="1">
      <alignment horizontal="center" vertical="center"/>
    </xf>
    <xf numFmtId="177" fontId="101" fillId="6" borderId="95" xfId="0" applyNumberFormat="1" applyFont="1" applyFill="1" applyBorder="1" applyAlignment="1">
      <alignment horizontal="left" vertical="center"/>
    </xf>
    <xf numFmtId="0" fontId="101" fillId="6" borderId="95" xfId="0" applyFont="1" applyFill="1" applyBorder="1" applyAlignment="1">
      <alignment horizontal="center" vertical="center"/>
    </xf>
    <xf numFmtId="0" fontId="102" fillId="0" borderId="169" xfId="0" applyFont="1" applyBorder="1" applyAlignment="1">
      <alignment horizontal="left" vertical="center"/>
    </xf>
    <xf numFmtId="177" fontId="102" fillId="0" borderId="169" xfId="0" applyNumberFormat="1" applyFont="1" applyBorder="1" applyAlignment="1">
      <alignment horizontal="left" vertical="center"/>
    </xf>
    <xf numFmtId="0" fontId="101" fillId="0" borderId="169" xfId="0" applyFont="1" applyBorder="1" applyAlignment="1">
      <alignment horizontal="left" vertical="center"/>
    </xf>
    <xf numFmtId="0" fontId="101" fillId="0" borderId="169" xfId="0" applyFont="1" applyBorder="1">
      <alignment vertical="center"/>
    </xf>
    <xf numFmtId="0" fontId="166" fillId="0" borderId="169" xfId="0" applyFont="1" applyBorder="1" applyAlignment="1">
      <alignment vertical="center" wrapText="1"/>
    </xf>
    <xf numFmtId="0" fontId="214" fillId="0" borderId="169" xfId="0" applyFont="1" applyBorder="1" applyAlignment="1">
      <alignment vertical="center" wrapText="1"/>
    </xf>
    <xf numFmtId="0" fontId="224" fillId="0" borderId="169" xfId="0" applyFont="1" applyBorder="1" applyAlignment="1">
      <alignment horizontal="left" vertical="center" wrapText="1"/>
    </xf>
    <xf numFmtId="0" fontId="102" fillId="0" borderId="169" xfId="0" applyFont="1" applyBorder="1">
      <alignment vertical="center"/>
    </xf>
    <xf numFmtId="0" fontId="101" fillId="3" borderId="169" xfId="0" applyFont="1" applyFill="1" applyBorder="1" applyAlignment="1">
      <alignment horizontal="center" vertical="center"/>
    </xf>
    <xf numFmtId="178" fontId="101" fillId="0" borderId="169" xfId="1" applyNumberFormat="1" applyFont="1" applyFill="1" applyBorder="1" applyAlignment="1">
      <alignment horizontal="center" vertical="center"/>
    </xf>
    <xf numFmtId="0" fontId="101" fillId="2" borderId="169" xfId="0" applyFont="1" applyFill="1" applyBorder="1" applyAlignment="1">
      <alignment horizontal="center" vertical="center"/>
    </xf>
    <xf numFmtId="0" fontId="102" fillId="0" borderId="169" xfId="2" applyNumberFormat="1" applyFont="1" applyFill="1" applyBorder="1" applyAlignment="1">
      <alignment horizontal="center" vertical="center"/>
    </xf>
    <xf numFmtId="176" fontId="102" fillId="0" borderId="169" xfId="0" applyNumberFormat="1" applyFont="1" applyBorder="1" applyAlignment="1">
      <alignment horizontal="center" vertical="center"/>
    </xf>
    <xf numFmtId="0" fontId="169" fillId="0" borderId="170" xfId="0" applyFont="1" applyBorder="1" applyAlignment="1">
      <alignment vertical="center" wrapText="1"/>
    </xf>
    <xf numFmtId="0" fontId="200" fillId="0" borderId="95" xfId="0" applyFont="1" applyBorder="1" applyAlignment="1">
      <alignment horizontal="left" vertical="center"/>
    </xf>
    <xf numFmtId="49" fontId="102" fillId="0" borderId="169" xfId="0" applyNumberFormat="1" applyFont="1" applyBorder="1" applyAlignment="1">
      <alignment horizontal="left" vertical="center"/>
    </xf>
    <xf numFmtId="0" fontId="125" fillId="0" borderId="169" xfId="0" applyFont="1" applyBorder="1" applyAlignment="1">
      <alignment vertical="center" wrapText="1"/>
    </xf>
    <xf numFmtId="0" fontId="169" fillId="0" borderId="169" xfId="0" applyFont="1" applyBorder="1" applyAlignment="1">
      <alignment vertical="center" wrapText="1"/>
    </xf>
    <xf numFmtId="0" fontId="102" fillId="0" borderId="169" xfId="0" applyFont="1" applyBorder="1" applyAlignment="1">
      <alignment horizontal="center" vertical="center"/>
    </xf>
    <xf numFmtId="6" fontId="101" fillId="0" borderId="169" xfId="1" applyFont="1" applyFill="1" applyBorder="1" applyAlignment="1">
      <alignment horizontal="center" vertical="center"/>
    </xf>
    <xf numFmtId="6" fontId="101" fillId="2" borderId="169" xfId="1" applyFont="1" applyFill="1" applyBorder="1" applyAlignment="1">
      <alignment horizontal="center" vertical="center"/>
    </xf>
    <xf numFmtId="9" fontId="102" fillId="2" borderId="169" xfId="2" applyFont="1" applyFill="1" applyBorder="1" applyAlignment="1">
      <alignment horizontal="center" vertical="center"/>
    </xf>
    <xf numFmtId="6" fontId="102" fillId="0" borderId="169" xfId="1" applyFont="1" applyFill="1" applyBorder="1" applyAlignment="1">
      <alignment horizontal="center" vertical="center"/>
    </xf>
    <xf numFmtId="1" fontId="101" fillId="2" borderId="169" xfId="0" applyNumberFormat="1" applyFont="1" applyFill="1" applyBorder="1" applyAlignment="1">
      <alignment horizontal="center" vertical="center"/>
    </xf>
    <xf numFmtId="9" fontId="101" fillId="2" borderId="169" xfId="2" applyFont="1" applyFill="1" applyBorder="1" applyAlignment="1">
      <alignment horizontal="center" vertical="center"/>
    </xf>
    <xf numFmtId="0" fontId="54" fillId="0" borderId="95" xfId="0" applyFont="1" applyBorder="1" applyAlignment="1">
      <alignment vertical="center" wrapText="1"/>
    </xf>
    <xf numFmtId="0" fontId="371" fillId="0" borderId="169" xfId="0" applyFont="1" applyBorder="1" applyAlignment="1">
      <alignment vertical="center" wrapText="1"/>
    </xf>
    <xf numFmtId="9" fontId="101" fillId="6" borderId="95" xfId="2" applyFont="1" applyFill="1" applyBorder="1" applyAlignment="1">
      <alignment horizontal="center" vertical="center"/>
    </xf>
    <xf numFmtId="0" fontId="49" fillId="6" borderId="95" xfId="0" applyFont="1" applyFill="1" applyBorder="1" applyAlignment="1">
      <alignment vertical="center" wrapText="1"/>
    </xf>
    <xf numFmtId="0" fontId="372" fillId="0" borderId="175" xfId="0" applyFont="1" applyBorder="1" applyAlignment="1">
      <alignment horizontal="center" vertical="top" wrapText="1"/>
    </xf>
    <xf numFmtId="0" fontId="372" fillId="0" borderId="176" xfId="0" applyFont="1" applyBorder="1" applyAlignment="1">
      <alignment horizontal="center" vertical="top" wrapText="1"/>
    </xf>
    <xf numFmtId="0" fontId="372" fillId="0" borderId="177" xfId="0" applyFont="1" applyBorder="1" applyAlignment="1">
      <alignment horizontal="center" vertical="top" wrapText="1"/>
    </xf>
    <xf numFmtId="177" fontId="223" fillId="0" borderId="169" xfId="0" applyNumberFormat="1" applyFont="1" applyBorder="1" applyAlignment="1">
      <alignment horizontal="left" vertical="center"/>
    </xf>
    <xf numFmtId="177" fontId="223" fillId="39" borderId="169" xfId="0" applyNumberFormat="1" applyFont="1" applyFill="1" applyBorder="1" applyAlignment="1">
      <alignment horizontal="left" vertical="center"/>
    </xf>
    <xf numFmtId="0" fontId="223" fillId="2" borderId="169" xfId="0" applyFont="1" applyFill="1" applyBorder="1" applyAlignment="1">
      <alignment horizontal="center" vertical="center"/>
    </xf>
    <xf numFmtId="0" fontId="49" fillId="0" borderId="95" xfId="0" applyFont="1" applyBorder="1" applyAlignment="1">
      <alignment vertical="center" wrapText="1"/>
    </xf>
    <xf numFmtId="179" fontId="102" fillId="0" borderId="169" xfId="2" applyNumberFormat="1" applyFont="1" applyFill="1" applyBorder="1" applyAlignment="1">
      <alignment horizontal="center" vertical="center"/>
    </xf>
    <xf numFmtId="6" fontId="101" fillId="10" borderId="169" xfId="1" applyFont="1" applyFill="1" applyBorder="1" applyAlignment="1">
      <alignment horizontal="center" vertical="center"/>
    </xf>
    <xf numFmtId="1" fontId="102" fillId="0" borderId="169" xfId="2" applyNumberFormat="1" applyFont="1" applyFill="1" applyBorder="1" applyAlignment="1">
      <alignment horizontal="center" vertical="center"/>
    </xf>
    <xf numFmtId="179" fontId="102" fillId="0" borderId="169" xfId="0" applyNumberFormat="1" applyFont="1" applyBorder="1" applyAlignment="1">
      <alignment horizontal="center" vertical="center"/>
    </xf>
    <xf numFmtId="0" fontId="224" fillId="0" borderId="169" xfId="0" applyFont="1" applyBorder="1" applyAlignment="1">
      <alignment vertical="center" wrapText="1"/>
    </xf>
    <xf numFmtId="179" fontId="223" fillId="0" borderId="169" xfId="0" applyNumberFormat="1" applyFont="1" applyBorder="1" applyAlignment="1">
      <alignment horizontal="center" vertical="center"/>
    </xf>
    <xf numFmtId="176" fontId="334" fillId="0" borderId="169" xfId="142" applyNumberFormat="1" applyFont="1" applyBorder="1" applyAlignment="1">
      <alignment horizontal="right" vertical="center"/>
    </xf>
    <xf numFmtId="0" fontId="125" fillId="0" borderId="169" xfId="0" applyFont="1" applyBorder="1" applyAlignment="1">
      <alignment vertical="center" wrapText="1" shrinkToFit="1"/>
    </xf>
    <xf numFmtId="0" fontId="169" fillId="0" borderId="169" xfId="0" applyFont="1" applyBorder="1" applyAlignment="1">
      <alignment vertical="center" wrapText="1" shrinkToFit="1"/>
    </xf>
    <xf numFmtId="0" fontId="372" fillId="0" borderId="94" xfId="0" applyFont="1" applyBorder="1" applyAlignment="1">
      <alignment horizontal="center" vertical="top" wrapText="1"/>
    </xf>
    <xf numFmtId="0" fontId="375" fillId="0" borderId="94" xfId="0" applyFont="1" applyBorder="1" applyAlignment="1">
      <alignment vertical="top" wrapText="1"/>
    </xf>
    <xf numFmtId="0" fontId="373" fillId="0" borderId="94" xfId="0" applyFont="1" applyBorder="1" applyAlignment="1">
      <alignment horizontal="center" vertical="top" wrapText="1"/>
    </xf>
    <xf numFmtId="176" fontId="374" fillId="0" borderId="178" xfId="142" applyNumberFormat="1" applyFont="1" applyBorder="1" applyAlignment="1">
      <alignment horizontal="right" vertical="center"/>
    </xf>
    <xf numFmtId="0" fontId="380" fillId="0" borderId="94" xfId="0" applyFont="1" applyBorder="1" applyAlignment="1">
      <alignment horizontal="center" vertical="top" wrapText="1"/>
    </xf>
    <xf numFmtId="176" fontId="374" fillId="0" borderId="0" xfId="142" applyNumberFormat="1" applyFont="1" applyAlignment="1">
      <alignment horizontal="right" vertical="center"/>
    </xf>
    <xf numFmtId="1" fontId="374" fillId="3" borderId="0" xfId="142" applyNumberFormat="1" applyFont="1" applyFill="1" applyAlignment="1">
      <alignment horizontal="right" vertical="center"/>
    </xf>
    <xf numFmtId="1" fontId="374" fillId="0" borderId="0" xfId="142" applyNumberFormat="1" applyFont="1" applyAlignment="1">
      <alignment horizontal="right" vertical="center"/>
    </xf>
    <xf numFmtId="0" fontId="373" fillId="0" borderId="176" xfId="0" applyFont="1" applyBorder="1" applyAlignment="1">
      <alignment horizontal="center" vertical="top" wrapText="1"/>
    </xf>
    <xf numFmtId="0" fontId="376" fillId="0" borderId="0" xfId="0" applyFont="1" applyAlignment="1">
      <alignment horizontal="left" vertical="center"/>
    </xf>
    <xf numFmtId="0" fontId="377" fillId="0" borderId="0" xfId="0" applyFont="1" applyAlignment="1">
      <alignment horizontal="left" vertical="center"/>
    </xf>
    <xf numFmtId="0" fontId="372" fillId="0" borderId="181" xfId="0" applyFont="1" applyBorder="1" applyAlignment="1">
      <alignment horizontal="center" vertical="top" wrapText="1"/>
    </xf>
    <xf numFmtId="0" fontId="379" fillId="0" borderId="181" xfId="0" applyFont="1" applyBorder="1" applyAlignment="1">
      <alignment horizontal="center" vertical="top" wrapText="1"/>
    </xf>
    <xf numFmtId="0" fontId="379" fillId="0" borderId="176" xfId="0" applyFont="1" applyBorder="1" applyAlignment="1">
      <alignment horizontal="center" vertical="top" wrapText="1"/>
    </xf>
    <xf numFmtId="0" fontId="381" fillId="0" borderId="94" xfId="0" applyFont="1" applyBorder="1" applyAlignment="1">
      <alignment horizontal="center" vertical="top" wrapText="1"/>
    </xf>
    <xf numFmtId="0" fontId="379" fillId="0" borderId="94" xfId="0" applyFont="1" applyBorder="1" applyAlignment="1">
      <alignment vertical="center" wrapText="1"/>
    </xf>
    <xf numFmtId="0" fontId="379" fillId="0" borderId="94" xfId="0" applyFont="1" applyBorder="1" applyAlignment="1">
      <alignment horizontal="center" vertical="top" wrapText="1"/>
    </xf>
    <xf numFmtId="176" fontId="378" fillId="0" borderId="0" xfId="142" applyNumberFormat="1" applyFont="1" applyAlignment="1">
      <alignment horizontal="right" vertical="center"/>
    </xf>
    <xf numFmtId="0" fontId="373" fillId="0" borderId="94" xfId="0" applyFont="1" applyBorder="1" applyAlignment="1">
      <alignment vertical="center" wrapText="1"/>
    </xf>
    <xf numFmtId="0" fontId="372" fillId="0" borderId="94" xfId="0" applyFont="1" applyBorder="1" applyAlignment="1">
      <alignment vertical="center" wrapText="1"/>
    </xf>
    <xf numFmtId="0" fontId="382" fillId="0" borderId="94" xfId="0" applyFont="1" applyBorder="1" applyAlignment="1">
      <alignment horizontal="left" vertical="center" wrapText="1"/>
    </xf>
    <xf numFmtId="0" fontId="383" fillId="0" borderId="11" xfId="0" applyFont="1" applyBorder="1" applyAlignment="1">
      <alignment horizontal="left" vertical="center" wrapText="1"/>
    </xf>
    <xf numFmtId="0" fontId="373" fillId="0" borderId="182" xfId="0" applyFont="1" applyBorder="1" applyAlignment="1">
      <alignment horizontal="center" vertical="center" wrapText="1"/>
    </xf>
    <xf numFmtId="0" fontId="384" fillId="0" borderId="183" xfId="0" applyFont="1" applyBorder="1" applyAlignment="1">
      <alignment horizontal="center" vertical="center" wrapText="1"/>
    </xf>
    <xf numFmtId="0" fontId="385" fillId="0" borderId="94" xfId="0" applyFont="1" applyBorder="1" applyAlignment="1">
      <alignment horizontal="left" vertical="center" wrapText="1"/>
    </xf>
    <xf numFmtId="0" fontId="373" fillId="0" borderId="176" xfId="0" applyFont="1" applyBorder="1" applyAlignment="1">
      <alignment horizontal="center" vertical="center" wrapText="1"/>
    </xf>
    <xf numFmtId="0" fontId="384" fillId="0" borderId="177" xfId="0" applyFont="1" applyBorder="1" applyAlignment="1">
      <alignment horizontal="center" vertical="center" wrapText="1"/>
    </xf>
    <xf numFmtId="0" fontId="384" fillId="62" borderId="94" xfId="0" applyFont="1" applyFill="1" applyBorder="1" applyAlignment="1">
      <alignment horizontal="center" vertical="center" wrapText="1"/>
    </xf>
    <xf numFmtId="0" fontId="372" fillId="0" borderId="176" xfId="0" applyFont="1" applyBorder="1" applyAlignment="1">
      <alignment horizontal="center" vertical="center" wrapText="1"/>
    </xf>
    <xf numFmtId="0" fontId="372" fillId="0" borderId="183" xfId="0" applyFont="1" applyBorder="1" applyAlignment="1">
      <alignment horizontal="center" vertical="center" wrapText="1"/>
    </xf>
    <xf numFmtId="0" fontId="372" fillId="0" borderId="177" xfId="0" applyFont="1" applyBorder="1" applyAlignment="1">
      <alignment horizontal="center" vertical="center" wrapText="1"/>
    </xf>
    <xf numFmtId="0" fontId="372" fillId="0" borderId="180" xfId="0" applyFont="1" applyBorder="1" applyAlignment="1">
      <alignment horizontal="center" vertical="center" wrapText="1"/>
    </xf>
    <xf numFmtId="0" fontId="372" fillId="0" borderId="179" xfId="0" applyFont="1" applyBorder="1" applyAlignment="1">
      <alignment horizontal="center" vertical="center" wrapText="1"/>
    </xf>
    <xf numFmtId="0" fontId="328" fillId="0" borderId="175" xfId="0" applyFont="1" applyBorder="1" applyAlignment="1">
      <alignment horizontal="center" vertical="top" wrapText="1"/>
    </xf>
    <xf numFmtId="0" fontId="156" fillId="0" borderId="94" xfId="0" applyFont="1" applyBorder="1" applyAlignment="1">
      <alignment horizontal="center" vertical="top" wrapText="1"/>
    </xf>
    <xf numFmtId="0" fontId="373" fillId="0" borderId="175" xfId="0" applyFont="1" applyBorder="1" applyAlignment="1">
      <alignment horizontal="center" vertical="top" wrapText="1"/>
    </xf>
    <xf numFmtId="0" fontId="376" fillId="0" borderId="169" xfId="0" applyFont="1" applyBorder="1" applyAlignment="1">
      <alignment horizontal="left" vertical="center"/>
    </xf>
    <xf numFmtId="0" fontId="384" fillId="0" borderId="175" xfId="0" applyFont="1" applyBorder="1" applyAlignment="1">
      <alignment horizontal="left" vertical="center" wrapText="1"/>
    </xf>
    <xf numFmtId="0" fontId="387" fillId="0" borderId="175" xfId="0" applyFont="1" applyBorder="1" applyAlignment="1">
      <alignment horizontal="left" vertical="center" wrapText="1"/>
    </xf>
    <xf numFmtId="0" fontId="388" fillId="63" borderId="169" xfId="7170" applyFont="1" applyFill="1" applyBorder="1" applyAlignment="1">
      <alignment horizontal="left" vertical="center"/>
    </xf>
    <xf numFmtId="0" fontId="389" fillId="0" borderId="175" xfId="0" applyFont="1" applyBorder="1" applyAlignment="1">
      <alignment horizontal="left" vertical="center" wrapText="1"/>
    </xf>
    <xf numFmtId="0" fontId="379" fillId="0" borderId="175" xfId="0" applyFont="1" applyBorder="1" applyAlignment="1">
      <alignment horizontal="left" vertical="center" wrapText="1"/>
    </xf>
    <xf numFmtId="0" fontId="387" fillId="0" borderId="176" xfId="0" applyFont="1" applyBorder="1" applyAlignment="1">
      <alignment horizontal="center" vertical="center" wrapText="1"/>
    </xf>
    <xf numFmtId="0" fontId="387" fillId="0" borderId="181" xfId="0" applyFont="1" applyBorder="1" applyAlignment="1">
      <alignment horizontal="center" vertical="center" wrapText="1"/>
    </xf>
    <xf numFmtId="0" fontId="373" fillId="0" borderId="181" xfId="0" applyFont="1" applyBorder="1" applyAlignment="1">
      <alignment horizontal="center" vertical="center" wrapText="1"/>
    </xf>
    <xf numFmtId="0" fontId="384" fillId="0" borderId="181" xfId="0" applyFont="1" applyBorder="1" applyAlignment="1">
      <alignment horizontal="center" vertical="center" wrapText="1"/>
    </xf>
    <xf numFmtId="0" fontId="390" fillId="0" borderId="94" xfId="0" applyFont="1" applyBorder="1" applyAlignment="1">
      <alignment horizontal="left" vertical="center" wrapText="1"/>
    </xf>
    <xf numFmtId="176" fontId="391" fillId="9" borderId="0" xfId="142" applyNumberFormat="1" applyFont="1" applyFill="1" applyAlignment="1">
      <alignment horizontal="center" vertical="center"/>
    </xf>
    <xf numFmtId="0" fontId="373" fillId="0" borderId="94" xfId="0" applyFont="1" applyBorder="1" applyAlignment="1">
      <alignment horizontal="center" vertical="center" wrapText="1"/>
    </xf>
    <xf numFmtId="0" fontId="387" fillId="0" borderId="94" xfId="0" applyFont="1" applyBorder="1" applyAlignment="1">
      <alignment horizontal="center" vertical="center" wrapText="1"/>
    </xf>
    <xf numFmtId="176" fontId="378" fillId="9" borderId="0" xfId="142" applyNumberFormat="1" applyFont="1" applyFill="1" applyAlignment="1">
      <alignment horizontal="center" vertical="center"/>
    </xf>
    <xf numFmtId="179" fontId="102" fillId="6" borderId="95" xfId="2" applyNumberFormat="1" applyFont="1" applyFill="1" applyBorder="1" applyAlignment="1">
      <alignment horizontal="center" vertical="center"/>
    </xf>
    <xf numFmtId="0" fontId="387" fillId="0" borderId="94" xfId="0" applyFont="1" applyBorder="1" applyAlignment="1">
      <alignment horizontal="left" vertical="center" wrapText="1"/>
    </xf>
    <xf numFmtId="0" fontId="102" fillId="4" borderId="95" xfId="0" applyFont="1" applyFill="1" applyBorder="1">
      <alignment vertical="center"/>
    </xf>
    <xf numFmtId="6" fontId="102" fillId="4" borderId="95" xfId="1" applyFont="1" applyFill="1" applyBorder="1" applyAlignment="1">
      <alignment horizontal="center" vertical="center"/>
    </xf>
    <xf numFmtId="1" fontId="101" fillId="4" borderId="95" xfId="0" applyNumberFormat="1" applyFont="1" applyFill="1" applyBorder="1" applyAlignment="1">
      <alignment horizontal="center" vertical="center"/>
    </xf>
    <xf numFmtId="9" fontId="101" fillId="4" borderId="95" xfId="2" applyFont="1" applyFill="1" applyBorder="1" applyAlignment="1">
      <alignment horizontal="center" vertical="center"/>
    </xf>
    <xf numFmtId="176" fontId="102" fillId="4" borderId="95" xfId="0" applyNumberFormat="1" applyFont="1" applyFill="1" applyBorder="1" applyAlignment="1">
      <alignment horizontal="center" vertical="center"/>
    </xf>
    <xf numFmtId="0" fontId="384" fillId="0" borderId="94" xfId="0" applyFont="1" applyBorder="1" applyAlignment="1">
      <alignment horizontal="left" vertical="center" wrapText="1"/>
    </xf>
    <xf numFmtId="0" fontId="379" fillId="0" borderId="94" xfId="0" applyFont="1" applyBorder="1" applyAlignment="1">
      <alignment horizontal="center" vertical="center" wrapText="1"/>
    </xf>
    <xf numFmtId="0" fontId="384" fillId="0" borderId="94" xfId="0" applyFont="1" applyBorder="1" applyAlignment="1">
      <alignment horizontal="center" vertical="center" wrapText="1"/>
    </xf>
    <xf numFmtId="0" fontId="392" fillId="0" borderId="94" xfId="0" applyFont="1" applyBorder="1" applyAlignment="1">
      <alignment horizontal="center" vertical="center" wrapText="1"/>
    </xf>
    <xf numFmtId="0" fontId="101" fillId="3" borderId="169" xfId="0" applyFont="1" applyFill="1" applyBorder="1" applyAlignment="1">
      <alignment horizontal="center" vertical="center" wrapText="1"/>
    </xf>
    <xf numFmtId="176" fontId="223" fillId="0" borderId="169" xfId="0" applyNumberFormat="1" applyFont="1" applyBorder="1" applyAlignment="1">
      <alignment horizontal="center" vertical="center"/>
    </xf>
    <xf numFmtId="6" fontId="102" fillId="2" borderId="169" xfId="1" applyFont="1" applyFill="1" applyBorder="1" applyAlignment="1">
      <alignment horizontal="center" vertical="center"/>
    </xf>
    <xf numFmtId="1" fontId="226" fillId="0" borderId="169" xfId="0" applyNumberFormat="1" applyFont="1" applyBorder="1" applyAlignment="1">
      <alignment horizontal="left" vertical="center"/>
    </xf>
    <xf numFmtId="179" fontId="101" fillId="33" borderId="169" xfId="0" applyNumberFormat="1" applyFont="1" applyFill="1" applyBorder="1" applyAlignment="1">
      <alignment horizontal="center" vertical="center"/>
    </xf>
    <xf numFmtId="0" fontId="329" fillId="0" borderId="169" xfId="142" applyFont="1" applyBorder="1" applyAlignment="1">
      <alignment wrapText="1"/>
    </xf>
    <xf numFmtId="0" fontId="329" fillId="6" borderId="95" xfId="142" applyFont="1" applyFill="1" applyBorder="1" applyAlignment="1">
      <alignment wrapText="1"/>
    </xf>
    <xf numFmtId="0" fontId="103" fillId="6" borderId="95" xfId="0" applyFont="1" applyFill="1" applyBorder="1" applyAlignment="1">
      <alignment horizontal="left" vertical="center" wrapText="1"/>
    </xf>
    <xf numFmtId="187" fontId="101" fillId="6" borderId="95" xfId="0" applyNumberFormat="1" applyFont="1" applyFill="1" applyBorder="1" applyAlignment="1">
      <alignment horizontal="center" vertical="center"/>
    </xf>
    <xf numFmtId="176" fontId="334" fillId="6" borderId="95" xfId="142" applyNumberFormat="1" applyFont="1" applyFill="1" applyBorder="1" applyAlignment="1">
      <alignment horizontal="left" vertical="center"/>
    </xf>
    <xf numFmtId="178" fontId="163" fillId="6" borderId="95" xfId="1" applyNumberFormat="1" applyFont="1" applyFill="1" applyBorder="1" applyAlignment="1">
      <alignment horizontal="center" vertical="center"/>
    </xf>
    <xf numFmtId="0" fontId="166" fillId="6" borderId="94" xfId="0" applyFont="1" applyFill="1" applyBorder="1">
      <alignment vertical="center"/>
    </xf>
    <xf numFmtId="0" fontId="261" fillId="0" borderId="169" xfId="0" applyFont="1" applyBorder="1" applyAlignment="1">
      <alignment horizontal="left" vertical="center"/>
    </xf>
    <xf numFmtId="0" fontId="372" fillId="0" borderId="184" xfId="0" applyFont="1" applyBorder="1" applyAlignment="1">
      <alignment horizontal="center" vertical="top" wrapText="1"/>
    </xf>
    <xf numFmtId="0" fontId="372" fillId="0" borderId="0" xfId="0" applyFont="1" applyAlignment="1">
      <alignment horizontal="center" vertical="top" wrapText="1"/>
    </xf>
    <xf numFmtId="0" fontId="372" fillId="0" borderId="185" xfId="0" applyFont="1" applyBorder="1" applyAlignment="1">
      <alignment horizontal="center" vertical="top" wrapText="1"/>
    </xf>
    <xf numFmtId="0" fontId="126" fillId="0" borderId="169" xfId="0" applyFont="1" applyBorder="1" applyAlignment="1">
      <alignment vertical="center" wrapText="1"/>
    </xf>
    <xf numFmtId="0" fontId="168" fillId="0" borderId="169" xfId="0" applyFont="1" applyBorder="1" applyAlignment="1">
      <alignment vertical="center" wrapText="1"/>
    </xf>
    <xf numFmtId="0" fontId="102" fillId="4" borderId="169" xfId="0" applyFont="1" applyFill="1" applyBorder="1" applyAlignment="1">
      <alignment horizontal="center" vertical="center"/>
    </xf>
    <xf numFmtId="177" fontId="102" fillId="4" borderId="169" xfId="0" applyNumberFormat="1" applyFont="1" applyFill="1" applyBorder="1" applyAlignment="1">
      <alignment horizontal="left" vertical="center"/>
    </xf>
    <xf numFmtId="49" fontId="102" fillId="4" borderId="169" xfId="0" applyNumberFormat="1" applyFont="1" applyFill="1" applyBorder="1" applyAlignment="1">
      <alignment horizontal="left" vertical="center"/>
    </xf>
    <xf numFmtId="0" fontId="261" fillId="4" borderId="169" xfId="0" applyFont="1" applyFill="1" applyBorder="1" applyAlignment="1">
      <alignment horizontal="left" vertical="center"/>
    </xf>
    <xf numFmtId="0" fontId="101" fillId="4" borderId="169" xfId="0" applyFont="1" applyFill="1" applyBorder="1" applyAlignment="1">
      <alignment horizontal="left" vertical="center"/>
    </xf>
    <xf numFmtId="0" fontId="101" fillId="4" borderId="169" xfId="0" applyFont="1" applyFill="1" applyBorder="1">
      <alignment vertical="center"/>
    </xf>
    <xf numFmtId="0" fontId="168" fillId="4" borderId="169" xfId="0" applyFont="1" applyFill="1" applyBorder="1" applyAlignment="1">
      <alignment vertical="center" wrapText="1"/>
    </xf>
    <xf numFmtId="0" fontId="214" fillId="4" borderId="169" xfId="0" applyFont="1" applyFill="1" applyBorder="1" applyAlignment="1">
      <alignment vertical="center" wrapText="1"/>
    </xf>
    <xf numFmtId="0" fontId="125" fillId="4" borderId="169" xfId="0" applyFont="1" applyFill="1" applyBorder="1" applyAlignment="1">
      <alignment vertical="center" wrapText="1"/>
    </xf>
    <xf numFmtId="0" fontId="102" fillId="4" borderId="169" xfId="0" applyFont="1" applyFill="1" applyBorder="1">
      <alignment vertical="center"/>
    </xf>
    <xf numFmtId="0" fontId="101" fillId="4" borderId="169" xfId="0" applyFont="1" applyFill="1" applyBorder="1" applyAlignment="1">
      <alignment horizontal="center" vertical="center"/>
    </xf>
    <xf numFmtId="6" fontId="102" fillId="4" borderId="169" xfId="1" applyFont="1" applyFill="1" applyBorder="1" applyAlignment="1">
      <alignment horizontal="center" vertical="center"/>
    </xf>
    <xf numFmtId="1" fontId="101" fillId="4" borderId="169" xfId="0" applyNumberFormat="1" applyFont="1" applyFill="1" applyBorder="1" applyAlignment="1">
      <alignment horizontal="center" vertical="center"/>
    </xf>
    <xf numFmtId="0" fontId="102" fillId="4" borderId="169" xfId="2" applyNumberFormat="1" applyFont="1" applyFill="1" applyBorder="1" applyAlignment="1">
      <alignment horizontal="center" vertical="center"/>
    </xf>
    <xf numFmtId="176" fontId="102" fillId="4" borderId="169" xfId="0" applyNumberFormat="1" applyFont="1" applyFill="1" applyBorder="1" applyAlignment="1">
      <alignment horizontal="center" vertical="center"/>
    </xf>
    <xf numFmtId="0" fontId="169" fillId="4" borderId="170" xfId="0" applyFont="1" applyFill="1" applyBorder="1" applyAlignment="1">
      <alignment vertical="center" wrapText="1"/>
    </xf>
    <xf numFmtId="0" fontId="166" fillId="4" borderId="169" xfId="0" applyFont="1" applyFill="1" applyBorder="1" applyAlignment="1">
      <alignment vertical="center" wrapText="1"/>
    </xf>
    <xf numFmtId="0" fontId="145" fillId="0" borderId="169" xfId="0" applyFont="1" applyBorder="1" applyAlignment="1">
      <alignment vertical="center" wrapText="1"/>
    </xf>
    <xf numFmtId="0" fontId="145" fillId="4" borderId="169" xfId="0" applyFont="1" applyFill="1" applyBorder="1" applyAlignment="1">
      <alignment vertical="center" wrapText="1"/>
    </xf>
    <xf numFmtId="176" fontId="271" fillId="0" borderId="95" xfId="142" applyNumberFormat="1" applyFont="1" applyBorder="1" applyAlignment="1">
      <alignment horizontal="right" vertical="center"/>
    </xf>
    <xf numFmtId="176" fontId="271" fillId="0" borderId="169" xfId="142" applyNumberFormat="1" applyFont="1" applyBorder="1" applyAlignment="1">
      <alignment horizontal="right" vertical="center"/>
    </xf>
    <xf numFmtId="0" fontId="386" fillId="0" borderId="169" xfId="0" applyFont="1" applyBorder="1" applyAlignment="1">
      <alignment horizontal="center" vertical="center"/>
    </xf>
    <xf numFmtId="0" fontId="225" fillId="0" borderId="147" xfId="0" applyFont="1" applyBorder="1" applyAlignment="1">
      <alignment vertical="center" wrapText="1"/>
    </xf>
    <xf numFmtId="0" fontId="333" fillId="0" borderId="95" xfId="0" applyFont="1" applyBorder="1" applyAlignment="1">
      <alignment vertical="center" wrapText="1"/>
    </xf>
    <xf numFmtId="0" fontId="155" fillId="3" borderId="95" xfId="0" applyFont="1" applyFill="1" applyBorder="1" applyAlignment="1">
      <alignment horizontal="center" vertical="center"/>
    </xf>
    <xf numFmtId="0" fontId="163" fillId="3" borderId="95" xfId="0" applyFont="1" applyFill="1" applyBorder="1" applyAlignment="1">
      <alignment horizontal="center" vertical="center" wrapText="1"/>
    </xf>
    <xf numFmtId="177" fontId="163" fillId="64" borderId="95" xfId="0" applyNumberFormat="1" applyFont="1" applyFill="1" applyBorder="1" applyAlignment="1">
      <alignment horizontal="left" vertical="center"/>
    </xf>
    <xf numFmtId="0" fontId="166" fillId="64" borderId="95" xfId="0" applyFont="1" applyFill="1" applyBorder="1" applyAlignment="1">
      <alignment vertical="center" wrapText="1"/>
    </xf>
    <xf numFmtId="0" fontId="169" fillId="0" borderId="62" xfId="0" applyFont="1" applyBorder="1" applyAlignment="1">
      <alignment horizontal="center" vertical="center"/>
    </xf>
    <xf numFmtId="0" fontId="169" fillId="0" borderId="63" xfId="1" applyNumberFormat="1" applyFont="1" applyFill="1" applyBorder="1" applyAlignment="1">
      <alignment horizontal="center" vertical="center"/>
    </xf>
    <xf numFmtId="6" fontId="169" fillId="0" borderId="63" xfId="1" applyFont="1" applyFill="1" applyBorder="1" applyAlignment="1">
      <alignment horizontal="center" vertical="center"/>
    </xf>
    <xf numFmtId="176" fontId="102" fillId="0" borderId="63" xfId="0" applyNumberFormat="1" applyFont="1" applyBorder="1" applyAlignment="1">
      <alignment horizontal="center" vertical="center"/>
    </xf>
    <xf numFmtId="0" fontId="102" fillId="0" borderId="0" xfId="0" applyFont="1" applyAlignment="1">
      <alignment horizontal="left" vertical="center"/>
    </xf>
    <xf numFmtId="0" fontId="169" fillId="0" borderId="74" xfId="1" applyNumberFormat="1" applyFont="1" applyFill="1" applyBorder="1" applyAlignment="1">
      <alignment horizontal="center" vertical="center"/>
    </xf>
    <xf numFmtId="6" fontId="169" fillId="0" borderId="74" xfId="1" applyFont="1" applyFill="1" applyBorder="1" applyAlignment="1">
      <alignment horizontal="center" vertical="center"/>
    </xf>
    <xf numFmtId="0" fontId="169" fillId="0" borderId="63" xfId="0" applyFont="1" applyBorder="1" applyAlignment="1">
      <alignment vertical="center" wrapText="1"/>
    </xf>
    <xf numFmtId="6" fontId="12" fillId="2" borderId="186" xfId="1" applyFont="1" applyFill="1" applyBorder="1" applyAlignment="1">
      <alignment horizontal="center" vertical="center"/>
    </xf>
    <xf numFmtId="6" fontId="12" fillId="2" borderId="0" xfId="1" applyFont="1" applyFill="1" applyBorder="1" applyAlignment="1">
      <alignment horizontal="center" vertical="center"/>
    </xf>
    <xf numFmtId="0" fontId="17" fillId="2" borderId="95" xfId="0" applyFont="1" applyFill="1" applyBorder="1" applyAlignment="1">
      <alignment horizontal="center" vertical="center"/>
    </xf>
    <xf numFmtId="6" fontId="18" fillId="2" borderId="95" xfId="1" applyFont="1" applyFill="1" applyBorder="1" applyAlignment="1">
      <alignment horizontal="center" vertical="center"/>
    </xf>
    <xf numFmtId="6" fontId="35" fillId="5" borderId="95" xfId="1" applyFont="1" applyFill="1" applyBorder="1" applyAlignment="1">
      <alignment horizontal="center" vertical="center"/>
    </xf>
    <xf numFmtId="0" fontId="52" fillId="0" borderId="95" xfId="0" applyFont="1" applyBorder="1" applyAlignment="1">
      <alignment vertical="center" wrapText="1"/>
    </xf>
    <xf numFmtId="0" fontId="12" fillId="0" borderId="105" xfId="0" applyFont="1" applyBorder="1" applyAlignment="1">
      <alignment horizontal="center" vertical="center"/>
    </xf>
    <xf numFmtId="0" fontId="12" fillId="0" borderId="174" xfId="0" applyFont="1" applyBorder="1">
      <alignment vertical="center"/>
    </xf>
    <xf numFmtId="0" fontId="12" fillId="0" borderId="174" xfId="0" applyFont="1" applyBorder="1" applyAlignment="1">
      <alignment horizontal="center" vertical="center"/>
    </xf>
    <xf numFmtId="0" fontId="12" fillId="0" borderId="171" xfId="0" applyFont="1" applyBorder="1" applyAlignment="1">
      <alignment horizontal="center" vertical="center"/>
    </xf>
    <xf numFmtId="0" fontId="14" fillId="0" borderId="187" xfId="0" applyFont="1" applyBorder="1" applyAlignment="1">
      <alignment horizontal="center" vertical="center"/>
    </xf>
    <xf numFmtId="0" fontId="14" fillId="2" borderId="187" xfId="0" applyFont="1" applyFill="1" applyBorder="1" applyAlignment="1">
      <alignment horizontal="center" vertical="center"/>
    </xf>
    <xf numFmtId="6" fontId="12" fillId="2" borderId="187" xfId="1" applyFont="1" applyFill="1" applyBorder="1" applyAlignment="1">
      <alignment horizontal="center" vertical="center"/>
    </xf>
    <xf numFmtId="0" fontId="12" fillId="0" borderId="186" xfId="0" applyFont="1" applyBorder="1" applyAlignment="1">
      <alignment horizontal="center" vertical="center"/>
    </xf>
    <xf numFmtId="0" fontId="12" fillId="0" borderId="186" xfId="1" applyNumberFormat="1" applyFont="1" applyFill="1" applyBorder="1" applyAlignment="1">
      <alignment horizontal="center" vertical="center"/>
    </xf>
    <xf numFmtId="6" fontId="12" fillId="0" borderId="186" xfId="1" applyFont="1" applyFill="1" applyBorder="1" applyAlignment="1">
      <alignment horizontal="center" vertical="center"/>
    </xf>
    <xf numFmtId="0" fontId="43" fillId="0" borderId="174" xfId="0" applyFont="1" applyBorder="1" applyAlignment="1">
      <alignment horizontal="center" vertical="center" wrapText="1"/>
    </xf>
    <xf numFmtId="0" fontId="20" fillId="0" borderId="188" xfId="0" applyFont="1" applyBorder="1">
      <alignment vertical="center"/>
    </xf>
    <xf numFmtId="0" fontId="12" fillId="0" borderId="188" xfId="0" applyFont="1" applyBorder="1" applyAlignment="1">
      <alignment horizontal="center" vertical="center"/>
    </xf>
    <xf numFmtId="0" fontId="14" fillId="3" borderId="188" xfId="0" applyFont="1" applyFill="1" applyBorder="1" applyAlignment="1">
      <alignment horizontal="center" vertical="center"/>
    </xf>
    <xf numFmtId="0" fontId="14" fillId="2" borderId="188" xfId="0" applyFont="1" applyFill="1" applyBorder="1" applyAlignment="1">
      <alignment horizontal="center" vertical="center"/>
    </xf>
    <xf numFmtId="6" fontId="12" fillId="2" borderId="188" xfId="1" applyFont="1" applyFill="1" applyBorder="1" applyAlignment="1">
      <alignment horizontal="center" vertical="center"/>
    </xf>
    <xf numFmtId="176" fontId="20" fillId="0" borderId="188" xfId="0" applyNumberFormat="1" applyFont="1" applyBorder="1" applyAlignment="1">
      <alignment horizontal="center" vertical="center"/>
    </xf>
    <xf numFmtId="0" fontId="14" fillId="0" borderId="188" xfId="0" applyFont="1" applyBorder="1" applyAlignment="1">
      <alignment horizontal="center" vertical="center"/>
    </xf>
    <xf numFmtId="0" fontId="20" fillId="0" borderId="188" xfId="0" applyFont="1" applyBorder="1" applyAlignment="1">
      <alignment horizontal="center" vertical="center"/>
    </xf>
    <xf numFmtId="0" fontId="12" fillId="0" borderId="188" xfId="0" applyFont="1" applyBorder="1">
      <alignment vertical="center"/>
    </xf>
    <xf numFmtId="0" fontId="30" fillId="0" borderId="188" xfId="0" applyFont="1" applyBorder="1" applyAlignment="1">
      <alignment horizontal="center" vertical="center"/>
    </xf>
    <xf numFmtId="6" fontId="31" fillId="2" borderId="188" xfId="0" applyNumberFormat="1" applyFont="1" applyFill="1" applyBorder="1" applyAlignment="1">
      <alignment horizontal="center" vertical="center"/>
    </xf>
    <xf numFmtId="0" fontId="169" fillId="0" borderId="124" xfId="0" applyFont="1" applyBorder="1" applyAlignment="1">
      <alignment horizontal="center" vertical="center" wrapText="1"/>
    </xf>
    <xf numFmtId="6" fontId="102" fillId="0" borderId="95" xfId="0" applyNumberFormat="1" applyFont="1" applyBorder="1" applyAlignment="1">
      <alignment horizontal="center" vertical="center"/>
    </xf>
    <xf numFmtId="0" fontId="102" fillId="0" borderId="95" xfId="0" applyFont="1" applyBorder="1" applyAlignment="1">
      <alignment horizontal="center" vertical="center"/>
    </xf>
    <xf numFmtId="0" fontId="156" fillId="0" borderId="124" xfId="0" applyFont="1" applyBorder="1" applyAlignment="1">
      <alignment horizontal="center" vertical="center" wrapText="1"/>
    </xf>
    <xf numFmtId="0" fontId="214" fillId="0" borderId="124" xfId="0" applyFont="1" applyBorder="1" applyAlignment="1">
      <alignment horizontal="center" vertical="center" wrapText="1"/>
    </xf>
    <xf numFmtId="0" fontId="324" fillId="0" borderId="173" xfId="0" applyFont="1" applyBorder="1" applyAlignment="1">
      <alignment horizontal="center" vertical="center" wrapText="1"/>
    </xf>
    <xf numFmtId="0" fontId="169" fillId="0" borderId="148" xfId="0" applyFont="1" applyBorder="1" applyAlignment="1">
      <alignment horizontal="center" vertical="center" wrapText="1"/>
    </xf>
    <xf numFmtId="0" fontId="169" fillId="0" borderId="149" xfId="0" applyFont="1" applyBorder="1" applyAlignment="1">
      <alignment horizontal="center" vertical="center" wrapText="1"/>
    </xf>
    <xf numFmtId="0" fontId="169" fillId="0" borderId="46" xfId="0" applyFont="1" applyBorder="1" applyAlignment="1">
      <alignment horizontal="center" vertical="center" wrapText="1"/>
    </xf>
    <xf numFmtId="0" fontId="36" fillId="0" borderId="43" xfId="0" applyFont="1" applyBorder="1" applyAlignment="1">
      <alignment horizontal="center" vertical="center"/>
    </xf>
    <xf numFmtId="0" fontId="40" fillId="0" borderId="107" xfId="0" applyFont="1" applyBorder="1" applyAlignment="1">
      <alignment horizontal="center" vertical="center"/>
    </xf>
    <xf numFmtId="0" fontId="16" fillId="0" borderId="10" xfId="0" applyFont="1" applyBorder="1" applyAlignment="1">
      <alignment horizontal="left" vertical="center" wrapText="1"/>
    </xf>
    <xf numFmtId="0" fontId="20" fillId="0" borderId="64" xfId="0" applyFont="1" applyBorder="1" applyAlignment="1">
      <alignment horizontal="center" vertical="center"/>
    </xf>
    <xf numFmtId="0" fontId="20" fillId="0" borderId="67" xfId="0" applyFont="1" applyBorder="1" applyAlignment="1">
      <alignment horizontal="center" vertical="center"/>
    </xf>
    <xf numFmtId="0" fontId="20" fillId="0" borderId="66" xfId="0" applyFont="1" applyBorder="1" applyAlignment="1">
      <alignment horizontal="center" vertical="center"/>
    </xf>
    <xf numFmtId="0" fontId="10" fillId="0" borderId="0" xfId="0" applyFont="1" applyAlignment="1">
      <alignment horizontal="left" vertical="top"/>
    </xf>
    <xf numFmtId="0" fontId="12" fillId="0" borderId="0" xfId="0" applyFont="1" applyAlignment="1">
      <alignment horizontal="left" vertical="center"/>
    </xf>
    <xf numFmtId="14" fontId="51" fillId="0" borderId="0" xfId="0" applyNumberFormat="1" applyFont="1" applyAlignment="1">
      <alignment horizontal="center" vertical="center"/>
    </xf>
    <xf numFmtId="0" fontId="51" fillId="0" borderId="0" xfId="0" applyFont="1" applyAlignment="1">
      <alignment horizontal="center" vertical="center"/>
    </xf>
    <xf numFmtId="0" fontId="15" fillId="0" borderId="0" xfId="0" applyFont="1" applyAlignment="1">
      <alignment horizontal="left" vertical="center" wrapText="1"/>
    </xf>
    <xf numFmtId="0" fontId="12" fillId="0" borderId="0" xfId="0" applyFont="1" applyAlignment="1">
      <alignment horizontal="left" vertical="center" wrapText="1"/>
    </xf>
    <xf numFmtId="0" fontId="12" fillId="0" borderId="10" xfId="0" applyFont="1" applyBorder="1" applyAlignment="1">
      <alignment horizontal="left" vertical="center"/>
    </xf>
    <xf numFmtId="14" fontId="164" fillId="0" borderId="10" xfId="0" applyNumberFormat="1" applyFont="1" applyBorder="1" applyAlignment="1">
      <alignment horizontal="center" vertical="center"/>
    </xf>
    <xf numFmtId="0" fontId="51" fillId="0" borderId="10" xfId="0" applyFont="1" applyBorder="1" applyAlignment="1">
      <alignment horizontal="center" vertical="center"/>
    </xf>
    <xf numFmtId="0" fontId="20" fillId="0" borderId="81" xfId="0" applyFont="1" applyBorder="1" applyAlignment="1">
      <alignment horizontal="center" vertical="center"/>
    </xf>
    <xf numFmtId="0" fontId="162" fillId="0" borderId="0" xfId="0" applyFont="1" applyAlignment="1">
      <alignment horizontal="left" vertical="top"/>
    </xf>
    <xf numFmtId="0" fontId="91" fillId="0" borderId="0" xfId="0" applyFont="1" applyAlignment="1">
      <alignment horizontal="left" vertical="center" wrapText="1"/>
    </xf>
    <xf numFmtId="14" fontId="51" fillId="0" borderId="10" xfId="0" applyNumberFormat="1" applyFont="1" applyBorder="1" applyAlignment="1">
      <alignment horizontal="center" vertical="center"/>
    </xf>
    <xf numFmtId="0" fontId="16" fillId="0" borderId="0" xfId="0" applyFont="1" applyAlignment="1">
      <alignment horizontal="left" vertical="center" wrapText="1"/>
    </xf>
    <xf numFmtId="0" fontId="20" fillId="0" borderId="188" xfId="0" applyFont="1" applyBorder="1" applyAlignment="1">
      <alignment horizontal="center" vertical="center"/>
    </xf>
    <xf numFmtId="14" fontId="229" fillId="0" borderId="0" xfId="0" applyNumberFormat="1" applyFont="1" applyAlignment="1">
      <alignment horizontal="center" vertical="center"/>
    </xf>
    <xf numFmtId="0" fontId="229" fillId="0" borderId="0" xfId="0" applyFont="1" applyAlignment="1">
      <alignment horizontal="center" vertical="center"/>
    </xf>
    <xf numFmtId="14" fontId="263" fillId="0" borderId="0" xfId="0" applyNumberFormat="1" applyFont="1" applyAlignment="1">
      <alignment horizontal="center" vertical="center"/>
    </xf>
    <xf numFmtId="0" fontId="20" fillId="0" borderId="63" xfId="0" applyFont="1" applyBorder="1" applyAlignment="1">
      <alignment horizontal="center" vertical="center"/>
    </xf>
    <xf numFmtId="0" fontId="12" fillId="0" borderId="63" xfId="0" applyFont="1" applyBorder="1" applyAlignment="1">
      <alignment horizontal="center" vertical="center"/>
    </xf>
    <xf numFmtId="0" fontId="180" fillId="0" borderId="0" xfId="0" applyFont="1" applyAlignment="1">
      <alignment horizontal="left" vertical="top"/>
    </xf>
    <xf numFmtId="0" fontId="15" fillId="0" borderId="0" xfId="0" applyFont="1" applyAlignment="1">
      <alignment horizontal="left" vertical="center"/>
    </xf>
    <xf numFmtId="0" fontId="239" fillId="0" borderId="107" xfId="0" applyFont="1" applyBorder="1" applyAlignment="1">
      <alignment horizontal="left" vertical="top"/>
    </xf>
    <xf numFmtId="0" fontId="65" fillId="0" borderId="107" xfId="0" applyFont="1" applyBorder="1" applyAlignment="1">
      <alignment horizontal="left" vertical="top"/>
    </xf>
    <xf numFmtId="0" fontId="235" fillId="0" borderId="0" xfId="0" applyFont="1" applyAlignment="1">
      <alignment horizontal="center" vertical="center"/>
    </xf>
    <xf numFmtId="0" fontId="65" fillId="0" borderId="104" xfId="0" applyFont="1" applyBorder="1" applyAlignment="1">
      <alignment horizontal="left" vertical="center"/>
    </xf>
    <xf numFmtId="0" fontId="65" fillId="0" borderId="62" xfId="0" applyFont="1" applyBorder="1" applyAlignment="1">
      <alignment horizontal="left" vertical="center" wrapText="1"/>
    </xf>
    <xf numFmtId="0" fontId="65" fillId="0" borderId="105" xfId="0" applyFont="1" applyBorder="1" applyAlignment="1">
      <alignment horizontal="left" vertical="center"/>
    </xf>
    <xf numFmtId="0" fontId="65" fillId="0" borderId="106" xfId="0" applyFont="1" applyBorder="1" applyAlignment="1">
      <alignment horizontal="left" vertical="center"/>
    </xf>
    <xf numFmtId="0" fontId="65" fillId="0" borderId="1" xfId="0" applyFont="1" applyBorder="1" applyAlignment="1">
      <alignment horizontal="left" vertical="center"/>
    </xf>
    <xf numFmtId="0" fontId="65" fillId="0" borderId="0" xfId="0" applyFont="1" applyAlignment="1">
      <alignment horizontal="left" vertical="center"/>
    </xf>
    <xf numFmtId="0" fontId="65" fillId="0" borderId="41" xfId="0" applyFont="1" applyBorder="1" applyAlignment="1">
      <alignment horizontal="left" vertical="center"/>
    </xf>
    <xf numFmtId="0" fontId="65" fillId="0" borderId="96" xfId="0" applyFont="1" applyBorder="1" applyAlignment="1">
      <alignment horizontal="left" vertical="center"/>
    </xf>
    <xf numFmtId="0" fontId="65" fillId="0" borderId="100" xfId="0" applyFont="1" applyBorder="1" applyAlignment="1">
      <alignment horizontal="left" vertical="center"/>
    </xf>
    <xf numFmtId="0" fontId="237" fillId="0" borderId="62" xfId="0" applyFont="1" applyBorder="1" applyAlignment="1">
      <alignment horizontal="left" vertical="top" wrapText="1"/>
    </xf>
    <xf numFmtId="0" fontId="238" fillId="0" borderId="1" xfId="0" applyFont="1" applyBorder="1" applyAlignment="1">
      <alignment horizontal="left" vertical="top" wrapText="1"/>
    </xf>
    <xf numFmtId="0" fontId="238" fillId="0" borderId="96" xfId="0" applyFont="1" applyBorder="1" applyAlignment="1">
      <alignment horizontal="left" vertical="top" wrapText="1"/>
    </xf>
    <xf numFmtId="0" fontId="240" fillId="0" borderId="62" xfId="0" applyFont="1" applyBorder="1" applyAlignment="1">
      <alignment horizontal="left" vertical="top" wrapText="1"/>
    </xf>
    <xf numFmtId="0" fontId="238" fillId="0" borderId="105" xfId="0" applyFont="1" applyBorder="1" applyAlignment="1">
      <alignment horizontal="left" vertical="top" wrapText="1"/>
    </xf>
    <xf numFmtId="0" fontId="238" fillId="0" borderId="106" xfId="0" applyFont="1" applyBorder="1" applyAlignment="1">
      <alignment horizontal="left" vertical="top" wrapText="1"/>
    </xf>
    <xf numFmtId="0" fontId="238" fillId="0" borderId="0" xfId="0" applyFont="1" applyAlignment="1">
      <alignment horizontal="left" vertical="top" wrapText="1"/>
    </xf>
    <xf numFmtId="0" fontId="238" fillId="0" borderId="41" xfId="0" applyFont="1" applyBorder="1" applyAlignment="1">
      <alignment horizontal="left" vertical="top" wrapText="1"/>
    </xf>
    <xf numFmtId="0" fontId="238" fillId="0" borderId="104" xfId="0" applyFont="1" applyBorder="1" applyAlignment="1">
      <alignment horizontal="left" vertical="top" wrapText="1"/>
    </xf>
    <xf numFmtId="0" fontId="238" fillId="0" borderId="100" xfId="0" applyFont="1" applyBorder="1" applyAlignment="1">
      <alignment horizontal="left" vertical="top" wrapText="1"/>
    </xf>
    <xf numFmtId="0" fontId="20" fillId="0" borderId="96" xfId="0" applyFont="1" applyBorder="1" applyAlignment="1">
      <alignment horizontal="center" vertical="center"/>
    </xf>
    <xf numFmtId="0" fontId="20" fillId="0" borderId="104" xfId="0" applyFont="1" applyBorder="1" applyAlignment="1">
      <alignment horizontal="center" vertical="center"/>
    </xf>
    <xf numFmtId="0" fontId="20" fillId="0" borderId="100" xfId="0" applyFont="1" applyBorder="1" applyAlignment="1">
      <alignment horizontal="center" vertical="center"/>
    </xf>
    <xf numFmtId="0" fontId="20" fillId="0" borderId="77" xfId="0" applyFont="1" applyBorder="1" applyAlignment="1">
      <alignment horizontal="center" vertical="center"/>
    </xf>
    <xf numFmtId="0" fontId="20" fillId="0" borderId="76" xfId="0" applyFont="1" applyBorder="1" applyAlignment="1">
      <alignment horizontal="center" vertical="center"/>
    </xf>
    <xf numFmtId="0" fontId="20" fillId="0" borderId="75" xfId="0" applyFont="1" applyBorder="1" applyAlignment="1">
      <alignment horizontal="center" vertical="center"/>
    </xf>
    <xf numFmtId="0" fontId="162" fillId="0" borderId="0" xfId="0" applyFont="1" applyAlignment="1">
      <alignment horizontal="left" vertical="center"/>
    </xf>
    <xf numFmtId="0" fontId="10" fillId="0" borderId="0" xfId="0" applyFont="1" applyAlignment="1">
      <alignment horizontal="left" vertical="center"/>
    </xf>
    <xf numFmtId="0" fontId="12" fillId="0" borderId="77" xfId="0" applyFont="1" applyBorder="1" applyAlignment="1">
      <alignment horizontal="center" vertical="center"/>
    </xf>
    <xf numFmtId="0" fontId="12" fillId="0" borderId="76" xfId="0" applyFont="1" applyBorder="1" applyAlignment="1">
      <alignment horizontal="center" vertical="center"/>
    </xf>
    <xf numFmtId="0" fontId="12" fillId="0" borderId="75" xfId="0" applyFont="1" applyBorder="1" applyAlignment="1">
      <alignment horizontal="center" vertical="center"/>
    </xf>
    <xf numFmtId="14" fontId="12" fillId="0" borderId="0" xfId="0" applyNumberFormat="1" applyFont="1" applyAlignment="1">
      <alignment horizontal="center" vertical="center"/>
    </xf>
    <xf numFmtId="0" fontId="12" fillId="0" borderId="0" xfId="0" applyFont="1" applyAlignment="1">
      <alignment horizontal="center" vertical="center"/>
    </xf>
    <xf numFmtId="0" fontId="15" fillId="0" borderId="10" xfId="0" applyFont="1" applyBorder="1" applyAlignment="1">
      <alignment horizontal="left" vertical="center"/>
    </xf>
    <xf numFmtId="14" fontId="12" fillId="0" borderId="10" xfId="0" applyNumberFormat="1" applyFont="1" applyBorder="1" applyAlignment="1">
      <alignment horizontal="center" vertical="center"/>
    </xf>
    <xf numFmtId="0" fontId="12" fillId="0" borderId="10" xfId="0" applyFont="1" applyBorder="1" applyAlignment="1">
      <alignment horizontal="center" vertical="center"/>
    </xf>
    <xf numFmtId="0" fontId="67" fillId="0" borderId="0" xfId="0" applyFont="1" applyAlignment="1">
      <alignment horizontal="center" vertical="center"/>
    </xf>
    <xf numFmtId="0" fontId="68" fillId="5" borderId="63" xfId="0" applyFont="1" applyFill="1" applyBorder="1" applyAlignment="1">
      <alignment horizontal="left" vertical="top" wrapText="1"/>
    </xf>
    <xf numFmtId="0" fontId="68" fillId="5" borderId="63" xfId="0" applyFont="1" applyFill="1" applyBorder="1" applyAlignment="1">
      <alignment horizontal="left" vertical="top"/>
    </xf>
    <xf numFmtId="0" fontId="70" fillId="0" borderId="63" xfId="0" applyFont="1" applyBorder="1" applyAlignment="1">
      <alignment horizontal="left" vertical="center"/>
    </xf>
    <xf numFmtId="0" fontId="68" fillId="0" borderId="63" xfId="0" applyFont="1" applyBorder="1" applyAlignment="1">
      <alignment horizontal="center" vertical="center" wrapText="1"/>
    </xf>
    <xf numFmtId="0" fontId="68" fillId="0" borderId="74" xfId="0" applyFont="1" applyBorder="1" applyAlignment="1">
      <alignment horizontal="center" vertical="center" wrapText="1"/>
    </xf>
    <xf numFmtId="0" fontId="70" fillId="0" borderId="63" xfId="0" applyFont="1" applyBorder="1" applyAlignment="1">
      <alignment horizontal="left" vertical="center" wrapText="1"/>
    </xf>
    <xf numFmtId="0" fontId="70" fillId="0" borderId="74" xfId="0" applyFont="1" applyBorder="1" applyAlignment="1">
      <alignment horizontal="left" vertical="center" wrapText="1"/>
    </xf>
    <xf numFmtId="0" fontId="68" fillId="5" borderId="79" xfId="0" applyFont="1" applyFill="1" applyBorder="1" applyAlignment="1">
      <alignment horizontal="left" vertical="center"/>
    </xf>
    <xf numFmtId="0" fontId="68" fillId="5" borderId="80" xfId="0" applyFont="1" applyFill="1" applyBorder="1" applyAlignment="1">
      <alignment horizontal="left" vertical="center"/>
    </xf>
    <xf numFmtId="0" fontId="68" fillId="5" borderId="76" xfId="0" applyFont="1" applyFill="1" applyBorder="1" applyAlignment="1">
      <alignment horizontal="left" vertical="center"/>
    </xf>
    <xf numFmtId="0" fontId="68" fillId="5" borderId="75" xfId="0" applyFont="1" applyFill="1" applyBorder="1" applyAlignment="1">
      <alignment horizontal="left" vertical="center"/>
    </xf>
    <xf numFmtId="0" fontId="68" fillId="0" borderId="1" xfId="0" applyFont="1" applyBorder="1" applyAlignment="1">
      <alignment horizontal="left" vertical="center"/>
    </xf>
    <xf numFmtId="0" fontId="68" fillId="7" borderId="63" xfId="0" applyFont="1" applyFill="1" applyBorder="1" applyAlignment="1">
      <alignment horizontal="left" vertical="center"/>
    </xf>
    <xf numFmtId="0" fontId="68" fillId="7" borderId="77" xfId="0" applyFont="1" applyFill="1" applyBorder="1" applyAlignment="1">
      <alignment horizontal="left" vertical="center"/>
    </xf>
    <xf numFmtId="0" fontId="68" fillId="0" borderId="63" xfId="0" applyFont="1" applyBorder="1" applyAlignment="1">
      <alignment horizontal="right"/>
    </xf>
    <xf numFmtId="0" fontId="68" fillId="0" borderId="74" xfId="0" applyFont="1" applyBorder="1" applyAlignment="1">
      <alignment horizontal="right"/>
    </xf>
    <xf numFmtId="0" fontId="137" fillId="0" borderId="0" xfId="0" applyFont="1" applyAlignment="1">
      <alignment horizontal="center" vertical="center"/>
    </xf>
    <xf numFmtId="0" fontId="137" fillId="0" borderId="41" xfId="0" applyFont="1" applyBorder="1" applyAlignment="1">
      <alignment horizontal="center" vertical="center"/>
    </xf>
    <xf numFmtId="0" fontId="137" fillId="0" borderId="10" xfId="0" applyFont="1" applyBorder="1" applyAlignment="1">
      <alignment horizontal="center" vertical="center"/>
    </xf>
    <xf numFmtId="0" fontId="137" fillId="0" borderId="45" xfId="0" applyFont="1" applyBorder="1" applyAlignment="1">
      <alignment horizontal="center" vertical="center"/>
    </xf>
    <xf numFmtId="0" fontId="71" fillId="0" borderId="0" xfId="5" applyFont="1" applyAlignment="1">
      <alignment horizontal="center" vertical="center"/>
    </xf>
    <xf numFmtId="0" fontId="72" fillId="0" borderId="0" xfId="5" applyFont="1" applyAlignment="1">
      <alignment horizontal="right" vertical="center"/>
    </xf>
    <xf numFmtId="0" fontId="77" fillId="0" borderId="49" xfId="0" applyFont="1" applyBorder="1" applyAlignment="1">
      <alignment horizontal="center"/>
    </xf>
    <xf numFmtId="0" fontId="77" fillId="0" borderId="50" xfId="0" applyFont="1" applyBorder="1" applyAlignment="1">
      <alignment horizontal="center"/>
    </xf>
    <xf numFmtId="0" fontId="81" fillId="0" borderId="0" xfId="0" applyFont="1" applyAlignment="1">
      <alignment horizontal="center"/>
    </xf>
    <xf numFmtId="0" fontId="182" fillId="0" borderId="0" xfId="0" applyFont="1" applyAlignment="1">
      <alignment horizontal="center"/>
    </xf>
    <xf numFmtId="0" fontId="302" fillId="0" borderId="104" xfId="0" applyFont="1" applyBorder="1" applyAlignment="1">
      <alignment horizontal="left" vertical="center"/>
    </xf>
    <xf numFmtId="14" fontId="207" fillId="0" borderId="0" xfId="0" applyNumberFormat="1" applyFont="1" applyAlignment="1">
      <alignment horizontal="center" vertical="center"/>
    </xf>
    <xf numFmtId="0" fontId="207" fillId="0" borderId="0" xfId="0" applyFont="1" applyAlignment="1">
      <alignment horizontal="center" vertical="center"/>
    </xf>
    <xf numFmtId="0" fontId="102" fillId="0" borderId="77" xfId="0" applyFont="1" applyBorder="1" applyAlignment="1">
      <alignment horizontal="center" vertical="center"/>
    </xf>
    <xf numFmtId="0" fontId="102" fillId="0" borderId="76" xfId="0" applyFont="1" applyBorder="1" applyAlignment="1">
      <alignment horizontal="center" vertical="center"/>
    </xf>
    <xf numFmtId="0" fontId="102" fillId="0" borderId="75" xfId="0" applyFont="1" applyBorder="1" applyAlignment="1">
      <alignment horizontal="center" vertical="center"/>
    </xf>
    <xf numFmtId="0" fontId="169" fillId="0" borderId="44" xfId="0" applyFont="1" applyBorder="1" applyAlignment="1">
      <alignment horizontal="center" vertical="center"/>
    </xf>
    <xf numFmtId="0" fontId="169" fillId="0" borderId="10" xfId="0" applyFont="1" applyBorder="1" applyAlignment="1">
      <alignment horizontal="center" vertical="center"/>
    </xf>
    <xf numFmtId="0" fontId="169" fillId="0" borderId="45" xfId="0" applyFont="1" applyBorder="1" applyAlignment="1">
      <alignment horizontal="center" vertical="center"/>
    </xf>
    <xf numFmtId="0" fontId="247" fillId="0" borderId="10" xfId="0" applyFont="1" applyBorder="1" applyAlignment="1">
      <alignment horizontal="left" vertical="center" wrapText="1"/>
    </xf>
    <xf numFmtId="0" fontId="185" fillId="0" borderId="0" xfId="0" applyFont="1" applyAlignment="1">
      <alignment horizontal="left" vertical="top"/>
    </xf>
    <xf numFmtId="0" fontId="169" fillId="0" borderId="0" xfId="0" applyFont="1" applyAlignment="1">
      <alignment horizontal="left" vertical="center"/>
    </xf>
    <xf numFmtId="14" fontId="161" fillId="0" borderId="0" xfId="0" applyNumberFormat="1" applyFont="1" applyAlignment="1">
      <alignment horizontal="center" vertical="center"/>
    </xf>
    <xf numFmtId="0" fontId="161" fillId="0" borderId="0" xfId="0" applyFont="1" applyAlignment="1">
      <alignment horizontal="center" vertical="center"/>
    </xf>
    <xf numFmtId="0" fontId="169" fillId="0" borderId="0" xfId="0" applyFont="1" applyAlignment="1">
      <alignment horizontal="left" vertical="center" wrapText="1"/>
    </xf>
    <xf numFmtId="0" fontId="169" fillId="0" borderId="10" xfId="0" applyFont="1" applyBorder="1" applyAlignment="1">
      <alignment horizontal="left" vertical="center"/>
    </xf>
    <xf numFmtId="14" fontId="161" fillId="0" borderId="10" xfId="0" applyNumberFormat="1" applyFont="1" applyBorder="1" applyAlignment="1">
      <alignment horizontal="center" vertical="center"/>
    </xf>
    <xf numFmtId="0" fontId="161" fillId="0" borderId="10" xfId="0" applyFont="1" applyBorder="1" applyAlignment="1">
      <alignment horizontal="center" vertical="center"/>
    </xf>
    <xf numFmtId="14" fontId="207" fillId="0" borderId="10" xfId="0" applyNumberFormat="1" applyFont="1" applyBorder="1" applyAlignment="1">
      <alignment horizontal="center" vertical="center"/>
    </xf>
    <xf numFmtId="0" fontId="207" fillId="0" borderId="10" xfId="0" applyFont="1" applyBorder="1" applyAlignment="1">
      <alignment horizontal="center" vertical="center"/>
    </xf>
    <xf numFmtId="14" fontId="264" fillId="0" borderId="10" xfId="0" applyNumberFormat="1" applyFont="1" applyBorder="1" applyAlignment="1">
      <alignment horizontal="center" vertical="center"/>
    </xf>
    <xf numFmtId="14" fontId="213" fillId="0" borderId="0" xfId="0" applyNumberFormat="1" applyFont="1" applyAlignment="1">
      <alignment horizontal="center" vertical="center"/>
    </xf>
    <xf numFmtId="14" fontId="201" fillId="0" borderId="10" xfId="0" applyNumberFormat="1" applyFont="1" applyBorder="1" applyAlignment="1">
      <alignment horizontal="center" vertical="center"/>
    </xf>
    <xf numFmtId="0" fontId="20" fillId="0" borderId="83" xfId="0" applyFont="1" applyBorder="1" applyAlignment="1">
      <alignment horizontal="center" vertical="center"/>
    </xf>
    <xf numFmtId="0" fontId="20" fillId="0" borderId="84" xfId="0" applyFont="1" applyBorder="1" applyAlignment="1">
      <alignment horizontal="center" vertical="center"/>
    </xf>
    <xf numFmtId="0" fontId="20" fillId="0" borderId="85" xfId="0" applyFont="1" applyBorder="1" applyAlignment="1">
      <alignment horizontal="center" vertical="center"/>
    </xf>
    <xf numFmtId="0" fontId="20" fillId="0" borderId="10" xfId="0" applyFont="1" applyBorder="1" applyAlignment="1">
      <alignment horizontal="center" vertical="center"/>
    </xf>
    <xf numFmtId="14" fontId="164" fillId="0" borderId="0" xfId="0" applyNumberFormat="1" applyFont="1" applyAlignment="1">
      <alignment horizontal="center" vertical="center"/>
    </xf>
    <xf numFmtId="0" fontId="20" fillId="0" borderId="45" xfId="0" applyFont="1" applyBorder="1" applyAlignment="1">
      <alignment horizontal="center" vertical="center"/>
    </xf>
    <xf numFmtId="0" fontId="12" fillId="0" borderId="81" xfId="0" applyFont="1" applyBorder="1" applyAlignment="1">
      <alignment horizontal="center" vertical="center"/>
    </xf>
    <xf numFmtId="14" fontId="252" fillId="0" borderId="0" xfId="0" applyNumberFormat="1" applyFont="1" applyAlignment="1">
      <alignment horizontal="center" vertical="center"/>
    </xf>
    <xf numFmtId="0" fontId="227" fillId="0" borderId="83" xfId="0" applyFont="1" applyBorder="1" applyAlignment="1">
      <alignment horizontal="center" vertical="center"/>
    </xf>
    <xf numFmtId="0" fontId="31" fillId="0" borderId="84" xfId="0" applyFont="1" applyBorder="1" applyAlignment="1">
      <alignment horizontal="center" vertical="center"/>
    </xf>
    <xf numFmtId="0" fontId="227" fillId="0" borderId="84" xfId="0" applyFont="1" applyBorder="1" applyAlignment="1">
      <alignment horizontal="center" vertical="center"/>
    </xf>
    <xf numFmtId="0" fontId="227" fillId="0" borderId="85" xfId="0" applyFont="1" applyBorder="1" applyAlignment="1">
      <alignment horizontal="center" vertical="center"/>
    </xf>
    <xf numFmtId="0" fontId="169" fillId="0" borderId="81" xfId="0" applyFont="1" applyBorder="1" applyAlignment="1">
      <alignment horizontal="center" vertical="center"/>
    </xf>
    <xf numFmtId="0" fontId="42" fillId="0" borderId="0" xfId="0" applyFont="1" applyAlignment="1">
      <alignment horizontal="left" vertical="center" wrapText="1"/>
    </xf>
    <xf numFmtId="14" fontId="161" fillId="0" borderId="10" xfId="0" applyNumberFormat="1" applyFont="1" applyBorder="1" applyAlignment="1">
      <alignment horizontal="center" vertical="center" wrapText="1"/>
    </xf>
    <xf numFmtId="0" fontId="248" fillId="0" borderId="104" xfId="0" applyFont="1" applyBorder="1" applyAlignment="1">
      <alignment horizontal="center" vertical="center"/>
    </xf>
    <xf numFmtId="0" fontId="369" fillId="0" borderId="174" xfId="0" applyFont="1" applyBorder="1" applyAlignment="1">
      <alignment horizontal="center" vertical="center"/>
    </xf>
    <xf numFmtId="0" fontId="248" fillId="0" borderId="174" xfId="0" applyFont="1" applyBorder="1" applyAlignment="1">
      <alignment horizontal="center" vertical="center"/>
    </xf>
    <xf numFmtId="14" fontId="143" fillId="0" borderId="0" xfId="0" applyNumberFormat="1" applyFont="1" applyAlignment="1">
      <alignment horizontal="center" vertical="center"/>
    </xf>
    <xf numFmtId="0" fontId="186" fillId="0" borderId="0" xfId="0" applyFont="1" applyAlignment="1">
      <alignment horizontal="left" vertical="center" wrapText="1"/>
    </xf>
    <xf numFmtId="14" fontId="264" fillId="0" borderId="0" xfId="0" applyNumberFormat="1" applyFont="1" applyAlignment="1">
      <alignment horizontal="center" vertical="center"/>
    </xf>
    <xf numFmtId="0" fontId="20" fillId="0" borderId="88" xfId="0" applyFont="1" applyBorder="1" applyAlignment="1">
      <alignment horizontal="center" vertical="center"/>
    </xf>
    <xf numFmtId="0" fontId="20" fillId="0" borderId="89" xfId="0" applyFont="1" applyBorder="1" applyAlignment="1">
      <alignment horizontal="center" vertical="center"/>
    </xf>
    <xf numFmtId="0" fontId="20" fillId="0" borderId="90" xfId="0" applyFont="1" applyBorder="1" applyAlignment="1">
      <alignment horizontal="center" vertical="center"/>
    </xf>
    <xf numFmtId="0" fontId="20" fillId="0" borderId="44" xfId="0" applyFont="1" applyBorder="1" applyAlignment="1">
      <alignment horizontal="center" vertical="center"/>
    </xf>
    <xf numFmtId="14" fontId="253" fillId="0" borderId="10" xfId="0" applyNumberFormat="1" applyFont="1" applyBorder="1" applyAlignment="1">
      <alignment horizontal="center" vertical="center"/>
    </xf>
    <xf numFmtId="0" fontId="20" fillId="0" borderId="42" xfId="0" applyFont="1" applyBorder="1" applyAlignment="1">
      <alignment horizontal="center" vertical="center"/>
    </xf>
    <xf numFmtId="0" fontId="102" fillId="0" borderId="63" xfId="0" applyFont="1" applyBorder="1" applyAlignment="1">
      <alignment horizontal="center" vertical="center"/>
    </xf>
    <xf numFmtId="0" fontId="169" fillId="0" borderId="77" xfId="0" applyFont="1" applyBorder="1" applyAlignment="1">
      <alignment horizontal="center" vertical="center"/>
    </xf>
    <xf numFmtId="0" fontId="169" fillId="0" borderId="76" xfId="0" applyFont="1" applyBorder="1" applyAlignment="1">
      <alignment horizontal="center" vertical="center"/>
    </xf>
    <xf numFmtId="0" fontId="169" fillId="0" borderId="75" xfId="0" applyFont="1" applyBorder="1" applyAlignment="1">
      <alignment horizontal="center" vertical="center"/>
    </xf>
    <xf numFmtId="14" fontId="169" fillId="0" borderId="0" xfId="0" applyNumberFormat="1" applyFont="1" applyAlignment="1">
      <alignment horizontal="center" vertical="center"/>
    </xf>
    <xf numFmtId="0" fontId="169" fillId="0" borderId="0" xfId="0" applyFont="1" applyAlignment="1">
      <alignment horizontal="center" vertical="center"/>
    </xf>
    <xf numFmtId="14" fontId="169" fillId="0" borderId="10" xfId="0" applyNumberFormat="1" applyFont="1" applyBorder="1" applyAlignment="1">
      <alignment horizontal="center" vertical="center"/>
    </xf>
    <xf numFmtId="0" fontId="214" fillId="0" borderId="104" xfId="0" applyFont="1" applyBorder="1" applyAlignment="1">
      <alignment horizontal="left" vertical="center" wrapText="1"/>
    </xf>
    <xf numFmtId="0" fontId="218" fillId="0" borderId="63" xfId="0" applyFont="1" applyBorder="1" applyAlignment="1">
      <alignment horizontal="center" vertical="center"/>
    </xf>
    <xf numFmtId="14" fontId="51" fillId="0" borderId="0" xfId="0" applyNumberFormat="1" applyFont="1" applyAlignment="1">
      <alignment horizontal="left" vertical="center"/>
    </xf>
    <xf numFmtId="0" fontId="51" fillId="0" borderId="0" xfId="0" applyFont="1" applyAlignment="1">
      <alignment horizontal="left" vertical="center"/>
    </xf>
    <xf numFmtId="14" fontId="213" fillId="0" borderId="10" xfId="0" applyNumberFormat="1" applyFont="1" applyBorder="1" applyAlignment="1">
      <alignment horizontal="left" vertical="center"/>
    </xf>
    <xf numFmtId="0" fontId="51" fillId="0" borderId="10" xfId="0" applyFont="1" applyBorder="1" applyAlignment="1">
      <alignment horizontal="left" vertical="center"/>
    </xf>
    <xf numFmtId="0" fontId="20" fillId="0" borderId="153" xfId="0" applyFont="1" applyBorder="1" applyAlignment="1">
      <alignment horizontal="center" vertical="center"/>
    </xf>
    <xf numFmtId="0" fontId="20" fillId="0" borderId="174" xfId="0" applyFont="1" applyBorder="1" applyAlignment="1">
      <alignment horizontal="center" vertical="center"/>
    </xf>
    <xf numFmtId="0" fontId="20" fillId="0" borderId="154" xfId="0" applyFont="1" applyBorder="1" applyAlignment="1">
      <alignment horizontal="center" vertical="center"/>
    </xf>
    <xf numFmtId="14" fontId="143" fillId="0" borderId="10" xfId="0" applyNumberFormat="1" applyFont="1" applyBorder="1" applyAlignment="1">
      <alignment horizontal="center" vertical="center"/>
    </xf>
  </cellXfs>
  <cellStyles count="20440">
    <cellStyle name="??_x000c_鞜_x0007__x000d_槉U_x0001_??_x0007__x0001__x0001_" xfId="10" xr:uid="{00000000-0005-0000-0000-000000000000}"/>
    <cellStyle name="??_x000c_鞜_x0007__x000d_槉U_x0001_??_x0007__x0001__x0001_ 2" xfId="5714" xr:uid="{FBF3263F-ED27-4F96-939E-9F53417AB9BE}"/>
    <cellStyle name="20% - Акцент1" xfId="11" xr:uid="{00000000-0005-0000-0000-000001000000}"/>
    <cellStyle name="20% - Акцент1 2" xfId="369" xr:uid="{59053116-1361-48FC-A3CC-CBE7D85CEBC8}"/>
    <cellStyle name="20% - Акцент1 3" xfId="312" xr:uid="{5D5719B4-5BF8-4B8B-8AB2-E215C5C55FBD}"/>
    <cellStyle name="20% - Акцент1 4" xfId="5716" xr:uid="{4F4718D8-80D4-42C6-8EA6-1C6EC94705BB}"/>
    <cellStyle name="20% - Акцент2" xfId="12" xr:uid="{00000000-0005-0000-0000-000002000000}"/>
    <cellStyle name="20% - Акцент2 2" xfId="370" xr:uid="{F5D4C1E9-DE5C-4F1F-AF07-6644C96CE752}"/>
    <cellStyle name="20% - Акцент2 3" xfId="313" xr:uid="{C16D085A-EE80-48E0-8FF5-7AA6CFC1D9D6}"/>
    <cellStyle name="20% - Акцент2 4" xfId="5717" xr:uid="{133F5C24-4A22-4A11-A295-2A0F0B55EF45}"/>
    <cellStyle name="20% - Акцент3" xfId="13" xr:uid="{00000000-0005-0000-0000-000003000000}"/>
    <cellStyle name="20% - Акцент3 2" xfId="371" xr:uid="{63C0AF9B-F089-4FFC-A525-3DF78993A486}"/>
    <cellStyle name="20% - Акцент3 3" xfId="314" xr:uid="{05005073-C128-4BE6-BB88-686BEA368597}"/>
    <cellStyle name="20% - Акцент3 4" xfId="5718" xr:uid="{FDF421CB-FF59-45F7-B95D-8050B4EEF859}"/>
    <cellStyle name="20% - Акцент4" xfId="14" xr:uid="{00000000-0005-0000-0000-000004000000}"/>
    <cellStyle name="20% - Акцент4 2" xfId="372" xr:uid="{F20F79DA-8B37-4499-9811-EFCE4719B9BE}"/>
    <cellStyle name="20% - Акцент4 3" xfId="315" xr:uid="{73994D35-EC05-4427-9FF3-4C00C8C672EB}"/>
    <cellStyle name="20% - Акцент4 4" xfId="5706" xr:uid="{70D6A2B9-4B9F-4BB6-B18C-CC220F08C424}"/>
    <cellStyle name="20% - Акцент5" xfId="15" xr:uid="{00000000-0005-0000-0000-000005000000}"/>
    <cellStyle name="20% - Акцент5 2" xfId="373" xr:uid="{75C97379-4179-4B00-B0D9-F28272BA1C2A}"/>
    <cellStyle name="20% - Акцент5 3" xfId="316" xr:uid="{F19E41A6-31C8-44AD-B9A0-19BD2E2581A3}"/>
    <cellStyle name="20% - Акцент5 4" xfId="5702" xr:uid="{557FE8FA-C4F4-482C-8F8A-43B8B6987F26}"/>
    <cellStyle name="20% - Акцент6" xfId="16" xr:uid="{00000000-0005-0000-0000-000006000000}"/>
    <cellStyle name="20% - Акцент6 2" xfId="374" xr:uid="{4289CC34-17B6-4B3E-8D62-3492FACC5A7C}"/>
    <cellStyle name="20% - Акцент6 3" xfId="317" xr:uid="{9933BF66-DF5D-4933-93CE-101057AF1742}"/>
    <cellStyle name="20% - Акцент6 4" xfId="5709" xr:uid="{1096116B-6E68-4C21-9AE1-4FCCE2C3F63B}"/>
    <cellStyle name="40% - Акцент1" xfId="17" xr:uid="{00000000-0005-0000-0000-000007000000}"/>
    <cellStyle name="40% - Акцент1 2" xfId="375" xr:uid="{9BF702E5-1496-42D6-949F-F09F1F611A79}"/>
    <cellStyle name="40% - Акцент1 3" xfId="318" xr:uid="{9EB14C41-FDA3-4275-BE21-627DDE448D73}"/>
    <cellStyle name="40% - Акцент1 4" xfId="5661" xr:uid="{E7F71B44-3D9D-4FC6-8393-428E692236C3}"/>
    <cellStyle name="40% - Акцент2" xfId="18" xr:uid="{00000000-0005-0000-0000-000008000000}"/>
    <cellStyle name="40% - Акцент2 2" xfId="376" xr:uid="{636F8C5B-39BB-4149-9914-88A2CA4C08BB}"/>
    <cellStyle name="40% - Акцент2 3" xfId="319" xr:uid="{FEBD57ED-4DB0-45A3-A873-15EC38CC1BAB}"/>
    <cellStyle name="40% - Акцент2 4" xfId="5721" xr:uid="{8FD9F1F3-6971-4594-B1D5-A9794CAF3E09}"/>
    <cellStyle name="40% - Акцент3" xfId="19" xr:uid="{00000000-0005-0000-0000-000009000000}"/>
    <cellStyle name="40% - Акцент3 2" xfId="377" xr:uid="{E043B546-63A3-4719-9656-486163261BBA}"/>
    <cellStyle name="40% - Акцент3 3" xfId="320" xr:uid="{D351A487-2B4D-404A-B02D-58BA58617E01}"/>
    <cellStyle name="40% - Акцент3 4" xfId="5673" xr:uid="{2B001607-0062-40C4-BD2E-E31B71E4157D}"/>
    <cellStyle name="40% - Акцент4" xfId="20" xr:uid="{00000000-0005-0000-0000-00000A000000}"/>
    <cellStyle name="40% - Акцент4 2" xfId="378" xr:uid="{6E98FF9B-6EDC-4B75-9DCE-C0481EB40154}"/>
    <cellStyle name="40% - Акцент4 3" xfId="321" xr:uid="{1AD5F013-3AF1-4208-8E3F-3B20AB28B257}"/>
    <cellStyle name="40% - Акцент4 4" xfId="5704" xr:uid="{0BD44610-1FE6-42B8-B0AD-1B3A31EF4B17}"/>
    <cellStyle name="40% - Акцент5" xfId="21" xr:uid="{00000000-0005-0000-0000-00000B000000}"/>
    <cellStyle name="40% - Акцент5 2" xfId="379" xr:uid="{73BEFA6E-462F-443A-BC45-746C42540C3D}"/>
    <cellStyle name="40% - Акцент5 3" xfId="322" xr:uid="{7DC52179-C71B-4975-9F20-8BEF4C4CC6C5}"/>
    <cellStyle name="40% - Акцент5 4" xfId="5722" xr:uid="{3B550156-B1FB-49CD-AE1D-9A32B34BD8C2}"/>
    <cellStyle name="40% - Акцент6" xfId="22" xr:uid="{00000000-0005-0000-0000-00000C000000}"/>
    <cellStyle name="40% - Акцент6 2" xfId="380" xr:uid="{6A0D9ED2-2B02-4F3E-A243-50DDA17ED2A0}"/>
    <cellStyle name="40% - Акцент6 3" xfId="323" xr:uid="{30D0E2B4-C9BF-45AE-A928-F1F3E1FB3A4D}"/>
    <cellStyle name="40% - Акцент6 4" xfId="5724" xr:uid="{4CE1AA54-A7AC-4983-A990-6601C1B56FBD}"/>
    <cellStyle name="60% - Акцент1" xfId="23" xr:uid="{00000000-0005-0000-0000-00000D000000}"/>
    <cellStyle name="60% - Акцент1 2" xfId="381" xr:uid="{2D4DCCC2-040C-4A1B-B9D2-DDD7FD940D63}"/>
    <cellStyle name="60% - Акцент1 3" xfId="324" xr:uid="{C4BA086B-F2C1-4E3B-9000-EF011528403E}"/>
    <cellStyle name="60% - Акцент1 4" xfId="5663" xr:uid="{A705DE3F-2E89-4F22-BA92-56D07BF28B53}"/>
    <cellStyle name="60% - Акцент2" xfId="24" xr:uid="{00000000-0005-0000-0000-00000E000000}"/>
    <cellStyle name="60% - Акцент2 2" xfId="382" xr:uid="{5DBF86EC-CE38-4D8A-9570-8FC4990F9294}"/>
    <cellStyle name="60% - Акцент2 3" xfId="325" xr:uid="{E63D73D7-B8E0-4B96-9D0F-71C1101BC681}"/>
    <cellStyle name="60% - Акцент2 4" xfId="5707" xr:uid="{D003A147-D4A6-4D89-99F2-B5622E33F215}"/>
    <cellStyle name="60% - Акцент3" xfId="25" xr:uid="{00000000-0005-0000-0000-00000F000000}"/>
    <cellStyle name="60% - Акцент3 2" xfId="383" xr:uid="{06D3A335-16CE-4536-AF0D-16C7BF86978E}"/>
    <cellStyle name="60% - Акцент3 3" xfId="326" xr:uid="{C599D06B-B3D7-43F1-9D08-8FB078EFDD39}"/>
    <cellStyle name="60% - Акцент3 4" xfId="5711" xr:uid="{675204F8-0CE2-44D9-9328-1C62B4532583}"/>
    <cellStyle name="60% - Акцент4" xfId="26" xr:uid="{00000000-0005-0000-0000-000010000000}"/>
    <cellStyle name="60% - Акцент4 2" xfId="384" xr:uid="{31C7695B-7F12-491D-BDD8-AFC2B67F6B62}"/>
    <cellStyle name="60% - Акцент4 3" xfId="327" xr:uid="{6A78FF2C-C3E1-493A-8BDC-058FC78BEC39}"/>
    <cellStyle name="60% - Акцент4 4" xfId="5726" xr:uid="{5452A03B-4D7A-4615-BF09-F9A9EC5968E6}"/>
    <cellStyle name="60% - Акцент5" xfId="27" xr:uid="{00000000-0005-0000-0000-000011000000}"/>
    <cellStyle name="60% - Акцент5 2" xfId="385" xr:uid="{42D2A3BC-47E6-472F-B781-F882858EB756}"/>
    <cellStyle name="60% - Акцент5 3" xfId="328" xr:uid="{A8924A0D-F02E-4588-A482-3915E61480FE}"/>
    <cellStyle name="60% - Акцент5 4" xfId="5728" xr:uid="{9F11297F-B03C-44C5-8A4B-6133C988C2AC}"/>
    <cellStyle name="60% - Акцент6" xfId="28" xr:uid="{00000000-0005-0000-0000-000012000000}"/>
    <cellStyle name="60% - Акцент6 2" xfId="386" xr:uid="{F9AE8C61-DA52-4E95-8EEC-2B30437BE101}"/>
    <cellStyle name="60% - Акцент6 3" xfId="329" xr:uid="{01967B25-C1CA-42CA-8E38-C7EECAC696C9}"/>
    <cellStyle name="60% - Акцент6 4" xfId="5732" xr:uid="{8531FFC9-469A-4A4F-8100-05E3771DC3F3}"/>
    <cellStyle name="Excel Built-in Normal" xfId="7" xr:uid="{00000000-0005-0000-0000-000013000000}"/>
    <cellStyle name="Excel Built-in Normal 1" xfId="17694" xr:uid="{05822576-347A-4AD4-84D9-C47F8137DDBF}"/>
    <cellStyle name="Excel Built-in Normal 2" xfId="5737" xr:uid="{DD852310-163E-4E98-A1C3-FAFB0C75C1D6}"/>
    <cellStyle name="Акцент1" xfId="330" xr:uid="{79F76F15-2C2E-4768-8531-49955CF71818}"/>
    <cellStyle name="Акцент1 2" xfId="29" xr:uid="{00000000-0005-0000-0000-000014000000}"/>
    <cellStyle name="Акцент1 2 2" xfId="5739" xr:uid="{076F0F86-9805-42BC-947E-ED793463A41F}"/>
    <cellStyle name="Акцент2" xfId="331" xr:uid="{C0854DB8-3170-4F0F-9380-69A52570E1E0}"/>
    <cellStyle name="Акцент2 2" xfId="30" xr:uid="{00000000-0005-0000-0000-000015000000}"/>
    <cellStyle name="Акцент2 2 2" xfId="5743" xr:uid="{97E19CCD-B578-4F7B-8FFD-44C79A147387}"/>
    <cellStyle name="Акцент3" xfId="332" xr:uid="{A76A00B6-D58A-4E93-BC96-5B04CB74A146}"/>
    <cellStyle name="Акцент3 2" xfId="31" xr:uid="{00000000-0005-0000-0000-000016000000}"/>
    <cellStyle name="Акцент3 2 2" xfId="5750" xr:uid="{31323CA5-7AA5-48B5-B388-1DF203976DBF}"/>
    <cellStyle name="Акцент4" xfId="333" xr:uid="{952F34FB-FE85-431F-86BA-CCBC938622B8}"/>
    <cellStyle name="Акцент4 2" xfId="32" xr:uid="{00000000-0005-0000-0000-000017000000}"/>
    <cellStyle name="Акцент4 2 2" xfId="5756" xr:uid="{FB7E913A-F53A-4A2D-85CB-E6DF88A48747}"/>
    <cellStyle name="Акцент5" xfId="334" xr:uid="{7EA6A74A-0BF7-4A2C-9C44-51315D2BE004}"/>
    <cellStyle name="Акцент5 2" xfId="33" xr:uid="{00000000-0005-0000-0000-000018000000}"/>
    <cellStyle name="Акцент5 2 2" xfId="5760" xr:uid="{D08C0479-A899-4CA6-901C-EBBF87D0E4E6}"/>
    <cellStyle name="Акцент6" xfId="335" xr:uid="{2E788295-87A3-4F9C-9987-69D1EE4AC7D3}"/>
    <cellStyle name="Акцент6 2" xfId="34" xr:uid="{00000000-0005-0000-0000-000019000000}"/>
    <cellStyle name="Акцент6 2 2" xfId="5763" xr:uid="{682D99C6-2EA4-4EB6-A7C4-D11C73F9B79F}"/>
    <cellStyle name="Ввод " xfId="336" xr:uid="{F30B35E3-1591-4234-B435-A5B6D270B3E8}"/>
    <cellStyle name="Ввод  10" xfId="14509" xr:uid="{500A5462-6722-4B8B-9145-520726296BB8}"/>
    <cellStyle name="Ввод  11" xfId="18185" xr:uid="{8587303F-37F5-4FDF-BAFF-41440727BE24}"/>
    <cellStyle name="Ввод  2" xfId="35" xr:uid="{00000000-0005-0000-0000-00001A000000}"/>
    <cellStyle name="Ввод  2 10" xfId="753" xr:uid="{0680E9AB-2CD0-428C-BF84-691303356362}"/>
    <cellStyle name="Ввод  2 10 10" xfId="18300" xr:uid="{7A7063E4-16AE-469C-889A-60B181C5CDFE}"/>
    <cellStyle name="Ввод  2 10 2" xfId="2114" xr:uid="{401A55F0-660A-4469-852D-51001D90B0DC}"/>
    <cellStyle name="Ввод  2 10 2 2" xfId="4372" xr:uid="{49A4E2EC-DA75-49C0-91D9-00CD83CDFD87}"/>
    <cellStyle name="Ввод  2 10 2 3" xfId="8997" xr:uid="{E912E531-E7C9-4946-9A24-D101DC2DBF43}"/>
    <cellStyle name="Ввод  2 10 2 4" xfId="11987" xr:uid="{4EECBF9B-4EB8-41D5-863F-C3616FEBBE8E}"/>
    <cellStyle name="Ввод  2 10 2 5" xfId="13937" xr:uid="{4502344E-210E-402A-A6CE-EAFA8B78BF01}"/>
    <cellStyle name="Ввод  2 10 2 6" xfId="19649" xr:uid="{1AD31D05-3840-41F6-8748-164591712694}"/>
    <cellStyle name="Ввод  2 10 3" xfId="1342" xr:uid="{A63D61F9-B4EB-4D93-AC7C-CDA51C78D072}"/>
    <cellStyle name="Ввод  2 10 3 2" xfId="3607" xr:uid="{9CFC715A-C932-4415-A034-C072CE06943E}"/>
    <cellStyle name="Ввод  2 10 3 3" xfId="7715" xr:uid="{9FB816E7-4FDE-491B-B0FD-744ACCD933BA}"/>
    <cellStyle name="Ввод  2 10 3 4" xfId="11214" xr:uid="{B4B9377E-144D-41BE-A0D9-900A65D5E68F}"/>
    <cellStyle name="Ввод  2 10 3 5" xfId="13918" xr:uid="{7EA0E8F9-3244-4FA7-8730-6CEEA69F3646}"/>
    <cellStyle name="Ввод  2 10 3 6" xfId="18884" xr:uid="{C1811C58-712F-4FF6-B0AD-D7536253A4EF}"/>
    <cellStyle name="Ввод  2 10 4" xfId="3023" xr:uid="{0347B166-BC16-47C5-A041-5D5CC638CCF9}"/>
    <cellStyle name="Ввод  2 10 5" xfId="5768" xr:uid="{E37353F6-DB88-4A73-B37E-10EA03F6C4D6}"/>
    <cellStyle name="Ввод  2 10 6" xfId="7975" xr:uid="{B628FC01-0FA5-449F-AEB4-7379C099E4BC}"/>
    <cellStyle name="Ввод  2 10 7" xfId="10625" xr:uid="{DE6369BA-162D-4305-BC85-A659E172394E}"/>
    <cellStyle name="Ввод  2 10 8" xfId="15813" xr:uid="{F9B2FB92-A8C4-4D7D-B934-4C76AC75F6E1}"/>
    <cellStyle name="Ввод  2 10 9" xfId="16485" xr:uid="{731BA606-5109-4D6A-99FA-2E02E139547D}"/>
    <cellStyle name="Ввод  2 11" xfId="766" xr:uid="{94647D2C-A51A-401E-88CD-142429591297}"/>
    <cellStyle name="Ввод  2 11 10" xfId="18313" xr:uid="{C7761B52-EA9C-420B-9D86-8A4BAC711D93}"/>
    <cellStyle name="Ввод  2 11 2" xfId="2127" xr:uid="{64D8721D-3E4A-4437-8BD7-C351BE5BEAE1}"/>
    <cellStyle name="Ввод  2 11 2 2" xfId="4385" xr:uid="{E978E298-5869-47D8-88E6-0E8E10EF33F4}"/>
    <cellStyle name="Ввод  2 11 2 3" xfId="9010" xr:uid="{145C5334-0557-449E-998D-B9330EA83224}"/>
    <cellStyle name="Ввод  2 11 2 4" xfId="12000" xr:uid="{01D9BD10-1B91-4E56-8CFA-3394522E7F0E}"/>
    <cellStyle name="Ввод  2 11 2 5" xfId="14729" xr:uid="{4651C2C8-FB64-4122-A95F-C57038BCCBF5}"/>
    <cellStyle name="Ввод  2 11 2 6" xfId="19662" xr:uid="{288B8A1D-42D9-4422-A3C2-B71E4C3B33E1}"/>
    <cellStyle name="Ввод  2 11 3" xfId="1355" xr:uid="{228995A8-E405-424F-AF42-F06824C729A3}"/>
    <cellStyle name="Ввод  2 11 3 2" xfId="3620" xr:uid="{E6AA8FC5-8FB0-43DF-BCFE-509DE1E321FE}"/>
    <cellStyle name="Ввод  2 11 3 3" xfId="7705" xr:uid="{E35A439E-C6C5-4CEF-B494-D98B25255B84}"/>
    <cellStyle name="Ввод  2 11 3 4" xfId="11227" xr:uid="{5453E671-DBD1-4EF1-BB68-8D5520221793}"/>
    <cellStyle name="Ввод  2 11 3 5" xfId="15107" xr:uid="{5614E531-4C02-46EC-B72C-94E3A5ABF028}"/>
    <cellStyle name="Ввод  2 11 3 6" xfId="18897" xr:uid="{8385CBE9-F41D-4103-BFBA-922F14A78825}"/>
    <cellStyle name="Ввод  2 11 4" xfId="3036" xr:uid="{3182F91B-BEDF-4879-9174-639F3E8064E4}"/>
    <cellStyle name="Ввод  2 11 5" xfId="5769" xr:uid="{BBB961D3-6181-4255-B53E-E93087324C65}"/>
    <cellStyle name="Ввод  2 11 6" xfId="8268" xr:uid="{83AD85F8-3889-43A0-9EF4-A2E45A8EB2CA}"/>
    <cellStyle name="Ввод  2 11 7" xfId="10638" xr:uid="{416D2E5F-77E1-491F-A667-2F6881E1B712}"/>
    <cellStyle name="Ввод  2 11 8" xfId="14516" xr:uid="{C30B17DB-C860-4A1A-B18D-3BB6C0CA106A}"/>
    <cellStyle name="Ввод  2 11 9" xfId="16498" xr:uid="{61392554-7307-4C3E-8577-FAF5DC084C71}"/>
    <cellStyle name="Ввод  2 12" xfId="758" xr:uid="{4171D8BD-59F1-48CB-A756-A09E39CC4A2F}"/>
    <cellStyle name="Ввод  2 12 10" xfId="18305" xr:uid="{250508EF-3774-444F-B1C4-9937704E2462}"/>
    <cellStyle name="Ввод  2 12 2" xfId="2119" xr:uid="{8120FFAD-0D95-4CA9-8F77-0CFB5AB69128}"/>
    <cellStyle name="Ввод  2 12 2 2" xfId="4377" xr:uid="{D66C22B8-402D-4D4C-894D-D1A58F565E1F}"/>
    <cellStyle name="Ввод  2 12 2 3" xfId="9002" xr:uid="{25867DD4-AA07-4827-B1E0-379CB6310882}"/>
    <cellStyle name="Ввод  2 12 2 4" xfId="11992" xr:uid="{F91802A5-27B1-4624-B1A2-942879BF2152}"/>
    <cellStyle name="Ввод  2 12 2 5" xfId="15766" xr:uid="{764CF362-6EF7-495D-A5E5-1E7F417029C1}"/>
    <cellStyle name="Ввод  2 12 2 6" xfId="19654" xr:uid="{7D08DBB5-F534-4CFB-B35C-8C178E3B6C56}"/>
    <cellStyle name="Ввод  2 12 3" xfId="1347" xr:uid="{0600932C-5615-4CB4-94F6-9AEB3A47D96E}"/>
    <cellStyle name="Ввод  2 12 3 2" xfId="3612" xr:uid="{2D3D09C8-6355-4418-A5ED-7E218A81B0F6}"/>
    <cellStyle name="Ввод  2 12 3 3" xfId="7711" xr:uid="{C832869C-D005-4F15-8BD3-6EDCAA19C801}"/>
    <cellStyle name="Ввод  2 12 3 4" xfId="11219" xr:uid="{5A95F4C7-7777-4CDD-9620-0A82899CE9E8}"/>
    <cellStyle name="Ввод  2 12 3 5" xfId="15917" xr:uid="{55153FAA-1D61-4AEC-AF50-7F420AB5A638}"/>
    <cellStyle name="Ввод  2 12 3 6" xfId="18889" xr:uid="{E9F4B145-A6C6-48B2-8925-B43C34D8DB3F}"/>
    <cellStyle name="Ввод  2 12 4" xfId="3028" xr:uid="{8A4B02A9-1C25-4AB3-B575-19BA7A686AEF}"/>
    <cellStyle name="Ввод  2 12 5" xfId="5770" xr:uid="{20375DEA-EBBB-474A-BF92-62020BE95DB6}"/>
    <cellStyle name="Ввод  2 12 6" xfId="8277" xr:uid="{6883FD73-4B67-444D-B896-1ED48827B998}"/>
    <cellStyle name="Ввод  2 12 7" xfId="10630" xr:uid="{E3C4601F-D4BE-414B-8C47-C1B3D52FA3D5}"/>
    <cellStyle name="Ввод  2 12 8" xfId="14590" xr:uid="{ED971FD2-E43E-4221-BBAD-F821411ED04D}"/>
    <cellStyle name="Ввод  2 12 9" xfId="16490" xr:uid="{4AF9ABF1-025E-4A21-8577-9B70F46796A8}"/>
    <cellStyle name="Ввод  2 13" xfId="729" xr:uid="{40ED7EFA-430A-4AEB-A2EF-639A29FEBB44}"/>
    <cellStyle name="Ввод  2 13 2" xfId="2090" xr:uid="{670862D0-572E-4764-89AF-F76F0C7257BD}"/>
    <cellStyle name="Ввод  2 13 2 2" xfId="4348" xr:uid="{718F19FC-5E67-4AA3-B67B-AE80DEBB1125}"/>
    <cellStyle name="Ввод  2 13 2 3" xfId="8973" xr:uid="{C6727F8F-3A6B-40E3-831D-6B599489A344}"/>
    <cellStyle name="Ввод  2 13 2 4" xfId="11963" xr:uid="{B5545787-DF25-4E0B-A2D3-0EDA72147859}"/>
    <cellStyle name="Ввод  2 13 2 5" xfId="14150" xr:uid="{C8B18048-D4B3-4A94-B258-A4E0B0D6F2CD}"/>
    <cellStyle name="Ввод  2 13 2 6" xfId="19625" xr:uid="{AE0D5EEC-2FBF-4C99-A814-67A3ADC15FC1}"/>
    <cellStyle name="Ввод  2 13 3" xfId="1318" xr:uid="{31E12946-B7F4-4A12-94D2-2766614D81A7}"/>
    <cellStyle name="Ввод  2 13 3 2" xfId="3583" xr:uid="{D1978A3A-2C2E-479E-B55C-F1D0A01B2812}"/>
    <cellStyle name="Ввод  2 13 3 3" xfId="7725" xr:uid="{0B2EBB8C-4AED-4B26-A29C-51128AC7E9B4}"/>
    <cellStyle name="Ввод  2 13 3 4" xfId="11190" xr:uid="{C6904229-C237-474E-8461-E1F59C104C68}"/>
    <cellStyle name="Ввод  2 13 3 5" xfId="14355" xr:uid="{732D8B08-96A2-4B15-8C84-4A22F82F852D}"/>
    <cellStyle name="Ввод  2 13 3 6" xfId="18860" xr:uid="{37226F8C-F46A-4CB2-887C-0CA2E1A315CF}"/>
    <cellStyle name="Ввод  2 13 4" xfId="2999" xr:uid="{DDBD95BA-A8C9-428E-A419-685E0413BA80}"/>
    <cellStyle name="Ввод  2 13 5" xfId="8304" xr:uid="{4422057B-1D0F-4714-9E42-6F47357A5060}"/>
    <cellStyle name="Ввод  2 13 6" xfId="10601" xr:uid="{5B8F35A2-39A6-425F-AA7B-EC4A587592D9}"/>
    <cellStyle name="Ввод  2 13 7" xfId="14420" xr:uid="{AE1DFDE0-E779-4C73-900C-2BED77CF7EEB}"/>
    <cellStyle name="Ввод  2 13 8" xfId="16461" xr:uid="{E5AF170C-6007-48F4-BA96-B6BE93A9AD1E}"/>
    <cellStyle name="Ввод  2 13 9" xfId="18276" xr:uid="{B3B64028-82FC-459B-962D-8A43D4C7C313}"/>
    <cellStyle name="Ввод  2 14" xfId="1840" xr:uid="{B053A724-9DB7-474A-A3B1-E14BE82D3439}"/>
    <cellStyle name="Ввод  2 14 2" xfId="4098" xr:uid="{77F4CB8A-8133-4971-8D06-F52E5F26808B}"/>
    <cellStyle name="Ввод  2 14 3" xfId="8723" xr:uid="{AC545B44-458A-4722-9E08-FCA53390ADAC}"/>
    <cellStyle name="Ввод  2 14 4" xfId="11713" xr:uid="{5F13C958-6456-4806-840E-33AFF2D65CAC}"/>
    <cellStyle name="Ввод  2 14 5" xfId="13761" xr:uid="{3AF62F65-6190-43B6-B2FF-3812409A5876}"/>
    <cellStyle name="Ввод  2 14 6" xfId="19375" xr:uid="{4E4D0A2B-06FC-4D8C-B04F-9274AA00EEB8}"/>
    <cellStyle name="Ввод  2 15" xfId="2527" xr:uid="{A8E97026-4647-41B2-A85C-FE287A3AC77F}"/>
    <cellStyle name="Ввод  2 15 2" xfId="4782" xr:uid="{F12F0E9D-F66A-4D59-A1EE-340864CD9E50}"/>
    <cellStyle name="Ввод  2 15 3" xfId="9410" xr:uid="{028C647D-B143-40D8-AAE2-638F47745B75}"/>
    <cellStyle name="Ввод  2 15 4" xfId="12400" xr:uid="{72AFA92B-4324-4EF9-9E03-CE3518D8EA2A}"/>
    <cellStyle name="Ввод  2 15 5" xfId="13507" xr:uid="{A026403F-F1EE-402E-81D4-727FC8C0A66E}"/>
    <cellStyle name="Ввод  2 15 6" xfId="16835" xr:uid="{BB8507EB-1FAB-4D60-BBDF-540F6B73E156}"/>
    <cellStyle name="Ввод  2 15 7" xfId="20059" xr:uid="{F2DD89B5-4418-427B-B867-E2971B90A027}"/>
    <cellStyle name="Ввод  2 16" xfId="2465" xr:uid="{1880E38D-A9E2-4903-9486-F750B0E27ADD}"/>
    <cellStyle name="Ввод  2 16 2" xfId="4721" xr:uid="{4A69B5A3-7BD3-4330-BA90-06402E04F121}"/>
    <cellStyle name="Ввод  2 16 3" xfId="9348" xr:uid="{764E0FE1-E30F-40D7-9DF4-ECFDED3038C3}"/>
    <cellStyle name="Ввод  2 16 4" xfId="12338" xr:uid="{D310183D-745D-470F-B151-86D417F7A4BA}"/>
    <cellStyle name="Ввод  2 16 5" xfId="13975" xr:uid="{B3C082EB-F35A-4808-8B43-05A9857F8B5B}"/>
    <cellStyle name="Ввод  2 16 6" xfId="16774" xr:uid="{690728E6-56B6-45D9-AB01-D6FCB5763BFD}"/>
    <cellStyle name="Ввод  2 16 7" xfId="19998" xr:uid="{4C8586CE-FC7F-4091-939F-39BF7C086CFF}"/>
    <cellStyle name="Ввод  2 17" xfId="390" xr:uid="{553FBF16-EE73-4078-915B-6CAFE597EA74}"/>
    <cellStyle name="Ввод  2 17 2" xfId="5310" xr:uid="{07D9B4AC-C08F-4FA7-86E3-6BD787782FB1}"/>
    <cellStyle name="Ввод  2 17 3" xfId="9939" xr:uid="{EE1D02B7-7100-424D-97C1-0732EDC8CC5D}"/>
    <cellStyle name="Ввод  2 17 4" xfId="12931" xr:uid="{D651D16F-9CA2-47CD-BF6E-A1AC75DF8C93}"/>
    <cellStyle name="Ввод  2 17 5" xfId="13974" xr:uid="{39B91C7B-B383-4EDA-A2E9-BC875CAD1514}"/>
    <cellStyle name="Ввод  2 17 6" xfId="17360" xr:uid="{84278A2F-8A63-4732-9B53-7966112135AF}"/>
    <cellStyle name="Ввод  2 18" xfId="5320" xr:uid="{1B8DB8E5-DAAB-4DA5-B816-3163FB463DEF}"/>
    <cellStyle name="Ввод  2 18 2" xfId="9949" xr:uid="{2B06394C-C944-4AA0-922F-9252C1DD78A7}"/>
    <cellStyle name="Ввод  2 18 3" xfId="12941" xr:uid="{FCC3B5EF-5293-4598-80EB-065C75A7BC3D}"/>
    <cellStyle name="Ввод  2 18 4" xfId="14482" xr:uid="{96AA0EBD-C3DF-43A4-8CF9-D4C7995197A2}"/>
    <cellStyle name="Ввод  2 18 5" xfId="17370" xr:uid="{21C44955-D021-4FF2-8829-7C3261C13F55}"/>
    <cellStyle name="Ввод  2 19" xfId="5765" xr:uid="{5F008984-B8E7-41C2-B638-C490CC5611EC}"/>
    <cellStyle name="Ввод  2 2" xfId="72" xr:uid="{00000000-0005-0000-0000-00001B000000}"/>
    <cellStyle name="Ввод  2 2 10" xfId="924" xr:uid="{F3F2BC3F-6236-4133-9329-B37276557DB3}"/>
    <cellStyle name="Ввод  2 2 10 10" xfId="18471" xr:uid="{35B52212-BD7D-495C-B478-691518BDC953}"/>
    <cellStyle name="Ввод  2 2 10 2" xfId="2285" xr:uid="{48363D6B-0279-4106-8E30-15F50EAA170E}"/>
    <cellStyle name="Ввод  2 2 10 2 2" xfId="4543" xr:uid="{EF8B9BBD-A253-4253-96EF-266B5520B2BB}"/>
    <cellStyle name="Ввод  2 2 10 2 3" xfId="9168" xr:uid="{EEC2F758-2DEF-4D36-B93A-4595D6B3AFB7}"/>
    <cellStyle name="Ввод  2 2 10 2 4" xfId="12158" xr:uid="{8816E720-C8F6-498C-8837-8FE0FFEA37A6}"/>
    <cellStyle name="Ввод  2 2 10 2 5" xfId="15791" xr:uid="{AD7597DC-131D-49D9-8CEA-D6AC10F79D8F}"/>
    <cellStyle name="Ввод  2 2 10 2 6" xfId="19820" xr:uid="{6B58688C-D6D2-4450-BBEF-070342074ADF}"/>
    <cellStyle name="Ввод  2 2 10 3" xfId="1513" xr:uid="{5B835C56-42FD-4CF2-9C31-529E56EF8CFB}"/>
    <cellStyle name="Ввод  2 2 10 3 2" xfId="3778" xr:uid="{845C3A54-DC1E-44D3-A66F-97F73282559C}"/>
    <cellStyle name="Ввод  2 2 10 3 3" xfId="7254" xr:uid="{E21678E6-9740-4C40-8823-08A7F9217EFF}"/>
    <cellStyle name="Ввод  2 2 10 3 4" xfId="11385" xr:uid="{A4D5CEB3-8007-4C11-83A7-5A31494198E4}"/>
    <cellStyle name="Ввод  2 2 10 3 5" xfId="14525" xr:uid="{C6CF06ED-EDCF-47F5-A63A-30FBD7435388}"/>
    <cellStyle name="Ввод  2 2 10 3 6" xfId="19055" xr:uid="{B64D2163-CB40-4686-A05B-E7564B0EDFAB}"/>
    <cellStyle name="Ввод  2 2 10 4" xfId="3194" xr:uid="{6CF44580-A270-48BF-B547-48E29574A16A}"/>
    <cellStyle name="Ввод  2 2 10 5" xfId="5772" xr:uid="{16220D71-B039-4A2E-9425-D6EC6A6F8DB4}"/>
    <cellStyle name="Ввод  2 2 10 6" xfId="8122" xr:uid="{4D45D42E-3668-48D0-B7F6-9D32BB2ECFED}"/>
    <cellStyle name="Ввод  2 2 10 7" xfId="10796" xr:uid="{259C5785-72E4-4648-8CA7-0EC198A45B7F}"/>
    <cellStyle name="Ввод  2 2 10 8" xfId="15399" xr:uid="{25FA527D-9266-48D5-A7B5-536F21BE59FF}"/>
    <cellStyle name="Ввод  2 2 10 9" xfId="16656" xr:uid="{811B06B6-3C89-4769-8593-835E1C4E8977}"/>
    <cellStyle name="Ввод  2 2 11" xfId="959" xr:uid="{7F705B93-2567-47C2-BBC5-A812274149A7}"/>
    <cellStyle name="Ввод  2 2 11 10" xfId="18506" xr:uid="{629C05B7-DE61-42C2-9B47-56BF90FC328E}"/>
    <cellStyle name="Ввод  2 2 11 2" xfId="2320" xr:uid="{8F46A37C-E874-4866-899C-3699DDF8A2BC}"/>
    <cellStyle name="Ввод  2 2 11 2 2" xfId="4578" xr:uid="{6FB833BE-DD38-4CE0-84FD-D3B7C5D90A58}"/>
    <cellStyle name="Ввод  2 2 11 2 3" xfId="9203" xr:uid="{31712163-0FB7-4951-990A-57DFCD343AA0}"/>
    <cellStyle name="Ввод  2 2 11 2 4" xfId="12193" xr:uid="{9AC3F950-367B-446C-BD36-CCC29656001B}"/>
    <cellStyle name="Ввод  2 2 11 2 5" xfId="14319" xr:uid="{3FFE9D18-B478-463B-8CA6-9FA65E9B1219}"/>
    <cellStyle name="Ввод  2 2 11 2 6" xfId="19855" xr:uid="{5FCEBB47-DE2F-4B5A-BD05-DA454AD4300B}"/>
    <cellStyle name="Ввод  2 2 11 3" xfId="1548" xr:uid="{43F5503D-76B9-49F9-ABDA-CF1437666487}"/>
    <cellStyle name="Ввод  2 2 11 3 2" xfId="3813" xr:uid="{CB1D7AD4-86F6-4602-A00E-5BBAF188DFC5}"/>
    <cellStyle name="Ввод  2 2 11 3 3" xfId="7577" xr:uid="{C14D820A-D311-4F7F-A72C-CD7B6F0CE873}"/>
    <cellStyle name="Ввод  2 2 11 3 4" xfId="11420" xr:uid="{F89E9B96-A582-4848-A5A5-AC0D8D50B8DA}"/>
    <cellStyle name="Ввод  2 2 11 3 5" xfId="13597" xr:uid="{F862F8BA-699F-40A2-AFEE-193511A4D5FB}"/>
    <cellStyle name="Ввод  2 2 11 3 6" xfId="19090" xr:uid="{BAB59848-2D2A-448D-95D1-2BBC799862A8}"/>
    <cellStyle name="Ввод  2 2 11 4" xfId="3229" xr:uid="{A731FD0C-E543-4311-B587-27C41725E39B}"/>
    <cellStyle name="Ввод  2 2 11 5" xfId="5773" xr:uid="{6C703E68-1B28-4357-B956-94460672A8AA}"/>
    <cellStyle name="Ввод  2 2 11 6" xfId="7209" xr:uid="{62D07499-64C6-44DA-8B89-54748F507FF7}"/>
    <cellStyle name="Ввод  2 2 11 7" xfId="10831" xr:uid="{2F281FF9-83AB-46C8-B548-68DEC6F9F8A3}"/>
    <cellStyle name="Ввод  2 2 11 8" xfId="13893" xr:uid="{40C3EC2C-FECD-4C75-BC6D-771CBA246088}"/>
    <cellStyle name="Ввод  2 2 11 9" xfId="16691" xr:uid="{9E9B23AB-A0B6-44E7-80CA-3C12A6852BA8}"/>
    <cellStyle name="Ввод  2 2 12" xfId="992" xr:uid="{35901B42-B18A-43E5-9B21-D1D7C17C2455}"/>
    <cellStyle name="Ввод  2 2 12 2" xfId="2353" xr:uid="{F1E88CF3-6D7E-4BE1-AD8C-FB166C2CFF2C}"/>
    <cellStyle name="Ввод  2 2 12 2 2" xfId="4611" xr:uid="{9BDFBEA9-493B-4A37-82E8-214AEF3073D3}"/>
    <cellStyle name="Ввод  2 2 12 2 3" xfId="9236" xr:uid="{4AE343F9-2D05-4167-B106-F8FA51000460}"/>
    <cellStyle name="Ввод  2 2 12 2 4" xfId="12226" xr:uid="{B1F86298-50BB-4213-A4BB-5D2940020329}"/>
    <cellStyle name="Ввод  2 2 12 2 5" xfId="14372" xr:uid="{CFAFC46D-DAA2-4FD7-A534-3F83348CEE21}"/>
    <cellStyle name="Ввод  2 2 12 2 6" xfId="19888" xr:uid="{9DCCFDAD-7645-4AFF-BAFB-BDB645041A72}"/>
    <cellStyle name="Ввод  2 2 12 3" xfId="1581" xr:uid="{F9E16323-D615-45B9-A3CD-C1FC506FD0FF}"/>
    <cellStyle name="Ввод  2 2 12 3 2" xfId="3846" xr:uid="{8CE5F061-B6DC-482D-923F-782FD06463FD}"/>
    <cellStyle name="Ввод  2 2 12 3 3" xfId="7540" xr:uid="{A1C6AE7F-73F7-47FB-AC8C-8E1B6C1F7043}"/>
    <cellStyle name="Ввод  2 2 12 3 4" xfId="11453" xr:uid="{CF187AE4-C426-4FC4-AC4D-B777E60A4B33}"/>
    <cellStyle name="Ввод  2 2 12 3 5" xfId="15740" xr:uid="{CBBC5B4A-AEA6-4836-8A97-31B3B05C64DF}"/>
    <cellStyle name="Ввод  2 2 12 3 6" xfId="19123" xr:uid="{D940D46A-5F98-4797-A433-A51AA4F640C6}"/>
    <cellStyle name="Ввод  2 2 12 4" xfId="3262" xr:uid="{01473C9E-CA3F-4E37-9C64-67545A971F72}"/>
    <cellStyle name="Ввод  2 2 12 5" xfId="7219" xr:uid="{C627FA4E-3454-481F-8EDD-1133E497EAC1}"/>
    <cellStyle name="Ввод  2 2 12 6" xfId="10864" xr:uid="{F6FD2FF1-40F2-4D48-9662-1A952A63E3B0}"/>
    <cellStyle name="Ввод  2 2 12 7" xfId="14235" xr:uid="{72AE6C7D-5EF2-4B71-8659-DE6A3B4F218D}"/>
    <cellStyle name="Ввод  2 2 12 8" xfId="16724" xr:uid="{F21372F8-FDC6-4775-9CF8-62E40DBB63E8}"/>
    <cellStyle name="Ввод  2 2 12 9" xfId="18539" xr:uid="{5AA59D0C-3959-4278-AA80-4CB7A5EFC5A7}"/>
    <cellStyle name="Ввод  2 2 13" xfId="1889" xr:uid="{D2F0B7CD-26FF-458D-8876-C522AD8C0530}"/>
    <cellStyle name="Ввод  2 2 13 2" xfId="4147" xr:uid="{CBFC08E8-B617-46B1-871B-179C8A2D403B}"/>
    <cellStyle name="Ввод  2 2 13 3" xfId="8772" xr:uid="{5967BB7C-7C11-49C8-8E48-4AA40FEAC4C5}"/>
    <cellStyle name="Ввод  2 2 13 4" xfId="11762" xr:uid="{1612E885-8BDD-4776-9AE2-8ED3932313D2}"/>
    <cellStyle name="Ввод  2 2 13 5" xfId="15025" xr:uid="{60421894-F615-46DF-BFC6-70328DFCC5F2}"/>
    <cellStyle name="Ввод  2 2 13 6" xfId="19424" xr:uid="{8EEA705A-64AB-42DD-B52C-2A7CD8187B7B}"/>
    <cellStyle name="Ввод  2 2 14" xfId="2461" xr:uid="{EF8376CC-AEF1-4E62-B834-E95289CB5DDC}"/>
    <cellStyle name="Ввод  2 2 14 2" xfId="4717" xr:uid="{C221A5E3-4BC9-4E2B-9CED-5FDDADAFBD07}"/>
    <cellStyle name="Ввод  2 2 14 3" xfId="9344" xr:uid="{C151A11B-97F8-4DA5-B34F-08B4F5986102}"/>
    <cellStyle name="Ввод  2 2 14 4" xfId="12334" xr:uid="{698B4B01-B2E9-4A68-AD1D-23492AEA6B9A}"/>
    <cellStyle name="Ввод  2 2 14 5" xfId="16002" xr:uid="{26505C11-AA9A-4606-878B-D652DA66DEF7}"/>
    <cellStyle name="Ввод  2 2 14 6" xfId="16770" xr:uid="{E806FA50-DA09-4193-A561-BF94D085F317}"/>
    <cellStyle name="Ввод  2 2 14 7" xfId="19994" xr:uid="{757728B0-56D6-4F42-A370-CF9442A26644}"/>
    <cellStyle name="Ввод  2 2 15" xfId="2681" xr:uid="{5DB22042-1530-476C-B6D6-EE26DB5052F3}"/>
    <cellStyle name="Ввод  2 2 15 2" xfId="4931" xr:uid="{573D75DB-34DE-4C4E-B96A-7877ACAE63DC}"/>
    <cellStyle name="Ввод  2 2 15 3" xfId="9562" xr:uid="{DF84E4D5-86E9-4F08-A1E2-3EB6F85D2654}"/>
    <cellStyle name="Ввод  2 2 15 4" xfId="12552" xr:uid="{3674B669-DB49-48D7-AEC8-86F8182BBE67}"/>
    <cellStyle name="Ввод  2 2 15 5" xfId="13306" xr:uid="{178051C2-877E-4A79-BA43-169DCD3EFD4B}"/>
    <cellStyle name="Ввод  2 2 15 6" xfId="16984" xr:uid="{E7AD6986-CFBD-423D-992F-A6512798B8EB}"/>
    <cellStyle name="Ввод  2 2 15 7" xfId="20210" xr:uid="{3F8F5F7E-33F4-42B2-B1E2-2CB0DBEB57A9}"/>
    <cellStyle name="Ввод  2 2 16" xfId="417" xr:uid="{169A4630-AF21-43C9-A3F3-D2DD2ACB30E1}"/>
    <cellStyle name="Ввод  2 2 16 2" xfId="5218" xr:uid="{0275BC7D-99B5-421F-BF49-F115E59431F4}"/>
    <cellStyle name="Ввод  2 2 16 3" xfId="9847" xr:uid="{F22E1179-2946-49B1-8C74-2CA19A40B467}"/>
    <cellStyle name="Ввод  2 2 16 4" xfId="12839" xr:uid="{0D141F02-699D-41B2-A592-5B5AD39A7100}"/>
    <cellStyle name="Ввод  2 2 16 5" xfId="16064" xr:uid="{CEDF7A03-A6B6-4E20-8410-DA01999931FF}"/>
    <cellStyle name="Ввод  2 2 16 6" xfId="17269" xr:uid="{3CF02B46-3C0E-4F82-8F9F-D1862E7045D1}"/>
    <cellStyle name="Ввод  2 2 17" xfId="5415" xr:uid="{45627AAF-45F4-4428-B36C-79080F071D2F}"/>
    <cellStyle name="Ввод  2 2 17 2" xfId="10046" xr:uid="{59FA369D-CF66-4ABE-9AD0-14525952AAA6}"/>
    <cellStyle name="Ввод  2 2 17 3" xfId="13038" xr:uid="{47F7377C-2304-4614-815E-AB6415F395C2}"/>
    <cellStyle name="Ввод  2 2 17 4" xfId="16032" xr:uid="{84392138-DF95-4C17-8F7F-D3A102B305CE}"/>
    <cellStyle name="Ввод  2 2 17 5" xfId="17464" xr:uid="{4F5450EA-26E2-4503-A5BF-DC799649A2E8}"/>
    <cellStyle name="Ввод  2 2 18" xfId="5771" xr:uid="{70EB9B35-6B73-48A2-92F2-5FBB098785B0}"/>
    <cellStyle name="Ввод  2 2 19" xfId="8561" xr:uid="{6BF39C57-A994-4AFA-8368-C10234B4DDC1}"/>
    <cellStyle name="Ввод  2 2 2" xfId="102" xr:uid="{00000000-0005-0000-0000-00001C000000}"/>
    <cellStyle name="Ввод  2 2 2 10" xfId="2553" xr:uid="{E97B5ECF-B611-4E0C-8002-3A30F6AAB4D0}"/>
    <cellStyle name="Ввод  2 2 2 10 2" xfId="4805" xr:uid="{6B9AD046-DDB1-4D71-8529-D4D23EF38577}"/>
    <cellStyle name="Ввод  2 2 2 10 3" xfId="9435" xr:uid="{D42F90E9-BC79-4173-AD09-25601B1FCF5C}"/>
    <cellStyle name="Ввод  2 2 2 10 4" xfId="12425" xr:uid="{E4D89AB7-49F0-4B2E-BC18-787D7FF732F8}"/>
    <cellStyle name="Ввод  2 2 2 10 5" xfId="15089" xr:uid="{D2BED9CF-77B1-4944-BE99-934D85652BD2}"/>
    <cellStyle name="Ввод  2 2 2 10 6" xfId="16858" xr:uid="{5DE0A121-059C-4B9C-AC97-C78BCA9D0A9C}"/>
    <cellStyle name="Ввод  2 2 2 10 7" xfId="20083" xr:uid="{AD171C73-52FE-475C-8C37-A9B95BA0E8C2}"/>
    <cellStyle name="Ввод  2 2 2 11" xfId="2711" xr:uid="{138C008B-15D5-41B0-9F39-117800652119}"/>
    <cellStyle name="Ввод  2 2 2 11 2" xfId="4961" xr:uid="{8E28B613-857E-4CF6-B182-2EDA9585BA67}"/>
    <cellStyle name="Ввод  2 2 2 11 3" xfId="9592" xr:uid="{236CA39B-A288-4489-8237-A62589EC867A}"/>
    <cellStyle name="Ввод  2 2 2 11 4" xfId="12582" xr:uid="{4FE78B69-7145-46EE-8A58-270E4C26FBA9}"/>
    <cellStyle name="Ввод  2 2 2 11 5" xfId="14523" xr:uid="{1D4798BF-B997-4342-9577-E03416B3B02E}"/>
    <cellStyle name="Ввод  2 2 2 11 6" xfId="17014" xr:uid="{9AB578A6-33BC-41BC-BC86-569F0B831D88}"/>
    <cellStyle name="Ввод  2 2 2 11 7" xfId="20240" xr:uid="{7EBD2D0E-19E7-48E7-B58A-8DFA1C82EC6D}"/>
    <cellStyle name="Ввод  2 2 2 12" xfId="447" xr:uid="{42DF7131-1225-443D-9904-13472BB706B2}"/>
    <cellStyle name="Ввод  2 2 2 12 2" xfId="5382" xr:uid="{C82B0236-2DE3-4623-B79A-3FA72B8EA29E}"/>
    <cellStyle name="Ввод  2 2 2 12 3" xfId="10011" xr:uid="{78429067-1BFC-4624-B9B9-D06C5D1A83ED}"/>
    <cellStyle name="Ввод  2 2 2 12 4" xfId="13003" xr:uid="{862D3525-B833-4E10-B728-40D4BD6C895D}"/>
    <cellStyle name="Ввод  2 2 2 12 5" xfId="15919" xr:uid="{A03839BB-A59E-4C73-A3E7-285CFE1C9EBA}"/>
    <cellStyle name="Ввод  2 2 2 12 6" xfId="17432" xr:uid="{76DBBAB3-B210-4B54-9452-E0973A92D2F7}"/>
    <cellStyle name="Ввод  2 2 2 13" xfId="5445" xr:uid="{6408AADD-4BF5-4600-99A8-3E982E4E3111}"/>
    <cellStyle name="Ввод  2 2 2 13 2" xfId="10076" xr:uid="{0FC6F344-C08C-4F99-9670-BFEF48588A1A}"/>
    <cellStyle name="Ввод  2 2 2 13 3" xfId="13068" xr:uid="{66DFD939-FB6C-444E-AD91-87241B17373A}"/>
    <cellStyle name="Ввод  2 2 2 13 4" xfId="16014" xr:uid="{5BACC768-51A1-46B7-A145-532FB6391854}"/>
    <cellStyle name="Ввод  2 2 2 13 5" xfId="17494" xr:uid="{F83A5BE6-C191-422C-8E6C-E00055F816D0}"/>
    <cellStyle name="Ввод  2 2 2 14" xfId="5778" xr:uid="{8F066977-3C72-4164-BB5F-2D498DE69408}"/>
    <cellStyle name="Ввод  2 2 2 15" xfId="7252" xr:uid="{395567AE-A435-43C5-B134-F9F8964C13B7}"/>
    <cellStyle name="Ввод  2 2 2 16" xfId="10319" xr:uid="{CDCA82FA-AE66-4C00-8099-A1140163859F}"/>
    <cellStyle name="Ввод  2 2 2 17" xfId="14282" xr:uid="{58346316-8907-4969-BB92-BF6FB9502BB9}"/>
    <cellStyle name="Ввод  2 2 2 18" xfId="16179" xr:uid="{6908BC00-BD70-48F4-BBE9-DD1F33DF5737}"/>
    <cellStyle name="Ввод  2 2 2 19" xfId="17746" xr:uid="{0859919B-A153-4C96-B7FB-EB2E139D5B5E}"/>
    <cellStyle name="Ввод  2 2 2 2" xfId="191" xr:uid="{051C2904-9A82-4503-8ABD-268744F94236}"/>
    <cellStyle name="Ввод  2 2 2 2 10" xfId="8470" xr:uid="{17BFC3D7-704B-4905-9D43-E02C77C09061}"/>
    <cellStyle name="Ввод  2 2 2 2 11" xfId="10394" xr:uid="{FB0A38C4-1F97-4693-A63D-44DD77933FB0}"/>
    <cellStyle name="Ввод  2 2 2 2 12" xfId="14802" xr:uid="{DA66D5CE-6B5F-4061-B844-990C8473065C}"/>
    <cellStyle name="Ввод  2 2 2 2 13" xfId="16254" xr:uid="{2BD32C89-46E0-4F1B-B6BB-D15BB1F27CB2}"/>
    <cellStyle name="Ввод  2 2 2 2 14" xfId="17834" xr:uid="{76E4CF3F-B2CA-46E6-9380-0BC824CAF3B9}"/>
    <cellStyle name="Ввод  2 2 2 2 15" xfId="18070" xr:uid="{A61FB54C-18B5-4B7D-8D37-38B34A864DDF}"/>
    <cellStyle name="Ввод  2 2 2 2 2" xfId="1715" xr:uid="{B92390D3-3B72-4A96-BDE4-8CA5A62D4BBF}"/>
    <cellStyle name="Ввод  2 2 2 2 2 2" xfId="3973" xr:uid="{5793E882-BAAE-48B0-8298-A839275E779D}"/>
    <cellStyle name="Ввод  2 2 2 2 2 3" xfId="5784" xr:uid="{18A86E9E-EB9B-45EB-90E2-A2746A45D9B3}"/>
    <cellStyle name="Ввод  2 2 2 2 2 4" xfId="7380" xr:uid="{A70A0544-3733-4CD5-8436-B4D61F7F0302}"/>
    <cellStyle name="Ввод  2 2 2 2 2 5" xfId="11587" xr:uid="{66430AE7-A767-45DE-AC32-D99606D79BE4}"/>
    <cellStyle name="Ввод  2 2 2 2 2 6" xfId="15297" xr:uid="{976BE72B-7AAD-4F1C-82C2-4CD3D5D4B186}"/>
    <cellStyle name="Ввод  2 2 2 2 2 7" xfId="19250" xr:uid="{F56D63D3-B866-4BEA-8ED8-5098E1DC5B8F}"/>
    <cellStyle name="Ввод  2 2 2 2 3" xfId="1853" xr:uid="{A201D24E-0C55-4AB8-A83F-A626B1B150FB}"/>
    <cellStyle name="Ввод  2 2 2 2 3 2" xfId="4111" xr:uid="{F27C888C-564F-4C2B-B5D5-723414E9CC88}"/>
    <cellStyle name="Ввод  2 2 2 2 3 3" xfId="5787" xr:uid="{DA332816-6033-44D6-81E3-1007032E52BE}"/>
    <cellStyle name="Ввод  2 2 2 2 3 4" xfId="8736" xr:uid="{27CD0F41-C59D-4624-BD67-56A5A6BC781A}"/>
    <cellStyle name="Ввод  2 2 2 2 3 5" xfId="11726" xr:uid="{025AF944-18F3-42DD-A7D7-6B6D2690A389}"/>
    <cellStyle name="Ввод  2 2 2 2 3 6" xfId="14325" xr:uid="{3AC7D068-BDAE-4C92-9238-F29B83AA1880}"/>
    <cellStyle name="Ввод  2 2 2 2 3 7" xfId="19388" xr:uid="{E331AB17-C394-45D4-8831-5197908AEBBE}"/>
    <cellStyle name="Ввод  2 2 2 2 4" xfId="1111" xr:uid="{F43E90BE-42D7-4DA3-A5F3-05F84B04DFB8}"/>
    <cellStyle name="Ввод  2 2 2 2 4 2" xfId="3376" xr:uid="{BBD487CD-CC8B-4C8F-8117-EC1B01B879AD}"/>
    <cellStyle name="Ввод  2 2 2 2 4 3" xfId="5790" xr:uid="{C914E4C8-4D6F-4AA7-A945-DEDA3429715B}"/>
    <cellStyle name="Ввод  2 2 2 2 4 4" xfId="7932" xr:uid="{103F99DB-2A60-4114-83D2-746672AF8A6B}"/>
    <cellStyle name="Ввод  2 2 2 2 4 5" xfId="10983" xr:uid="{796C8D25-8872-40E2-A708-61EC85A30F4D}"/>
    <cellStyle name="Ввод  2 2 2 2 4 6" xfId="15413" xr:uid="{BE77C08D-C42C-4BF2-845A-958420A6551B}"/>
    <cellStyle name="Ввод  2 2 2 2 4 7" xfId="18653" xr:uid="{D13E65E5-69D7-4F21-82E7-5A619991D9C9}"/>
    <cellStyle name="Ввод  2 2 2 2 5" xfId="2584" xr:uid="{1D8B5C50-CD43-4826-8C15-B7D87BBEBF09}"/>
    <cellStyle name="Ввод  2 2 2 2 5 2" xfId="4835" xr:uid="{41F4BDAC-B644-4810-BA7E-972113A4CDE0}"/>
    <cellStyle name="Ввод  2 2 2 2 5 3" xfId="5793" xr:uid="{A68B907E-7F7F-4943-84EF-2EE29A9050A9}"/>
    <cellStyle name="Ввод  2 2 2 2 5 4" xfId="9466" xr:uid="{A3029910-85EC-4AB8-82B6-61AB99B2039E}"/>
    <cellStyle name="Ввод  2 2 2 2 5 5" xfId="12456" xr:uid="{1D38C687-779E-443E-9B60-1ADCB363E581}"/>
    <cellStyle name="Ввод  2 2 2 2 5 6" xfId="13279" xr:uid="{1451556D-C1F9-4B5A-B244-5AB0ADC0FEA1}"/>
    <cellStyle name="Ввод  2 2 2 2 5 7" xfId="16888" xr:uid="{DC9793EC-6AEA-493D-8BBF-AED1EE4F6FBB}"/>
    <cellStyle name="Ввод  2 2 2 2 5 8" xfId="20113" xr:uid="{E40186B5-62B3-4AB3-A51A-9D425BF24C58}"/>
    <cellStyle name="Ввод  2 2 2 2 6" xfId="2796" xr:uid="{0B0AE93B-0C09-4E61-80B8-3B43B22AEE69}"/>
    <cellStyle name="Ввод  2 2 2 2 6 2" xfId="5046" xr:uid="{3F3EAF2A-93FF-444E-8657-286BCD385F25}"/>
    <cellStyle name="Ввод  2 2 2 2 6 3" xfId="5797" xr:uid="{ACDB1B94-34CC-4AFB-AF25-FE4753350CE1}"/>
    <cellStyle name="Ввод  2 2 2 2 6 4" xfId="9677" xr:uid="{99BD721E-24F7-4E2F-9B49-71901616F92A}"/>
    <cellStyle name="Ввод  2 2 2 2 6 5" xfId="12667" xr:uid="{54BB038E-65C2-4154-9246-51071B0E52CC}"/>
    <cellStyle name="Ввод  2 2 2 2 6 6" xfId="14789" xr:uid="{E73DB942-5D7B-47DD-A5D6-E2BDFCABD043}"/>
    <cellStyle name="Ввод  2 2 2 2 6 7" xfId="17099" xr:uid="{44B5D85A-0F21-4B27-9F75-C3E720594B4C}"/>
    <cellStyle name="Ввод  2 2 2 2 6 8" xfId="20325" xr:uid="{6E8032A3-558C-4CC3-ABA1-008B9BA53A17}"/>
    <cellStyle name="Ввод  2 2 2 2 7" xfId="522" xr:uid="{E1801F57-E2BD-489F-9D09-CFE6DC518036}"/>
    <cellStyle name="Ввод  2 2 2 2 7 2" xfId="5372" xr:uid="{A5810DB5-3100-43C9-A44B-73C61BDB30A9}"/>
    <cellStyle name="Ввод  2 2 2 2 7 3" xfId="10001" xr:uid="{1B386598-4C77-4A1C-8C28-A5149791FF8A}"/>
    <cellStyle name="Ввод  2 2 2 2 7 4" xfId="12993" xr:uid="{155ABBCE-5BBF-48D6-8D86-38B5AF86020D}"/>
    <cellStyle name="Ввод  2 2 2 2 7 5" xfId="13501" xr:uid="{281CDB5B-71FC-458E-883B-4E2BE773C43E}"/>
    <cellStyle name="Ввод  2 2 2 2 7 6" xfId="17422" xr:uid="{43CBF3AC-520E-4612-AA3C-18E02BF728DD}"/>
    <cellStyle name="Ввод  2 2 2 2 8" xfId="5530" xr:uid="{5EEB3986-AFA7-4D6A-BBD8-D09144255ABE}"/>
    <cellStyle name="Ввод  2 2 2 2 8 2" xfId="10161" xr:uid="{1F4F54CA-E0C6-4C58-968E-BF3B8CB066AE}"/>
    <cellStyle name="Ввод  2 2 2 2 8 3" xfId="13153" xr:uid="{4B1DE6BD-6A99-4777-B91A-387986E3EB8F}"/>
    <cellStyle name="Ввод  2 2 2 2 8 4" xfId="13599" xr:uid="{C3FDB69D-BD48-4FC4-B983-7BCCA18E8749}"/>
    <cellStyle name="Ввод  2 2 2 2 8 5" xfId="17579" xr:uid="{3587D090-73A8-4068-AB5E-D174C7417820}"/>
    <cellStyle name="Ввод  2 2 2 2 9" xfId="5781" xr:uid="{3C64CA82-3E04-43AB-A8D1-C43094E70D6B}"/>
    <cellStyle name="Ввод  2 2 2 20" xfId="17985" xr:uid="{3C107DB3-9D82-406A-A1DB-9953273CEDDA}"/>
    <cellStyle name="Ввод  2 2 2 3" xfId="267" xr:uid="{4B6E1B9E-1A8B-41F1-A968-58D213E3D49B}"/>
    <cellStyle name="Ввод  2 2 2 3 10" xfId="7567" xr:uid="{3A7F50DC-7A7E-4E7C-984B-D6ED3FDC4420}"/>
    <cellStyle name="Ввод  2 2 2 3 11" xfId="10474" xr:uid="{6F894176-3AE4-4B01-8241-2708130EDB0F}"/>
    <cellStyle name="Ввод  2 2 2 3 12" xfId="14404" xr:uid="{3E74B63C-8BCC-4C05-B782-3B478A7579EB}"/>
    <cellStyle name="Ввод  2 2 2 3 13" xfId="16334" xr:uid="{4B738CB3-3593-4734-A95B-D0D5F3AD0C59}"/>
    <cellStyle name="Ввод  2 2 2 3 14" xfId="17910" xr:uid="{167F4048-9E11-43D2-A418-E7CEFF93CE06}"/>
    <cellStyle name="Ввод  2 2 2 3 15" xfId="18145" xr:uid="{3EE683D6-982B-4E00-8C9A-40CF27E72A21}"/>
    <cellStyle name="Ввод  2 2 2 3 2" xfId="1790" xr:uid="{378E9C27-F003-4069-915E-084BC10D2D31}"/>
    <cellStyle name="Ввод  2 2 2 3 2 2" xfId="4048" xr:uid="{65A6286A-C332-49FA-99EC-452ABC159C8A}"/>
    <cellStyle name="Ввод  2 2 2 3 2 3" xfId="5803" xr:uid="{7C3EA6A5-F5D8-4F63-8EE8-7674AC4623B3}"/>
    <cellStyle name="Ввод  2 2 2 3 2 4" xfId="8673" xr:uid="{5A31C11A-B35A-4814-A1A5-CBC26B0871AD}"/>
    <cellStyle name="Ввод  2 2 2 3 2 5" xfId="11663" xr:uid="{E8533852-2598-444A-8E85-50C5B916B182}"/>
    <cellStyle name="Ввод  2 2 2 3 2 6" xfId="13312" xr:uid="{9D95B057-5F17-46E5-937F-25ABF49AE7AB}"/>
    <cellStyle name="Ввод  2 2 2 3 2 7" xfId="19325" xr:uid="{4258DCFC-B9EC-444A-9906-C82A19C7C6B8}"/>
    <cellStyle name="Ввод  2 2 2 3 3" xfId="1963" xr:uid="{2A5ADAE9-EDB4-40E1-B52C-522E47664C14}"/>
    <cellStyle name="Ввод  2 2 2 3 3 2" xfId="4221" xr:uid="{6991417F-2C3D-4B56-97C6-C43B5182711B}"/>
    <cellStyle name="Ввод  2 2 2 3 3 3" xfId="5807" xr:uid="{F98243AB-6F84-4D8A-AE40-2FCE9652939A}"/>
    <cellStyle name="Ввод  2 2 2 3 3 4" xfId="8846" xr:uid="{6A3371E9-296B-486F-9FDE-6EDF25847E51}"/>
    <cellStyle name="Ввод  2 2 2 3 3 5" xfId="11836" xr:uid="{D6F2B29F-3F91-44F5-A685-A64A431F0DF5}"/>
    <cellStyle name="Ввод  2 2 2 3 3 6" xfId="14198" xr:uid="{F9AC4522-F29E-4926-80C3-AD4AED1EFE09}"/>
    <cellStyle name="Ввод  2 2 2 3 3 7" xfId="19498" xr:uid="{E8A14BC1-2EC0-4D5E-B60F-787D7521694B}"/>
    <cellStyle name="Ввод  2 2 2 3 4" xfId="1191" xr:uid="{62DB6A6D-12CE-42C9-AC25-576A0F79F14D}"/>
    <cellStyle name="Ввод  2 2 2 3 4 2" xfId="3456" xr:uid="{3C7E71B5-16A5-4009-9EAC-88C5122478C6}"/>
    <cellStyle name="Ввод  2 2 2 3 4 3" xfId="5811" xr:uid="{9E4F3DA4-0CEB-4CF0-98C2-F33AB68A1100}"/>
    <cellStyle name="Ввод  2 2 2 3 4 4" xfId="7858" xr:uid="{AC93B676-2188-4772-A3E4-0EFDCBDE2B15}"/>
    <cellStyle name="Ввод  2 2 2 3 4 5" xfId="11063" xr:uid="{0D96BE5C-3384-4777-964C-DE4789AB461E}"/>
    <cellStyle name="Ввод  2 2 2 3 4 6" xfId="14133" xr:uid="{FF9131E1-7251-4C5C-9998-B2BAA3CB64B6}"/>
    <cellStyle name="Ввод  2 2 2 3 4 7" xfId="18733" xr:uid="{71751749-138A-44B1-BCD2-22832BB40524}"/>
    <cellStyle name="Ввод  2 2 2 3 5" xfId="2496" xr:uid="{030D9F0D-2F75-493C-9146-8F3C18833E26}"/>
    <cellStyle name="Ввод  2 2 2 3 5 2" xfId="4751" xr:uid="{D46EBBDA-EF7B-4C65-BA2E-8476A507A83D}"/>
    <cellStyle name="Ввод  2 2 2 3 5 3" xfId="5813" xr:uid="{E126F5F9-05B9-471A-860A-F60BB89D33C3}"/>
    <cellStyle name="Ввод  2 2 2 3 5 4" xfId="9379" xr:uid="{64F48501-A385-4EB6-BFF2-2BF836CAA97C}"/>
    <cellStyle name="Ввод  2 2 2 3 5 5" xfId="12369" xr:uid="{49A847E5-26AA-4274-AC9C-8576B33F7543}"/>
    <cellStyle name="Ввод  2 2 2 3 5 6" xfId="13994" xr:uid="{BFDD1F1C-6272-4E5D-8872-732D15B8D579}"/>
    <cellStyle name="Ввод  2 2 2 3 5 7" xfId="16804" xr:uid="{43A7FD8C-8683-47FE-AC0E-09D19926F0FF}"/>
    <cellStyle name="Ввод  2 2 2 3 5 8" xfId="20028" xr:uid="{2F02DE47-A2ED-4C29-BC71-0DEB93B7895A}"/>
    <cellStyle name="Ввод  2 2 2 3 6" xfId="2871" xr:uid="{662BAE5A-1E1F-4DC4-A2E6-56EDCC3E8719}"/>
    <cellStyle name="Ввод  2 2 2 3 6 2" xfId="5121" xr:uid="{3977F8D6-873D-4C0D-A686-6365AE4BB3EB}"/>
    <cellStyle name="Ввод  2 2 2 3 6 3" xfId="5816" xr:uid="{AECA71DE-112B-4CA9-880C-343BC8C46CAF}"/>
    <cellStyle name="Ввод  2 2 2 3 6 4" xfId="9752" xr:uid="{377762DF-7135-492F-A3F6-6A889500BD31}"/>
    <cellStyle name="Ввод  2 2 2 3 6 5" xfId="12742" xr:uid="{484F2C8E-C8F3-46FC-A33E-607DFABCB916}"/>
    <cellStyle name="Ввод  2 2 2 3 6 6" xfId="16039" xr:uid="{770B9285-F8F3-4678-807E-FE1173E36D84}"/>
    <cellStyle name="Ввод  2 2 2 3 6 7" xfId="17174" xr:uid="{812CD1E8-2402-454E-BFAF-EA418CB12C51}"/>
    <cellStyle name="Ввод  2 2 2 3 6 8" xfId="20400" xr:uid="{7DBDBEA0-8063-463F-9557-E40AEE32AAC1}"/>
    <cellStyle name="Ввод  2 2 2 3 7" xfId="602" xr:uid="{0587BCC4-0581-44F8-8A79-A2924DF352B3}"/>
    <cellStyle name="Ввод  2 2 2 3 7 2" xfId="5286" xr:uid="{CF65709A-86A8-4412-87E9-1D5E6CB4AD53}"/>
    <cellStyle name="Ввод  2 2 2 3 7 3" xfId="9915" xr:uid="{C925FE67-D8EC-4D3A-AAF3-2DD61C84C1DD}"/>
    <cellStyle name="Ввод  2 2 2 3 7 4" xfId="12907" xr:uid="{3CD73487-1265-45B4-A146-48BC5B6D94B4}"/>
    <cellStyle name="Ввод  2 2 2 3 7 5" xfId="14433" xr:uid="{6130B047-1EC3-4DD8-99B4-758124578E51}"/>
    <cellStyle name="Ввод  2 2 2 3 7 6" xfId="17336" xr:uid="{90BE1A5D-C017-433C-A8EC-A4F441A982B0}"/>
    <cellStyle name="Ввод  2 2 2 3 8" xfId="5605" xr:uid="{5503B5E3-FA7A-488D-9090-DA1A748C9061}"/>
    <cellStyle name="Ввод  2 2 2 3 8 2" xfId="10236" xr:uid="{BF2E494A-AE2D-4C60-8CB6-9CF4E2FE1781}"/>
    <cellStyle name="Ввод  2 2 2 3 8 3" xfId="13228" xr:uid="{D778F291-EF3A-4BC1-A264-139E7E43F480}"/>
    <cellStyle name="Ввод  2 2 2 3 8 4" xfId="8637" xr:uid="{B1493B21-A1D0-4362-AED6-FB53846625FC}"/>
    <cellStyle name="Ввод  2 2 2 3 8 5" xfId="17654" xr:uid="{AFB9565F-6878-417A-B4B6-08B477EB9653}"/>
    <cellStyle name="Ввод  2 2 2 3 9" xfId="5800" xr:uid="{9D400C0D-DBC1-45EB-B6B5-6FA1C7BC3873}"/>
    <cellStyle name="Ввод  2 2 2 4" xfId="682" xr:uid="{BD8019DA-E073-4640-A234-EF5754CABBFF}"/>
    <cellStyle name="Ввод  2 2 2 4 10" xfId="18229" xr:uid="{0742CA24-73E5-4726-934D-D79E03D7B2A1}"/>
    <cellStyle name="Ввод  2 2 2 4 2" xfId="2043" xr:uid="{FD731D84-805B-4B6A-B44A-555EBB059E58}"/>
    <cellStyle name="Ввод  2 2 2 4 2 2" xfId="4301" xr:uid="{E535B7E0-258B-45EE-9044-219D2A9CB74E}"/>
    <cellStyle name="Ввод  2 2 2 4 2 3" xfId="8926" xr:uid="{475E1CEA-7722-4EAF-94CE-679F7006FF6D}"/>
    <cellStyle name="Ввод  2 2 2 4 2 4" xfId="11916" xr:uid="{2626C70E-9151-463F-8AA0-4D3F5A762367}"/>
    <cellStyle name="Ввод  2 2 2 4 2 5" xfId="14674" xr:uid="{D68FBD53-4785-43EC-AA24-93B085BFA693}"/>
    <cellStyle name="Ввод  2 2 2 4 2 6" xfId="19578" xr:uid="{673A939B-490C-4E63-963D-DC7FA92F9237}"/>
    <cellStyle name="Ввод  2 2 2 4 3" xfId="1271" xr:uid="{5A28E645-3D96-4251-82F1-5B58B9414260}"/>
    <cellStyle name="Ввод  2 2 2 4 3 2" xfId="3536" xr:uid="{8F30ABB2-D5B8-443C-A126-5C95BE648CC2}"/>
    <cellStyle name="Ввод  2 2 2 4 3 3" xfId="7768" xr:uid="{638437FB-DDEB-4F92-9445-88AD2B083729}"/>
    <cellStyle name="Ввод  2 2 2 4 3 4" xfId="11143" xr:uid="{BEAAFE33-7F82-419C-B67A-3E15AB1FC1B2}"/>
    <cellStyle name="Ввод  2 2 2 4 3 5" xfId="16007" xr:uid="{75B7C5C9-215A-4660-BF58-920C1D7F3E59}"/>
    <cellStyle name="Ввод  2 2 2 4 3 6" xfId="18813" xr:uid="{EEA31379-5872-44AB-B82F-93C914D1BEF4}"/>
    <cellStyle name="Ввод  2 2 2 4 4" xfId="2952" xr:uid="{004F632D-F380-4287-8EE0-7B1BEF4C00F5}"/>
    <cellStyle name="Ввод  2 2 2 4 5" xfId="5820" xr:uid="{77D5E465-2BC9-4441-87A2-A806B39D2334}"/>
    <cellStyle name="Ввод  2 2 2 4 6" xfId="8342" xr:uid="{7B8ABEC1-6470-457A-BEC3-E0CC05502E71}"/>
    <cellStyle name="Ввод  2 2 2 4 7" xfId="10554" xr:uid="{E50E2B0B-03BD-407E-809D-3E6B35F5C39E}"/>
    <cellStyle name="Ввод  2 2 2 4 8" xfId="15640" xr:uid="{BB6C214B-ECDA-4F41-B9BA-081AD8EB556C}"/>
    <cellStyle name="Ввод  2 2 2 4 9" xfId="16414" xr:uid="{46DB9309-F976-4938-B293-DD92366A2862}"/>
    <cellStyle name="Ввод  2 2 2 5" xfId="803" xr:uid="{9CA83F37-602F-447B-B235-0C2B5F1B0CA9}"/>
    <cellStyle name="Ввод  2 2 2 5 10" xfId="18350" xr:uid="{63783C51-403F-497D-9814-DACEE7F0B9B8}"/>
    <cellStyle name="Ввод  2 2 2 5 2" xfId="2164" xr:uid="{9C9F2DDA-140D-43F1-A83B-CF0D9DBF9E52}"/>
    <cellStyle name="Ввод  2 2 2 5 2 2" xfId="4422" xr:uid="{E5C531E5-1CD3-441F-BB2C-3016DE7A888A}"/>
    <cellStyle name="Ввод  2 2 2 5 2 3" xfId="9047" xr:uid="{D1F3693C-3023-453C-9BF1-306F866D6D59}"/>
    <cellStyle name="Ввод  2 2 2 5 2 4" xfId="12037" xr:uid="{35AAAA80-C23B-48BC-BCE9-AF2CA719130E}"/>
    <cellStyle name="Ввод  2 2 2 5 2 5" xfId="13487" xr:uid="{D3BEC163-EE5D-4001-AE02-E74FE1EC96B7}"/>
    <cellStyle name="Ввод  2 2 2 5 2 6" xfId="19699" xr:uid="{0C031152-7B33-4FAD-9259-D967A40CB1B2}"/>
    <cellStyle name="Ввод  2 2 2 5 3" xfId="1392" xr:uid="{47F71ACA-8D1C-4680-BEC6-FDE0C13D5574}"/>
    <cellStyle name="Ввод  2 2 2 5 3 2" xfId="3657" xr:uid="{2764B509-8DEC-4F4E-AD26-E48663C0408C}"/>
    <cellStyle name="Ввод  2 2 2 5 3 3" xfId="7675" xr:uid="{BFF9E291-FAF2-4BAC-876C-F23B23C40421}"/>
    <cellStyle name="Ввод  2 2 2 5 3 4" xfId="11264" xr:uid="{1F3D4328-3F06-48C7-AE8D-195DDA4122B3}"/>
    <cellStyle name="Ввод  2 2 2 5 3 5" xfId="13610" xr:uid="{11031B9E-04BE-4908-8EB5-ED1059128971}"/>
    <cellStyle name="Ввод  2 2 2 5 3 6" xfId="18934" xr:uid="{8CB2F946-50FC-4B21-B1EF-7378FBFA4E6A}"/>
    <cellStyle name="Ввод  2 2 2 5 4" xfId="3073" xr:uid="{123D1FD9-E77E-412D-B0AB-95DDABFE5C2D}"/>
    <cellStyle name="Ввод  2 2 2 5 5" xfId="5822" xr:uid="{C152A1F7-CC35-4E7E-B94E-110DC2A1426D}"/>
    <cellStyle name="Ввод  2 2 2 5 6" xfId="8070" xr:uid="{F205A12E-D80F-4A31-985E-0FC43ABB76EF}"/>
    <cellStyle name="Ввод  2 2 2 5 7" xfId="10675" xr:uid="{883E54B9-09EE-4ED6-A8FB-501D818463B4}"/>
    <cellStyle name="Ввод  2 2 2 5 8" xfId="13811" xr:uid="{74FB3A80-AD0B-4E88-ACD7-DD902BE254DE}"/>
    <cellStyle name="Ввод  2 2 2 5 9" xfId="16535" xr:uid="{8775FFFC-0B68-4959-BA0B-7E4777B82C19}"/>
    <cellStyle name="Ввод  2 2 2 6" xfId="879" xr:uid="{66A41809-E790-47FB-B409-57F651FDD9C6}"/>
    <cellStyle name="Ввод  2 2 2 6 10" xfId="18426" xr:uid="{561DCB32-0F82-489B-82E2-676CF74866D1}"/>
    <cellStyle name="Ввод  2 2 2 6 2" xfId="2240" xr:uid="{D324029F-E26D-4BA8-A181-25DF5E684D2A}"/>
    <cellStyle name="Ввод  2 2 2 6 2 2" xfId="4498" xr:uid="{609926A2-CEEE-45D4-A813-AE8AC9732CA4}"/>
    <cellStyle name="Ввод  2 2 2 6 2 3" xfId="9123" xr:uid="{AAB1B78B-7C9C-4A43-B7DC-B75CCFA5F322}"/>
    <cellStyle name="Ввод  2 2 2 6 2 4" xfId="12113" xr:uid="{1871A5C0-7FD7-4583-935D-5CE7556B7D17}"/>
    <cellStyle name="Ввод  2 2 2 6 2 5" xfId="16055" xr:uid="{9C3F7486-31BF-4684-BF38-1CFB00F11DF5}"/>
    <cellStyle name="Ввод  2 2 2 6 2 6" xfId="19775" xr:uid="{37E042AE-9CDE-4F06-A022-0C7AD753A8C0}"/>
    <cellStyle name="Ввод  2 2 2 6 3" xfId="1468" xr:uid="{879612D8-3E1C-4DD4-AA95-C65D865153F0}"/>
    <cellStyle name="Ввод  2 2 2 6 3 2" xfId="3733" xr:uid="{86446C39-09DE-4682-9068-565B347BF6C7}"/>
    <cellStyle name="Ввод  2 2 2 6 3 3" xfId="7249" xr:uid="{CB028E61-E3E9-473B-BB86-5D87CEC45F23}"/>
    <cellStyle name="Ввод  2 2 2 6 3 4" xfId="11340" xr:uid="{B20911A0-72D1-4D8F-8891-E907CE285CBB}"/>
    <cellStyle name="Ввод  2 2 2 6 3 5" xfId="14782" xr:uid="{8395A66F-02CF-40AF-AD4B-109ACF4A89A8}"/>
    <cellStyle name="Ввод  2 2 2 6 3 6" xfId="19010" xr:uid="{E05321FE-5755-40C2-B5F5-263AD0BC819F}"/>
    <cellStyle name="Ввод  2 2 2 6 4" xfId="3149" xr:uid="{CB62B385-C977-452E-A4FA-359BDBA70AB2}"/>
    <cellStyle name="Ввод  2 2 2 6 5" xfId="5824" xr:uid="{41436569-479C-44C5-B468-46D20E5146A5}"/>
    <cellStyle name="Ввод  2 2 2 6 6" xfId="8162" xr:uid="{63EA3A3A-562E-4EAB-9679-5421360C26EE}"/>
    <cellStyle name="Ввод  2 2 2 6 7" xfId="10751" xr:uid="{51932735-702F-401B-AE6E-4940D781D69E}"/>
    <cellStyle name="Ввод  2 2 2 6 8" xfId="14211" xr:uid="{45A9E1F8-3C86-4BA2-B3EE-755B6EDFF13B}"/>
    <cellStyle name="Ввод  2 2 2 6 9" xfId="16611" xr:uid="{0EDDC2B8-7BE8-4685-9FE5-61C1B28BC5B6}"/>
    <cellStyle name="Ввод  2 2 2 7" xfId="764" xr:uid="{412527A0-B016-4228-8730-14A0F644640D}"/>
    <cellStyle name="Ввод  2 2 2 7 10" xfId="18311" xr:uid="{D5961B93-A9DA-4EC2-9CA9-91D4E1389EDC}"/>
    <cellStyle name="Ввод  2 2 2 7 2" xfId="2125" xr:uid="{A0C26E1B-5C95-4AC2-A7F4-87B2162646AC}"/>
    <cellStyle name="Ввод  2 2 2 7 2 2" xfId="4383" xr:uid="{D962CE9A-FDED-4B7B-A7FD-D7373D79334B}"/>
    <cellStyle name="Ввод  2 2 2 7 2 3" xfId="9008" xr:uid="{EBF423DE-3CA7-4493-9EE5-A755DDBDB49B}"/>
    <cellStyle name="Ввод  2 2 2 7 2 4" xfId="11998" xr:uid="{9633279C-7DC0-4318-B1FF-6EC7DFF4CD08}"/>
    <cellStyle name="Ввод  2 2 2 7 2 5" xfId="15464" xr:uid="{4D51F455-693A-4580-B18F-8648EF748BCE}"/>
    <cellStyle name="Ввод  2 2 2 7 2 6" xfId="19660" xr:uid="{000135A9-3037-4FD5-BB57-FAABB02DC2C8}"/>
    <cellStyle name="Ввод  2 2 2 7 3" xfId="1353" xr:uid="{9EFCA3CA-362A-4171-9DD9-734437C3D0E5}"/>
    <cellStyle name="Ввод  2 2 2 7 3 2" xfId="3618" xr:uid="{A00CE61B-56BC-4843-8A11-C7C97A5AB21C}"/>
    <cellStyle name="Ввод  2 2 2 7 3 3" xfId="7707" xr:uid="{D6099F8A-9E52-4A4B-811A-437A4ADB510E}"/>
    <cellStyle name="Ввод  2 2 2 7 3 4" xfId="11225" xr:uid="{FDE8B2DC-41E1-494C-9ECF-9EDCCE52A75E}"/>
    <cellStyle name="Ввод  2 2 2 7 3 5" xfId="13843" xr:uid="{1536BE01-963D-43AA-BB2C-5330EDC611FA}"/>
    <cellStyle name="Ввод  2 2 2 7 3 6" xfId="18895" xr:uid="{298D5966-995E-4E52-A7DB-FA83649B2430}"/>
    <cellStyle name="Ввод  2 2 2 7 4" xfId="3034" xr:uid="{3B1D206A-0264-490E-A763-580155D17A17}"/>
    <cellStyle name="Ввод  2 2 2 7 5" xfId="5827" xr:uid="{C6B398FB-18EC-418F-A7E4-911EB5A29E1C}"/>
    <cellStyle name="Ввод  2 2 2 7 6" xfId="8270" xr:uid="{9B883874-7F32-473E-9B4D-B0DBEBDF083A}"/>
    <cellStyle name="Ввод  2 2 2 7 7" xfId="10636" xr:uid="{B28619A9-AC5A-4F01-97BD-2AE82C714482}"/>
    <cellStyle name="Ввод  2 2 2 7 8" xfId="13929" xr:uid="{FF8848C2-3600-4CB7-A0FC-90D47A1F2CCC}"/>
    <cellStyle name="Ввод  2 2 2 7 9" xfId="16496" xr:uid="{FC79DBF0-C379-4A5C-A492-059468C24438}"/>
    <cellStyle name="Ввод  2 2 2 8" xfId="1022" xr:uid="{8E8ACECB-596C-4636-83FA-C63061D029A8}"/>
    <cellStyle name="Ввод  2 2 2 8 2" xfId="2383" xr:uid="{2CE2D442-D104-49A8-9119-B95532F25543}"/>
    <cellStyle name="Ввод  2 2 2 8 2 2" xfId="4641" xr:uid="{5C4E805B-BEA5-46C8-B7D0-09C1F8ED1AA3}"/>
    <cellStyle name="Ввод  2 2 2 8 2 3" xfId="9266" xr:uid="{B8ACD99A-908B-4EEA-83E0-A9F60C67F483}"/>
    <cellStyle name="Ввод  2 2 2 8 2 4" xfId="12256" xr:uid="{1095B9DF-C0B8-4849-9B3E-95EA9502095E}"/>
    <cellStyle name="Ввод  2 2 2 8 2 5" xfId="15513" xr:uid="{8F649D68-50DE-46B8-A4AD-A737D0F59D6F}"/>
    <cellStyle name="Ввод  2 2 2 8 2 6" xfId="19918" xr:uid="{9BFAF26B-7B4C-4A16-8166-EB4B370A4FD5}"/>
    <cellStyle name="Ввод  2 2 2 8 3" xfId="3292" xr:uid="{2A98FC9A-193E-4DCD-B3B0-4E72E37BF116}"/>
    <cellStyle name="Ввод  2 2 2 8 4" xfId="5830" xr:uid="{D63EAB3B-98FA-4EEB-BFD4-BF3E613FEC1C}"/>
    <cellStyle name="Ввод  2 2 2 8 5" xfId="8021" xr:uid="{2EC663EC-F599-45F4-9245-1C71E0A2C2F4}"/>
    <cellStyle name="Ввод  2 2 2 8 6" xfId="10894" xr:uid="{0CCA3373-03F5-4937-AC4A-A11160EC2A76}"/>
    <cellStyle name="Ввод  2 2 2 8 7" xfId="14142" xr:uid="{7367ACC6-752E-49CB-91C4-21F056267C17}"/>
    <cellStyle name="Ввод  2 2 2 8 8" xfId="18569" xr:uid="{E4297CD7-1A17-41A5-8B55-F2748E953D72}"/>
    <cellStyle name="Ввод  2 2 2 9" xfId="1863" xr:uid="{5AA66406-C521-455C-842D-1399563EAC4E}"/>
    <cellStyle name="Ввод  2 2 2 9 2" xfId="4121" xr:uid="{48A889BF-5817-4104-99EC-A8DADE246A87}"/>
    <cellStyle name="Ввод  2 2 2 9 3" xfId="8746" xr:uid="{E6A0E06E-8091-4B33-BA57-E06CEE095CAA}"/>
    <cellStyle name="Ввод  2 2 2 9 4" xfId="11736" xr:uid="{1578FA6F-810D-4E52-8A29-30DAB1556756}"/>
    <cellStyle name="Ввод  2 2 2 9 5" xfId="14054" xr:uid="{971B0EE1-50B2-4DED-9978-6669FB1B0461}"/>
    <cellStyle name="Ввод  2 2 2 9 6" xfId="19398" xr:uid="{4424E7C3-4EE6-4610-A584-F8F59EC96C7C}"/>
    <cellStyle name="Ввод  2 2 20" xfId="10289" xr:uid="{E7495607-8D8A-49A8-832C-75FBECCA3AAE}"/>
    <cellStyle name="Ввод  2 2 21" xfId="14104" xr:uid="{64AD90C6-3A46-4B02-8F6B-B068904E1C46}"/>
    <cellStyle name="Ввод  2 2 22" xfId="8642" xr:uid="{6E172ED5-AEC5-483A-80BE-98ACD95CC165}"/>
    <cellStyle name="Ввод  2 2 23" xfId="17716" xr:uid="{3AD10EAA-D2D6-4765-BFD6-E5AF9FDB800E}"/>
    <cellStyle name="Ввод  2 2 24" xfId="17955" xr:uid="{B1A4C076-8266-43CD-BEC2-527B1967D12D}"/>
    <cellStyle name="Ввод  2 2 3" xfId="117" xr:uid="{00000000-0005-0000-0000-00001D000000}"/>
    <cellStyle name="Ввод  2 2 3 10" xfId="2511" xr:uid="{DD14D5E6-0B59-4F44-A8CB-EF0AAE0582C7}"/>
    <cellStyle name="Ввод  2 2 3 10 2" xfId="4766" xr:uid="{6616F50E-6D63-4804-9FB9-AA79DDF4ADCB}"/>
    <cellStyle name="Ввод  2 2 3 10 3" xfId="9394" xr:uid="{5E652252-0EF0-4365-A6F1-B4DD3E2F3456}"/>
    <cellStyle name="Ввод  2 2 3 10 4" xfId="12384" xr:uid="{A4AF0833-2DA2-46D1-9E8A-F3986B7E90A9}"/>
    <cellStyle name="Ввод  2 2 3 10 5" xfId="15294" xr:uid="{FE75CF82-CE9B-4135-A421-13E2081C04B6}"/>
    <cellStyle name="Ввод  2 2 3 10 6" xfId="16819" xr:uid="{BBC815AA-8CA5-4481-98C6-F647F7C76B72}"/>
    <cellStyle name="Ввод  2 2 3 10 7" xfId="20043" xr:uid="{84FC242D-F89E-4296-BB38-BD36D260284B}"/>
    <cellStyle name="Ввод  2 2 3 11" xfId="2726" xr:uid="{85A9E55F-6A85-45F7-8914-41DAC8451EFF}"/>
    <cellStyle name="Ввод  2 2 3 11 2" xfId="4976" xr:uid="{F1AEA82B-6223-42F3-AC61-564BDA6C75CA}"/>
    <cellStyle name="Ввод  2 2 3 11 3" xfId="9607" xr:uid="{B47C11A7-9C43-4BCC-A339-7F7488708247}"/>
    <cellStyle name="Ввод  2 2 3 11 4" xfId="12597" xr:uid="{7A138D7B-86FD-476E-AFE4-DF38440CCDF1}"/>
    <cellStyle name="Ввод  2 2 3 11 5" xfId="14356" xr:uid="{E4673536-7463-4663-B849-2E0C4343A1F1}"/>
    <cellStyle name="Ввод  2 2 3 11 6" xfId="17029" xr:uid="{4FE48088-6F9A-4288-BAFD-1C9990470076}"/>
    <cellStyle name="Ввод  2 2 3 11 7" xfId="20255" xr:uid="{382ABCC4-9DE7-493C-B022-945FB2D84D11}"/>
    <cellStyle name="Ввод  2 2 3 12" xfId="462" xr:uid="{72AD0EE8-EA12-45A2-8CE7-18E347DDAE04}"/>
    <cellStyle name="Ввод  2 2 3 12 2" xfId="5234" xr:uid="{9F893468-E9BB-4329-B5AA-1CC3788B318F}"/>
    <cellStyle name="Ввод  2 2 3 12 3" xfId="9863" xr:uid="{FB1A39D5-A09D-4CB0-BB58-B53181F5BB70}"/>
    <cellStyle name="Ввод  2 2 3 12 4" xfId="12855" xr:uid="{10C21439-0D52-4042-A6E3-D1EB4CFA92F4}"/>
    <cellStyle name="Ввод  2 2 3 12 5" xfId="14167" xr:uid="{767A7493-603D-420A-9834-2ADAC592C2D1}"/>
    <cellStyle name="Ввод  2 2 3 12 6" xfId="17285" xr:uid="{C7D9408E-B14D-4176-A844-F6105F115CCE}"/>
    <cellStyle name="Ввод  2 2 3 13" xfId="5460" xr:uid="{58B8D00D-AC3D-4832-9FD3-3BD9C33722D9}"/>
    <cellStyle name="Ввод  2 2 3 13 2" xfId="10091" xr:uid="{3DF12C99-AE1C-4C6D-B40F-337DE0ABD9C0}"/>
    <cellStyle name="Ввод  2 2 3 13 3" xfId="13083" xr:uid="{A6BB7DCF-F89D-4B01-B99B-CCD72A241EE7}"/>
    <cellStyle name="Ввод  2 2 3 13 4" xfId="15063" xr:uid="{D3032037-41EF-4E29-980E-D2778080FF04}"/>
    <cellStyle name="Ввод  2 2 3 13 5" xfId="17509" xr:uid="{2F639D7B-00FB-4B47-A702-FE00D4C9FD5B}"/>
    <cellStyle name="Ввод  2 2 3 14" xfId="5834" xr:uid="{E7B0DAE1-B998-4271-905C-736025D3D238}"/>
    <cellStyle name="Ввод  2 2 3 15" xfId="8527" xr:uid="{A192C40E-46BC-4071-B755-A49DE478456B}"/>
    <cellStyle name="Ввод  2 2 3 16" xfId="10334" xr:uid="{DF1A36D5-BE4E-405F-B57A-C9F36CE2A9FB}"/>
    <cellStyle name="Ввод  2 2 3 17" xfId="14595" xr:uid="{89E93E3E-0233-46DF-B110-2FEF73D8B127}"/>
    <cellStyle name="Ввод  2 2 3 18" xfId="16194" xr:uid="{B4831B9E-AEE9-4ACA-A6B6-2B1E97016F4A}"/>
    <cellStyle name="Ввод  2 2 3 19" xfId="17761" xr:uid="{076E21AE-D3AF-460A-8EBE-4C95F91A8447}"/>
    <cellStyle name="Ввод  2 2 3 2" xfId="206" xr:uid="{E3504ACE-E985-4EAC-82BA-385A994F33E8}"/>
    <cellStyle name="Ввод  2 2 3 2 10" xfId="8455" xr:uid="{532E48B9-436E-490A-B3E9-1076DEFB365F}"/>
    <cellStyle name="Ввод  2 2 3 2 11" xfId="10409" xr:uid="{7CED9410-B5DF-4702-9810-38568705C33C}"/>
    <cellStyle name="Ввод  2 2 3 2 12" xfId="13328" xr:uid="{81434E8D-A5E2-4B58-8CC2-500DD29226AE}"/>
    <cellStyle name="Ввод  2 2 3 2 13" xfId="16269" xr:uid="{704CBBFD-C0EB-4FED-A2E8-3597A4148267}"/>
    <cellStyle name="Ввод  2 2 3 2 14" xfId="17849" xr:uid="{682044D1-270C-40BD-9073-A5E29B371DEF}"/>
    <cellStyle name="Ввод  2 2 3 2 15" xfId="18085" xr:uid="{6A36F4FB-9EC9-497F-8126-FE8017974269}"/>
    <cellStyle name="Ввод  2 2 3 2 2" xfId="1730" xr:uid="{8B6B97F8-EBF9-4DEE-A1BE-E8952867E2AB}"/>
    <cellStyle name="Ввод  2 2 3 2 2 2" xfId="3988" xr:uid="{077D4758-A010-4924-8E10-49BE12D1D2E3}"/>
    <cellStyle name="Ввод  2 2 3 2 2 3" xfId="5839" xr:uid="{C6005D14-BE5E-4E38-8878-9BF2D72F7B55}"/>
    <cellStyle name="Ввод  2 2 3 2 2 4" xfId="7335" xr:uid="{F0855FDF-97D3-447A-AB44-77B45AFA0D96}"/>
    <cellStyle name="Ввод  2 2 3 2 2 5" xfId="11602" xr:uid="{A0F37CB3-466C-4B19-A96E-555FC34C77D4}"/>
    <cellStyle name="Ввод  2 2 3 2 2 6" xfId="14995" xr:uid="{73A7E057-5E2C-424E-993A-4DF599BE8064}"/>
    <cellStyle name="Ввод  2 2 3 2 2 7" xfId="19265" xr:uid="{4BA9C27C-8D47-4F51-8315-E4749A8FDCF6}"/>
    <cellStyle name="Ввод  2 2 3 2 3" xfId="1858" xr:uid="{90C2B885-CC24-4316-817E-D0C4E09202AC}"/>
    <cellStyle name="Ввод  2 2 3 2 3 2" xfId="4116" xr:uid="{8ABE9E67-74E1-4D11-A036-790A00CD1EFD}"/>
    <cellStyle name="Ввод  2 2 3 2 3 3" xfId="5842" xr:uid="{1F7C3BEA-A027-4608-8CD2-DE83C2D480E1}"/>
    <cellStyle name="Ввод  2 2 3 2 3 4" xfId="8741" xr:uid="{4728D1EA-65CF-4459-A021-CE65FE7BF936}"/>
    <cellStyle name="Ввод  2 2 3 2 3 5" xfId="11731" xr:uid="{5E0D0790-EDA6-4EF9-8913-4163BC0A67BE}"/>
    <cellStyle name="Ввод  2 2 3 2 3 6" xfId="13677" xr:uid="{2BB83BF5-AD25-499C-8106-A4C94039A663}"/>
    <cellStyle name="Ввод  2 2 3 2 3 7" xfId="19393" xr:uid="{28DB2C50-F3EC-44D4-9394-989A0385EED9}"/>
    <cellStyle name="Ввод  2 2 3 2 4" xfId="1126" xr:uid="{CEA5646A-40C6-41FB-A407-2428FE302BFD}"/>
    <cellStyle name="Ввод  2 2 3 2 4 2" xfId="3391" xr:uid="{5222191B-486D-49E2-A5B3-14DF0B29ED9D}"/>
    <cellStyle name="Ввод  2 2 3 2 4 3" xfId="5847" xr:uid="{0824E202-CE6D-4FEF-8586-BC4C14763320}"/>
    <cellStyle name="Ввод  2 2 3 2 4 4" xfId="7918" xr:uid="{5447DA91-8D5A-4A85-872B-C83986714D5F}"/>
    <cellStyle name="Ввод  2 2 3 2 4 5" xfId="10998" xr:uid="{6E02E0AC-FA69-4300-9743-F05A69FC7270}"/>
    <cellStyle name="Ввод  2 2 3 2 4 6" xfId="14996" xr:uid="{E1647607-188F-4C13-B274-3217C948562B}"/>
    <cellStyle name="Ввод  2 2 3 2 4 7" xfId="18668" xr:uid="{87F33A37-D941-4320-A693-69647B6B9A54}"/>
    <cellStyle name="Ввод  2 2 3 2 5" xfId="2621" xr:uid="{038A0009-8149-451F-931D-543A4C55418B}"/>
    <cellStyle name="Ввод  2 2 3 2 5 2" xfId="4871" xr:uid="{2BB95B71-64D4-4EDF-A8AA-771D31B9F6D9}"/>
    <cellStyle name="Ввод  2 2 3 2 5 3" xfId="5745" xr:uid="{D70C93FF-8D97-43D4-AF35-30D8B327DE8E}"/>
    <cellStyle name="Ввод  2 2 3 2 5 4" xfId="9502" xr:uid="{1E9D1CF5-B9F5-4EA0-87DF-1E4A0C175B07}"/>
    <cellStyle name="Ввод  2 2 3 2 5 5" xfId="12492" xr:uid="{A0D34A44-247B-4995-BA92-027019F53B93}"/>
    <cellStyle name="Ввод  2 2 3 2 5 6" xfId="13665" xr:uid="{BEB79275-6D15-468C-9202-B2B1308DF015}"/>
    <cellStyle name="Ввод  2 2 3 2 5 7" xfId="16924" xr:uid="{9E0FC711-D198-401C-BA72-D11ECA13488E}"/>
    <cellStyle name="Ввод  2 2 3 2 5 8" xfId="20150" xr:uid="{1E160E5C-DF7A-49FD-877F-A85264AE1F81}"/>
    <cellStyle name="Ввод  2 2 3 2 6" xfId="2811" xr:uid="{D5E6A25F-372E-4D6D-A938-72462476DEA4}"/>
    <cellStyle name="Ввод  2 2 3 2 6 2" xfId="5061" xr:uid="{ED882DA4-CCD2-4222-896A-69DB468845E8}"/>
    <cellStyle name="Ввод  2 2 3 2 6 3" xfId="5851" xr:uid="{CE1EB53A-2562-476B-BC3C-EBA7F7A18B25}"/>
    <cellStyle name="Ввод  2 2 3 2 6 4" xfId="9692" xr:uid="{6F3C22F6-C645-462C-9F3B-F227F8473D55}"/>
    <cellStyle name="Ввод  2 2 3 2 6 5" xfId="12682" xr:uid="{A8B30351-C2B7-49D9-B31E-6BD567727037}"/>
    <cellStyle name="Ввод  2 2 3 2 6 6" xfId="13315" xr:uid="{EB426FC7-52D6-4D49-BEA5-AA7ACA266274}"/>
    <cellStyle name="Ввод  2 2 3 2 6 7" xfId="17114" xr:uid="{1B78452C-F85D-49B1-84DA-0D99B7A391DC}"/>
    <cellStyle name="Ввод  2 2 3 2 6 8" xfId="20340" xr:uid="{7E18E7C3-D1A5-43DE-9AB4-7C21956717A2}"/>
    <cellStyle name="Ввод  2 2 3 2 7" xfId="537" xr:uid="{FE0D5022-797A-4E92-A103-0CB3EFF9E294}"/>
    <cellStyle name="Ввод  2 2 3 2 7 2" xfId="5209" xr:uid="{D25A0919-3739-4ED3-973D-F1CA6137342A}"/>
    <cellStyle name="Ввод  2 2 3 2 7 3" xfId="9838" xr:uid="{9918BF17-C722-4521-82EB-6444BEB35C86}"/>
    <cellStyle name="Ввод  2 2 3 2 7 4" xfId="12830" xr:uid="{FBA98301-6C14-4378-A86C-E698663D517D}"/>
    <cellStyle name="Ввод  2 2 3 2 7 5" xfId="13539" xr:uid="{CA9724D7-1D6F-4862-9BDA-9FBB1C557CAF}"/>
    <cellStyle name="Ввод  2 2 3 2 7 6" xfId="17260" xr:uid="{EEDD3FB2-E128-48E0-AD02-36ACEB72E5B6}"/>
    <cellStyle name="Ввод  2 2 3 2 8" xfId="5545" xr:uid="{A0912BE7-0197-4D78-A7AB-01F6DEFC4BB5}"/>
    <cellStyle name="Ввод  2 2 3 2 8 2" xfId="10176" xr:uid="{E1EB2B64-38AB-4648-827A-539CB453C0AF}"/>
    <cellStyle name="Ввод  2 2 3 2 8 3" xfId="13168" xr:uid="{E0969F43-54E4-4B2D-9DC1-72B767EC0D4F}"/>
    <cellStyle name="Ввод  2 2 3 2 8 4" xfId="14764" xr:uid="{BB372DDA-C171-48E2-A465-7E225C8BD464}"/>
    <cellStyle name="Ввод  2 2 3 2 8 5" xfId="17594" xr:uid="{4D21DE4D-6E4D-4608-A5DC-95C269776C5E}"/>
    <cellStyle name="Ввод  2 2 3 2 9" xfId="5836" xr:uid="{54D8A979-D56D-4A46-82D6-ABF8F65F56BB}"/>
    <cellStyle name="Ввод  2 2 3 20" xfId="18000" xr:uid="{B372C1C1-4133-4B65-9FC4-D84CE12A85D5}"/>
    <cellStyle name="Ввод  2 2 3 3" xfId="282" xr:uid="{AFCFF305-84D9-4621-8B90-B24AA2F4A855}"/>
    <cellStyle name="Ввод  2 2 3 3 10" xfId="8393" xr:uid="{469E68AF-B922-4331-97D9-37413AA256D8}"/>
    <cellStyle name="Ввод  2 2 3 3 11" xfId="10489" xr:uid="{A1923F4B-C047-4949-82AD-4831CAFE4FB2}"/>
    <cellStyle name="Ввод  2 2 3 3 12" xfId="13830" xr:uid="{07F5ED6E-7304-40C9-BB3E-28476FE4D744}"/>
    <cellStyle name="Ввод  2 2 3 3 13" xfId="16349" xr:uid="{04DEFBD8-146B-4ADB-AF00-3685B36EC1EA}"/>
    <cellStyle name="Ввод  2 2 3 3 14" xfId="17925" xr:uid="{AF411CDF-A137-4C25-B137-A4CBC386DE1D}"/>
    <cellStyle name="Ввод  2 2 3 3 15" xfId="18160" xr:uid="{53B86720-46C2-4771-B2BB-69C823D8939F}"/>
    <cellStyle name="Ввод  2 2 3 3 2" xfId="1805" xr:uid="{1A1C3505-00F2-4FF6-BFC9-1D6D6667573A}"/>
    <cellStyle name="Ввод  2 2 3 3 2 2" xfId="4063" xr:uid="{FFC565CD-9F86-4779-81B8-F85447538EC1}"/>
    <cellStyle name="Ввод  2 2 3 3 2 3" xfId="5857" xr:uid="{C6E80DC0-BBF8-4848-833A-D5C0ECFDA2E4}"/>
    <cellStyle name="Ввод  2 2 3 3 2 4" xfId="8688" xr:uid="{01BAB18B-D86A-4533-B8BA-98A6EC5DCA25}"/>
    <cellStyle name="Ввод  2 2 3 3 2 5" xfId="11678" xr:uid="{F46D7474-711F-49E6-98C9-1C01BCB59FD8}"/>
    <cellStyle name="Ввод  2 2 3 3 2 6" xfId="13526" xr:uid="{0C8BA640-802A-4B6E-8A9F-DA27CE9D6A4A}"/>
    <cellStyle name="Ввод  2 2 3 3 2 7" xfId="19340" xr:uid="{6AFD5BCC-D6BD-4D37-8745-301817E42D88}"/>
    <cellStyle name="Ввод  2 2 3 3 3" xfId="1978" xr:uid="{F17133BD-5919-40F0-BC95-BAB403CC1F36}"/>
    <cellStyle name="Ввод  2 2 3 3 3 2" xfId="4236" xr:uid="{B6DDACFE-0D97-4FF7-BC5E-0DA31E04A4FD}"/>
    <cellStyle name="Ввод  2 2 3 3 3 3" xfId="5860" xr:uid="{169CE6E1-0E09-46DA-AB14-7D395769C006}"/>
    <cellStyle name="Ввод  2 2 3 3 3 4" xfId="8861" xr:uid="{47D5AAC3-E50D-4D0C-B320-F168FB52236C}"/>
    <cellStyle name="Ввод  2 2 3 3 3 5" xfId="11851" xr:uid="{2DA5E0BC-5E09-4E15-B869-6C4B9E486A2E}"/>
    <cellStyle name="Ввод  2 2 3 3 3 6" xfId="15735" xr:uid="{22DFA898-8934-474D-84B2-5C8235931CE0}"/>
    <cellStyle name="Ввод  2 2 3 3 3 7" xfId="19513" xr:uid="{38CE3D56-529C-4557-AC58-3F6041E4DE4B}"/>
    <cellStyle name="Ввод  2 2 3 3 4" xfId="1206" xr:uid="{A7648D9E-20A6-42BA-8AA8-5D94A7BBEDC9}"/>
    <cellStyle name="Ввод  2 2 3 3 4 2" xfId="3471" xr:uid="{1F403ACC-AF49-460A-A58F-298B0BA02639}"/>
    <cellStyle name="Ввод  2 2 3 3 4 3" xfId="5865" xr:uid="{C7C129E9-9F85-4AC8-9992-D2C7489D9806}"/>
    <cellStyle name="Ввод  2 2 3 3 4 4" xfId="7840" xr:uid="{BF081A91-A4E9-4EE1-8934-B14FFB57B6E5}"/>
    <cellStyle name="Ввод  2 2 3 3 4 5" xfId="11078" xr:uid="{742C7753-0DEA-4E61-A1C4-48774EF96CE3}"/>
    <cellStyle name="Ввод  2 2 3 3 4 6" xfId="15233" xr:uid="{547A3A89-5F16-4134-8B1A-2DE9D6A30ABD}"/>
    <cellStyle name="Ввод  2 2 3 3 4 7" xfId="18748" xr:uid="{6C23548D-3121-4754-97E6-6E14B037717B}"/>
    <cellStyle name="Ввод  2 2 3 3 5" xfId="2439" xr:uid="{BFD0A04B-BC53-4B9A-A14F-87B168461DDC}"/>
    <cellStyle name="Ввод  2 2 3 3 5 2" xfId="4696" xr:uid="{A806C4A9-3F17-40E8-9F84-F4295E169D3A}"/>
    <cellStyle name="Ввод  2 2 3 3 5 3" xfId="5751" xr:uid="{38A87637-0E8E-4C07-99F2-07993462AB76}"/>
    <cellStyle name="Ввод  2 2 3 3 5 4" xfId="9322" xr:uid="{9FEAB535-AD43-40DF-B37D-49BC8C63EFB7}"/>
    <cellStyle name="Ввод  2 2 3 3 5 5" xfId="12312" xr:uid="{E2DB9209-4EE1-42BB-A5A6-7808792D5B3C}"/>
    <cellStyle name="Ввод  2 2 3 3 5 6" xfId="15458" xr:uid="{44005358-14C8-4BA4-978F-7A1B00119BF9}"/>
    <cellStyle name="Ввод  2 2 3 3 5 7" xfId="16749" xr:uid="{DEF1F223-C781-45B5-BD05-E05AA9139B0A}"/>
    <cellStyle name="Ввод  2 2 3 3 5 8" xfId="19973" xr:uid="{62A58F9B-440A-43E7-A484-61B25BE4E95E}"/>
    <cellStyle name="Ввод  2 2 3 3 6" xfId="2886" xr:uid="{47B47E34-FCCA-4BB5-B85D-381080E87A93}"/>
    <cellStyle name="Ввод  2 2 3 3 6 2" xfId="5136" xr:uid="{68FBED87-654E-45CA-9B84-2977137D325B}"/>
    <cellStyle name="Ввод  2 2 3 3 6 3" xfId="5868" xr:uid="{64FE683A-2537-4AE0-A769-FD7ECE2827C6}"/>
    <cellStyle name="Ввод  2 2 3 3 6 4" xfId="9767" xr:uid="{2163399F-2C80-4BD1-BA9E-E38DCBEA608A}"/>
    <cellStyle name="Ввод  2 2 3 3 6 5" xfId="12757" xr:uid="{2BD0D262-7340-490D-B2BC-3487C37E855B}"/>
    <cellStyle name="Ввод  2 2 3 3 6 6" xfId="13685" xr:uid="{D41B0925-4FBA-4395-A048-EFFCE4B98205}"/>
    <cellStyle name="Ввод  2 2 3 3 6 7" xfId="17189" xr:uid="{3853D200-99DC-43E6-9B85-448E2BAFAF5D}"/>
    <cellStyle name="Ввод  2 2 3 3 6 8" xfId="20415" xr:uid="{38A3E9AC-54AD-49C2-BD7F-523F45AE40D2}"/>
    <cellStyle name="Ввод  2 2 3 3 7" xfId="617" xr:uid="{42521C50-FE93-4499-8AFC-13C5C70FA146}"/>
    <cellStyle name="Ввод  2 2 3 3 7 2" xfId="5187" xr:uid="{E3A32A0E-5F1D-493B-AEE3-625374F0C705}"/>
    <cellStyle name="Ввод  2 2 3 3 7 3" xfId="9817" xr:uid="{71A4BF51-7E77-4AF5-8826-7FFB38F319E7}"/>
    <cellStyle name="Ввод  2 2 3 3 7 4" xfId="12808" xr:uid="{00D3A4BD-E41F-476F-8A6D-751BAD98DB4C}"/>
    <cellStyle name="Ввод  2 2 3 3 7 5" xfId="14449" xr:uid="{75A02B2E-EAD8-4076-9B33-D9F4C7F4A5F1}"/>
    <cellStyle name="Ввод  2 2 3 3 7 6" xfId="17239" xr:uid="{54F98583-092F-47C3-AB52-5A2868F8119E}"/>
    <cellStyle name="Ввод  2 2 3 3 8" xfId="5620" xr:uid="{AA950DD2-072D-4E5D-9A23-14D52605189F}"/>
    <cellStyle name="Ввод  2 2 3 3 8 2" xfId="10251" xr:uid="{6C81EF96-3B3E-4BC4-9EC1-F7ACFA3E0489}"/>
    <cellStyle name="Ввод  2 2 3 3 8 3" xfId="13243" xr:uid="{5C3F6362-5781-4390-8462-52A264F187F8}"/>
    <cellStyle name="Ввод  2 2 3 3 8 4" xfId="8578" xr:uid="{723B3A1A-E611-4650-BFF9-5DB8A8CC38DB}"/>
    <cellStyle name="Ввод  2 2 3 3 8 5" xfId="17669" xr:uid="{C1F423A2-D4DF-4B7C-A3BD-10C246E4FF69}"/>
    <cellStyle name="Ввод  2 2 3 3 9" xfId="5854" xr:uid="{7AC81673-A796-4C33-AA78-7A8A521A0E86}"/>
    <cellStyle name="Ввод  2 2 3 4" xfId="697" xr:uid="{4E277DAD-F113-49CE-A3CC-A0B3197C3CC1}"/>
    <cellStyle name="Ввод  2 2 3 4 10" xfId="18244" xr:uid="{8290966A-0954-4F50-87C5-B5A3A65116AE}"/>
    <cellStyle name="Ввод  2 2 3 4 2" xfId="2058" xr:uid="{03517BEB-5FAC-422D-93F7-B52C19A545ED}"/>
    <cellStyle name="Ввод  2 2 3 4 2 2" xfId="4316" xr:uid="{73E481B7-6F84-48D9-A492-07BDD97D4401}"/>
    <cellStyle name="Ввод  2 2 3 4 2 3" xfId="8941" xr:uid="{8D573072-4054-46D6-8526-110C38D14310}"/>
    <cellStyle name="Ввод  2 2 3 4 2 4" xfId="11931" xr:uid="{F6850A05-90FF-4133-8472-EA159D254BFC}"/>
    <cellStyle name="Ввод  2 2 3 4 2 5" xfId="15051" xr:uid="{8F43835A-B83E-4149-870C-ABC7F766450A}"/>
    <cellStyle name="Ввод  2 2 3 4 2 6" xfId="19593" xr:uid="{AC63EB40-3995-4F67-AC04-44C2FB6642CD}"/>
    <cellStyle name="Ввод  2 2 3 4 3" xfId="1286" xr:uid="{778C7D9F-45BC-41B2-BB35-2AEEFB0AA6C4}"/>
    <cellStyle name="Ввод  2 2 3 4 3 2" xfId="3551" xr:uid="{816485E9-9284-43E0-A139-596A4F3AB08B}"/>
    <cellStyle name="Ввод  2 2 3 4 3 3" xfId="7753" xr:uid="{9CABE3E0-7289-40C6-9872-342AD8AFD9B1}"/>
    <cellStyle name="Ввод  2 2 3 4 3 4" xfId="11158" xr:uid="{0EE8A1B7-049B-4ABE-8CBC-913DD2F144E4}"/>
    <cellStyle name="Ввод  2 2 3 4 3 5" xfId="15016" xr:uid="{486B0ECB-FD9C-4A2C-9C40-02EE699DD343}"/>
    <cellStyle name="Ввод  2 2 3 4 3 6" xfId="18828" xr:uid="{DD3AE18C-2F95-4F94-A012-748AE25F7D44}"/>
    <cellStyle name="Ввод  2 2 3 4 4" xfId="2967" xr:uid="{53963E13-C0BA-4573-91EF-3A1E3A046625}"/>
    <cellStyle name="Ввод  2 2 3 4 5" xfId="5873" xr:uid="{6EB1D249-6246-42ED-8144-9F739AE403A9}"/>
    <cellStyle name="Ввод  2 2 3 4 6" xfId="8326" xr:uid="{B131B3E7-D58A-41CC-80AB-2E7BA294FBFA}"/>
    <cellStyle name="Ввод  2 2 3 4 7" xfId="10569" xr:uid="{FAD95D78-E948-42C2-8279-8F019C06C521}"/>
    <cellStyle name="Ввод  2 2 3 4 8" xfId="15810" xr:uid="{05BB1FA8-A54B-45BA-9A15-BC10D4B9951F}"/>
    <cellStyle name="Ввод  2 2 3 4 9" xfId="16429" xr:uid="{F22CE29F-4918-47D1-86CF-08FE8432EB0F}"/>
    <cellStyle name="Ввод  2 2 3 5" xfId="818" xr:uid="{027F6F92-9413-4CDF-A109-2EDB58F0A145}"/>
    <cellStyle name="Ввод  2 2 3 5 10" xfId="18365" xr:uid="{4DBC4E23-73D8-4B96-A731-F914910BBACD}"/>
    <cellStyle name="Ввод  2 2 3 5 2" xfId="2179" xr:uid="{2ED3388A-ADEF-4DDE-B6C7-3C87C5F4C198}"/>
    <cellStyle name="Ввод  2 2 3 5 2 2" xfId="4437" xr:uid="{5C3C149C-6915-4136-A07E-F8E4A96DEB19}"/>
    <cellStyle name="Ввод  2 2 3 5 2 3" xfId="9062" xr:uid="{3FBE0CF1-7889-47C8-9607-3F05AE6AA1D4}"/>
    <cellStyle name="Ввод  2 2 3 5 2 4" xfId="12052" xr:uid="{BC6EB960-2116-4A16-87F0-C56E5EB493DD}"/>
    <cellStyle name="Ввод  2 2 3 5 2 5" xfId="14488" xr:uid="{3F377823-071B-4B6F-B6DB-B2483897D9D3}"/>
    <cellStyle name="Ввод  2 2 3 5 2 6" xfId="19714" xr:uid="{D48EBD1E-56AB-4A64-9C04-FE34A7B2038E}"/>
    <cellStyle name="Ввод  2 2 3 5 3" xfId="1407" xr:uid="{665867E2-47D1-47E1-AF44-2812CD86659C}"/>
    <cellStyle name="Ввод  2 2 3 5 3 2" xfId="3672" xr:uid="{CEB00ADE-C7C0-46BD-81AD-CEA82272B5DD}"/>
    <cellStyle name="Ввод  2 2 3 5 3 3" xfId="7664" xr:uid="{7F533B0F-C268-49AD-86CC-1A5559541EF9}"/>
    <cellStyle name="Ввод  2 2 3 5 3 4" xfId="11279" xr:uid="{4EC7620B-DE00-4585-AB3F-59D60B569D22}"/>
    <cellStyle name="Ввод  2 2 3 5 3 5" xfId="15376" xr:uid="{C8772268-C81F-483F-BD1E-0E3F90EFB635}"/>
    <cellStyle name="Ввод  2 2 3 5 3 6" xfId="18949" xr:uid="{295A81BC-4ED2-4DCD-8A89-9D98FD6886EE}"/>
    <cellStyle name="Ввод  2 2 3 5 4" xfId="3088" xr:uid="{C2F57D2F-2C65-4BA6-A708-E683FAF1FC3B}"/>
    <cellStyle name="Ввод  2 2 3 5 5" xfId="5875" xr:uid="{F32C5300-77F4-4AEF-BC94-A5269B44F87C}"/>
    <cellStyle name="Ввод  2 2 3 5 6" xfId="8218" xr:uid="{10A8FA1E-4C31-43F5-8778-F41E013567ED}"/>
    <cellStyle name="Ввод  2 2 3 5 7" xfId="10690" xr:uid="{8A90EBEC-659B-4581-8D3A-073F1F688B11}"/>
    <cellStyle name="Ввод  2 2 3 5 8" xfId="14797" xr:uid="{89C3FD23-D09F-4CF9-91D9-F9938F862927}"/>
    <cellStyle name="Ввод  2 2 3 5 9" xfId="16550" xr:uid="{2A98E406-595C-4DF3-ACF8-6DB7FCDC74AD}"/>
    <cellStyle name="Ввод  2 2 3 6" xfId="894" xr:uid="{10D80945-385D-4B67-A792-091D85F6C93E}"/>
    <cellStyle name="Ввод  2 2 3 6 10" xfId="18441" xr:uid="{6044C449-3B26-4BB4-836E-A16931F0B15F}"/>
    <cellStyle name="Ввод  2 2 3 6 2" xfId="2255" xr:uid="{469BD7CC-44D7-4419-846A-CE77ADD6C965}"/>
    <cellStyle name="Ввод  2 2 3 6 2 2" xfId="4513" xr:uid="{00AF4371-AFBF-4365-B755-E5EBB2540B94}"/>
    <cellStyle name="Ввод  2 2 3 6 2 3" xfId="9138" xr:uid="{BCCE079A-2D91-4277-844F-D553C9F789CC}"/>
    <cellStyle name="Ввод  2 2 3 6 2 4" xfId="12128" xr:uid="{59E4D41C-3D8B-418E-8F9C-9AA4C9120A11}"/>
    <cellStyle name="Ввод  2 2 3 6 2 5" xfId="13847" xr:uid="{653F2F9B-9016-4ECF-9FF8-19DD82B25851}"/>
    <cellStyle name="Ввод  2 2 3 6 2 6" xfId="19790" xr:uid="{B6DF49D7-3462-4700-8A06-D3A58B5B715C}"/>
    <cellStyle name="Ввод  2 2 3 6 3" xfId="1483" xr:uid="{08F35998-F619-47FB-94E0-84146C5ADF5E}"/>
    <cellStyle name="Ввод  2 2 3 6 3 2" xfId="3748" xr:uid="{46BE2929-C73E-4F52-87D2-3E08D9B8F282}"/>
    <cellStyle name="Ввод  2 2 3 6 3 3" xfId="7621" xr:uid="{35C1E97E-9D30-4CEF-B4D7-EDFD34356A0D}"/>
    <cellStyle name="Ввод  2 2 3 6 3 4" xfId="11355" xr:uid="{F0BB290B-C15F-4CC5-87D5-68CEA0CE5C28}"/>
    <cellStyle name="Ввод  2 2 3 6 3 5" xfId="13308" xr:uid="{66574891-6517-456B-BD0F-02B39FBFB1B0}"/>
    <cellStyle name="Ввод  2 2 3 6 3 6" xfId="19025" xr:uid="{1F6BDB2B-5AEE-48AC-9443-36792E360DB0}"/>
    <cellStyle name="Ввод  2 2 3 6 4" xfId="3164" xr:uid="{2ACD78CF-BF57-4635-8FB1-CB6C8AC9B477}"/>
    <cellStyle name="Ввод  2 2 3 6 5" xfId="5877" xr:uid="{B0A22053-D0F3-4874-911C-92A811AA0BE1}"/>
    <cellStyle name="Ввод  2 2 3 6 6" xfId="8148" xr:uid="{9D4B2B8D-A16C-4DA4-8F67-90BA3E4AAC08}"/>
    <cellStyle name="Ввод  2 2 3 6 7" xfId="10766" xr:uid="{364C947D-7E7B-4736-AED7-C39420CAC2F9}"/>
    <cellStyle name="Ввод  2 2 3 6 8" xfId="15808" xr:uid="{20B37E1F-0293-4317-BB07-486AA750C942}"/>
    <cellStyle name="Ввод  2 2 3 6 9" xfId="16626" xr:uid="{3699C2D4-FDBD-4862-BC8A-FFB3548AF3D6}"/>
    <cellStyle name="Ввод  2 2 3 7" xfId="734" xr:uid="{2A5658CA-9E75-49D3-A7FF-E20633E07BAB}"/>
    <cellStyle name="Ввод  2 2 3 7 10" xfId="18281" xr:uid="{16DA3266-89EC-4069-95B0-37C5E206C8CE}"/>
    <cellStyle name="Ввод  2 2 3 7 2" xfId="2095" xr:uid="{91000128-C852-4D59-A244-25F27BA7FF6A}"/>
    <cellStyle name="Ввод  2 2 3 7 2 2" xfId="4353" xr:uid="{84F97BAA-EF81-4AA2-813A-14785D1CF79F}"/>
    <cellStyle name="Ввод  2 2 3 7 2 3" xfId="8978" xr:uid="{E227169D-75AC-4E58-A607-4A6EFC11B905}"/>
    <cellStyle name="Ввод  2 2 3 7 2 4" xfId="11968" xr:uid="{CF654E54-23F7-43D0-A9FE-BA23DCB1B62D}"/>
    <cellStyle name="Ввод  2 2 3 7 2 5" xfId="13711" xr:uid="{2424F197-79B9-4B26-920C-C6936A133420}"/>
    <cellStyle name="Ввод  2 2 3 7 2 6" xfId="19630" xr:uid="{5B3954D0-043B-4E59-B019-8BDAFA802DA5}"/>
    <cellStyle name="Ввод  2 2 3 7 3" xfId="1323" xr:uid="{5791FB54-1978-4AAA-989D-14B0A2DF4268}"/>
    <cellStyle name="Ввод  2 2 3 7 3 2" xfId="3588" xr:uid="{B690664D-876E-4023-B14D-F21E6CE354FB}"/>
    <cellStyle name="Ввод  2 2 3 7 3 3" xfId="7342" xr:uid="{7144FBED-6BD1-4F7B-BD10-6D7128BF9EBA}"/>
    <cellStyle name="Ввод  2 2 3 7 3 4" xfId="11195" xr:uid="{814A15A5-56C9-4473-B60A-75DB841D60F9}"/>
    <cellStyle name="Ввод  2 2 3 7 3 5" xfId="13693" xr:uid="{BDD5763D-6F38-4DD6-986E-531CAB9C6570}"/>
    <cellStyle name="Ввод  2 2 3 7 3 6" xfId="18865" xr:uid="{1AB6F363-6BAF-4457-AE42-7BC10DE8452E}"/>
    <cellStyle name="Ввод  2 2 3 7 4" xfId="3004" xr:uid="{C22B4C88-A082-4CBB-B98B-AABAC0433EB6}"/>
    <cellStyle name="Ввод  2 2 3 7 5" xfId="5879" xr:uid="{C778B2B6-032D-4D82-A0B3-83FA9095E3D4}"/>
    <cellStyle name="Ввод  2 2 3 7 6" xfId="8299" xr:uid="{9E6AC5C2-29A3-46EF-9318-8318DD837494}"/>
    <cellStyle name="Ввод  2 2 3 7 7" xfId="10606" xr:uid="{5B15C3AE-1897-4FB2-825D-C623EF6B8688}"/>
    <cellStyle name="Ввод  2 2 3 7 8" xfId="15477" xr:uid="{E3695B51-64DF-4243-AE6D-0EE43B91D606}"/>
    <cellStyle name="Ввод  2 2 3 7 9" xfId="16466" xr:uid="{2D4C7F38-C8D4-4112-9339-3373388D0ED3}"/>
    <cellStyle name="Ввод  2 2 3 8" xfId="1037" xr:uid="{9507A493-32ED-47D0-9238-009D7DE326A9}"/>
    <cellStyle name="Ввод  2 2 3 8 2" xfId="2398" xr:uid="{F13BB10D-5CA3-4176-9B8E-317598B98D0C}"/>
    <cellStyle name="Ввод  2 2 3 8 2 2" xfId="4656" xr:uid="{2FB3FB74-B2B2-4B0C-9395-DBCA195352AA}"/>
    <cellStyle name="Ввод  2 2 3 8 2 3" xfId="9281" xr:uid="{FE5A9D73-F7E3-4C44-B5A9-43E76385FAAF}"/>
    <cellStyle name="Ввод  2 2 3 8 2 4" xfId="12271" xr:uid="{CDE76B52-572C-461D-AF15-D40540478B53}"/>
    <cellStyle name="Ввод  2 2 3 8 2 5" xfId="14096" xr:uid="{FB83D620-8208-460E-B1E1-5490398F6077}"/>
    <cellStyle name="Ввод  2 2 3 8 2 6" xfId="19933" xr:uid="{F359161A-8734-42D6-B177-C287F875DF09}"/>
    <cellStyle name="Ввод  2 2 3 8 3" xfId="3307" xr:uid="{F691D5DC-BAF0-4933-A31A-D1A3CBF7BD13}"/>
    <cellStyle name="Ввод  2 2 3 8 4" xfId="5881" xr:uid="{381070A3-7F89-47D6-9FCF-F7DF54C27715}"/>
    <cellStyle name="Ввод  2 2 3 8 5" xfId="8006" xr:uid="{1092CA85-6CD5-4C67-8A2E-C432B648E47A}"/>
    <cellStyle name="Ввод  2 2 3 8 6" xfId="10909" xr:uid="{3FA4C87A-8881-4279-8F02-D0AFBFDE5172}"/>
    <cellStyle name="Ввод  2 2 3 8 7" xfId="15229" xr:uid="{A7AB790D-F329-4002-81F7-F7EF4215CA36}"/>
    <cellStyle name="Ввод  2 2 3 8 8" xfId="18584" xr:uid="{9500B128-FDBB-4E06-A991-ED9119F86DD4}"/>
    <cellStyle name="Ввод  2 2 3 9" xfId="1898" xr:uid="{0CFB2754-6140-49A2-8F7C-98691D662315}"/>
    <cellStyle name="Ввод  2 2 3 9 2" xfId="4156" xr:uid="{308B804B-1C5D-46F4-9184-32867F7EA23E}"/>
    <cellStyle name="Ввод  2 2 3 9 3" xfId="8781" xr:uid="{A950CCBE-F8E9-41AB-8B6E-E1085AD0EE18}"/>
    <cellStyle name="Ввод  2 2 3 9 4" xfId="11771" xr:uid="{0C2E94EA-53DD-4075-9937-AD522A40B085}"/>
    <cellStyle name="Ввод  2 2 3 9 5" xfId="15816" xr:uid="{1C148F1D-CFD2-4959-8F55-26EF55BC1A7C}"/>
    <cellStyle name="Ввод  2 2 3 9 6" xfId="19433" xr:uid="{D880055E-16EE-45A7-A922-3221C171A0D5}"/>
    <cellStyle name="Ввод  2 2 4" xfId="132" xr:uid="{00000000-0005-0000-0000-00001E000000}"/>
    <cellStyle name="Ввод  2 2 4 10" xfId="2577" xr:uid="{2F936EE2-2DB6-4F27-98C4-65C289DF78C7}"/>
    <cellStyle name="Ввод  2 2 4 10 2" xfId="4828" xr:uid="{04442208-6243-412A-BCD5-8B804C75E1A5}"/>
    <cellStyle name="Ввод  2 2 4 10 3" xfId="9459" xr:uid="{F7BFF6D4-5DB5-47C3-B7DA-1C91D873FBC7}"/>
    <cellStyle name="Ввод  2 2 4 10 4" xfId="12449" xr:uid="{73E6E13B-C56F-414E-9382-74278F143E21}"/>
    <cellStyle name="Ввод  2 2 4 10 5" xfId="14652" xr:uid="{F4CCD489-2258-4FBD-91B4-3A9167A536F2}"/>
    <cellStyle name="Ввод  2 2 4 10 6" xfId="16881" xr:uid="{5DB49EA6-CC1F-4F6F-AB1B-BA29A5D798E3}"/>
    <cellStyle name="Ввод  2 2 4 10 7" xfId="20106" xr:uid="{BF676876-0350-4525-B97B-C0A3F820AC72}"/>
    <cellStyle name="Ввод  2 2 4 11" xfId="2741" xr:uid="{896DFB26-3A5D-49F9-972C-5471269CE48B}"/>
    <cellStyle name="Ввод  2 2 4 11 2" xfId="4991" xr:uid="{17E3522E-073B-4AF6-8E36-2B3081AA4AAF}"/>
    <cellStyle name="Ввод  2 2 4 11 3" xfId="9622" xr:uid="{AFEDDD61-06EA-4182-9C53-54562E0DDB0C}"/>
    <cellStyle name="Ввод  2 2 4 11 4" xfId="12612" xr:uid="{C84D2473-FFC5-40C4-94A8-5EA8817F8D03}"/>
    <cellStyle name="Ввод  2 2 4 11 5" xfId="14136" xr:uid="{50023F1F-3FF8-496C-B746-FD67D4CFCECA}"/>
    <cellStyle name="Ввод  2 2 4 11 6" xfId="17044" xr:uid="{06526641-C527-4A82-A3FA-37A9F4EFCC16}"/>
    <cellStyle name="Ввод  2 2 4 11 7" xfId="20270" xr:uid="{B260D5A3-C1B5-452B-909C-316F5FCACDD6}"/>
    <cellStyle name="Ввод  2 2 4 12" xfId="477" xr:uid="{CB7CC4BB-1207-4DC1-83DC-776316CCBC81}"/>
    <cellStyle name="Ввод  2 2 4 12 2" xfId="5196" xr:uid="{BD472D0F-6F6F-4575-840C-870EB9A2408E}"/>
    <cellStyle name="Ввод  2 2 4 12 3" xfId="9826" xr:uid="{2A53ABD8-1CA0-4386-9B90-C6A61E798BFE}"/>
    <cellStyle name="Ввод  2 2 4 12 4" xfId="12817" xr:uid="{B6FA15DA-5E6C-4BE0-9D71-3C59FC16830C}"/>
    <cellStyle name="Ввод  2 2 4 12 5" xfId="15192" xr:uid="{A6047C17-74D7-409F-845A-A12CE641C7EE}"/>
    <cellStyle name="Ввод  2 2 4 12 6" xfId="17248" xr:uid="{92995B42-03B1-49AA-AD28-521B913C8901}"/>
    <cellStyle name="Ввод  2 2 4 13" xfId="5475" xr:uid="{8D45CE67-0663-4AFE-A23A-18929E9DF759}"/>
    <cellStyle name="Ввод  2 2 4 13 2" xfId="10106" xr:uid="{8CD5EBAE-725C-4A5C-B369-359135DB5601}"/>
    <cellStyle name="Ввод  2 2 4 13 3" xfId="13098" xr:uid="{C08F9D98-ABFC-45E1-A2D5-A29D9F8BCDD6}"/>
    <cellStyle name="Ввод  2 2 4 13 4" xfId="13471" xr:uid="{CBDDB373-5C08-4499-B304-77338ACD3345}"/>
    <cellStyle name="Ввод  2 2 4 13 5" xfId="17524" xr:uid="{3CF04A56-B56B-4876-B42E-70069DA302E4}"/>
    <cellStyle name="Ввод  2 2 4 14" xfId="5883" xr:uid="{85BD6F0E-5466-4683-A11D-D9B2410661AF}"/>
    <cellStyle name="Ввод  2 2 4 15" xfId="8515" xr:uid="{DCC23DAC-CA58-4AD5-AE97-CC719DD37EF4}"/>
    <cellStyle name="Ввод  2 2 4 16" xfId="10349" xr:uid="{8792CD76-4F7A-4578-951C-306173AEDF41}"/>
    <cellStyle name="Ввод  2 2 4 17" xfId="14262" xr:uid="{21C9A844-B21E-4B07-8EF8-713AE3B470DC}"/>
    <cellStyle name="Ввод  2 2 4 18" xfId="16209" xr:uid="{7CA12069-F788-4BF4-A65A-B369A8D3946C}"/>
    <cellStyle name="Ввод  2 2 4 19" xfId="17776" xr:uid="{E6C84901-4C83-43CB-88D6-F24B54CB87E3}"/>
    <cellStyle name="Ввод  2 2 4 2" xfId="221" xr:uid="{EF186D0A-9E73-49F5-90CA-2010B10C11F1}"/>
    <cellStyle name="Ввод  2 2 4 2 10" xfId="8440" xr:uid="{A7511DE0-F75F-4FD1-8AC9-5C47430161F3}"/>
    <cellStyle name="Ввод  2 2 4 2 11" xfId="10424" xr:uid="{2576D843-A5C8-49F3-A923-9DCCC8F5BBB4}"/>
    <cellStyle name="Ввод  2 2 4 2 12" xfId="13543" xr:uid="{221E2A8F-ADC8-463B-B1FD-8CF7CAC76E6C}"/>
    <cellStyle name="Ввод  2 2 4 2 13" xfId="16284" xr:uid="{605647FD-93B0-416F-8013-9D985D858293}"/>
    <cellStyle name="Ввод  2 2 4 2 14" xfId="17864" xr:uid="{A6ED8CAA-5CDE-4AF6-ACEC-8CF99767DC01}"/>
    <cellStyle name="Ввод  2 2 4 2 15" xfId="18100" xr:uid="{99690C05-ED7B-40B3-A081-2B4032CF62A5}"/>
    <cellStyle name="Ввод  2 2 4 2 2" xfId="1745" xr:uid="{47D83D75-07EE-4CEC-ACF6-7B36DB86BEAC}"/>
    <cellStyle name="Ввод  2 2 4 2 2 2" xfId="4003" xr:uid="{1E80E6DA-BE81-425C-AC2C-D930153874A8}"/>
    <cellStyle name="Ввод  2 2 4 2 2 3" xfId="5886" xr:uid="{634F9C4D-087E-4861-9A34-B28D92B77672}"/>
    <cellStyle name="Ввод  2 2 4 2 2 4" xfId="7298" xr:uid="{FE0EE309-DD5D-46FF-874D-5A96C25C6644}"/>
    <cellStyle name="Ввод  2 2 4 2 2 5" xfId="11617" xr:uid="{3EC50AC4-E003-4078-A959-6AF419D52BDF}"/>
    <cellStyle name="Ввод  2 2 4 2 2 6" xfId="15610" xr:uid="{0E198C1D-7B66-47CD-A3C8-BD3ED6CE6040}"/>
    <cellStyle name="Ввод  2 2 4 2 2 7" xfId="19280" xr:uid="{629E6F33-BF27-475E-A16C-AD911D70C0D3}"/>
    <cellStyle name="Ввод  2 2 4 2 3" xfId="1601" xr:uid="{9E13D977-4FDB-4EA3-9123-2502CD6367BB}"/>
    <cellStyle name="Ввод  2 2 4 2 3 2" xfId="3864" xr:uid="{7D3BAD53-5862-46FE-8FF6-F7F4E8608995}"/>
    <cellStyle name="Ввод  2 2 4 2 3 3" xfId="5888" xr:uid="{1593381C-B23A-4E45-BA03-A697CFF26D93}"/>
    <cellStyle name="Ввод  2 2 4 2 3 4" xfId="7464" xr:uid="{699528D7-364F-44CB-AF1B-51EC18CD2CBD}"/>
    <cellStyle name="Ввод  2 2 4 2 3 5" xfId="11472" xr:uid="{8F782B59-05C7-4878-8A86-10D7EC4F11F3}"/>
    <cellStyle name="Ввод  2 2 4 2 3 6" xfId="14868" xr:uid="{42798493-0FD3-4C34-B845-31FCC3CAB469}"/>
    <cellStyle name="Ввод  2 2 4 2 3 7" xfId="19141" xr:uid="{EA4D58BD-A19B-4BE7-BE53-BDD65607F914}"/>
    <cellStyle name="Ввод  2 2 4 2 4" xfId="1141" xr:uid="{D11D737E-A393-43E4-B47D-33D589D022FD}"/>
    <cellStyle name="Ввод  2 2 4 2 4 2" xfId="3406" xr:uid="{8284C9F2-2EA8-4AF2-BBBE-FFBA70602B04}"/>
    <cellStyle name="Ввод  2 2 4 2 4 3" xfId="5889" xr:uid="{C80592E3-2634-4595-BE74-FE8EBDEC1A48}"/>
    <cellStyle name="Ввод  2 2 4 2 4 4" xfId="7903" xr:uid="{2FE2F538-188C-4C0B-83A7-286A4AF146FD}"/>
    <cellStyle name="Ввод  2 2 4 2 4 5" xfId="11013" xr:uid="{22224ADF-716A-4896-8FE4-24FA70484D3E}"/>
    <cellStyle name="Ввод  2 2 4 2 4 6" xfId="15611" xr:uid="{A18BD38B-D483-4A74-925F-0354DF6DF514}"/>
    <cellStyle name="Ввод  2 2 4 2 4 7" xfId="18683" xr:uid="{61BDF559-E02B-4335-9644-C1AA4670EFC5}"/>
    <cellStyle name="Ввод  2 2 4 2 5" xfId="2452" xr:uid="{C8DCB78E-7F5C-45A4-909E-582FE3D55B91}"/>
    <cellStyle name="Ввод  2 2 4 2 5 2" xfId="4709" xr:uid="{3C31DB82-D551-4A7E-89C4-1E17E4F169D8}"/>
    <cellStyle name="Ввод  2 2 4 2 5 3" xfId="5890" xr:uid="{9CCD2650-F601-4367-8E9C-D9FA3FBD626D}"/>
    <cellStyle name="Ввод  2 2 4 2 5 4" xfId="9335" xr:uid="{8A6EBD5A-89AC-4C82-8962-ED99D98A75B7}"/>
    <cellStyle name="Ввод  2 2 4 2 5 5" xfId="12325" xr:uid="{031BC555-7C2F-4AE9-8E09-CE09FE936AD3}"/>
    <cellStyle name="Ввод  2 2 4 2 5 6" xfId="15000" xr:uid="{CCAEA9A6-4D8F-4C3D-9F47-3D7CD1BC6B45}"/>
    <cellStyle name="Ввод  2 2 4 2 5 7" xfId="16762" xr:uid="{587607F1-C743-4BEA-8322-ED689FBC4F20}"/>
    <cellStyle name="Ввод  2 2 4 2 5 8" xfId="19986" xr:uid="{BB4D411A-F721-4FB1-B966-7B427D660D87}"/>
    <cellStyle name="Ввод  2 2 4 2 6" xfId="2826" xr:uid="{E50E2C30-6DB8-45D8-8D3B-F703E9DE4C9A}"/>
    <cellStyle name="Ввод  2 2 4 2 6 2" xfId="5076" xr:uid="{96876A0D-486E-4414-8F71-B6B40F387E92}"/>
    <cellStyle name="Ввод  2 2 4 2 6 3" xfId="5891" xr:uid="{DFAA8A80-81F0-4BB2-BB8F-9F8E8A6A723E}"/>
    <cellStyle name="Ввод  2 2 4 2 6 4" xfId="9707" xr:uid="{48AF4AD8-67E3-4B66-8BBD-51AE3AFE3D6A}"/>
    <cellStyle name="Ввод  2 2 4 2 6 5" xfId="12697" xr:uid="{FCBDEE1B-B5BF-4FF2-BA86-6E66B19A5040}"/>
    <cellStyle name="Ввод  2 2 4 2 6 6" xfId="13529" xr:uid="{9EEC4B2F-BE80-453A-A2B9-6D07088BD8C6}"/>
    <cellStyle name="Ввод  2 2 4 2 6 7" xfId="17129" xr:uid="{A962F714-BB16-4CB0-91A0-77E7B3CDB8BF}"/>
    <cellStyle name="Ввод  2 2 4 2 6 8" xfId="20355" xr:uid="{E54FEA31-2B0C-40CD-B06E-43393A1DF654}"/>
    <cellStyle name="Ввод  2 2 4 2 7" xfId="552" xr:uid="{C04F481B-C64E-443D-8F49-A5A332392182}"/>
    <cellStyle name="Ввод  2 2 4 2 7 2" xfId="5339" xr:uid="{8302DE34-2D81-4A36-8BDE-94E8EE223A84}"/>
    <cellStyle name="Ввод  2 2 4 2 7 3" xfId="9968" xr:uid="{B9FCD93D-4046-46E7-9C19-299CB7637F32}"/>
    <cellStyle name="Ввод  2 2 4 2 7 4" xfId="12960" xr:uid="{E857CB7E-804C-4F50-B83C-BF58B3717BCA}"/>
    <cellStyle name="Ввод  2 2 4 2 7 5" xfId="15632" xr:uid="{43B6F8BE-3362-47DF-ABDC-DB934899F9E7}"/>
    <cellStyle name="Ввод  2 2 4 2 7 6" xfId="17389" xr:uid="{9E9672C6-A86C-44F8-9EC5-8D765DF83246}"/>
    <cellStyle name="Ввод  2 2 4 2 8" xfId="5560" xr:uid="{97082FF3-985D-4CA1-B92A-13F4A776689B}"/>
    <cellStyle name="Ввод  2 2 4 2 8 2" xfId="10191" xr:uid="{59932DBA-511B-4370-A307-54ED67D14308}"/>
    <cellStyle name="Ввод  2 2 4 2 8 3" xfId="13183" xr:uid="{49AC0862-2103-41F0-BC04-65A91A86969D}"/>
    <cellStyle name="Ввод  2 2 4 2 8 4" xfId="13290" xr:uid="{111DAB80-64AC-4C70-9A06-1CB3CDE6AF7E}"/>
    <cellStyle name="Ввод  2 2 4 2 8 5" xfId="17609" xr:uid="{AED7C229-781F-4929-9199-EB34760AB8BA}"/>
    <cellStyle name="Ввод  2 2 4 2 9" xfId="5685" xr:uid="{105E302E-D24E-447C-B822-C597447B3D14}"/>
    <cellStyle name="Ввод  2 2 4 20" xfId="18015" xr:uid="{2C90612C-FDC5-4B1C-8F82-2222A235CF9A}"/>
    <cellStyle name="Ввод  2 2 4 3" xfId="297" xr:uid="{E9205316-4ADA-4A28-A607-1535DE20863C}"/>
    <cellStyle name="Ввод  2 2 4 3 10" xfId="8386" xr:uid="{1A328909-C720-4D91-920A-0C8D8B03562D}"/>
    <cellStyle name="Ввод  2 2 4 3 11" xfId="10504" xr:uid="{40B4DA79-8283-4BB0-AB98-952D0332CB5F}"/>
    <cellStyle name="Ввод  2 2 4 3 12" xfId="13821" xr:uid="{BCD62EC7-750C-434D-ADC1-9AAFE8020DEE}"/>
    <cellStyle name="Ввод  2 2 4 3 13" xfId="16364" xr:uid="{588EAF3E-C27E-493B-81DA-4914C8D73EA5}"/>
    <cellStyle name="Ввод  2 2 4 3 14" xfId="17940" xr:uid="{6C18C225-725E-458E-BE75-0D8216711D51}"/>
    <cellStyle name="Ввод  2 2 4 3 15" xfId="18175" xr:uid="{8B917CB3-C776-4A67-888E-A9BEACDFCD3E}"/>
    <cellStyle name="Ввод  2 2 4 3 2" xfId="1820" xr:uid="{A7FDB967-C557-4D77-8873-28F704CC3A09}"/>
    <cellStyle name="Ввод  2 2 4 3 2 2" xfId="4078" xr:uid="{2E5DD1E5-1C88-4613-A0B5-EA10A9F559DD}"/>
    <cellStyle name="Ввод  2 2 4 3 2 3" xfId="5892" xr:uid="{056AF6A9-BEE4-425F-BB91-54B932F6BAC9}"/>
    <cellStyle name="Ввод  2 2 4 3 2 4" xfId="8703" xr:uid="{371A70D9-68F9-4DCA-AD00-84CCEC39CEDF}"/>
    <cellStyle name="Ввод  2 2 4 3 2 5" xfId="11693" xr:uid="{C1A3BB63-1403-49EB-8F2B-F657B8712B1D}"/>
    <cellStyle name="Ввод  2 2 4 3 2 6" xfId="14529" xr:uid="{B4DF519B-A06A-4EC5-9683-22516EA009F8}"/>
    <cellStyle name="Ввод  2 2 4 3 2 7" xfId="19355" xr:uid="{C049B2E5-EB35-45EF-A8FF-C85F0CFD501D}"/>
    <cellStyle name="Ввод  2 2 4 3 3" xfId="1993" xr:uid="{BA711F4C-735B-48A2-B2DE-34A153A0CD3C}"/>
    <cellStyle name="Ввод  2 2 4 3 3 2" xfId="4251" xr:uid="{45FB777A-F198-434B-B2EB-CC778FC1819A}"/>
    <cellStyle name="Ввод  2 2 4 3 3 3" xfId="5894" xr:uid="{5B9C1CB1-6CA5-4D7C-9AF1-A1876D46CFE9}"/>
    <cellStyle name="Ввод  2 2 4 3 3 4" xfId="8876" xr:uid="{1A7931B6-4E76-496D-A0C8-048BDD81E69E}"/>
    <cellStyle name="Ввод  2 2 4 3 3 5" xfId="11866" xr:uid="{378875DB-B646-4C6C-B04B-2EE86D42A579}"/>
    <cellStyle name="Ввод  2 2 4 3 3 6" xfId="14180" xr:uid="{940E84CE-FFE3-4232-9FC9-2EA80653A0FA}"/>
    <cellStyle name="Ввод  2 2 4 3 3 7" xfId="19528" xr:uid="{C7D88E54-98C4-4617-8E2D-AD87409C2FD8}"/>
    <cellStyle name="Ввод  2 2 4 3 4" xfId="1221" xr:uid="{CD9F5232-FC36-4A5A-B391-9E0FA4A7CCFD}"/>
    <cellStyle name="Ввод  2 2 4 3 4 2" xfId="3486" xr:uid="{B1A9E1E3-4CDB-4C36-A44F-ED939C6DA664}"/>
    <cellStyle name="Ввод  2 2 4 3 4 3" xfId="5895" xr:uid="{744E8E9D-8C49-462D-A7AF-472439BC6069}"/>
    <cellStyle name="Ввод  2 2 4 3 4 4" xfId="7822" xr:uid="{DBCF4401-DD49-45FF-8D41-1C6591BF29F3}"/>
    <cellStyle name="Ввод  2 2 4 3 4 5" xfId="11093" xr:uid="{E78EB7B5-4D42-4F78-A225-305C704BFC1D}"/>
    <cellStyle name="Ввод  2 2 4 3 4 6" xfId="15500" xr:uid="{0DB8E002-2F62-46F4-9D72-571B84DDEC4D}"/>
    <cellStyle name="Ввод  2 2 4 3 4 7" xfId="18763" xr:uid="{9FF503B8-35CA-4785-82C7-E48E8D6FC580}"/>
    <cellStyle name="Ввод  2 2 4 3 5" xfId="2662" xr:uid="{B26D005D-08E3-464A-8663-CFBB7A57CF67}"/>
    <cellStyle name="Ввод  2 2 4 3 5 2" xfId="4912" xr:uid="{20EEB9E5-3029-4EFE-BEB8-38008ED32C18}"/>
    <cellStyle name="Ввод  2 2 4 3 5 3" xfId="5896" xr:uid="{3D95138D-56ED-4442-8D7E-C44390F2F45D}"/>
    <cellStyle name="Ввод  2 2 4 3 5 4" xfId="9543" xr:uid="{50D51953-668E-44E3-BDCF-5D9665709E24}"/>
    <cellStyle name="Ввод  2 2 4 3 5 5" xfId="12533" xr:uid="{692AFC27-7EDE-406E-AABD-62F81D7B9847}"/>
    <cellStyle name="Ввод  2 2 4 3 5 6" xfId="15708" xr:uid="{EFEBCCB2-4837-460F-AB2B-1DB9CEBDBB48}"/>
    <cellStyle name="Ввод  2 2 4 3 5 7" xfId="16965" xr:uid="{11A6C1E0-870A-47B1-BAD5-8ACAE6A544F5}"/>
    <cellStyle name="Ввод  2 2 4 3 5 8" xfId="20191" xr:uid="{DD46CF33-D77C-48E4-A8EA-EFF4DBD626D4}"/>
    <cellStyle name="Ввод  2 2 4 3 6" xfId="2901" xr:uid="{CE8EF5D9-174F-45DD-B0E1-FCF5DDE7701F}"/>
    <cellStyle name="Ввод  2 2 4 3 6 2" xfId="5151" xr:uid="{AA3B8402-0D9F-4D5C-B408-CA9365B6D87F}"/>
    <cellStyle name="Ввод  2 2 4 3 6 3" xfId="5898" xr:uid="{A7812E35-88DE-49BE-A937-46C0DC89323B}"/>
    <cellStyle name="Ввод  2 2 4 3 6 4" xfId="9782" xr:uid="{E7DEC781-1E2D-4FEB-A3AA-0B2BF70FCC10}"/>
    <cellStyle name="Ввод  2 2 4 3 6 5" xfId="12772" xr:uid="{3F431A24-DDC6-49AB-B5DD-4219B165CDCF}"/>
    <cellStyle name="Ввод  2 2 4 3 6 6" xfId="16019" xr:uid="{B419A0F4-0E50-49AD-8CC9-127D5F227B2C}"/>
    <cellStyle name="Ввод  2 2 4 3 6 7" xfId="17204" xr:uid="{4AE3C1BD-D5D0-4675-9540-33C321A27805}"/>
    <cellStyle name="Ввод  2 2 4 3 6 8" xfId="20430" xr:uid="{C7580FAC-543C-4498-9E47-16C8E842A14E}"/>
    <cellStyle name="Ввод  2 2 4 3 7" xfId="632" xr:uid="{CE47965C-C945-46C2-9DDE-E0401E956FEE}"/>
    <cellStyle name="Ввод  2 2 4 3 7 2" xfId="5173" xr:uid="{EE9D94BE-8C92-4549-894B-D401A2E21B45}"/>
    <cellStyle name="Ввод  2 2 4 3 7 3" xfId="9803" xr:uid="{1CDC0BD5-1FE7-4EF2-BC32-1AED780D88A7}"/>
    <cellStyle name="Ввод  2 2 4 3 7 4" xfId="12794" xr:uid="{766B60BE-3A94-421E-A117-479BEBC9C4B6}"/>
    <cellStyle name="Ввод  2 2 4 3 7 5" xfId="13553" xr:uid="{D7E6AC96-A060-4E97-BDC9-5A5644F1E39D}"/>
    <cellStyle name="Ввод  2 2 4 3 7 6" xfId="17225" xr:uid="{6ED4EB32-4799-415D-B7D2-2E20A1C69C2A}"/>
    <cellStyle name="Ввод  2 2 4 3 8" xfId="5635" xr:uid="{7F0959C2-15C0-40DE-A592-CEA74C488701}"/>
    <cellStyle name="Ввод  2 2 4 3 8 2" xfId="10266" xr:uid="{2346DA1D-6B16-4F73-BA9D-BC0E17D68F19}"/>
    <cellStyle name="Ввод  2 2 4 3 8 3" xfId="13258" xr:uid="{E1890591-9F96-4D78-BD1F-CB65CB3ABC13}"/>
    <cellStyle name="Ввод  2 2 4 3 8 4" xfId="9339" xr:uid="{E1CA04FD-61CC-4495-BDE4-6433D760F29F}"/>
    <cellStyle name="Ввод  2 2 4 3 8 5" xfId="17684" xr:uid="{BC1B7080-89AB-4533-8420-2F947BFA039B}"/>
    <cellStyle name="Ввод  2 2 4 3 9" xfId="5691" xr:uid="{E801E8E7-3C80-42FE-8F57-3F9BB9422545}"/>
    <cellStyle name="Ввод  2 2 4 4" xfId="712" xr:uid="{CFCECAE1-3BA6-4ED4-ADA0-C43F56A0D28C}"/>
    <cellStyle name="Ввод  2 2 4 4 10" xfId="18259" xr:uid="{AAEF28FA-E73B-4171-B5C2-03E53EF830F0}"/>
    <cellStyle name="Ввод  2 2 4 4 2" xfId="2073" xr:uid="{8D8DD05B-5A7B-4FB0-9487-1DC7F6133B57}"/>
    <cellStyle name="Ввод  2 2 4 4 2 2" xfId="4331" xr:uid="{156F8940-E3B7-4D1C-851F-4F850C534569}"/>
    <cellStyle name="Ввод  2 2 4 4 2 3" xfId="8956" xr:uid="{4EA76BB5-8FEF-41A5-8B26-A0F2FF92A982}"/>
    <cellStyle name="Ввод  2 2 4 4 2 4" xfId="11946" xr:uid="{75A586F9-D6A4-4DE0-A8DE-0FA77493EC22}"/>
    <cellStyle name="Ввод  2 2 4 4 2 5" xfId="13459" xr:uid="{E2E9EDC3-D895-46E7-BF97-324C289C6DF1}"/>
    <cellStyle name="Ввод  2 2 4 4 2 6" xfId="19608" xr:uid="{2F31F0FA-DADE-4DC3-8448-CC8D4EB08A15}"/>
    <cellStyle name="Ввод  2 2 4 4 3" xfId="1301" xr:uid="{54773224-D255-4020-A05A-80738AC20C9F}"/>
    <cellStyle name="Ввод  2 2 4 4 3 2" xfId="3566" xr:uid="{472A80EC-B278-4742-AC45-CD3AD1256C95}"/>
    <cellStyle name="Ввод  2 2 4 4 3 3" xfId="7738" xr:uid="{E870AE40-30B4-48C1-B8AB-17B33A45A30C}"/>
    <cellStyle name="Ввод  2 2 4 4 3 4" xfId="11173" xr:uid="{BA03E4D1-FF6B-45BF-B8EF-179BA9341C30}"/>
    <cellStyle name="Ввод  2 2 4 4 3 5" xfId="13424" xr:uid="{EC759131-0EBE-4A4B-AA8A-6C299472F911}"/>
    <cellStyle name="Ввод  2 2 4 4 3 6" xfId="18843" xr:uid="{A65A799E-C836-4CB6-9437-127639E0DA14}"/>
    <cellStyle name="Ввод  2 2 4 4 4" xfId="2982" xr:uid="{5BE9ED10-2A44-4CB6-B19E-6417664A8F16}"/>
    <cellStyle name="Ввод  2 2 4 4 5" xfId="5900" xr:uid="{15F2CF70-750F-452D-9B4A-D27E68CB228B}"/>
    <cellStyle name="Ввод  2 2 4 4 6" xfId="7845" xr:uid="{88865F8A-F0F7-42CE-AA47-47A9944AD60E}"/>
    <cellStyle name="Ввод  2 2 4 4 7" xfId="10584" xr:uid="{23C939AA-8670-4953-92C8-8704EEE56ECB}"/>
    <cellStyle name="Ввод  2 2 4 4 8" xfId="13622" xr:uid="{B5A3BDDA-B793-4028-B326-6EC7CD2AF2DB}"/>
    <cellStyle name="Ввод  2 2 4 4 9" xfId="16444" xr:uid="{EAFF35D1-9891-4E39-9E60-8E2F9A146142}"/>
    <cellStyle name="Ввод  2 2 4 5" xfId="833" xr:uid="{BF8211A0-AD4B-4B13-AF05-C6D7A376FB3C}"/>
    <cellStyle name="Ввод  2 2 4 5 10" xfId="18380" xr:uid="{B945D34F-88EA-48EA-8F6D-269A808337EF}"/>
    <cellStyle name="Ввод  2 2 4 5 2" xfId="2194" xr:uid="{91CE4BC2-F2FE-4743-9AA2-F990D2F261E4}"/>
    <cellStyle name="Ввод  2 2 4 5 2 2" xfId="4452" xr:uid="{5E250695-211C-4D6A-976B-01227DDAC9A0}"/>
    <cellStyle name="Ввод  2 2 4 5 2 3" xfId="9077" xr:uid="{ED7C3131-1A4F-400F-98A2-9A7B1989993C}"/>
    <cellStyle name="Ввод  2 2 4 5 2 4" xfId="12067" xr:uid="{6E137348-E974-4522-975A-4A2AB7130A66}"/>
    <cellStyle name="Ввод  2 2 4 5 2 5" xfId="14867" xr:uid="{062F0CF0-C260-448F-872D-CFA65E9E35BE}"/>
    <cellStyle name="Ввод  2 2 4 5 2 6" xfId="19729" xr:uid="{E15E2269-71AE-4EEB-9DD7-D930D360EDDF}"/>
    <cellStyle name="Ввод  2 2 4 5 3" xfId="1422" xr:uid="{CCC9109A-77A1-4561-98A5-5364FC73F0F2}"/>
    <cellStyle name="Ввод  2 2 4 5 3 2" xfId="3687" xr:uid="{482442BC-A714-4ABC-BB79-73B0B1F51C0B}"/>
    <cellStyle name="Ввод  2 2 4 5 3 3" xfId="7244" xr:uid="{A2ACF7BC-ADA7-4A24-9E59-0418103E4ADD}"/>
    <cellStyle name="Ввод  2 2 4 5 3 4" xfId="11294" xr:uid="{FDEFD6FE-89DE-4E43-897C-8D4AFCE071D9}"/>
    <cellStyle name="Ввод  2 2 4 5 3 5" xfId="14991" xr:uid="{119F10EF-158C-4B50-B45E-AA497F10B0A1}"/>
    <cellStyle name="Ввод  2 2 4 5 3 6" xfId="18964" xr:uid="{B84EEDF5-B813-4CE0-972D-2EDD8F32536F}"/>
    <cellStyle name="Ввод  2 2 4 5 4" xfId="3103" xr:uid="{FE96004B-53E0-4C80-9562-CDEA49050C2B}"/>
    <cellStyle name="Ввод  2 2 4 5 5" xfId="5902" xr:uid="{539AA193-0B0B-43E2-92C0-6063544A91E4}"/>
    <cellStyle name="Ввод  2 2 4 5 6" xfId="8201" xr:uid="{80075EB9-BF6F-4F4B-8DCD-F54596D00C1C}"/>
    <cellStyle name="Ввод  2 2 4 5 7" xfId="10705" xr:uid="{D58F33B0-1902-4D85-8B11-34EF43F2FFC7}"/>
    <cellStyle name="Ввод  2 2 4 5 8" xfId="13324" xr:uid="{4F609706-1749-4658-A549-B4F35347F65E}"/>
    <cellStyle name="Ввод  2 2 4 5 9" xfId="16565" xr:uid="{D8A5BC80-0E68-43B4-85D6-82EDE4A391B4}"/>
    <cellStyle name="Ввод  2 2 4 6" xfId="909" xr:uid="{0A3D7C12-09E1-4D17-AE25-70D6DCE12F9C}"/>
    <cellStyle name="Ввод  2 2 4 6 10" xfId="18456" xr:uid="{21F77469-4539-4D48-BDC0-82C5510A05B3}"/>
    <cellStyle name="Ввод  2 2 4 6 2" xfId="2270" xr:uid="{1B9D9996-C760-4949-87C8-8B194E03BF64}"/>
    <cellStyle name="Ввод  2 2 4 6 2 2" xfId="4528" xr:uid="{F44F0FAC-633A-4913-B447-78ADBA6B14FB}"/>
    <cellStyle name="Ввод  2 2 4 6 2 3" xfId="9153" xr:uid="{69211524-FF76-4827-8908-C6C007E823DE}"/>
    <cellStyle name="Ввод  2 2 4 6 2 4" xfId="12143" xr:uid="{75365045-B407-4CD6-AF4C-11AF38048721}"/>
    <cellStyle name="Ввод  2 2 4 6 2 5" xfId="15643" xr:uid="{B9C731AF-D6C6-4F7C-BBA4-4BB7107DDAA3}"/>
    <cellStyle name="Ввод  2 2 4 6 2 6" xfId="19805" xr:uid="{D18E3F5A-34F6-402F-9A63-7CE04C97C9B3}"/>
    <cellStyle name="Ввод  2 2 4 6 3" xfId="1498" xr:uid="{517D2D41-9F92-45D9-B82B-43985EEF2663}"/>
    <cellStyle name="Ввод  2 2 4 6 3 2" xfId="3763" xr:uid="{E9085191-8D4C-4A3C-8211-769062CB4510}"/>
    <cellStyle name="Ввод  2 2 4 6 3 3" xfId="7364" xr:uid="{0F9DE094-AF4B-4F62-88EA-74096A53FC28}"/>
    <cellStyle name="Ввод  2 2 4 6 3 4" xfId="11370" xr:uid="{23DFA43A-02FE-487B-BB07-F0C87F191E15}"/>
    <cellStyle name="Ввод  2 2 4 6 3 5" xfId="13522" xr:uid="{B4512883-2844-47E8-BCA7-633CFEB072A3}"/>
    <cellStyle name="Ввод  2 2 4 6 3 6" xfId="19040" xr:uid="{7E52718E-76E5-41BE-BDBF-32E17B345A5D}"/>
    <cellStyle name="Ввод  2 2 4 6 4" xfId="3179" xr:uid="{A5ACACBC-8072-49C8-86E1-4A9916C824B6}"/>
    <cellStyle name="Ввод  2 2 4 6 5" xfId="5904" xr:uid="{1928DD54-B0C2-4D4C-B7A1-177361041F49}"/>
    <cellStyle name="Ввод  2 2 4 6 6" xfId="8133" xr:uid="{72FF29D0-AC28-4C7C-B2DC-4E65C435C991}"/>
    <cellStyle name="Ввод  2 2 4 6 7" xfId="10781" xr:uid="{54915D41-61BF-4DE5-B8B2-AA2644838926}"/>
    <cellStyle name="Ввод  2 2 4 6 8" xfId="15327" xr:uid="{99126522-25C2-4787-A4AE-9F3E9D5D545C}"/>
    <cellStyle name="Ввод  2 2 4 6 9" xfId="16641" xr:uid="{0AC5A21A-2953-49FF-8276-4CA17B13F3E8}"/>
    <cellStyle name="Ввод  2 2 4 7" xfId="977" xr:uid="{6E0BB151-9F33-449B-8649-F3BA25D856AA}"/>
    <cellStyle name="Ввод  2 2 4 7 10" xfId="18524" xr:uid="{735CDC6F-4A62-4497-92B6-2B1FE44F6584}"/>
    <cellStyle name="Ввод  2 2 4 7 2" xfId="2338" xr:uid="{3ED1BC1C-676A-43B7-8661-7BE534D92F37}"/>
    <cellStyle name="Ввод  2 2 4 7 2 2" xfId="4596" xr:uid="{904CF043-5885-4DE1-B0DC-3371C6D0D912}"/>
    <cellStyle name="Ввод  2 2 4 7 2 3" xfId="9221" xr:uid="{61580354-B8A8-409E-9010-710ACE753C39}"/>
    <cellStyle name="Ввод  2 2 4 7 2 4" xfId="12211" xr:uid="{2FE4CEEB-0328-4593-9F10-2E75AD634D65}"/>
    <cellStyle name="Ввод  2 2 4 7 2 5" xfId="15829" xr:uid="{A2966837-9D7D-43DA-BC10-1AAD1CC2B865}"/>
    <cellStyle name="Ввод  2 2 4 7 2 6" xfId="19873" xr:uid="{2411A44C-1B5B-4BB4-9BF3-CB0EC8ACAD6C}"/>
    <cellStyle name="Ввод  2 2 4 7 3" xfId="1566" xr:uid="{C3E735B8-43A8-4F37-AFDA-69A79140F342}"/>
    <cellStyle name="Ввод  2 2 4 7 3 2" xfId="3831" xr:uid="{5048BD11-08AA-4A66-9A23-4C0F703EBF25}"/>
    <cellStyle name="Ввод  2 2 4 7 3 3" xfId="7557" xr:uid="{016099E1-E017-4496-9059-21932F274887}"/>
    <cellStyle name="Ввод  2 2 4 7 3 4" xfId="11438" xr:uid="{D96A653C-5123-4EA7-810C-B55E16094C7A}"/>
    <cellStyle name="Ввод  2 2 4 7 3 5" xfId="14176" xr:uid="{D1CEC803-8E48-4040-9635-4DB62BE76761}"/>
    <cellStyle name="Ввод  2 2 4 7 3 6" xfId="19108" xr:uid="{4751DB0F-1F8A-4BA4-8356-A3A922E1B2FF}"/>
    <cellStyle name="Ввод  2 2 4 7 4" xfId="3247" xr:uid="{4F6B1F5D-7274-4B48-8B42-43F3FB9A23A1}"/>
    <cellStyle name="Ввод  2 2 4 7 5" xfId="5906" xr:uid="{AF3C6804-9AB6-42AB-A502-77F4A7E7136D}"/>
    <cellStyle name="Ввод  2 2 4 7 6" xfId="8071" xr:uid="{2FE14CF2-38AE-4509-ACEB-865FE03315D0}"/>
    <cellStyle name="Ввод  2 2 4 7 7" xfId="10849" xr:uid="{BF629E0B-7C8C-42FB-A3EE-F967F39EB7C3}"/>
    <cellStyle name="Ввод  2 2 4 7 8" xfId="15544" xr:uid="{44BE9DC3-2BC7-48B0-A4E2-B27B30FEE42C}"/>
    <cellStyle name="Ввод  2 2 4 7 9" xfId="16709" xr:uid="{770F2762-7898-4C08-B7E5-BB0141886475}"/>
    <cellStyle name="Ввод  2 2 4 8" xfId="1052" xr:uid="{E15E15BA-0768-4320-B9D1-628299D22B18}"/>
    <cellStyle name="Ввод  2 2 4 8 2" xfId="2413" xr:uid="{B9CCDF9F-1AC5-4D55-9DCC-F7444FD0D9AB}"/>
    <cellStyle name="Ввод  2 2 4 8 2 2" xfId="4671" xr:uid="{63EF2563-E1CD-4AB6-8E9C-2C1C2DC59E6B}"/>
    <cellStyle name="Ввод  2 2 4 8 2 3" xfId="9296" xr:uid="{C8A3ED10-498C-4F60-AD50-D92E8796AE52}"/>
    <cellStyle name="Ввод  2 2 4 8 2 4" xfId="12286" xr:uid="{90F7D4BA-4907-4758-9403-6C25415408B4}"/>
    <cellStyle name="Ввод  2 2 4 8 2 5" xfId="13941" xr:uid="{569BF15A-F24B-4113-AE04-9A8A642B9545}"/>
    <cellStyle name="Ввод  2 2 4 8 2 6" xfId="19948" xr:uid="{B899A169-B0BB-4FC1-B2F7-2FDA4EDBC998}"/>
    <cellStyle name="Ввод  2 2 4 8 3" xfId="3322" xr:uid="{D7A9FF23-C7D2-4298-A01D-A5C4CE0F73FE}"/>
    <cellStyle name="Ввод  2 2 4 8 4" xfId="5907" xr:uid="{3EC6D6F0-4599-48A8-B6BA-866B4428B493}"/>
    <cellStyle name="Ввод  2 2 4 8 5" xfId="7991" xr:uid="{3DCA3240-C7EA-42DA-A232-7DC4C4F9CB06}"/>
    <cellStyle name="Ввод  2 2 4 8 6" xfId="10924" xr:uid="{A6303979-61E9-4E12-A721-93DF3FE6B430}"/>
    <cellStyle name="Ввод  2 2 4 8 7" xfId="15505" xr:uid="{ED1053CE-5CEE-4ED1-9B68-CCA9B19E5FFB}"/>
    <cellStyle name="Ввод  2 2 4 8 8" xfId="18599" xr:uid="{CEF1EC55-42F0-4771-A7B2-19867ABEC27F}"/>
    <cellStyle name="Ввод  2 2 4 9" xfId="1838" xr:uid="{85685D86-4048-488C-B4EE-3E3985DAF6DD}"/>
    <cellStyle name="Ввод  2 2 4 9 2" xfId="4096" xr:uid="{260C4316-4640-449D-817D-FB2C3EB1EDFF}"/>
    <cellStyle name="Ввод  2 2 4 9 3" xfId="8721" xr:uid="{FAC8B751-19CD-48C1-B5C6-30320B0B7BB7}"/>
    <cellStyle name="Ввод  2 2 4 9 4" xfId="11711" xr:uid="{E8F08C90-08AF-4424-9AA3-68ED7527C554}"/>
    <cellStyle name="Ввод  2 2 4 9 5" xfId="14335" xr:uid="{BB9C24BD-C8EB-4B3D-A767-AA8F443A0940}"/>
    <cellStyle name="Ввод  2 2 4 9 6" xfId="19373" xr:uid="{0AB9A089-DE4D-4B0C-98D1-D672764D765D}"/>
    <cellStyle name="Ввод  2 2 5" xfId="161" xr:uid="{C82B0579-6592-4235-AD27-76062F25B59B}"/>
    <cellStyle name="Ввод  2 2 5 10" xfId="8502" xr:uid="{AF561E9E-C53A-480C-8F33-10721FE963A0}"/>
    <cellStyle name="Ввод  2 2 5 11" xfId="10364" xr:uid="{C286FE23-07E3-4E8A-8AEE-4594FDF57C9B}"/>
    <cellStyle name="Ввод  2 2 5 12" xfId="14575" xr:uid="{9AC667C0-E868-4F2A-8F13-8F9BD09C004B}"/>
    <cellStyle name="Ввод  2 2 5 13" xfId="16224" xr:uid="{BC5030B0-CCED-40B6-92C6-404C5AEF7ACB}"/>
    <cellStyle name="Ввод  2 2 5 14" xfId="17804" xr:uid="{3E1D48C6-BE3D-482B-89CE-B34B6881CBD5}"/>
    <cellStyle name="Ввод  2 2 5 15" xfId="18040" xr:uid="{83DDC00C-5160-4169-A129-8674DE30F6DB}"/>
    <cellStyle name="Ввод  2 2 5 2" xfId="1685" xr:uid="{9F155B85-D7DB-4CE6-9DFB-1879CB1CD834}"/>
    <cellStyle name="Ввод  2 2 5 2 2" xfId="3943" xr:uid="{34512304-BE1F-4EEE-AB0D-71C6B88BD2ED}"/>
    <cellStyle name="Ввод  2 2 5 2 3" xfId="5910" xr:uid="{9442D408-90D4-4B45-8AB8-50451CDE5930}"/>
    <cellStyle name="Ввод  2 2 5 2 4" xfId="7440" xr:uid="{143F2D7D-4C27-4DEA-9CE9-F442F1F74612}"/>
    <cellStyle name="Ввод  2 2 5 2 5" xfId="11557" xr:uid="{75DDA8B9-4C16-450C-BA03-9DA32F962E22}"/>
    <cellStyle name="Ввод  2 2 5 2 6" xfId="15378" xr:uid="{3DA87C05-355D-4E87-81B1-E2ABE535CDAF}"/>
    <cellStyle name="Ввод  2 2 5 2 7" xfId="19220" xr:uid="{232F2491-8B27-4F30-A58D-5B35304F2F71}"/>
    <cellStyle name="Ввод  2 2 5 3" xfId="1860" xr:uid="{E7810BAD-DBFA-43E4-95C9-EBC5863E1411}"/>
    <cellStyle name="Ввод  2 2 5 3 2" xfId="4118" xr:uid="{DDEE515C-1E2F-4AA3-A597-6164E4302ED2}"/>
    <cellStyle name="Ввод  2 2 5 3 3" xfId="5912" xr:uid="{52AD1A3A-CC88-42E6-9C03-E1AE727983EE}"/>
    <cellStyle name="Ввод  2 2 5 3 4" xfId="8743" xr:uid="{63B932E1-FEC1-493F-A513-7FB7EE61610C}"/>
    <cellStyle name="Ввод  2 2 5 3 5" xfId="11733" xr:uid="{D5452D55-F5E3-4C98-8E40-963F67F812E4}"/>
    <cellStyle name="Ввод  2 2 5 3 6" xfId="14162" xr:uid="{E39F0BC8-54AE-46AC-B603-E78F0FFBBCC7}"/>
    <cellStyle name="Ввод  2 2 5 3 7" xfId="19395" xr:uid="{9DF922DF-2F10-4228-9347-9F787D85D1B3}"/>
    <cellStyle name="Ввод  2 2 5 4" xfId="1081" xr:uid="{2640DCD2-20B9-4FA9-B4F5-CCBB0656D7A5}"/>
    <cellStyle name="Ввод  2 2 5 4 2" xfId="3346" xr:uid="{96E74E8F-5A81-475B-BD68-5029E59BB3C4}"/>
    <cellStyle name="Ввод  2 2 5 4 3" xfId="5914" xr:uid="{1BDDA5FB-81A8-4F31-B87D-3098F3551300}"/>
    <cellStyle name="Ввод  2 2 5 4 4" xfId="7964" xr:uid="{D2D38F9F-EA95-4E17-B009-906002C905B0}"/>
    <cellStyle name="Ввод  2 2 5 4 5" xfId="10953" xr:uid="{CBAC7D15-F096-49C9-8A8F-FA9A8EC9664B}"/>
    <cellStyle name="Ввод  2 2 5 4 6" xfId="15311" xr:uid="{707A7D18-E649-44DC-A098-D4DE67AFFAE7}"/>
    <cellStyle name="Ввод  2 2 5 4 7" xfId="18623" xr:uid="{75D8D608-CA8F-4A61-B8C6-1921AB35CEDB}"/>
    <cellStyle name="Ввод  2 2 5 5" xfId="2606" xr:uid="{1E914939-9792-4E49-BC2B-9E52FBEE906D}"/>
    <cellStyle name="Ввод  2 2 5 5 2" xfId="4856" xr:uid="{94ED40C2-7AF3-439D-8A0B-17FFA3F3DBF5}"/>
    <cellStyle name="Ввод  2 2 5 5 3" xfId="5916" xr:uid="{7081157B-141F-4F3B-9482-8D732D874467}"/>
    <cellStyle name="Ввод  2 2 5 5 4" xfId="9487" xr:uid="{E748B6F9-E4E4-4BF8-BEEC-E22F767402F0}"/>
    <cellStyle name="Ввод  2 2 5 5 5" xfId="12477" xr:uid="{DF12E257-5BBF-482E-9961-DA74CC0F4D68}"/>
    <cellStyle name="Ввод  2 2 5 5 6" xfId="13906" xr:uid="{97537DD3-CEC0-4666-9FAC-8740D465638C}"/>
    <cellStyle name="Ввод  2 2 5 5 7" xfId="16909" xr:uid="{C44D7053-C1BA-44C1-8A86-7EB953B03347}"/>
    <cellStyle name="Ввод  2 2 5 5 8" xfId="20135" xr:uid="{03EC43B9-DC7B-493B-A71C-D6C007C45C70}"/>
    <cellStyle name="Ввод  2 2 5 6" xfId="2766" xr:uid="{1CBD3D49-AF1B-40F8-B6CA-122504CF09AF}"/>
    <cellStyle name="Ввод  2 2 5 6 2" xfId="5016" xr:uid="{74EF4B51-2671-4950-AACA-DCCC0B5D8A72}"/>
    <cellStyle name="Ввод  2 2 5 6 3" xfId="5918" xr:uid="{881525E1-1F82-45D3-A468-53814B051D2D}"/>
    <cellStyle name="Ввод  2 2 5 6 4" xfId="9647" xr:uid="{FDE0F7A4-D39C-47C3-AB55-562088629E2A}"/>
    <cellStyle name="Ввод  2 2 5 6 5" xfId="12637" xr:uid="{346592BF-B678-490C-9C4D-1F79DEB8F2C8}"/>
    <cellStyle name="Ввод  2 2 5 6 6" xfId="14562" xr:uid="{06D3B3B6-76CB-4BA9-8338-326D65461830}"/>
    <cellStyle name="Ввод  2 2 5 6 7" xfId="17069" xr:uid="{6959F00D-3CAB-4866-B64C-B88D612B0317}"/>
    <cellStyle name="Ввод  2 2 5 6 8" xfId="20295" xr:uid="{C66D8A2E-6CA5-4035-A077-A6E1A6A35DD7}"/>
    <cellStyle name="Ввод  2 2 5 7" xfId="492" xr:uid="{773573E0-D118-4BDE-AFB4-C414F8649B03}"/>
    <cellStyle name="Ввод  2 2 5 7 2" xfId="5369" xr:uid="{57D51A1A-2A09-428E-B0C4-3A787F2BEA35}"/>
    <cellStyle name="Ввод  2 2 5 7 3" xfId="9998" xr:uid="{D2A92F93-86D2-47CF-BFDB-AA3AAC2FB298}"/>
    <cellStyle name="Ввод  2 2 5 7 4" xfId="12990" xr:uid="{BBFACC4A-6D1C-477B-BC79-0D59421BFCF1}"/>
    <cellStyle name="Ввод  2 2 5 7 5" xfId="13618" xr:uid="{4F68834B-4FAC-4AD9-AD29-0151C8FC56D0}"/>
    <cellStyle name="Ввод  2 2 5 7 6" xfId="17419" xr:uid="{1B0B0205-A19A-48B4-AA03-528D10A15F7F}"/>
    <cellStyle name="Ввод  2 2 5 8" xfId="5500" xr:uid="{CC91C9CD-55E9-4C87-A384-57B470854CAE}"/>
    <cellStyle name="Ввод  2 2 5 8 2" xfId="10131" xr:uid="{62DDBB64-8E14-4E88-A626-92C37ED70EBE}"/>
    <cellStyle name="Ввод  2 2 5 8 3" xfId="13123" xr:uid="{7EF79ADF-2DC3-4CEB-B1D4-3701321BA43F}"/>
    <cellStyle name="Ввод  2 2 5 8 4" xfId="13650" xr:uid="{CCC3DDC4-E369-4CF3-95FD-F43BE3093E8E}"/>
    <cellStyle name="Ввод  2 2 5 8 5" xfId="17549" xr:uid="{EA0F524F-FCCE-48FD-AD7F-DE604A49FE84}"/>
    <cellStyle name="Ввод  2 2 5 9" xfId="5908" xr:uid="{4C993D4D-F1AB-4984-B3BC-277FAA8E955B}"/>
    <cellStyle name="Ввод  2 2 6" xfId="237" xr:uid="{EF758EF7-A672-47A0-A434-E5DDA9215C9A}"/>
    <cellStyle name="Ввод  2 2 6 10" xfId="8423" xr:uid="{E062161D-DC7D-48A5-8562-4800A425BE5A}"/>
    <cellStyle name="Ввод  2 2 6 11" xfId="10444" xr:uid="{7C423BFB-3102-45FE-89AE-997367AFD63F}"/>
    <cellStyle name="Ввод  2 2 6 12" xfId="15384" xr:uid="{1DAFE8D7-1781-4223-ACDB-2D7E4D9E6061}"/>
    <cellStyle name="Ввод  2 2 6 13" xfId="16304" xr:uid="{FF9C279E-AA29-4AE1-8715-BF5D92D60173}"/>
    <cellStyle name="Ввод  2 2 6 14" xfId="17880" xr:uid="{29F3143A-2C3F-48AD-9DB7-EF0C865A0C53}"/>
    <cellStyle name="Ввод  2 2 6 15" xfId="18115" xr:uid="{7E366450-F0FB-413D-B015-41371033DB02}"/>
    <cellStyle name="Ввод  2 2 6 2" xfId="1760" xr:uid="{7BDBF83D-94AE-41DF-B63F-4C9C0B9FBBE7}"/>
    <cellStyle name="Ввод  2 2 6 2 2" xfId="4018" xr:uid="{2B6EC881-008B-48DA-9DF0-F7F1DF92BA1C}"/>
    <cellStyle name="Ввод  2 2 6 2 3" xfId="5922" xr:uid="{C9D81F98-C8CA-4E65-8ED1-B06DC4AEEF6B}"/>
    <cellStyle name="Ввод  2 2 6 2 4" xfId="7260" xr:uid="{BA76071F-9121-40FC-9FEF-CAA5A5C51CF1}"/>
    <cellStyle name="Ввод  2 2 6 2 5" xfId="11633" xr:uid="{874B89BA-F70A-44CC-B478-3C5D3FE1B905}"/>
    <cellStyle name="Ввод  2 2 6 2 6" xfId="13799" xr:uid="{EE551538-EEFB-4689-99BF-A210F7B8681A}"/>
    <cellStyle name="Ввод  2 2 6 2 7" xfId="19295" xr:uid="{B1C7C778-7723-49DC-A919-EA91A0A14E7B}"/>
    <cellStyle name="Ввод  2 2 6 3" xfId="1663" xr:uid="{F9662D12-557B-4565-A509-685BB21838DB}"/>
    <cellStyle name="Ввод  2 2 6 3 2" xfId="3923" xr:uid="{EBD1E4DA-DF39-4EA4-916E-7C3B7A86F548}"/>
    <cellStyle name="Ввод  2 2 6 3 3" xfId="5923" xr:uid="{5BE9D1B0-EE91-4DAF-8919-125ADAFA878D}"/>
    <cellStyle name="Ввод  2 2 6 3 4" xfId="7478" xr:uid="{15300308-7647-4B56-AEC8-53776D00DCA3}"/>
    <cellStyle name="Ввод  2 2 6 3 5" xfId="11534" xr:uid="{052ED094-B3DA-495C-B55B-11E9C27F6DEF}"/>
    <cellStyle name="Ввод  2 2 6 3 6" xfId="14154" xr:uid="{A5410586-06F1-4086-8C7B-4B357CFBA7A6}"/>
    <cellStyle name="Ввод  2 2 6 3 7" xfId="19200" xr:uid="{29FBCCA6-2E81-42BF-8768-C91C770CC929}"/>
    <cellStyle name="Ввод  2 2 6 4" xfId="1161" xr:uid="{51841B9A-AB61-4266-AB34-299E652C0585}"/>
    <cellStyle name="Ввод  2 2 6 4 2" xfId="3426" xr:uid="{B01B1B44-3B3F-4DEB-8EF8-2560A2E9A46A}"/>
    <cellStyle name="Ввод  2 2 6 4 3" xfId="5924" xr:uid="{981996B6-543D-4665-B583-ED41AC5AC3AD}"/>
    <cellStyle name="Ввод  2 2 6 4 4" xfId="7881" xr:uid="{16B284B7-CE9B-46DD-A763-20CFED97A23E}"/>
    <cellStyle name="Ввод  2 2 6 4 5" xfId="11033" xr:uid="{6F5EB780-08B9-4C24-ADDB-43324679FFB1}"/>
    <cellStyle name="Ввод  2 2 6 4 6" xfId="14230" xr:uid="{36895864-6519-4D55-B1B5-49DE83996F47}"/>
    <cellStyle name="Ввод  2 2 6 4 7" xfId="18703" xr:uid="{EE9FCCC8-56CD-4350-A9BF-7F01D43C50E0}"/>
    <cellStyle name="Ввод  2 2 6 5" xfId="2523" xr:uid="{4E1472EF-4921-4B2D-B267-D24207EF3297}"/>
    <cellStyle name="Ввод  2 2 6 5 2" xfId="4778" xr:uid="{4DEE2255-9B5A-42EB-9328-525CAF35A4AE}"/>
    <cellStyle name="Ввод  2 2 6 5 3" xfId="5925" xr:uid="{212452F4-38A7-4FB2-9593-2FB3BC38FE2F}"/>
    <cellStyle name="Ввод  2 2 6 5 4" xfId="9406" xr:uid="{C3516B89-4A93-4D29-A1E8-C1FD80DB7B13}"/>
    <cellStyle name="Ввод  2 2 6 5 5" xfId="12396" xr:uid="{53E1CC54-3BEB-44C9-9BD3-D47AD6A2BEFC}"/>
    <cellStyle name="Ввод  2 2 6 5 6" xfId="14945" xr:uid="{79135E3D-F065-42F4-894A-3A05C226E1E1}"/>
    <cellStyle name="Ввод  2 2 6 5 7" xfId="16831" xr:uid="{EB39C21B-ECB9-4E46-9CF3-8ED6D6912FF7}"/>
    <cellStyle name="Ввод  2 2 6 5 8" xfId="20055" xr:uid="{28BF168B-65B5-4FBD-8461-B242AC622D7A}"/>
    <cellStyle name="Ввод  2 2 6 6" xfId="2841" xr:uid="{3FA57B36-7461-40D4-9FCF-1836D4C29652}"/>
    <cellStyle name="Ввод  2 2 6 6 2" xfId="5091" xr:uid="{A3565DB1-7036-4C6D-977B-ECB1E2C45783}"/>
    <cellStyle name="Ввод  2 2 6 6 3" xfId="5926" xr:uid="{23A0B156-E2D3-4F67-8E8A-F14B957C3160}"/>
    <cellStyle name="Ввод  2 2 6 6 4" xfId="9722" xr:uid="{B6C69FE0-D6C5-4B0F-947B-332FD86C1558}"/>
    <cellStyle name="Ввод  2 2 6 6 5" xfId="12712" xr:uid="{6C40A0E1-ED0C-47FC-9438-016F8A5A9ACC}"/>
    <cellStyle name="Ввод  2 2 6 6 6" xfId="14532" xr:uid="{D19AE078-2822-4F09-95B6-C57F3E048434}"/>
    <cellStyle name="Ввод  2 2 6 6 7" xfId="17144" xr:uid="{58C689CB-6435-40FE-95F1-F9964CA62C08}"/>
    <cellStyle name="Ввод  2 2 6 6 8" xfId="20370" xr:uid="{6028287B-AF1D-4F4D-A3A5-65D026F6D64E}"/>
    <cellStyle name="Ввод  2 2 6 7" xfId="572" xr:uid="{B260F305-65A9-44DC-8278-6913A2E62C86}"/>
    <cellStyle name="Ввод  2 2 6 7 2" xfId="5321" xr:uid="{F4D195D5-B1DB-4006-A83D-683187AEEA3C}"/>
    <cellStyle name="Ввод  2 2 6 7 3" xfId="9950" xr:uid="{B127AC9E-9F96-448A-B92C-C09164FC3263}"/>
    <cellStyle name="Ввод  2 2 6 7 4" xfId="12942" xr:uid="{3E9667D6-5A84-4421-87C7-F866CFDBDDEF}"/>
    <cellStyle name="Ввод  2 2 6 7 5" xfId="8579" xr:uid="{51EB9FF4-1FA4-4ED3-8883-BEB7085D38BB}"/>
    <cellStyle name="Ввод  2 2 6 7 6" xfId="17371" xr:uid="{658903AF-32C7-4745-9FF4-D98EC5A393EE}"/>
    <cellStyle name="Ввод  2 2 6 8" xfId="5575" xr:uid="{9E516A5A-D43E-40CC-AF84-D419AA7B02D7}"/>
    <cellStyle name="Ввод  2 2 6 8 2" xfId="10206" xr:uid="{8D575D3A-D0AF-45EE-9F8B-43E00C77B479}"/>
    <cellStyle name="Ввод  2 2 6 8 3" xfId="13198" xr:uid="{AA26A3C6-B063-4A96-9F3A-6962529CD4B7}"/>
    <cellStyle name="Ввод  2 2 6 8 4" xfId="8568" xr:uid="{C4C786B7-AA8E-40E0-B8A7-AE00B07B8467}"/>
    <cellStyle name="Ввод  2 2 6 8 5" xfId="17624" xr:uid="{B8BCD034-6F98-44FD-B4CC-90C5C230F7BF}"/>
    <cellStyle name="Ввод  2 2 6 9" xfId="5920" xr:uid="{A83A2FC2-976F-4783-9D8B-E8D05638C011}"/>
    <cellStyle name="Ввод  2 2 7" xfId="652" xr:uid="{CC764CC7-390B-46ED-9FAA-97DDB130B651}"/>
    <cellStyle name="Ввод  2 2 7 10" xfId="18199" xr:uid="{1BE11A3B-B17F-4F85-BE7F-051921E1753F}"/>
    <cellStyle name="Ввод  2 2 7 2" xfId="2013" xr:uid="{2F11AEA2-8CD4-45CC-A8DC-D347BE776605}"/>
    <cellStyle name="Ввод  2 2 7 2 2" xfId="4271" xr:uid="{7247302C-2594-441F-B8F1-E98E3E28D09A}"/>
    <cellStyle name="Ввод  2 2 7 2 3" xfId="8896" xr:uid="{66F6B81F-6D0E-41CE-9570-7E7D2193F850}"/>
    <cellStyle name="Ввод  2 2 7 2 4" xfId="11886" xr:uid="{F2DD3B43-7931-4A94-9B72-EEC01C498094}"/>
    <cellStyle name="Ввод  2 2 7 2 5" xfId="14494" xr:uid="{690F568C-48D1-4DBE-8AA3-713F66911C86}"/>
    <cellStyle name="Ввод  2 2 7 2 6" xfId="19548" xr:uid="{AEBBCCFB-3270-4462-BFE9-2BED19E4BB1C}"/>
    <cellStyle name="Ввод  2 2 7 3" xfId="1241" xr:uid="{252A983A-48A0-4AE2-B355-BEAE4D62DC39}"/>
    <cellStyle name="Ввод  2 2 7 3 2" xfId="3506" xr:uid="{8453B1F6-3B11-4404-A0CC-6102A2BFCEE2}"/>
    <cellStyle name="Ввод  2 2 7 3 3" xfId="7798" xr:uid="{F331714B-C9F9-4AB4-94B4-033F1E6181C5}"/>
    <cellStyle name="Ввод  2 2 7 3 4" xfId="11113" xr:uid="{68B1567C-8201-4F28-BEC7-EE36BA89A1F1}"/>
    <cellStyle name="Ввод  2 2 7 3 5" xfId="15460" xr:uid="{45F8470F-4511-4BA4-B8C7-A6CE435131CE}"/>
    <cellStyle name="Ввод  2 2 7 3 6" xfId="18783" xr:uid="{A3BDDA5C-F9FD-4BC0-BC5C-B3F072EEAACB}"/>
    <cellStyle name="Ввод  2 2 7 4" xfId="2922" xr:uid="{85D87528-1290-4335-B788-43F270E326E8}"/>
    <cellStyle name="Ввод  2 2 7 5" xfId="5927" xr:uid="{DCF81E18-C0F5-4F5C-82C4-C6662A6315AF}"/>
    <cellStyle name="Ввод  2 2 7 6" xfId="8372" xr:uid="{31DD40BB-88D2-46B3-B5CF-F2D229FC57A4}"/>
    <cellStyle name="Ввод  2 2 7 7" xfId="10524" xr:uid="{5A6588A9-97E4-4B3E-8924-2B61A542CE5C}"/>
    <cellStyle name="Ввод  2 2 7 8" xfId="15417" xr:uid="{CC3A1EFC-C397-4EDA-910B-18590F02CB9D}"/>
    <cellStyle name="Ввод  2 2 7 9" xfId="16384" xr:uid="{32D316D4-918C-4E85-9F56-236D7359A1CB}"/>
    <cellStyle name="Ввод  2 2 8" xfId="773" xr:uid="{B12BD76F-BCD5-4E2D-8432-32C14CDD4C4B}"/>
    <cellStyle name="Ввод  2 2 8 10" xfId="18320" xr:uid="{8951CBCB-39EB-4ADF-8233-C42F593FF8D0}"/>
    <cellStyle name="Ввод  2 2 8 2" xfId="2134" xr:uid="{F9B3566C-EE3A-4D07-B5B8-5B4A55313184}"/>
    <cellStyle name="Ввод  2 2 8 2 2" xfId="4392" xr:uid="{EAA942B1-DCDC-4943-A7B3-E4D54471BC14}"/>
    <cellStyle name="Ввод  2 2 8 2 3" xfId="9017" xr:uid="{E4D2D54B-602E-4EAB-B928-B1775B73C4B5}"/>
    <cellStyle name="Ввод  2 2 8 2 4" xfId="12007" xr:uid="{1D8EB3FE-9953-4ABE-9C7E-116A0808CAB7}"/>
    <cellStyle name="Ввод  2 2 8 2 5" xfId="14330" xr:uid="{7C9DE1D0-C0BF-46FF-AD4F-7B77450DD5A8}"/>
    <cellStyle name="Ввод  2 2 8 2 6" xfId="19669" xr:uid="{359E1336-A37D-41B7-8EEE-5713A29DEC51}"/>
    <cellStyle name="Ввод  2 2 8 3" xfId="1362" xr:uid="{664BD26B-9DCB-4ADE-8C77-915E7D394591}"/>
    <cellStyle name="Ввод  2 2 8 3 2" xfId="3627" xr:uid="{63009F6A-4011-438F-BA05-5D46B409CE8A}"/>
    <cellStyle name="Ввод  2 2 8 3 3" xfId="7695" xr:uid="{7C020FF3-3D7B-4337-AB73-A88BA90C620C}"/>
    <cellStyle name="Ввод  2 2 8 3 4" xfId="11234" xr:uid="{9C010A78-C740-48D3-8F2E-53477BBBE120}"/>
    <cellStyle name="Ввод  2 2 8 3 5" xfId="13629" xr:uid="{AC77CDB7-1C68-4404-ABDC-A264E58B8F82}"/>
    <cellStyle name="Ввод  2 2 8 3 6" xfId="18904" xr:uid="{A61E31AF-75B2-495A-A5C9-B9188EFFDAD1}"/>
    <cellStyle name="Ввод  2 2 8 4" xfId="3043" xr:uid="{C59F3F77-186D-43D0-A393-3979EEEC191F}"/>
    <cellStyle name="Ввод  2 2 8 5" xfId="5654" xr:uid="{8B4B8F55-48F4-4A69-919B-FE9F8AE7FBF7}"/>
    <cellStyle name="Ввод  2 2 8 6" xfId="8265" xr:uid="{D528C7EC-EE06-4E0F-854B-2757E504B3F4}"/>
    <cellStyle name="Ввод  2 2 8 7" xfId="10645" xr:uid="{5720C353-1875-4EF5-9486-4834AB9D575B}"/>
    <cellStyle name="Ввод  2 2 8 8" xfId="14257" xr:uid="{15262DB1-2656-4980-892F-55D375E6DBAC}"/>
    <cellStyle name="Ввод  2 2 8 9" xfId="16505" xr:uid="{923672EA-3EF2-43D5-AA0B-BE9CCD1B9C91}"/>
    <cellStyle name="Ввод  2 2 9" xfId="849" xr:uid="{D8308873-F443-4650-997F-1BBF25AF7E09}"/>
    <cellStyle name="Ввод  2 2 9 10" xfId="18396" xr:uid="{251BFFA9-4986-40F1-89AD-66A0E1B0214D}"/>
    <cellStyle name="Ввод  2 2 9 2" xfId="2210" xr:uid="{3323F7B4-818C-4F82-9BBD-D8FF3D8E5A9E}"/>
    <cellStyle name="Ввод  2 2 9 2 2" xfId="4468" xr:uid="{4847E87A-EE4C-43F0-BC86-1E53A62D6693}"/>
    <cellStyle name="Ввод  2 2 9 2 3" xfId="9093" xr:uid="{174E6987-0930-4BD2-9451-A29C430EA3CA}"/>
    <cellStyle name="Ввод  2 2 9 2 4" xfId="12083" xr:uid="{84A1F09F-C009-4C08-928C-E7550827437B}"/>
    <cellStyle name="Ввод  2 2 9 2 5" xfId="14548" xr:uid="{92ABDD6E-765B-45CC-B921-326A1D5E9B7B}"/>
    <cellStyle name="Ввод  2 2 9 2 6" xfId="19745" xr:uid="{09E4FE19-DF6D-4F69-9FE2-0E150130A756}"/>
    <cellStyle name="Ввод  2 2 9 3" xfId="1438" xr:uid="{F144B0EC-4180-4E82-B695-D73FE523066F}"/>
    <cellStyle name="Ввод  2 2 9 3 2" xfId="3703" xr:uid="{F51FC26D-AB90-4431-80EC-85CD7A2A7ABC}"/>
    <cellStyle name="Ввод  2 2 9 3 3" xfId="7240" xr:uid="{9E087641-4E4C-4624-A14B-4DEDD0ED7027}"/>
    <cellStyle name="Ввод  2 2 9 3 4" xfId="11310" xr:uid="{23B77EA2-7B57-49E6-B758-B2E73FF20783}"/>
    <cellStyle name="Ввод  2 2 9 3 5" xfId="15431" xr:uid="{2E357D78-948E-4EB0-84E8-8597FA2750FC}"/>
    <cellStyle name="Ввод  2 2 9 3 6" xfId="18980" xr:uid="{A2357E65-0AAA-4088-852B-EF0126B29FAE}"/>
    <cellStyle name="Ввод  2 2 9 4" xfId="3119" xr:uid="{0C128F0C-3D60-485D-A9DE-FF4693F2E72E}"/>
    <cellStyle name="Ввод  2 2 9 5" xfId="5930" xr:uid="{24A0E4E8-DD93-48C5-A045-3CAF6C3D5883}"/>
    <cellStyle name="Ввод  2 2 9 6" xfId="8185" xr:uid="{F0DA5E00-BF13-4AB9-BC2E-11FFA4ED78D2}"/>
    <cellStyle name="Ввод  2 2 9 7" xfId="10721" xr:uid="{05D833E3-60CF-44DD-A978-7EFD810B8E7C}"/>
    <cellStyle name="Ввод  2 2 9 8" xfId="16136" xr:uid="{4B623A88-2606-4C65-BDAE-EE34C80666FD}"/>
    <cellStyle name="Ввод  2 2 9 9" xfId="16581" xr:uid="{686ACB48-D44E-42ED-8D09-5BD310C2221B}"/>
    <cellStyle name="Ввод  2 20" xfId="8594" xr:uid="{05100332-53B9-46FD-AC90-323AAAA84266}"/>
    <cellStyle name="Ввод  2 21" xfId="8310" xr:uid="{143811A3-2CC8-4B9F-9B4F-975F9B55B926}"/>
    <cellStyle name="Ввод  2 22" xfId="13738" xr:uid="{95738EAA-1C39-4D8E-AC3C-1ADD103ECD9F}"/>
    <cellStyle name="Ввод  2 23" xfId="14312" xr:uid="{BDABE63C-7ED8-472A-A444-420C18353EBC}"/>
    <cellStyle name="Ввод  2 24" xfId="17705" xr:uid="{87707E2E-290A-4C88-92C3-0E865B090082}"/>
    <cellStyle name="Ввод  2 25" xfId="17704" xr:uid="{A7E9A354-A583-4274-9EF5-A69311FCC070}"/>
    <cellStyle name="Ввод  2 3" xfId="90" xr:uid="{00000000-0005-0000-0000-00001F000000}"/>
    <cellStyle name="Ввод  2 3 10" xfId="2526" xr:uid="{D08580BC-91A6-4274-9254-54AE6123C09B}"/>
    <cellStyle name="Ввод  2 3 10 2" xfId="4781" xr:uid="{8AFED24B-BBE2-40F6-9E3E-B3FDF7F8DD1E}"/>
    <cellStyle name="Ввод  2 3 10 3" xfId="9409" xr:uid="{77C2D0C0-16B7-4BC1-9E8E-D3938FF2CD37}"/>
    <cellStyle name="Ввод  2 3 10 4" xfId="12399" xr:uid="{BDC4CCD9-DD38-4803-A581-DEC27AEF67C8}"/>
    <cellStyle name="Ввод  2 3 10 5" xfId="14829" xr:uid="{A00BFCDC-AE02-4C7D-B9FB-DB145ACA45C6}"/>
    <cellStyle name="Ввод  2 3 10 6" xfId="16834" xr:uid="{92E582EB-E947-429D-BE32-F491DD483FE7}"/>
    <cellStyle name="Ввод  2 3 10 7" xfId="20058" xr:uid="{68B74A23-0FE7-4F17-9B9F-A603778F1B1A}"/>
    <cellStyle name="Ввод  2 3 11" xfId="2699" xr:uid="{7CA94986-0112-4D58-BBAC-77FC8C4817B1}"/>
    <cellStyle name="Ввод  2 3 11 2" xfId="4949" xr:uid="{6BE04E47-E8C8-40CA-A463-7DEED58A9AB3}"/>
    <cellStyle name="Ввод  2 3 11 3" xfId="9580" xr:uid="{E876D5D0-81D3-4752-BE34-C547128D2121}"/>
    <cellStyle name="Ввод  2 3 11 4" xfId="12570" xr:uid="{389F06A7-31C0-49E6-8B1A-7E1772B3D675}"/>
    <cellStyle name="Ввод  2 3 11 5" xfId="15648" xr:uid="{5AFBBFA6-AF64-45FC-9E5B-5928570E0EFE}"/>
    <cellStyle name="Ввод  2 3 11 6" xfId="17002" xr:uid="{4D1454DF-B5C7-4B08-99B8-FC81B923DC09}"/>
    <cellStyle name="Ввод  2 3 11 7" xfId="20228" xr:uid="{432AF8D2-48D1-45EA-87AE-6D61C0892EA1}"/>
    <cellStyle name="Ввод  2 3 12" xfId="435" xr:uid="{0FDA22D9-93CD-4CB8-B964-21B264B14CF9}"/>
    <cellStyle name="Ввод  2 3 12 2" xfId="5250" xr:uid="{EEC2AE98-9F34-46BD-A7D9-5CD3DFAD00D8}"/>
    <cellStyle name="Ввод  2 3 12 3" xfId="9879" xr:uid="{175A05D4-284D-4D6D-8E61-419B05611C44}"/>
    <cellStyle name="Ввод  2 3 12 4" xfId="12871" xr:uid="{509678B0-D174-40BF-848A-76CE06D72949}"/>
    <cellStyle name="Ввод  2 3 12 5" xfId="14019" xr:uid="{C305A186-4A61-4F9A-A3DD-98A7C043FEB7}"/>
    <cellStyle name="Ввод  2 3 12 6" xfId="17301" xr:uid="{4DA4EA2B-ED0B-4BD9-A9EF-95E5A474C093}"/>
    <cellStyle name="Ввод  2 3 13" xfId="5433" xr:uid="{1484684A-F861-4185-B7FB-10E0157357B5}"/>
    <cellStyle name="Ввод  2 3 13 2" xfId="10064" xr:uid="{618FF872-762B-4EF2-BBAB-82ECC4D21431}"/>
    <cellStyle name="Ввод  2 3 13 3" xfId="13056" xr:uid="{29693C87-DE1C-4F93-88B9-E8520CC1F31D}"/>
    <cellStyle name="Ввод  2 3 13 4" xfId="13607" xr:uid="{AB2FCB88-C949-47A0-ABC7-D81ED55A296D}"/>
    <cellStyle name="Ввод  2 3 13 5" xfId="17482" xr:uid="{64E534F2-C067-4EB7-98D4-A26DFF39C9B0}"/>
    <cellStyle name="Ввод  2 3 14" xfId="5932" xr:uid="{0B516BD6-E5F3-4EFC-80B2-C4405D7D0562}"/>
    <cellStyle name="Ввод  2 3 15" xfId="8550" xr:uid="{8ADE59C9-D1FE-45B7-8B0B-1E98027FE59E}"/>
    <cellStyle name="Ввод  2 3 16" xfId="10307" xr:uid="{9564F66F-EE6D-4FD1-A114-EEADC40F3FD7}"/>
    <cellStyle name="Ввод  2 3 17" xfId="13377" xr:uid="{16D3870C-DB36-47A1-A583-4CBC590D8B31}"/>
    <cellStyle name="Ввод  2 3 18" xfId="16167" xr:uid="{60EC452C-F0C3-4F03-98DA-D74E4B264FE8}"/>
    <cellStyle name="Ввод  2 3 19" xfId="17734" xr:uid="{6C9E9960-E4CC-480E-B051-DAD3C3569573}"/>
    <cellStyle name="Ввод  2 3 2" xfId="179" xr:uid="{B257D3BF-29E4-4270-B98F-6BBB4BC74AC1}"/>
    <cellStyle name="Ввод  2 3 2 10" xfId="8482" xr:uid="{EE482E88-E71F-4326-BCAA-36EE918C04DA}"/>
    <cellStyle name="Ввод  2 3 2 11" xfId="10382" xr:uid="{26404468-C58E-4CDB-8D1E-A0AC208FB23F}"/>
    <cellStyle name="Ввод  2 3 2 12" xfId="13748" xr:uid="{C11F2A3E-9EB5-4691-AB57-FDB34C39F0B5}"/>
    <cellStyle name="Ввод  2 3 2 13" xfId="16242" xr:uid="{AE58A9AC-5956-4B76-B858-A14D730B90B6}"/>
    <cellStyle name="Ввод  2 3 2 14" xfId="17822" xr:uid="{A9241154-7D84-4E19-9D99-CD2B8240CA02}"/>
    <cellStyle name="Ввод  2 3 2 15" xfId="18058" xr:uid="{930CD174-144F-4886-8E61-1CA349E317AF}"/>
    <cellStyle name="Ввод  2 3 2 2" xfId="1703" xr:uid="{DAEF1140-11B0-434A-BCFE-D1B2628C8DBA}"/>
    <cellStyle name="Ввод  2 3 2 2 2" xfId="3961" xr:uid="{CB82D520-05A5-4DB8-9C6E-DB5B535F305D}"/>
    <cellStyle name="Ввод  2 3 2 2 3" xfId="5934" xr:uid="{B985B8FB-0E16-40F8-A526-C63B560BC11A}"/>
    <cellStyle name="Ввод  2 3 2 2 4" xfId="7414" xr:uid="{F3445D41-D6C5-421E-8E1C-26BAFF840864}"/>
    <cellStyle name="Ввод  2 3 2 2 5" xfId="11575" xr:uid="{6300F947-65EF-4E07-97D8-899132ACBAE2}"/>
    <cellStyle name="Ввод  2 3 2 2 6" xfId="13497" xr:uid="{678E9B09-5676-4381-B4AE-2866A493F83C}"/>
    <cellStyle name="Ввод  2 3 2 2 7" xfId="19238" xr:uid="{B77C78ED-2221-4194-886D-CB7E7046FB1A}"/>
    <cellStyle name="Ввод  2 3 2 3" xfId="1897" xr:uid="{4DEDC6B8-BFAE-4976-B93F-A58430E90C15}"/>
    <cellStyle name="Ввод  2 3 2 3 2" xfId="4155" xr:uid="{F8E2616F-E19B-46E3-957D-0AE510E076A3}"/>
    <cellStyle name="Ввод  2 3 2 3 3" xfId="5937" xr:uid="{1A7BD421-3AF8-4C59-B933-5A8C7FAB8A33}"/>
    <cellStyle name="Ввод  2 3 2 3 4" xfId="8780" xr:uid="{299C9AE5-D78A-4E97-9D6E-A2941FA17C07}"/>
    <cellStyle name="Ввод  2 3 2 3 5" xfId="11770" xr:uid="{1A8D78E3-6255-4ECD-B71A-CCA43A3580DD}"/>
    <cellStyle name="Ввод  2 3 2 3 6" xfId="16108" xr:uid="{87113296-F1F6-4BE9-8D96-851D4ACAB906}"/>
    <cellStyle name="Ввод  2 3 2 3 7" xfId="19432" xr:uid="{91E6CD03-83EC-40A2-A1AD-045A9B18B6E5}"/>
    <cellStyle name="Ввод  2 3 2 4" xfId="1099" xr:uid="{32990322-9B2E-4F8B-A3DC-9448B0E9D5D4}"/>
    <cellStyle name="Ввод  2 3 2 4 2" xfId="3364" xr:uid="{4F2C089E-82B6-4F6D-B143-FF09FF20103F}"/>
    <cellStyle name="Ввод  2 3 2 4 3" xfId="5940" xr:uid="{E181EE48-63B6-40AC-86CF-D138FFFC642D}"/>
    <cellStyle name="Ввод  2 3 2 4 4" xfId="7943" xr:uid="{8155C216-C31D-4964-93FF-0DD80D9B8B41}"/>
    <cellStyle name="Ввод  2 3 2 4 5" xfId="10971" xr:uid="{72FE3BEA-A611-4B04-849C-9D3B42B10755}"/>
    <cellStyle name="Ввод  2 3 2 4 6" xfId="13498" xr:uid="{4DAD4532-CED2-4D4C-B2B9-231F1FA0E28E}"/>
    <cellStyle name="Ввод  2 3 2 4 7" xfId="18641" xr:uid="{10664543-B59A-4279-B5F9-F340907D62C9}"/>
    <cellStyle name="Ввод  2 3 2 5" xfId="2638" xr:uid="{A6C6FEBF-688B-4C85-A273-AE701E0D2B92}"/>
    <cellStyle name="Ввод  2 3 2 5 2" xfId="4888" xr:uid="{D354783C-DAC4-4AB7-9F26-8F6180A824D0}"/>
    <cellStyle name="Ввод  2 3 2 5 3" xfId="5942" xr:uid="{E164E5EB-80AE-421D-9E18-F8A265318A70}"/>
    <cellStyle name="Ввод  2 3 2 5 4" xfId="9519" xr:uid="{139E5B64-55E8-4C56-8165-A21E85584E91}"/>
    <cellStyle name="Ввод  2 3 2 5 5" xfId="12509" xr:uid="{40CEC160-FEBC-496B-ADD8-ADDA8C9CE37E}"/>
    <cellStyle name="Ввод  2 3 2 5 6" xfId="14720" xr:uid="{2B68150E-ABF1-40C0-B740-C7889E301D12}"/>
    <cellStyle name="Ввод  2 3 2 5 7" xfId="16941" xr:uid="{05A6DC8E-FE97-4DAD-8E49-78A6AE875D5D}"/>
    <cellStyle name="Ввод  2 3 2 5 8" xfId="20167" xr:uid="{F8B4925D-7253-4F81-8344-84CB072E22C2}"/>
    <cellStyle name="Ввод  2 3 2 6" xfId="2784" xr:uid="{BB991FD2-9BBD-4ACA-B5FF-22F77DC629CC}"/>
    <cellStyle name="Ввод  2 3 2 6 2" xfId="5034" xr:uid="{75EE17FF-3EB5-4A0D-BD40-6B29E47260E0}"/>
    <cellStyle name="Ввод  2 3 2 6 3" xfId="5945" xr:uid="{1C701589-4558-493E-99F6-E9E6ADDAF42A}"/>
    <cellStyle name="Ввод  2 3 2 6 4" xfId="9665" xr:uid="{4E894B32-F7B8-44BF-9495-A2588BD8E04D}"/>
    <cellStyle name="Ввод  2 3 2 6 5" xfId="12655" xr:uid="{62F18F6B-650E-4595-A6D8-716CD5F29376}"/>
    <cellStyle name="Ввод  2 3 2 6 6" xfId="13734" xr:uid="{F581478C-659A-4721-9C68-5914CE1BBA54}"/>
    <cellStyle name="Ввод  2 3 2 6 7" xfId="17087" xr:uid="{C0052296-96D7-4C96-B03F-8B6AF4BD2146}"/>
    <cellStyle name="Ввод  2 3 2 6 8" xfId="20313" xr:uid="{FF16BD9D-6D7B-440B-9B4D-C4B24487E445}"/>
    <cellStyle name="Ввод  2 3 2 7" xfId="510" xr:uid="{0512607A-88D9-40F1-9DE1-62924132277E}"/>
    <cellStyle name="Ввод  2 3 2 7 2" xfId="5313" xr:uid="{1BB819C1-C936-4932-9E2D-6392D58A0D19}"/>
    <cellStyle name="Ввод  2 3 2 7 3" xfId="9942" xr:uid="{385D183B-AA9B-44F7-A42B-18EF64CD67AF}"/>
    <cellStyle name="Ввод  2 3 2 7 4" xfId="12934" xr:uid="{8457D505-3AAD-417F-B5DF-5A93AADB3242}"/>
    <cellStyle name="Ввод  2 3 2 7 5" xfId="13402" xr:uid="{B4734613-42D1-4504-8090-A10B6E4BDFC7}"/>
    <cellStyle name="Ввод  2 3 2 7 6" xfId="17363" xr:uid="{62D78143-E842-4F20-9CB0-7B2A68CE7E34}"/>
    <cellStyle name="Ввод  2 3 2 8" xfId="5518" xr:uid="{5F9A2B8A-22AC-4C97-8009-221F4A45C96C}"/>
    <cellStyle name="Ввод  2 3 2 8 2" xfId="10149" xr:uid="{A06831D1-4C4E-46FF-BE74-DCA14AB25D2D}"/>
    <cellStyle name="Ввод  2 3 2 8 3" xfId="13141" xr:uid="{60846C02-D57B-45AB-858A-48A55997C2A2}"/>
    <cellStyle name="Ввод  2 3 2 8 4" xfId="14537" xr:uid="{59F79929-7BC2-4C70-AEA0-F053B075BFAA}"/>
    <cellStyle name="Ввод  2 3 2 8 5" xfId="17567" xr:uid="{11C790D0-0471-4019-AFB0-F8AB5A3C6467}"/>
    <cellStyle name="Ввод  2 3 2 9" xfId="5730" xr:uid="{F44E15E3-837E-424E-B94C-24492590A835}"/>
    <cellStyle name="Ввод  2 3 20" xfId="17973" xr:uid="{7153187C-4C37-436E-99C6-398424D8E803}"/>
    <cellStyle name="Ввод  2 3 3" xfId="255" xr:uid="{70B50829-B465-4078-88A2-53968C39172C}"/>
    <cellStyle name="Ввод  2 3 3 10" xfId="8411" xr:uid="{AD261FFD-3342-425E-AEBE-06BF955259BF}"/>
    <cellStyle name="Ввод  2 3 3 11" xfId="10462" xr:uid="{B9EF3F28-75C9-4A22-BEC1-0A6325A9F2CC}"/>
    <cellStyle name="Ввод  2 3 3 12" xfId="15759" xr:uid="{37D07FF8-0393-4D0A-A6FA-4C8372C3C2BE}"/>
    <cellStyle name="Ввод  2 3 3 13" xfId="16322" xr:uid="{562F4697-3D78-46F1-8690-223F3695DEC9}"/>
    <cellStyle name="Ввод  2 3 3 14" xfId="17898" xr:uid="{8D696893-2AD6-468E-A772-C1768B8C61C3}"/>
    <cellStyle name="Ввод  2 3 3 15" xfId="18133" xr:uid="{EE95DA10-900E-4EE8-908A-5F35221DA663}"/>
    <cellStyle name="Ввод  2 3 3 2" xfId="1778" xr:uid="{53567FB1-8D31-47C1-9E66-B4E8610CD91B}"/>
    <cellStyle name="Ввод  2 3 3 2 2" xfId="4036" xr:uid="{9C4B1D26-524F-47B4-90A6-B8AF2F093E2D}"/>
    <cellStyle name="Ввод  2 3 3 2 3" xfId="5774" xr:uid="{A905A6BD-9852-4993-8EB3-229CCE2B4F1B}"/>
    <cellStyle name="Ввод  2 3 3 2 4" xfId="8661" xr:uid="{13D267D9-D883-419A-8019-7F3C82BE9224}"/>
    <cellStyle name="Ввод  2 3 3 2 5" xfId="11651" xr:uid="{F1614328-2BA5-4291-9503-2A9AAA523035}"/>
    <cellStyle name="Ввод  2 3 3 2 6" xfId="16066" xr:uid="{B3897F56-875E-45CD-A40F-25D8FA3E2D95}"/>
    <cellStyle name="Ввод  2 3 3 2 7" xfId="19313" xr:uid="{57184706-E9D1-4550-B69E-D1AD3842AB3D}"/>
    <cellStyle name="Ввод  2 3 3 3" xfId="1951" xr:uid="{E2579E18-F0A3-42B2-9183-56322704FC48}"/>
    <cellStyle name="Ввод  2 3 3 3 2" xfId="4209" xr:uid="{E73C51FB-28F4-496B-A592-1F15C6FEEAA4}"/>
    <cellStyle name="Ввод  2 3 3 3 3" xfId="5948" xr:uid="{3EC7CF62-2BF2-43E1-A42D-320C8E7687CC}"/>
    <cellStyle name="Ввод  2 3 3 3 4" xfId="8834" xr:uid="{DE641932-DE7E-49C0-959E-84C1DC5CF67A}"/>
    <cellStyle name="Ввод  2 3 3 3 5" xfId="11824" xr:uid="{72F069EC-9254-43BF-99BD-6DCDE22B0595}"/>
    <cellStyle name="Ввод  2 3 3 3 6" xfId="15478" xr:uid="{66C1EA08-9EB5-4EAA-BA0F-2BC4A5948C14}"/>
    <cellStyle name="Ввод  2 3 3 3 7" xfId="19486" xr:uid="{D1CB9D18-A12E-45D9-9806-358EE947377D}"/>
    <cellStyle name="Ввод  2 3 3 4" xfId="1179" xr:uid="{1FFE08F6-DEF6-409C-82CE-029B421C6766}"/>
    <cellStyle name="Ввод  2 3 3 4 2" xfId="3444" xr:uid="{BBE42CDC-46C4-427E-90D3-B9361CE40EA1}"/>
    <cellStyle name="Ввод  2 3 3 4 3" xfId="5950" xr:uid="{9891CAA7-C031-4CE7-ADBD-0184C5240663}"/>
    <cellStyle name="Ввод  2 3 3 4 4" xfId="7394" xr:uid="{857E6760-7997-4F53-8BBF-82CA66130058}"/>
    <cellStyle name="Ввод  2 3 3 4 5" xfId="11051" xr:uid="{15F0C138-F2DA-453A-BD17-308849A70097}"/>
    <cellStyle name="Ввод  2 3 3 4 6" xfId="13958" xr:uid="{CE2091D7-2E24-47E0-8AF5-C95BE13131EF}"/>
    <cellStyle name="Ввод  2 3 3 4 7" xfId="18721" xr:uid="{2D579103-86F1-44CA-A891-7B674FCE3F19}"/>
    <cellStyle name="Ввод  2 3 3 5" xfId="2558" xr:uid="{51C5D0F0-704E-438A-B1DC-59830B31F663}"/>
    <cellStyle name="Ввод  2 3 3 5 2" xfId="4810" xr:uid="{4C2B3398-C726-49A8-92E9-C7027DB9F9E7}"/>
    <cellStyle name="Ввод  2 3 3 5 3" xfId="5952" xr:uid="{CAB8D59E-DFFC-4113-85CE-1641AB8A608E}"/>
    <cellStyle name="Ввод  2 3 3 5 4" xfId="9440" xr:uid="{9EE6611E-B812-4DC0-B5A4-CDC41D14293B}"/>
    <cellStyle name="Ввод  2 3 3 5 5" xfId="12430" xr:uid="{F2E21ADF-6EAF-4757-B503-5CAF7DB6E670}"/>
    <cellStyle name="Ввод  2 3 3 5 6" xfId="14197" xr:uid="{2116FA4A-6BB5-447C-9574-13E4B69A3291}"/>
    <cellStyle name="Ввод  2 3 3 5 7" xfId="16863" xr:uid="{72567C24-61F4-4E9F-B879-96D084996EDF}"/>
    <cellStyle name="Ввод  2 3 3 5 8" xfId="20088" xr:uid="{33CC4BCD-E139-4A2C-9A0F-B74E477B3C3D}"/>
    <cellStyle name="Ввод  2 3 3 6" xfId="2859" xr:uid="{0ADB4966-3D48-466C-BDA7-087A8FD46821}"/>
    <cellStyle name="Ввод  2 3 3 6 2" xfId="5109" xr:uid="{FE23C7F0-6168-4D15-B332-2AB0371DC5A1}"/>
    <cellStyle name="Ввод  2 3 3 6 3" xfId="5955" xr:uid="{9F52150A-C22D-4863-A4C4-67E78B220EA9}"/>
    <cellStyle name="Ввод  2 3 3 6 4" xfId="9740" xr:uid="{9A261981-F170-4A55-94EF-EEA4830BF596}"/>
    <cellStyle name="Ввод  2 3 3 6 5" xfId="12730" xr:uid="{29896759-CA7F-4DB3-B60D-F36CC634E24B}"/>
    <cellStyle name="Ввод  2 3 3 6 6" xfId="13632" xr:uid="{D25B512E-8E21-4C60-B31A-41B19AED3811}"/>
    <cellStyle name="Ввод  2 3 3 6 7" xfId="17162" xr:uid="{1144A6A0-54B7-4305-96D2-53E22610CEC2}"/>
    <cellStyle name="Ввод  2 3 3 6 8" xfId="20388" xr:uid="{727E1B40-A108-47A6-8B2A-88BF964A8486}"/>
    <cellStyle name="Ввод  2 3 3 7" xfId="590" xr:uid="{ABB5654F-6A5A-4C6C-960F-003E4186F234}"/>
    <cellStyle name="Ввод  2 3 3 7 2" xfId="5278" xr:uid="{568027D3-8A37-433F-84D9-3DEE02E995BA}"/>
    <cellStyle name="Ввод  2 3 3 7 3" xfId="9907" xr:uid="{E788815D-569A-445D-B227-AF590A27C1BB}"/>
    <cellStyle name="Ввод  2 3 3 7 4" xfId="12899" xr:uid="{45DEAA9B-2C35-4CAC-9C5E-52220476D75F}"/>
    <cellStyle name="Ввод  2 3 3 7 5" xfId="14333" xr:uid="{0BED3578-5A38-4EE0-959C-46E4D759ABBE}"/>
    <cellStyle name="Ввод  2 3 3 7 6" xfId="17328" xr:uid="{02CCC523-4CBA-4150-8FFD-46455F2C3F37}"/>
    <cellStyle name="Ввод  2 3 3 8" xfId="5593" xr:uid="{E42E1C74-1F7F-45D2-A03D-56F78008922D}"/>
    <cellStyle name="Ввод  2 3 3 8 2" xfId="10224" xr:uid="{3A272242-1580-40EE-A94D-DAC891360611}"/>
    <cellStyle name="Ввод  2 3 3 8 3" xfId="13216" xr:uid="{B182BD96-5CD1-401D-BA4D-8157170B9977}"/>
    <cellStyle name="Ввод  2 3 3 8 4" xfId="8308" xr:uid="{F225CC45-2F13-42E3-A964-969843C3E685}"/>
    <cellStyle name="Ввод  2 3 3 8 5" xfId="17642" xr:uid="{3F035D34-2644-4FCC-BF75-FD2F61972EE4}"/>
    <cellStyle name="Ввод  2 3 3 9" xfId="5734" xr:uid="{9A5313D0-5F0C-461F-8B2A-4FD99837DC6A}"/>
    <cellStyle name="Ввод  2 3 4" xfId="670" xr:uid="{A088CAFC-32C6-4DC4-91E9-85B4AC34F570}"/>
    <cellStyle name="Ввод  2 3 4 10" xfId="18217" xr:uid="{930B4C6C-760E-4DC3-958E-7BF2F7FE285F}"/>
    <cellStyle name="Ввод  2 3 4 2" xfId="2031" xr:uid="{7B4DF6D1-9A7A-455C-B048-DEC7715E16F6}"/>
    <cellStyle name="Ввод  2 3 4 2 2" xfId="4289" xr:uid="{031A76BF-D9B2-42BE-8308-5CB2BF4DBF27}"/>
    <cellStyle name="Ввод  2 3 4 2 3" xfId="8914" xr:uid="{BB82D230-6D01-4170-ACA4-040AA2D2D7FE}"/>
    <cellStyle name="Ввод  2 3 4 2 4" xfId="11904" xr:uid="{5974EF78-FD45-4938-94D8-1A05248DF7A1}"/>
    <cellStyle name="Ввод  2 3 4 2 5" xfId="15694" xr:uid="{B5D39604-145A-446F-9E31-C12CF3EF7019}"/>
    <cellStyle name="Ввод  2 3 4 2 6" xfId="19566" xr:uid="{D7A68407-BAF1-4228-9BCD-736F48A3DB1D}"/>
    <cellStyle name="Ввод  2 3 4 3" xfId="1259" xr:uid="{8A92F0D8-2D34-44EF-B3C9-6AA9608E9578}"/>
    <cellStyle name="Ввод  2 3 4 3 2" xfId="3524" xr:uid="{874B4230-2753-4483-AB71-436F3FC94B17}"/>
    <cellStyle name="Ввод  2 3 4 3 3" xfId="7780" xr:uid="{198EF7F4-CD40-4732-8C21-59889AB5C774}"/>
    <cellStyle name="Ввод  2 3 4 3 4" xfId="11131" xr:uid="{BE893012-2383-4DF5-86E6-9345CD782505}"/>
    <cellStyle name="Ввод  2 3 4 3 5" xfId="13592" xr:uid="{684D2FC8-E261-4216-9DF6-A2F11539CAD7}"/>
    <cellStyle name="Ввод  2 3 4 3 6" xfId="18801" xr:uid="{7C337E1C-E58F-4DF8-B6C5-04390BCC82B7}"/>
    <cellStyle name="Ввод  2 3 4 4" xfId="2940" xr:uid="{6D758A52-C2B4-46B8-A53E-7CC47317E764}"/>
    <cellStyle name="Ввод  2 3 4 5" xfId="5957" xr:uid="{5A9FCEBE-C376-43C3-8316-E6DC81849932}"/>
    <cellStyle name="Ввод  2 3 4 6" xfId="8354" xr:uid="{123812F8-9912-453B-ACB8-E710D1EBD7AB}"/>
    <cellStyle name="Ввод  2 3 4 7" xfId="10542" xr:uid="{D90600CA-E54F-42D3-83EE-475F1FB8C267}"/>
    <cellStyle name="Ввод  2 3 4 8" xfId="13776" xr:uid="{47BF803B-0377-4ACD-8983-2A3C780F951C}"/>
    <cellStyle name="Ввод  2 3 4 9" xfId="16402" xr:uid="{63C167C4-FDBF-47E0-8810-1EA2DBAF87A2}"/>
    <cellStyle name="Ввод  2 3 5" xfId="791" xr:uid="{9A4C22C7-A339-4210-B0B1-D10C512300C4}"/>
    <cellStyle name="Ввод  2 3 5 10" xfId="18338" xr:uid="{E769D1C0-BC18-4A42-8E6C-AC18E317BAB7}"/>
    <cellStyle name="Ввод  2 3 5 2" xfId="2152" xr:uid="{84A5E39F-42F5-4AD3-90C3-1F3DD7ECBF53}"/>
    <cellStyle name="Ввод  2 3 5 2 2" xfId="4410" xr:uid="{4704A557-192B-47E9-A5F9-E0AD03826651}"/>
    <cellStyle name="Ввод  2 3 5 2 3" xfId="9035" xr:uid="{6258E66A-493D-43B0-BE34-6215A50F3D8D}"/>
    <cellStyle name="Ввод  2 3 5 2 4" xfId="12025" xr:uid="{1DED8BEE-A922-417F-BA3C-75ABB16365B2}"/>
    <cellStyle name="Ввод  2 3 5 2 5" xfId="14157" xr:uid="{A680D9E1-B2F0-4CC3-95E0-D34DFFE5C9C4}"/>
    <cellStyle name="Ввод  2 3 5 2 6" xfId="19687" xr:uid="{E0248B94-FD2D-4D01-9BAF-49A83F90BD9B}"/>
    <cellStyle name="Ввод  2 3 5 3" xfId="1380" xr:uid="{27B573EE-8F1F-4895-A2F4-5D5303807C63}"/>
    <cellStyle name="Ввод  2 3 5 3 2" xfId="3645" xr:uid="{B84078F4-397F-4342-9F55-6ABE4EEB4B6A}"/>
    <cellStyle name="Ввод  2 3 5 3 3" xfId="7681" xr:uid="{B7AE0684-854C-4AE8-B0E6-AA0482FA3EC3}"/>
    <cellStyle name="Ввод  2 3 5 3 4" xfId="11252" xr:uid="{1270A45D-65EF-470B-A7A5-66EDFD518354}"/>
    <cellStyle name="Ввод  2 3 5 3 5" xfId="14514" xr:uid="{1B8F8C56-521A-4A54-94BD-9504B8910972}"/>
    <cellStyle name="Ввод  2 3 5 3 6" xfId="18922" xr:uid="{977EAF1C-83AC-4358-B214-A0ADA9DCE7B1}"/>
    <cellStyle name="Ввод  2 3 5 4" xfId="3061" xr:uid="{ADC04972-E359-4177-B2D5-827A0F65B2C6}"/>
    <cellStyle name="Ввод  2 3 5 5" xfId="5959" xr:uid="{A9DE78ED-907A-4948-89B0-D99820E56E0C}"/>
    <cellStyle name="Ввод  2 3 5 6" xfId="8244" xr:uid="{5541450F-63A9-4066-B7A7-886CE7728E66}"/>
    <cellStyle name="Ввод  2 3 5 7" xfId="10663" xr:uid="{6675FD30-2CDD-4CA2-A79B-1B0147702C16}"/>
    <cellStyle name="Ввод  2 3 5 8" xfId="15817" xr:uid="{9C0A9552-1FE2-48E1-8745-35C620508496}"/>
    <cellStyle name="Ввод  2 3 5 9" xfId="16523" xr:uid="{A269A482-54BF-4549-885A-C6227C6BC4AA}"/>
    <cellStyle name="Ввод  2 3 6" xfId="867" xr:uid="{72F1833A-A204-40FA-B598-8983EBA081B0}"/>
    <cellStyle name="Ввод  2 3 6 10" xfId="18414" xr:uid="{92F7296F-358E-4A85-9BEA-8905FD8760E3}"/>
    <cellStyle name="Ввод  2 3 6 2" xfId="2228" xr:uid="{D2B49DE3-2BC7-4F28-9780-9C5921004DD2}"/>
    <cellStyle name="Ввод  2 3 6 2 2" xfId="4486" xr:uid="{FD4D4237-F12D-4C15-ADB2-C4C1B2744FAA}"/>
    <cellStyle name="Ввод  2 3 6 2 3" xfId="9111" xr:uid="{56F0B81A-916C-451D-AB1D-E709377227CD}"/>
    <cellStyle name="Ввод  2 3 6 2 4" xfId="12101" xr:uid="{CE22604F-ACE8-4302-B70A-7FC61CC1BDAB}"/>
    <cellStyle name="Ввод  2 3 6 2 5" xfId="13647" xr:uid="{554892FF-D015-463E-B96C-289195A8E483}"/>
    <cellStyle name="Ввод  2 3 6 2 6" xfId="19763" xr:uid="{38D92A3F-39C1-4101-B48F-1E47874AAC93}"/>
    <cellStyle name="Ввод  2 3 6 3" xfId="1456" xr:uid="{11E2A920-8F95-48BD-8D5C-8985490D21D7}"/>
    <cellStyle name="Ввод  2 3 6 3 2" xfId="3721" xr:uid="{B1A26759-7C23-40D1-AD6B-F12FA618ADCF}"/>
    <cellStyle name="Ввод  2 3 6 3 3" xfId="7196" xr:uid="{B69AF5D7-F98C-4F26-974E-57B29815974E}"/>
    <cellStyle name="Ввод  2 3 6 3 4" xfId="11328" xr:uid="{DA2F2876-784B-4152-8F5E-BF1FEAFB7D39}"/>
    <cellStyle name="Ввод  2 3 6 3 5" xfId="13727" xr:uid="{62C44197-2A28-4223-8871-F30E0ED17CC0}"/>
    <cellStyle name="Ввод  2 3 6 3 6" xfId="18998" xr:uid="{FDF7B91F-8A17-4FCC-9116-0230153E0897}"/>
    <cellStyle name="Ввод  2 3 6 4" xfId="3137" xr:uid="{8BA61FC2-5C0C-4C1E-A48E-3ED278794260}"/>
    <cellStyle name="Ввод  2 3 6 5" xfId="5961" xr:uid="{53E07F04-06D6-4844-9F5A-B3DCBA7B1914}"/>
    <cellStyle name="Ввод  2 3 6 6" xfId="7498" xr:uid="{CE119882-4AAF-41BC-A09D-FCBD0C98ABAA}"/>
    <cellStyle name="Ввод  2 3 6 7" xfId="10739" xr:uid="{73A99401-C1DC-40EB-9540-CB827EA93959}"/>
    <cellStyle name="Ввод  2 3 6 8" xfId="15511" xr:uid="{BB917C06-A749-4CBE-A838-7D98D01497D5}"/>
    <cellStyle name="Ввод  2 3 6 9" xfId="16599" xr:uid="{DDF728F4-D907-4B3D-96DA-F47D6DD17B21}"/>
    <cellStyle name="Ввод  2 3 7" xfId="937" xr:uid="{F6D275AA-7623-42BB-8F31-F912BBF8CDB3}"/>
    <cellStyle name="Ввод  2 3 7 10" xfId="18484" xr:uid="{D5D99DB2-FF28-42DD-95F8-CB8DFF4689B5}"/>
    <cellStyle name="Ввод  2 3 7 2" xfId="2298" xr:uid="{F9082B55-DD79-4C96-9744-4D5D065A45ED}"/>
    <cellStyle name="Ввод  2 3 7 2 2" xfId="4556" xr:uid="{11B51EF6-D7E2-4967-A056-164B280B3C1E}"/>
    <cellStyle name="Ввод  2 3 7 2 3" xfId="9181" xr:uid="{97C007DE-2DCF-46FD-9852-178BE23A6A05}"/>
    <cellStyle name="Ввод  2 3 7 2 4" xfId="12171" xr:uid="{D25354DD-DDA1-4988-AC61-B58307829262}"/>
    <cellStyle name="Ввод  2 3 7 2 5" xfId="16094" xr:uid="{179F0997-0EA2-4C2C-B506-792CCFF5ED80}"/>
    <cellStyle name="Ввод  2 3 7 2 6" xfId="19833" xr:uid="{5F9A334E-F625-4668-B98D-DD587EE2F9B8}"/>
    <cellStyle name="Ввод  2 3 7 3" xfId="1526" xr:uid="{02535CE9-6943-40EA-A51C-ED0BB1D5BADD}"/>
    <cellStyle name="Ввод  2 3 7 3 2" xfId="3791" xr:uid="{E751F6CF-5671-4C3F-8639-ECF86DCE00E1}"/>
    <cellStyle name="Ввод  2 3 7 3 3" xfId="7591" xr:uid="{2B27E13C-87EF-4B44-8804-B7897D1D2BF6}"/>
    <cellStyle name="Ввод  2 3 7 3 4" xfId="11398" xr:uid="{90C77D54-9910-4B51-AD18-283D7AE8551E}"/>
    <cellStyle name="Ввод  2 3 7 3 5" xfId="15146" xr:uid="{3D2E7D35-4DFC-466E-8DA9-73D9443F0CF6}"/>
    <cellStyle name="Ввод  2 3 7 3 6" xfId="19068" xr:uid="{548180B2-7F41-4230-A251-2D5B3E0D57FA}"/>
    <cellStyle name="Ввод  2 3 7 4" xfId="3207" xr:uid="{04FCF84D-1C81-4A1F-9609-7A25934638C9}"/>
    <cellStyle name="Ввод  2 3 7 5" xfId="5965" xr:uid="{B38DB421-2A58-4147-907A-4AA7565586C5}"/>
    <cellStyle name="Ввод  2 3 7 6" xfId="8108" xr:uid="{9980C912-3AB7-4700-AB37-912D122BB148}"/>
    <cellStyle name="Ввод  2 3 7 7" xfId="10809" xr:uid="{EFC99387-C8A4-4A70-B0F0-C522AAA55CB0}"/>
    <cellStyle name="Ввод  2 3 7 8" xfId="13575" xr:uid="{1B6C5B7B-2499-4E74-A169-CB1676ABB26B}"/>
    <cellStyle name="Ввод  2 3 7 9" xfId="16669" xr:uid="{25B2AB93-21DD-4241-A45B-15D72A4AF881}"/>
    <cellStyle name="Ввод  2 3 8" xfId="1010" xr:uid="{73B8F641-4FA2-49B5-A135-4C0539B6589D}"/>
    <cellStyle name="Ввод  2 3 8 2" xfId="2371" xr:uid="{D00675BF-B78E-40EA-9578-69B69F2F2392}"/>
    <cellStyle name="Ввод  2 3 8 2 2" xfId="4629" xr:uid="{5CF80172-5098-4BF3-959D-9B19E14C0E63}"/>
    <cellStyle name="Ввод  2 3 8 2 3" xfId="9254" xr:uid="{C21A84DF-A959-4A45-B0B7-758C67DB4705}"/>
    <cellStyle name="Ввод  2 3 8 2 4" xfId="12244" xr:uid="{80548CED-068E-49BD-B40C-474D4BD150F7}"/>
    <cellStyle name="Ввод  2 3 8 2 5" xfId="14617" xr:uid="{6FFC7020-A119-42EF-93CF-E02F0590E0F3}"/>
    <cellStyle name="Ввод  2 3 8 2 6" xfId="19906" xr:uid="{6CDE61CE-973F-49D7-8907-C082B52EC5A3}"/>
    <cellStyle name="Ввод  2 3 8 3" xfId="3280" xr:uid="{C98CB750-AED5-41E9-B810-7AD01AC963E9}"/>
    <cellStyle name="Ввод  2 3 8 4" xfId="5968" xr:uid="{CCE06C95-E9BC-4918-950C-D2BAB4138ECB}"/>
    <cellStyle name="Ввод  2 3 8 5" xfId="7618" xr:uid="{99A5BBE2-EC8E-4BC0-BAE6-EF910178BA87}"/>
    <cellStyle name="Ввод  2 3 8 6" xfId="10882" xr:uid="{9646ED7E-8E26-4F5F-9F27-5DEC034749F7}"/>
    <cellStyle name="Ввод  2 3 8 7" xfId="13963" xr:uid="{86689C47-4EF0-43DD-85BA-43051C1C4DB5}"/>
    <cellStyle name="Ввод  2 3 8 8" xfId="18557" xr:uid="{944B84F7-52A7-47E9-9CAE-2F91DB4452C5}"/>
    <cellStyle name="Ввод  2 3 9" xfId="1605" xr:uid="{35EF6318-4125-474A-BCAA-1544B3143160}"/>
    <cellStyle name="Ввод  2 3 9 2" xfId="3868" xr:uid="{428A09EB-A73A-4243-B51A-3857AFE05528}"/>
    <cellStyle name="Ввод  2 3 9 3" xfId="7451" xr:uid="{F05A52A3-538B-4C4A-9FC1-D777C99E878A}"/>
    <cellStyle name="Ввод  2 3 9 4" xfId="11476" xr:uid="{A333ABB5-009E-4071-9C4E-0A831FB68D5B}"/>
    <cellStyle name="Ввод  2 3 9 5" xfId="15674" xr:uid="{D2AD7705-2D08-4FEB-A07C-65FAD9D8FE68}"/>
    <cellStyle name="Ввод  2 3 9 6" xfId="19145" xr:uid="{E434A907-E452-4779-84EF-F24C4CCEA45A}"/>
    <cellStyle name="Ввод  2 4" xfId="83" xr:uid="{00000000-0005-0000-0000-000020000000}"/>
    <cellStyle name="Ввод  2 4 10" xfId="2628" xr:uid="{DDB060F4-AE3B-4D79-BA44-8A95407639D0}"/>
    <cellStyle name="Ввод  2 4 10 2" xfId="4878" xr:uid="{599AEED2-BF21-4844-B693-9DEFD565FF8F}"/>
    <cellStyle name="Ввод  2 4 10 3" xfId="9509" xr:uid="{078737FC-FF10-493C-9F75-3FC45A1351CB}"/>
    <cellStyle name="Ввод  2 4 10 4" xfId="12499" xr:uid="{3D6D0D1F-29BB-4BAA-8E98-E3725ED34377}"/>
    <cellStyle name="Ввод  2 4 10 5" xfId="15444" xr:uid="{EEA2A316-029D-4EB9-905F-74FA7E14AA6C}"/>
    <cellStyle name="Ввод  2 4 10 6" xfId="16931" xr:uid="{FDE109C3-EDBF-4B31-B160-4346FF541756}"/>
    <cellStyle name="Ввод  2 4 10 7" xfId="20157" xr:uid="{CA6B7872-E461-4990-8967-0B1F6B9CBD51}"/>
    <cellStyle name="Ввод  2 4 11" xfId="2692" xr:uid="{6CCF953B-689F-423F-B600-39C9BFD62A08}"/>
    <cellStyle name="Ввод  2 4 11 2" xfId="4942" xr:uid="{27AA0A62-B249-4A83-8E7A-F256535821D6}"/>
    <cellStyle name="Ввод  2 4 11 3" xfId="9573" xr:uid="{E8D76834-AF94-4150-9C24-A1BFB9589F9B}"/>
    <cellStyle name="Ввод  2 4 11 4" xfId="12563" xr:uid="{3F891127-524B-454F-8572-643E564E0E76}"/>
    <cellStyle name="Ввод  2 4 11 5" xfId="14959" xr:uid="{26D1F48D-36EF-4D76-872A-BD3D000E05B4}"/>
    <cellStyle name="Ввод  2 4 11 6" xfId="16995" xr:uid="{074D3BCC-4E84-4C8E-8646-5E60E406CC0C}"/>
    <cellStyle name="Ввод  2 4 11 7" xfId="20221" xr:uid="{788E0F7D-597B-4C97-B232-42135FF5FDB4}"/>
    <cellStyle name="Ввод  2 4 12" xfId="428" xr:uid="{C810973B-4D50-4E91-8D00-0172123C08CE}"/>
    <cellStyle name="Ввод  2 4 12 2" xfId="5349" xr:uid="{6063CBF8-1567-481B-A664-05A0361A9238}"/>
    <cellStyle name="Ввод  2 4 12 3" xfId="9978" xr:uid="{6D6FB12D-EB26-462F-B639-D0AFA991349C}"/>
    <cellStyle name="Ввод  2 4 12 4" xfId="12970" xr:uid="{03D6C60E-2257-4AB1-A1E7-143B8730EDCA}"/>
    <cellStyle name="Ввод  2 4 12 5" xfId="13919" xr:uid="{7D8F4427-0B7E-402E-8E97-6FEC0EA20A3D}"/>
    <cellStyle name="Ввод  2 4 12 6" xfId="17399" xr:uid="{F32164FA-5B85-44D0-BE1F-07A70F04C234}"/>
    <cellStyle name="Ввод  2 4 13" xfId="5426" xr:uid="{6CA834A4-50A9-4839-A1A6-D6EB9BD4D10C}"/>
    <cellStyle name="Ввод  2 4 13 2" xfId="10057" xr:uid="{1FE23D67-1246-4B0C-969C-72380CBBBBE3}"/>
    <cellStyle name="Ввод  2 4 13 3" xfId="13049" xr:uid="{76027E4F-0867-44AC-ADA6-393A2C97B6AA}"/>
    <cellStyle name="Ввод  2 4 13 4" xfId="15313" xr:uid="{835896F6-F57E-47BB-ADFF-CBEEFD324962}"/>
    <cellStyle name="Ввод  2 4 13 5" xfId="17475" xr:uid="{CA5EEDC5-F1F7-466E-8AEC-1A4689C73DD0}"/>
    <cellStyle name="Ввод  2 4 14" xfId="5779" xr:uid="{415B2E57-B758-419B-911D-B1C27799CA79}"/>
    <cellStyle name="Ввод  2 4 15" xfId="8553" xr:uid="{22160653-48AF-43E1-BBC5-B0C3A273EC4F}"/>
    <cellStyle name="Ввод  2 4 16" xfId="10300" xr:uid="{37EA330C-E9FA-4368-A2E9-2CC4946A700E}"/>
    <cellStyle name="Ввод  2 4 17" xfId="16058" xr:uid="{BC0E6C7C-DDD5-40AD-A394-7B3D806B69CF}"/>
    <cellStyle name="Ввод  2 4 18" xfId="16160" xr:uid="{1443EF3D-F33C-42C4-A558-B0A2016E33D5}"/>
    <cellStyle name="Ввод  2 4 19" xfId="17727" xr:uid="{ECBC5A0B-E866-43CA-94F2-44C1F728628C}"/>
    <cellStyle name="Ввод  2 4 2" xfId="172" xr:uid="{8AE31A11-FFB7-4BC6-937B-ECFC543339EB}"/>
    <cellStyle name="Ввод  2 4 2 10" xfId="8493" xr:uid="{3C18812D-8294-4F46-8C88-F8E38D312A8E}"/>
    <cellStyle name="Ввод  2 4 2 11" xfId="10375" xr:uid="{140795E0-1181-44BB-B431-E49702F3E9A9}"/>
    <cellStyle name="Ввод  2 4 2 12" xfId="15210" xr:uid="{D44D70B3-62A2-445D-A575-EE91E4078B41}"/>
    <cellStyle name="Ввод  2 4 2 13" xfId="16235" xr:uid="{E6C8013A-951B-473A-A13E-4D9AA6749A16}"/>
    <cellStyle name="Ввод  2 4 2 14" xfId="17815" xr:uid="{75DFBBC4-5DEF-4C94-B37B-AE2117EF1791}"/>
    <cellStyle name="Ввод  2 4 2 15" xfId="18051" xr:uid="{3D835726-B45E-43CC-8DF4-91783C037F73}"/>
    <cellStyle name="Ввод  2 4 2 2" xfId="1696" xr:uid="{74FE3AFB-29BC-4281-ACD1-E9E783143676}"/>
    <cellStyle name="Ввод  2 4 2 2 2" xfId="3954" xr:uid="{B31B9704-173C-44CA-891E-650260C515C2}"/>
    <cellStyle name="Ввод  2 4 2 2 3" xfId="5783" xr:uid="{FA62C397-9BF0-4DAF-BC95-FEB9F5416C82}"/>
    <cellStyle name="Ввод  2 4 2 2 4" xfId="7426" xr:uid="{01A32A1A-806F-4D1C-945D-C06939BFC3F9}"/>
    <cellStyle name="Ввод  2 4 2 2 5" xfId="11568" xr:uid="{E8F18746-7BCC-4F97-B491-639608EF51B0}"/>
    <cellStyle name="Ввод  2 4 2 2 6" xfId="15011" xr:uid="{E0F8C54B-EC49-482D-BB8C-FFFFF977168D}"/>
    <cellStyle name="Ввод  2 4 2 2 7" xfId="19231" xr:uid="{E5DC0503-6198-4513-BF65-059F32D676E4}"/>
    <cellStyle name="Ввод  2 4 2 3" xfId="1880" xr:uid="{D112EEB5-2E66-4751-B69A-07F4FE261F8C}"/>
    <cellStyle name="Ввод  2 4 2 3 2" xfId="4138" xr:uid="{A33D2D8A-50AE-4C3E-B271-7A0A0AA86D53}"/>
    <cellStyle name="Ввод  2 4 2 3 3" xfId="5786" xr:uid="{A9C3E722-5EEC-4FF4-ADAB-F90300F2C1E6}"/>
    <cellStyle name="Ввод  2 4 2 3 4" xfId="8763" xr:uid="{98D1496C-8D8E-4957-AD8A-EB94B646EBDA}"/>
    <cellStyle name="Ввод  2 4 2 3 5" xfId="11753" xr:uid="{64F72B74-5E08-442F-8D5B-C73E21BDBFBB}"/>
    <cellStyle name="Ввод  2 4 2 3 6" xfId="14484" xr:uid="{E2CFC922-0BF0-478A-A4C2-4D96BC8F9C48}"/>
    <cellStyle name="Ввод  2 4 2 3 7" xfId="19415" xr:uid="{181A1DD7-8E2A-493F-8CF5-FF1265C4A418}"/>
    <cellStyle name="Ввод  2 4 2 4" xfId="1092" xr:uid="{D433BE14-E2A2-4E58-886D-6502CB1476F7}"/>
    <cellStyle name="Ввод  2 4 2 4 2" xfId="3357" xr:uid="{BA577542-EC1A-4513-A81E-D72A9CF7AEFF}"/>
    <cellStyle name="Ввод  2 4 2 4 3" xfId="5789" xr:uid="{9CF4709A-A9CB-4276-9A3A-8BEB19BBE2CC}"/>
    <cellStyle name="Ввод  2 4 2 4 4" xfId="7950" xr:uid="{456F375C-0FA6-4803-BC24-BB9D29B62793}"/>
    <cellStyle name="Ввод  2 4 2 4 5" xfId="10964" xr:uid="{D23D0B89-6B0E-4F03-ADE8-22A78B39D084}"/>
    <cellStyle name="Ввод  2 4 2 4 6" xfId="15012" xr:uid="{4E50D4F3-90F2-4DB8-92CB-A5128C1A283D}"/>
    <cellStyle name="Ввод  2 4 2 4 7" xfId="18634" xr:uid="{E30DB278-A39A-41CD-997A-9A399DCE2E22}"/>
    <cellStyle name="Ввод  2 4 2 5" xfId="2473" xr:uid="{754BA515-958B-4CA6-BD8D-2B2D7A8B322E}"/>
    <cellStyle name="Ввод  2 4 2 5 2" xfId="4728" xr:uid="{EA43F7D0-4502-4E60-81BB-27C4BA4B1BC1}"/>
    <cellStyle name="Ввод  2 4 2 5 3" xfId="5792" xr:uid="{7D3E0C2D-618A-4BC8-8895-0F726C154FC3}"/>
    <cellStyle name="Ввод  2 4 2 5 4" xfId="9356" xr:uid="{DCCBECA1-CD31-491A-9593-36445093F62B}"/>
    <cellStyle name="Ввод  2 4 2 5 5" xfId="12346" xr:uid="{8F59A5A6-0BDB-45D6-978C-05D123133B18}"/>
    <cellStyle name="Ввод  2 4 2 5 6" xfId="13898" xr:uid="{AC1E55F5-CCD5-4020-9B56-266F34934537}"/>
    <cellStyle name="Ввод  2 4 2 5 7" xfId="16781" xr:uid="{CAAC0C48-D6B1-438C-AEB6-BFA018B6990C}"/>
    <cellStyle name="Ввод  2 4 2 5 8" xfId="20005" xr:uid="{26165748-AA03-4575-B113-D44A65935BA8}"/>
    <cellStyle name="Ввод  2 4 2 6" xfId="2777" xr:uid="{E7D51A9E-FCA4-4436-B341-6BF39D53D92A}"/>
    <cellStyle name="Ввод  2 4 2 6 2" xfId="5027" xr:uid="{826031E1-83CE-42FD-BE80-26C4463532D1}"/>
    <cellStyle name="Ввод  2 4 2 6 3" xfId="5796" xr:uid="{6E9F45F5-0365-4F8A-94C7-F0F8D13B422B}"/>
    <cellStyle name="Ввод  2 4 2 6 4" xfId="9658" xr:uid="{603DEEE9-706C-4967-B891-89A3B907E70B}"/>
    <cellStyle name="Ввод  2 4 2 6 5" xfId="12648" xr:uid="{4E7EB64A-9E42-4F19-A524-68B79FE35DD7}"/>
    <cellStyle name="Ввод  2 4 2 6 6" xfId="15197" xr:uid="{250ED01C-4F98-4EBB-B8C2-412536CFB792}"/>
    <cellStyle name="Ввод  2 4 2 6 7" xfId="17080" xr:uid="{CB294D0E-8550-458B-91A9-34BFB6FB77B4}"/>
    <cellStyle name="Ввод  2 4 2 6 8" xfId="20306" xr:uid="{DBB541DB-D79B-4F23-B088-82D678D506E5}"/>
    <cellStyle name="Ввод  2 4 2 7" xfId="503" xr:uid="{786CC0B1-1966-4EAE-8F04-433FBBB127F9}"/>
    <cellStyle name="Ввод  2 4 2 7 2" xfId="5404" xr:uid="{AE0FF354-B373-4163-84EB-465A1905F406}"/>
    <cellStyle name="Ввод  2 4 2 7 3" xfId="10033" xr:uid="{8A21AB8A-C3B5-442F-9C19-8715A52B6D71}"/>
    <cellStyle name="Ввод  2 4 2 7 4" xfId="13025" xr:uid="{E09B9051-C9AC-4398-957A-39010FA7EDA5}"/>
    <cellStyle name="Ввод  2 4 2 7 5" xfId="14946" xr:uid="{996CA430-2E28-4324-BA2F-0F0F3B2862D3}"/>
    <cellStyle name="Ввод  2 4 2 7 6" xfId="17454" xr:uid="{15CB20EC-BEDE-4086-9651-6518597EF65C}"/>
    <cellStyle name="Ввод  2 4 2 8" xfId="5511" xr:uid="{157324BB-2F74-4B6E-803D-C9B660301A90}"/>
    <cellStyle name="Ввод  2 4 2 8 2" xfId="10142" xr:uid="{C52DE1FD-4807-44D5-A356-131635B5B68B}"/>
    <cellStyle name="Ввод  2 4 2 8 3" xfId="13134" xr:uid="{6341A01B-B598-4B07-93FF-555E979C4A95}"/>
    <cellStyle name="Ввод  2 4 2 8 4" xfId="13457" xr:uid="{5A99C44A-B1E5-4FE4-B893-B25E9F039475}"/>
    <cellStyle name="Ввод  2 4 2 8 5" xfId="17560" xr:uid="{FBD5EF66-A832-4882-9C96-C3C6EA3B565D}"/>
    <cellStyle name="Ввод  2 4 2 9" xfId="5782" xr:uid="{38D2CAF6-B2DF-4743-8E8C-3C160D9B7607}"/>
    <cellStyle name="Ввод  2 4 20" xfId="17966" xr:uid="{99AA486D-1FF0-4D4D-830C-8FCE1EDD8642}"/>
    <cellStyle name="Ввод  2 4 3" xfId="248" xr:uid="{91556307-6DC8-4162-84C7-FCFC1B097F9B}"/>
    <cellStyle name="Ввод  2 4 3 10" xfId="8417" xr:uid="{00CDF59E-B3AA-4821-BB03-95575C3CBBCE}"/>
    <cellStyle name="Ввод  2 4 3 11" xfId="10455" xr:uid="{7B7AC28C-70BB-41C6-A152-FC0427536B24}"/>
    <cellStyle name="Ввод  2 4 3 12" xfId="14216" xr:uid="{936D8042-0912-454C-B788-89BE31723F9C}"/>
    <cellStyle name="Ввод  2 4 3 13" xfId="16315" xr:uid="{00C18C79-D5FF-402E-A6FF-5540899E8F85}"/>
    <cellStyle name="Ввод  2 4 3 14" xfId="17891" xr:uid="{41701437-7213-408F-9674-FB37A90AC16D}"/>
    <cellStyle name="Ввод  2 4 3 15" xfId="18126" xr:uid="{C953E628-2FCD-46C9-A3DD-03231A826735}"/>
    <cellStyle name="Ввод  2 4 3 2" xfId="1771" xr:uid="{4A958D62-026C-4B61-9425-1063D6F9CA18}"/>
    <cellStyle name="Ввод  2 4 3 2 2" xfId="4029" xr:uid="{7B9E25FE-E015-4736-AB24-53F7829514D7}"/>
    <cellStyle name="Ввод  2 4 3 2 3" xfId="5802" xr:uid="{AF535F18-9643-491F-BC7B-2324259BF879}"/>
    <cellStyle name="Ввод  2 4 3 2 4" xfId="8654" xr:uid="{7A6255FF-B184-493B-825E-7A5D1F1B5F63}"/>
    <cellStyle name="Ввод  2 4 3 2 5" xfId="11644" xr:uid="{58CEB792-E96A-4F7F-A43E-0687A9E03A72}"/>
    <cellStyle name="Ввод  2 4 3 2 6" xfId="15703" xr:uid="{70F4D9C2-5C88-408E-9469-3B515EB843CC}"/>
    <cellStyle name="Ввод  2 4 3 2 7" xfId="19306" xr:uid="{462CEF61-4F93-4E95-AD55-D4997DA671AD}"/>
    <cellStyle name="Ввод  2 4 3 3" xfId="1661" xr:uid="{B319AE7D-03F9-4380-992D-064C3F719037}"/>
    <cellStyle name="Ввод  2 4 3 3 2" xfId="3921" xr:uid="{C4C2E999-925B-4F74-BBD2-00AE018877DA}"/>
    <cellStyle name="Ввод  2 4 3 3 3" xfId="5805" xr:uid="{1D82C299-C4CD-4B5E-AB7D-0CACBF1896EC}"/>
    <cellStyle name="Ввод  2 4 3 3 4" xfId="7273" xr:uid="{62B38513-EDE3-4F5E-921B-B578AE97A41F}"/>
    <cellStyle name="Ввод  2 4 3 3 5" xfId="11532" xr:uid="{E5E044DF-6E13-44F1-9A49-9847F72E37B0}"/>
    <cellStyle name="Ввод  2 4 3 3 6" xfId="15170" xr:uid="{CE315F21-E4DD-4946-91F8-E312046E8CD1}"/>
    <cellStyle name="Ввод  2 4 3 3 7" xfId="19198" xr:uid="{E985A8CE-9255-4F7F-9117-F7D4A4A75FC0}"/>
    <cellStyle name="Ввод  2 4 3 4" xfId="1172" xr:uid="{26EAA4EA-3DE8-4F42-AFA8-AC31040AB9CA}"/>
    <cellStyle name="Ввод  2 4 3 4 2" xfId="3437" xr:uid="{E080D3E6-E0B7-4792-817F-15D296D7D379}"/>
    <cellStyle name="Ввод  2 4 3 4 3" xfId="5809" xr:uid="{05A70A09-B0B9-442B-BF08-5BE3D7E1AFB3}"/>
    <cellStyle name="Ввод  2 4 3 4 4" xfId="7867" xr:uid="{69674A54-B62E-40EB-8AE8-DC741DD50F66}"/>
    <cellStyle name="Ввод  2 4 3 4 5" xfId="11044" xr:uid="{E289A536-FDF1-40D9-8FAF-F7B01E9FCAAA}"/>
    <cellStyle name="Ввод  2 4 3 4 6" xfId="14787" xr:uid="{46A43D6C-62FC-480F-87EC-EFCCA6A95A91}"/>
    <cellStyle name="Ввод  2 4 3 4 7" xfId="18714" xr:uid="{BB118EC9-A9C9-4A55-92D9-809BF250A702}"/>
    <cellStyle name="Ввод  2 4 3 5" xfId="2616" xr:uid="{2DE4AF6A-07A6-4A32-A359-3120882FF06C}"/>
    <cellStyle name="Ввод  2 4 3 5 2" xfId="4866" xr:uid="{C0F272DB-A856-4430-9884-5B3AFA250641}"/>
    <cellStyle name="Ввод  2 4 3 5 3" xfId="5814" xr:uid="{D64F6729-ECD0-4A10-AD24-5C8085F689F6}"/>
    <cellStyle name="Ввод  2 4 3 5 4" xfId="9497" xr:uid="{CADAA377-08FD-4E0C-A251-FCEF79D0B196}"/>
    <cellStyle name="Ввод  2 4 3 5 5" xfId="12487" xr:uid="{28CAEEA4-064E-442B-8DB6-7A39DC87CF02}"/>
    <cellStyle name="Ввод  2 4 3 5 6" xfId="14314" xr:uid="{8BDA77F4-6AD3-430F-A8C5-481E944E800E}"/>
    <cellStyle name="Ввод  2 4 3 5 7" xfId="16919" xr:uid="{2693F316-D835-456A-9925-4FE552582FA6}"/>
    <cellStyle name="Ввод  2 4 3 5 8" xfId="20145" xr:uid="{47A49F59-9220-417C-A569-DACE43F619AB}"/>
    <cellStyle name="Ввод  2 4 3 6" xfId="2852" xr:uid="{5CDB78E7-7894-4FC3-8046-2139F97604B3}"/>
    <cellStyle name="Ввод  2 4 3 6 2" xfId="5102" xr:uid="{413FF290-79E7-4751-A051-A8FCCF61B31B}"/>
    <cellStyle name="Ввод  2 4 3 6 3" xfId="5818" xr:uid="{490FF1CD-6DF6-4015-A2CD-677D6DD762D2}"/>
    <cellStyle name="Ввод  2 4 3 6 4" xfId="9733" xr:uid="{E0369416-2E9F-41B0-8B93-A08BDB72FC9F}"/>
    <cellStyle name="Ввод  2 4 3 6 5" xfId="12723" xr:uid="{C392D1CA-EAEA-443C-81C9-3E6CF51F7999}"/>
    <cellStyle name="Ввод  2 4 3 6 6" xfId="14907" xr:uid="{40CA2791-BDB4-4C35-A300-B57B1C362837}"/>
    <cellStyle name="Ввод  2 4 3 6 7" xfId="17155" xr:uid="{26D2FB00-0D5A-44DA-9A8F-3B816642A512}"/>
    <cellStyle name="Ввод  2 4 3 6 8" xfId="20381" xr:uid="{FE85ACCD-07AF-4BC8-85DB-0D067F7C70D9}"/>
    <cellStyle name="Ввод  2 4 3 7" xfId="583" xr:uid="{2F5E0CA9-00BD-4C3D-8F19-284FE498D98D}"/>
    <cellStyle name="Ввод  2 4 3 7 2" xfId="5330" xr:uid="{24D52AAD-0E41-4FB6-B157-50A8E0CC7F0F}"/>
    <cellStyle name="Ввод  2 4 3 7 3" xfId="9959" xr:uid="{9A9A9DF2-F3A6-423B-A0EC-72645E7F4BC7}"/>
    <cellStyle name="Ввод  2 4 3 7 4" xfId="12951" xr:uid="{621D9894-19A0-4F24-9909-BB05E9C24A5C}"/>
    <cellStyle name="Ввод  2 4 3 7 5" xfId="13694" xr:uid="{3DB0C553-90A6-4A52-AEB1-A96C3A9EDD1B}"/>
    <cellStyle name="Ввод  2 4 3 7 6" xfId="17380" xr:uid="{76500786-6807-4CE6-AAD2-A1B79C272927}"/>
    <cellStyle name="Ввод  2 4 3 8" xfId="5586" xr:uid="{0C8FC00B-D702-4899-A749-2C33C8DD8D9C}"/>
    <cellStyle name="Ввод  2 4 3 8 2" xfId="10217" xr:uid="{90DA2630-7E14-4C02-864D-92E75C844526}"/>
    <cellStyle name="Ввод  2 4 3 8 3" xfId="13209" xr:uid="{72ACD428-7BC2-4070-BB8F-076DB34FEB42}"/>
    <cellStyle name="Ввод  2 4 3 8 4" xfId="13593" xr:uid="{C1DF47D9-135A-4726-97CD-306CC089EBE3}"/>
    <cellStyle name="Ввод  2 4 3 8 5" xfId="17635" xr:uid="{DBD9C6A3-A255-4D49-B774-F6556B8B738E}"/>
    <cellStyle name="Ввод  2 4 3 9" xfId="5801" xr:uid="{78AC87A6-BD49-45EC-B9B2-55E9AB561989}"/>
    <cellStyle name="Ввод  2 4 4" xfId="663" xr:uid="{64B70B23-40A5-4DD0-B27C-B81D111C7095}"/>
    <cellStyle name="Ввод  2 4 4 10" xfId="18210" xr:uid="{9CAE1201-19C6-4F6D-9C73-3B93CE148FC2}"/>
    <cellStyle name="Ввод  2 4 4 2" xfId="2024" xr:uid="{FFAB9930-9603-4C26-8578-3251114D487A}"/>
    <cellStyle name="Ввод  2 4 4 2 2" xfId="4282" xr:uid="{F31C2A77-C626-4D84-88B2-21A1C293BF9E}"/>
    <cellStyle name="Ввод  2 4 4 2 3" xfId="8907" xr:uid="{D08BD806-3B3D-49F5-A4B9-502C9D1D4748}"/>
    <cellStyle name="Ввод  2 4 4 2 4" xfId="11897" xr:uid="{962CAC45-1E42-4DC9-8D0B-152DBC7B9B2E}"/>
    <cellStyle name="Ввод  2 4 4 2 5" xfId="14239" xr:uid="{F9EFBC2F-6890-4FD1-BB6D-796066F88362}"/>
    <cellStyle name="Ввод  2 4 4 2 6" xfId="19559" xr:uid="{C07BD819-33E2-4CD0-9D10-C467FEBD0CE0}"/>
    <cellStyle name="Ввод  2 4 4 3" xfId="1252" xr:uid="{E487AA65-CC01-4789-9A4C-17A777011C66}"/>
    <cellStyle name="Ввод  2 4 4 3 2" xfId="3517" xr:uid="{F951907A-787A-451D-AED0-C30A650676FD}"/>
    <cellStyle name="Ввод  2 4 4 3 3" xfId="7787" xr:uid="{5A0E295E-8055-405D-A0C1-0CC96C10616F}"/>
    <cellStyle name="Ввод  2 4 4 3 4" xfId="11124" xr:uid="{194BF767-5C42-4EBB-8F31-D5A8A095001B}"/>
    <cellStyle name="Ввод  2 4 4 3 5" xfId="13752" xr:uid="{3CE788B0-4780-4923-82D3-5321946A575F}"/>
    <cellStyle name="Ввод  2 4 4 3 6" xfId="18794" xr:uid="{D12623E7-BAE3-48A5-8D7D-8CEA44332962}"/>
    <cellStyle name="Ввод  2 4 4 4" xfId="2933" xr:uid="{5FFE38FF-AC12-46F3-93C0-5F544EEE986C}"/>
    <cellStyle name="Ввод  2 4 4 5" xfId="5821" xr:uid="{30BF711F-F3F1-4D5E-A3A2-228C6E19880A}"/>
    <cellStyle name="Ввод  2 4 4 6" xfId="8362" xr:uid="{DB44643C-05F4-481A-AE5B-C86C4AEFE421}"/>
    <cellStyle name="Ввод  2 4 4 7" xfId="10535" xr:uid="{E78B8EA3-4951-4620-8790-D4BFB665123F}"/>
    <cellStyle name="Ввод  2 4 4 8" xfId="14486" xr:uid="{F4A1C7AA-5EE3-4FD2-B9C2-635D521FD41A}"/>
    <cellStyle name="Ввод  2 4 4 9" xfId="16395" xr:uid="{EBDCD8E5-228F-4C9F-9AB8-7A0A1AB0E2AA}"/>
    <cellStyle name="Ввод  2 4 5" xfId="784" xr:uid="{4655366F-ECEB-4599-902A-EFEC403615F7}"/>
    <cellStyle name="Ввод  2 4 5 10" xfId="18331" xr:uid="{EC543DA6-E4F9-4F4D-B580-3028368058D3}"/>
    <cellStyle name="Ввод  2 4 5 2" xfId="2145" xr:uid="{3FE84FC3-25E6-4352-B153-14E497E494C8}"/>
    <cellStyle name="Ввод  2 4 5 2 2" xfId="4403" xr:uid="{1C4FAACA-53C7-4EA8-B89C-D1380309B02F}"/>
    <cellStyle name="Ввод  2 4 5 2 3" xfId="9028" xr:uid="{95FF8001-4BC1-4B37-9346-53D7102DFBBD}"/>
    <cellStyle name="Ввод  2 4 5 2 4" xfId="12018" xr:uid="{83C81AAE-D199-41E5-A8EF-C2BCF55C759D}"/>
    <cellStyle name="Ввод  2 4 5 2 5" xfId="13778" xr:uid="{EEA2C407-8361-438F-9A15-E223B7FC2ADD}"/>
    <cellStyle name="Ввод  2 4 5 2 6" xfId="19680" xr:uid="{753A9414-4C22-4192-9F36-00B19BB2F1C8}"/>
    <cellStyle name="Ввод  2 4 5 3" xfId="1373" xr:uid="{28EE79E5-DFAD-4680-BBC2-D515E54D72AD}"/>
    <cellStyle name="Ввод  2 4 5 3 2" xfId="3638" xr:uid="{D493BC3A-FB91-42E2-8133-0FB4A7196D14}"/>
    <cellStyle name="Ввод  2 4 5 3 3" xfId="7684" xr:uid="{BDE47B25-27A9-44C2-AF7E-3792A45C1666}"/>
    <cellStyle name="Ввод  2 4 5 3 4" xfId="11245" xr:uid="{BE3E85A1-DCC3-45BE-BDA3-1C0F9F0C019D}"/>
    <cellStyle name="Ввод  2 4 5 3 5" xfId="13434" xr:uid="{1A6072B0-CD67-4702-BABF-B995DE26DCB3}"/>
    <cellStyle name="Ввод  2 4 5 3 6" xfId="18915" xr:uid="{935148E4-A958-4987-AA79-8B10FD9FEA53}"/>
    <cellStyle name="Ввод  2 4 5 4" xfId="3054" xr:uid="{3B8F1C68-9BAC-49C3-9777-0D1FB8131ADC}"/>
    <cellStyle name="Ввод  2 4 5 5" xfId="5823" xr:uid="{09A2E62A-874A-4F92-BA78-848CD92B62EB}"/>
    <cellStyle name="Ввод  2 4 5 6" xfId="8246" xr:uid="{14E61A65-E287-44FA-8E0E-6F4A655E25A5}"/>
    <cellStyle name="Ввод  2 4 5 7" xfId="10656" xr:uid="{2BE35647-3A9B-4CB1-B633-2BF137016918}"/>
    <cellStyle name="Ввод  2 4 5 8" xfId="15622" xr:uid="{818595B3-7F56-4979-84E2-D51DA55ED73E}"/>
    <cellStyle name="Ввод  2 4 5 9" xfId="16516" xr:uid="{2E1711B2-CA11-45AF-A4F0-91F3434F0F05}"/>
    <cellStyle name="Ввод  2 4 6" xfId="860" xr:uid="{576E4400-A7A7-4A9E-8247-367EFF8FC02F}"/>
    <cellStyle name="Ввод  2 4 6 10" xfId="18407" xr:uid="{FE4C6829-B62C-496D-993A-8C1935CAC8C8}"/>
    <cellStyle name="Ввод  2 4 6 2" xfId="2221" xr:uid="{0184D99F-E2C6-4A90-8029-22E8D14D982F}"/>
    <cellStyle name="Ввод  2 4 6 2 2" xfId="4479" xr:uid="{79FBA463-B5AE-4253-AE07-30409347A1D5}"/>
    <cellStyle name="Ввод  2 4 6 2 3" xfId="9104" xr:uid="{F296FDA3-33FE-4A9A-B507-5D36E2D2D5DD}"/>
    <cellStyle name="Ввод  2 4 6 2 4" xfId="12094" xr:uid="{88625795-D96C-44DA-9611-D3AD94A2AD42}"/>
    <cellStyle name="Ввод  2 4 6 2 5" xfId="14921" xr:uid="{EB8787FC-2697-4AC8-8426-103A72624B12}"/>
    <cellStyle name="Ввод  2 4 6 2 6" xfId="19756" xr:uid="{03E55B87-4F2E-4C4F-B6AC-005AD7B0076D}"/>
    <cellStyle name="Ввод  2 4 6 3" xfId="1449" xr:uid="{4A0835B4-533A-4438-9561-AF767536AAD8}"/>
    <cellStyle name="Ввод  2 4 6 3 2" xfId="3714" xr:uid="{A42A7AEA-26AB-4EEB-80D8-EB7A9646B72D}"/>
    <cellStyle name="Ввод  2 4 6 3 3" xfId="7642" xr:uid="{0F81A1F8-E0E0-4570-BDE2-6A02DF222CE2}"/>
    <cellStyle name="Ввод  2 4 6 3 4" xfId="11321" xr:uid="{1292C410-5D63-45C8-90D6-ABF6F9077C2B}"/>
    <cellStyle name="Ввод  2 4 6 3 5" xfId="15190" xr:uid="{CFC6A6A5-6D30-4E40-A2E9-C16308E668E2}"/>
    <cellStyle name="Ввод  2 4 6 3 6" xfId="18991" xr:uid="{1D27DACC-F1BA-4CD9-8D00-8BF39B0EFA01}"/>
    <cellStyle name="Ввод  2 4 6 4" xfId="3130" xr:uid="{6E9B1569-4AD6-496D-AAF7-93F395D07C7A}"/>
    <cellStyle name="Ввод  2 4 6 5" xfId="5825" xr:uid="{F9541E34-7AC9-4416-B546-D78F9B77020F}"/>
    <cellStyle name="Ввод  2 4 6 6" xfId="8175" xr:uid="{5A8CA71C-A4A5-4013-9631-752BD1A12325}"/>
    <cellStyle name="Ввод  2 4 6 7" xfId="10732" xr:uid="{39433659-69B2-45C3-8CCF-1998DCFA5001}"/>
    <cellStyle name="Ввод  2 4 6 8" xfId="15330" xr:uid="{FD1C6B0E-53A1-4CB4-AA0E-2283EAE66AC6}"/>
    <cellStyle name="Ввод  2 4 6 9" xfId="16592" xr:uid="{7D5289F3-DECE-44D9-AB80-42BB09D9D360}"/>
    <cellStyle name="Ввод  2 4 7" xfId="947" xr:uid="{2F8C1F72-D42B-4EBF-A91D-42460CE03776}"/>
    <cellStyle name="Ввод  2 4 7 10" xfId="18494" xr:uid="{0A13D28A-D2EE-4D81-BD85-A6D7EE866049}"/>
    <cellStyle name="Ввод  2 4 7 2" xfId="2308" xr:uid="{DA21AE5D-49FD-40DC-BC8E-FDED2FBA0E12}"/>
    <cellStyle name="Ввод  2 4 7 2 2" xfId="4566" xr:uid="{BAD21211-626A-4627-A0DB-4C9CD4D6CB23}"/>
    <cellStyle name="Ввод  2 4 7 2 3" xfId="9191" xr:uid="{8E16300C-6B7E-499E-8D9D-6C90E2929E4E}"/>
    <cellStyle name="Ввод  2 4 7 2 4" xfId="12181" xr:uid="{7BA7F2DC-41BA-4F3B-82F4-A80B36D3A234}"/>
    <cellStyle name="Ввод  2 4 7 2 5" xfId="15551" xr:uid="{ADE6A5B4-841F-48D1-BE2B-B8462DEB9E52}"/>
    <cellStyle name="Ввод  2 4 7 2 6" xfId="19843" xr:uid="{8FCE3193-4BAE-4BB7-9F8C-7E4127B9D8BA}"/>
    <cellStyle name="Ввод  2 4 7 3" xfId="1536" xr:uid="{DE5B8FDE-9CDD-4EB6-B7ED-205A1418EDEB}"/>
    <cellStyle name="Ввод  2 4 7 3 2" xfId="3801" xr:uid="{AFACB49C-4604-4C9C-991C-96A90AA4C54F}"/>
    <cellStyle name="Ввод  2 4 7 3 3" xfId="7286" xr:uid="{25D95EE0-FEB2-4A7F-9D57-06048F7C8409}"/>
    <cellStyle name="Ввод  2 4 7 3 4" xfId="11408" xr:uid="{C686D7B6-FEB9-46A5-BFAF-E54DAB32CFA6}"/>
    <cellStyle name="Ввод  2 4 7 3 5" xfId="15913" xr:uid="{D1C512DE-3E81-4C3A-9359-9B55568FF83C}"/>
    <cellStyle name="Ввод  2 4 7 3 6" xfId="19078" xr:uid="{71DC82D5-1C30-4BD3-A733-09C134F6F9FC}"/>
    <cellStyle name="Ввод  2 4 7 4" xfId="3217" xr:uid="{A1857F4F-EC65-430B-BE63-EF4EAD8B2B18}"/>
    <cellStyle name="Ввод  2 4 7 5" xfId="5828" xr:uid="{D28087B6-6BCE-4920-A138-C30562248A2C}"/>
    <cellStyle name="Ввод  2 4 7 6" xfId="8095" xr:uid="{A3B8983D-ECDE-419A-9651-8AA5F934556D}"/>
    <cellStyle name="Ввод  2 4 7 7" xfId="10819" xr:uid="{E83B7603-F200-4B31-9B6C-CC7480E5A688}"/>
    <cellStyle name="Ввод  2 4 7 8" xfId="14476" xr:uid="{36D4BC1E-28C8-4F42-9EA0-DC60594D1428}"/>
    <cellStyle name="Ввод  2 4 7 9" xfId="16679" xr:uid="{9EE15937-031E-40C4-B478-0BE845B6B23A}"/>
    <cellStyle name="Ввод  2 4 8" xfId="1003" xr:uid="{92ABD709-E589-4CBC-BB57-087F6B21CADF}"/>
    <cellStyle name="Ввод  2 4 8 2" xfId="2364" xr:uid="{8EF52FCC-E51B-46B8-A494-CAEE692B7E17}"/>
    <cellStyle name="Ввод  2 4 8 2 2" xfId="4622" xr:uid="{F2DE9C04-D6DA-4383-BA9C-033F62409EE3}"/>
    <cellStyle name="Ввод  2 4 8 2 3" xfId="9247" xr:uid="{6623AC51-7CCF-4757-879A-2F2F8E0AADFE}"/>
    <cellStyle name="Ввод  2 4 8 2 4" xfId="12237" xr:uid="{9AFF3DD2-376C-4ADB-ACC0-A0EDE1C9298E}"/>
    <cellStyle name="Ввод  2 4 8 2 5" xfId="13540" xr:uid="{E2419798-659B-4EC4-9146-6B8F1CCABA62}"/>
    <cellStyle name="Ввод  2 4 8 2 6" xfId="19899" xr:uid="{97360588-EFBA-401F-BB9E-D795DC730E66}"/>
    <cellStyle name="Ввод  2 4 8 3" xfId="3273" xr:uid="{BCD9CC12-0730-4A0F-9F0E-ED25607693D9}"/>
    <cellStyle name="Ввод  2 4 8 4" xfId="5831" xr:uid="{92C6B4AF-2AF3-46AC-AE83-B1DC6139949E}"/>
    <cellStyle name="Ввод  2 4 8 5" xfId="8039" xr:uid="{FF26687F-3E4B-4BB3-99DE-9DB3622E0885}"/>
    <cellStyle name="Ввод  2 4 8 6" xfId="10875" xr:uid="{A648FE02-6440-4417-A6E2-9935329636BD}"/>
    <cellStyle name="Ввод  2 4 8 7" xfId="14792" xr:uid="{940AA62A-2D03-4E0D-937F-4FC903A47C99}"/>
    <cellStyle name="Ввод  2 4 8 8" xfId="18550" xr:uid="{4A0E7336-2368-416C-963F-571ECA3DF8A9}"/>
    <cellStyle name="Ввод  2 4 9" xfId="1896" xr:uid="{8E9F6A70-B4A5-48B8-9C82-307FC708EDFE}"/>
    <cellStyle name="Ввод  2 4 9 2" xfId="4154" xr:uid="{45A60221-A20F-4526-83C6-D78E0A1F7D2C}"/>
    <cellStyle name="Ввод  2 4 9 3" xfId="8779" xr:uid="{42CAEBAA-D496-48A7-B579-7507A5393449}"/>
    <cellStyle name="Ввод  2 4 9 4" xfId="11769" xr:uid="{4E01E497-388F-4334-80E9-A41C651053AF}"/>
    <cellStyle name="Ввод  2 4 9 5" xfId="13511" xr:uid="{3FB4930C-30C7-4C8F-93D9-DBA125206C96}"/>
    <cellStyle name="Ввод  2 4 9 6" xfId="19431" xr:uid="{E5D2545B-8D53-413C-B0F7-ECDA37153E68}"/>
    <cellStyle name="Ввод  2 5" xfId="86" xr:uid="{00000000-0005-0000-0000-000021000000}"/>
    <cellStyle name="Ввод  2 5 10" xfId="2611" xr:uid="{E4E6003B-A510-434F-826E-A8F6DB3EBE2A}"/>
    <cellStyle name="Ввод  2 5 10 2" xfId="4861" xr:uid="{104DB433-01FB-4D28-9FB4-A2366192D451}"/>
    <cellStyle name="Ввод  2 5 10 3" xfId="9492" xr:uid="{24BA4627-6E81-4B01-BF12-1C4A3901B3F2}"/>
    <cellStyle name="Ввод  2 5 10 4" xfId="12482" xr:uid="{8999C526-6D5F-438A-929D-51ED356BA927}"/>
    <cellStyle name="Ввод  2 5 10 5" xfId="15202" xr:uid="{D715553C-3B6E-4C6F-BB3A-6CA97347E0BB}"/>
    <cellStyle name="Ввод  2 5 10 6" xfId="16914" xr:uid="{E9E0114A-19AD-4F14-9ED3-25D975656124}"/>
    <cellStyle name="Ввод  2 5 10 7" xfId="20140" xr:uid="{83AEB1F3-446E-46A1-9F7F-33200F2F4ED1}"/>
    <cellStyle name="Ввод  2 5 11" xfId="2695" xr:uid="{BB54712A-FFEB-424D-BB25-8F66EBDAE04E}"/>
    <cellStyle name="Ввод  2 5 11 2" xfId="4945" xr:uid="{0D5DC30F-A465-4FC3-9FB6-834A1D1D52C1}"/>
    <cellStyle name="Ввод  2 5 11 3" xfId="9576" xr:uid="{09DF60E8-C84D-4012-B84C-A27AA83A27E3}"/>
    <cellStyle name="Ввод  2 5 11 4" xfId="12566" xr:uid="{6FDF6B3A-CBC3-48EE-932F-554FC681B117}"/>
    <cellStyle name="Ввод  2 5 11 5" xfId="14842" xr:uid="{8556EBEA-4C67-4566-AFCA-3214ADBCD24D}"/>
    <cellStyle name="Ввод  2 5 11 6" xfId="16998" xr:uid="{8F9C6DBF-89CE-4BA8-BACE-C14161AEADEB}"/>
    <cellStyle name="Ввод  2 5 11 7" xfId="20224" xr:uid="{F5AA81FE-0791-4999-8299-1960FECF75C3}"/>
    <cellStyle name="Ввод  2 5 12" xfId="431" xr:uid="{18F68376-70EA-454E-8F90-B075D4D718AF}"/>
    <cellStyle name="Ввод  2 5 12 2" xfId="5337" xr:uid="{40F1FFE4-E61A-4064-836B-AE3F6048E8DE}"/>
    <cellStyle name="Ввод  2 5 12 3" xfId="9966" xr:uid="{67567072-ED93-4272-A0E0-69843A890A42}"/>
    <cellStyle name="Ввод  2 5 12 4" xfId="12958" xr:uid="{7D416E95-7B14-491F-85C8-8DFCD10C9F8D}"/>
    <cellStyle name="Ввод  2 5 12 5" xfId="16102" xr:uid="{AE1B37B4-153E-407C-8AFE-6E12AE26E72D}"/>
    <cellStyle name="Ввод  2 5 12 6" xfId="17387" xr:uid="{2646C93E-C35F-4275-814C-8F2728F1E136}"/>
    <cellStyle name="Ввод  2 5 13" xfId="5429" xr:uid="{C587274D-CFF7-4A1B-BFB6-E6B57C92AF65}"/>
    <cellStyle name="Ввод  2 5 13 2" xfId="10060" xr:uid="{1275C7D4-AE3B-4226-A7DC-C649EAF09B5F}"/>
    <cellStyle name="Ввод  2 5 13 3" xfId="13052" xr:uid="{183DE27D-727B-4033-9C3E-7D5D1ECADC6A}"/>
    <cellStyle name="Ввод  2 5 13 4" xfId="15004" xr:uid="{DEFE2CAB-294E-420B-8E48-687582D858B1}"/>
    <cellStyle name="Ввод  2 5 13 5" xfId="17478" xr:uid="{40695BEE-6AC3-4044-9EE5-7853CFD6EAD0}"/>
    <cellStyle name="Ввод  2 5 14" xfId="5835" xr:uid="{EB8D58AC-4C5A-4023-883B-DC994106F091}"/>
    <cellStyle name="Ввод  2 5 15" xfId="8264" xr:uid="{AC28AE36-0A06-42FF-96AE-C47D6856235D}"/>
    <cellStyle name="Ввод  2 5 16" xfId="10303" xr:uid="{EAAA17CE-1066-4D65-A09A-A2F419A5606A}"/>
    <cellStyle name="Ввод  2 5 17" xfId="15274" xr:uid="{6D2DC498-B8A0-43B9-9710-190B34B1CCEE}"/>
    <cellStyle name="Ввод  2 5 18" xfId="16163" xr:uid="{155B827E-E4B1-486A-A82F-15C431F3FECD}"/>
    <cellStyle name="Ввод  2 5 19" xfId="17730" xr:uid="{5F0C1768-06E2-4704-9DBB-5E00C1EB3812}"/>
    <cellStyle name="Ввод  2 5 2" xfId="175" xr:uid="{69D3C901-CDB9-4FC9-A65F-11EA8D09BDAB}"/>
    <cellStyle name="Ввод  2 5 2 10" xfId="8489" xr:uid="{2C5E8B4F-FF5E-4117-9E54-AFC45AA06538}"/>
    <cellStyle name="Ввод  2 5 2 11" xfId="10378" xr:uid="{3A592594-F18E-470E-9CCB-FEED8DAC904F}"/>
    <cellStyle name="Ввод  2 5 2 12" xfId="15137" xr:uid="{C5A25D0A-BEA6-4593-B8F5-75891EACBDAF}"/>
    <cellStyle name="Ввод  2 5 2 13" xfId="16238" xr:uid="{A7804692-D4C0-45E5-81E1-516BDC32B5BF}"/>
    <cellStyle name="Ввод  2 5 2 14" xfId="17818" xr:uid="{8C95102C-EF71-408F-954B-A91D29D5CB64}"/>
    <cellStyle name="Ввод  2 5 2 15" xfId="18054" xr:uid="{BCCEFEE5-ACCD-432A-90FB-71646AF7D177}"/>
    <cellStyle name="Ввод  2 5 2 2" xfId="1699" xr:uid="{94623D1B-F9D6-4D8C-BD79-554209463A11}"/>
    <cellStyle name="Ввод  2 5 2 2 2" xfId="3957" xr:uid="{409A95C4-9945-4BAD-9EB2-1F9C10F752E6}"/>
    <cellStyle name="Ввод  2 5 2 2 3" xfId="5840" xr:uid="{0D7B2189-0ECE-4187-93E1-92D76906A17D}"/>
    <cellStyle name="Ввод  2 5 2 2 4" xfId="7224" xr:uid="{62EAD315-2724-4616-A41A-209692487F51}"/>
    <cellStyle name="Ввод  2 5 2 2 5" xfId="11571" xr:uid="{8DCA0A0D-2165-4851-A3AD-5EE044B2E975}"/>
    <cellStyle name="Ввод  2 5 2 2 6" xfId="14935" xr:uid="{DF6D0831-0A55-45FF-8ED9-77178F48D500}"/>
    <cellStyle name="Ввод  2 5 2 2 7" xfId="19234" xr:uid="{232EEECD-4D3E-40E0-9E5C-2CC933DDED1B}"/>
    <cellStyle name="Ввод  2 5 2 3" xfId="1870" xr:uid="{0F9FAED2-1AFF-44E5-9AF4-B877E05376F0}"/>
    <cellStyle name="Ввод  2 5 2 3 2" xfId="4128" xr:uid="{143E069E-0494-4C84-BA5E-68E5A92FFBCC}"/>
    <cellStyle name="Ввод  2 5 2 3 3" xfId="5843" xr:uid="{81D8CC09-0C29-450A-90A8-E938C16AF681}"/>
    <cellStyle name="Ввод  2 5 2 3 4" xfId="8753" xr:uid="{CBBCB2CF-73F6-479E-9E1F-6932BEB6C25A}"/>
    <cellStyle name="Ввод  2 5 2 3 5" xfId="11743" xr:uid="{13417530-C7B4-442F-878F-FF12CB5C97FB}"/>
    <cellStyle name="Ввод  2 5 2 3 6" xfId="13976" xr:uid="{51459C59-EFA9-4E48-A567-EC3DF735C9CC}"/>
    <cellStyle name="Ввод  2 5 2 3 7" xfId="19405" xr:uid="{AA2A78A8-4D5A-44BC-A784-4C78FE74CD56}"/>
    <cellStyle name="Ввод  2 5 2 4" xfId="1095" xr:uid="{53CD234A-A333-4FB0-8257-9264869FE24D}"/>
    <cellStyle name="Ввод  2 5 2 4 2" xfId="3360" xr:uid="{C06C8271-EC7B-4CC2-847B-0D8BE026CA9C}"/>
    <cellStyle name="Ввод  2 5 2 4 3" xfId="5848" xr:uid="{B35FA54E-D6A2-4439-9F4A-C1DC8169B878}"/>
    <cellStyle name="Ввод  2 5 2 4 4" xfId="7947" xr:uid="{1C469AFE-C5AC-46B0-8FA6-9B50AADA94CD}"/>
    <cellStyle name="Ввод  2 5 2 4 5" xfId="10967" xr:uid="{127818A3-C733-44A3-9B78-15C34D9C52B0}"/>
    <cellStyle name="Ввод  2 5 2 4 6" xfId="14936" xr:uid="{EF663B11-C924-47AA-8511-CF333C3F23A9}"/>
    <cellStyle name="Ввод  2 5 2 4 7" xfId="18637" xr:uid="{AB04691D-B05C-4ED6-96BE-E9E8428D76CA}"/>
    <cellStyle name="Ввод  2 5 2 5" xfId="2539" xr:uid="{F72FD144-C896-46A9-AC24-CFFAC4A68A9A}"/>
    <cellStyle name="Ввод  2 5 2 5 2" xfId="4792" xr:uid="{76C15E71-3AF0-48C7-AA04-FFD08F88E9E1}"/>
    <cellStyle name="Ввод  2 5 2 5 3" xfId="5746" xr:uid="{A859A17F-6E5F-408D-A1FA-E7CEF4F7257A}"/>
    <cellStyle name="Ввод  2 5 2 5 4" xfId="9421" xr:uid="{0253411C-5640-44DE-B66E-FF00428264D0}"/>
    <cellStyle name="Ввод  2 5 2 5 5" xfId="12411" xr:uid="{6F9D3D4D-EFD7-4683-ADA0-A32AEA8A5067}"/>
    <cellStyle name="Ввод  2 5 2 5 6" xfId="15303" xr:uid="{543EC02F-5A6E-46B9-AECB-E14116636447}"/>
    <cellStyle name="Ввод  2 5 2 5 7" xfId="16845" xr:uid="{F4F3FCF0-E34B-4167-AAFB-501F8D4F0415}"/>
    <cellStyle name="Ввод  2 5 2 5 8" xfId="20070" xr:uid="{A7D45D4A-50E7-4AB6-A495-F5A4BA502149}"/>
    <cellStyle name="Ввод  2 5 2 6" xfId="2780" xr:uid="{BF465223-237C-4F71-BA06-F71E52DF1101}"/>
    <cellStyle name="Ввод  2 5 2 6 2" xfId="5030" xr:uid="{3D1678C5-8279-4B0E-8A60-E4B61B3E8FEC}"/>
    <cellStyle name="Ввод  2 5 2 6 3" xfId="5852" xr:uid="{4D08967F-1D25-4E2B-8B38-B67F0DA9CAF6}"/>
    <cellStyle name="Ввод  2 5 2 6 4" xfId="9661" xr:uid="{511494E0-A54C-4E0E-9928-DC0E5D4B71C6}"/>
    <cellStyle name="Ввод  2 5 2 6 5" xfId="12651" xr:uid="{CB98097A-E752-477B-8C88-C2CB5F301E58}"/>
    <cellStyle name="Ввод  2 5 2 6 6" xfId="15126" xr:uid="{15D75193-D723-43C1-B4A0-B886E0131939}"/>
    <cellStyle name="Ввод  2 5 2 6 7" xfId="17083" xr:uid="{32660F3A-E827-450B-992D-3E350CFB0212}"/>
    <cellStyle name="Ввод  2 5 2 6 8" xfId="20309" xr:uid="{FAA820BB-1D3A-4F4F-8E38-DF230CC15FCE}"/>
    <cellStyle name="Ввод  2 5 2 7" xfId="506" xr:uid="{665F84F8-CFCF-4C7E-8013-C2090AF7C9CB}"/>
    <cellStyle name="Ввод  2 5 2 7 2" xfId="5390" xr:uid="{0D491F56-3759-4B05-8AA5-4D306A411718}"/>
    <cellStyle name="Ввод  2 5 2 7 3" xfId="10019" xr:uid="{5247B9F8-A918-4A56-8EB8-7936CBD904C0}"/>
    <cellStyle name="Ввод  2 5 2 7 4" xfId="13011" xr:uid="{CA5CBE78-F039-41C2-86F8-109FCB3EC9EB}"/>
    <cellStyle name="Ввод  2 5 2 7 5" xfId="15866" xr:uid="{C7DB3B29-B8A0-40BE-810C-C5A7C22E5B7B}"/>
    <cellStyle name="Ввод  2 5 2 7 6" xfId="17440" xr:uid="{BD0FF1F1-AEAC-41D5-B23B-4FC4166640B2}"/>
    <cellStyle name="Ввод  2 5 2 8" xfId="5514" xr:uid="{A1C19864-B454-4209-9BDC-0615F18B81EA}"/>
    <cellStyle name="Ввод  2 5 2 8 2" xfId="10145" xr:uid="{B24A6AF5-AD5F-4C65-8DAB-FC446469183F}"/>
    <cellStyle name="Ввод  2 5 2 8 3" xfId="13137" xr:uid="{DB276363-4739-4765-9408-FA71549D7100}"/>
    <cellStyle name="Ввод  2 5 2 8 4" xfId="15589" xr:uid="{C537A596-28D5-4813-BD01-79C8C94EC6A0}"/>
    <cellStyle name="Ввод  2 5 2 8 5" xfId="17563" xr:uid="{4DFC4548-3A56-4031-AD94-53E440DF9ED0}"/>
    <cellStyle name="Ввод  2 5 2 9" xfId="5837" xr:uid="{AB1DE5CB-6ACA-4832-8CC0-29DDB600CB35}"/>
    <cellStyle name="Ввод  2 5 20" xfId="17969" xr:uid="{73BB2A5E-D18A-4102-B4F9-96DD9FEACB35}"/>
    <cellStyle name="Ввод  2 5 3" xfId="251" xr:uid="{65C37654-680F-457C-8946-BB308D32A4E9}"/>
    <cellStyle name="Ввод  2 5 3 10" xfId="8414" xr:uid="{2EE69515-B9A8-4DBD-83BB-76E9EFA41C42}"/>
    <cellStyle name="Ввод  2 5 3 11" xfId="10458" xr:uid="{255508EF-4873-414E-A82D-9C562F4BA409}"/>
    <cellStyle name="Ввод  2 5 3 12" xfId="14099" xr:uid="{99278565-3F0E-4ADE-8FC0-5E1D043CA8FE}"/>
    <cellStyle name="Ввод  2 5 3 13" xfId="16318" xr:uid="{B8F78139-7A27-454C-B35D-F92F48309BB5}"/>
    <cellStyle name="Ввод  2 5 3 14" xfId="17894" xr:uid="{19925259-9BB5-42BA-BAF7-82D9A2B0B1B8}"/>
    <cellStyle name="Ввод  2 5 3 15" xfId="18129" xr:uid="{36346CE5-AA4E-40AF-8244-D120C73EE274}"/>
    <cellStyle name="Ввод  2 5 3 2" xfId="1774" xr:uid="{F63FE883-D0C0-4D69-BF6F-7D4F755804B9}"/>
    <cellStyle name="Ввод  2 5 3 2 2" xfId="4032" xr:uid="{BDA6A83E-8299-4AE1-A87D-3A5F325EE844}"/>
    <cellStyle name="Ввод  2 5 3 2 3" xfId="5858" xr:uid="{E83917EF-146F-48F7-B6E4-3DBFD625D0C1}"/>
    <cellStyle name="Ввод  2 5 3 2 4" xfId="8657" xr:uid="{6A3CD6D3-4D19-46AB-A67F-8662670A32E8}"/>
    <cellStyle name="Ввод  2 5 3 2 5" xfId="11647" xr:uid="{AD8C57DB-15AB-4535-9454-46D649029AF7}"/>
    <cellStyle name="Ввод  2 5 3 2 6" xfId="14036" xr:uid="{EE324138-0C6C-431A-9E35-9837AD09FDAE}"/>
    <cellStyle name="Ввод  2 5 3 2 7" xfId="19309" xr:uid="{681DA54D-D695-482C-9B57-10582307E9AB}"/>
    <cellStyle name="Ввод  2 5 3 3" xfId="1947" xr:uid="{7B1BD646-03E1-400D-AD37-74806C9098EE}"/>
    <cellStyle name="Ввод  2 5 3 3 2" xfId="4205" xr:uid="{B743D89A-D6AE-47C8-BE15-7498BBB730BA}"/>
    <cellStyle name="Ввод  2 5 3 3 3" xfId="5861" xr:uid="{E972D629-42A9-4021-88FB-13009F803513}"/>
    <cellStyle name="Ввод  2 5 3 3 4" xfId="8830" xr:uid="{EDF460F8-5BEF-49AA-B49A-68250D3AA1DB}"/>
    <cellStyle name="Ввод  2 5 3 3 5" xfId="11820" xr:uid="{95FB30C3-C302-4AA5-B10B-41D30C94E508}"/>
    <cellStyle name="Ввод  2 5 3 3 6" xfId="14508" xr:uid="{1824E8FE-600D-4802-BA4B-5A5227614E3F}"/>
    <cellStyle name="Ввод  2 5 3 3 7" xfId="19482" xr:uid="{DA9ECFBD-D2B4-4045-B222-6B6ACAAAE30F}"/>
    <cellStyle name="Ввод  2 5 3 4" xfId="1175" xr:uid="{CB87E39E-E27A-4CB0-BC3B-61B16FCB5F21}"/>
    <cellStyle name="Ввод  2 5 3 4 2" xfId="3440" xr:uid="{5853CACD-52FE-4E40-9CB3-0501F864A36B}"/>
    <cellStyle name="Ввод  2 5 3 4 3" xfId="5866" xr:uid="{116EDAE1-9282-4D8A-AA74-9595D3B93721}"/>
    <cellStyle name="Ввод  2 5 3 4 4" xfId="7864" xr:uid="{3DBCA44F-EB72-477E-AD92-5DC6ECC37EA6}"/>
    <cellStyle name="Ввод  2 5 3 4 5" xfId="11047" xr:uid="{DD7CC79F-E407-420B-9E49-BB1A90DC3BCD}"/>
    <cellStyle name="Ввод  2 5 3 4 6" xfId="16067" xr:uid="{32ED3A8E-8E6F-4548-AE2F-4C4685743C72}"/>
    <cellStyle name="Ввод  2 5 3 4 7" xfId="18717" xr:uid="{2935CB2C-05C7-43ED-A9FF-2B73867B13C3}"/>
    <cellStyle name="Ввод  2 5 3 5" xfId="2613" xr:uid="{4574EC3E-5D58-44B7-9C0E-117AC349549E}"/>
    <cellStyle name="Ввод  2 5 3 5 2" xfId="4863" xr:uid="{93798E6C-A164-4D4A-9C90-5A5F940B1F53}"/>
    <cellStyle name="Ввод  2 5 3 5 3" xfId="5752" xr:uid="{6E289589-E37D-4872-95D4-077E5BCE7E4F}"/>
    <cellStyle name="Ввод  2 5 3 5 4" xfId="9494" xr:uid="{3A6E1F4A-327E-4208-8350-C0DA647B63DE}"/>
    <cellStyle name="Ввод  2 5 3 5 5" xfId="12484" xr:uid="{9E632EA3-9E62-4668-94D2-66B7F0A32ED3}"/>
    <cellStyle name="Ввод  2 5 3 5 6" xfId="14380" xr:uid="{826E76EE-06A3-4BB9-905E-73B2D7089779}"/>
    <cellStyle name="Ввод  2 5 3 5 7" xfId="16916" xr:uid="{E1FC05E3-EC0D-4A8D-B2BC-22212BE87F37}"/>
    <cellStyle name="Ввод  2 5 3 5 8" xfId="20142" xr:uid="{120B618B-9A61-4CEC-A191-5301DE023833}"/>
    <cellStyle name="Ввод  2 5 3 6" xfId="2855" xr:uid="{FBDFE09F-4222-4514-9B93-4CB74878A8E1}"/>
    <cellStyle name="Ввод  2 5 3 6 2" xfId="5105" xr:uid="{1409DC07-1AA5-44D0-9CEB-EDD7C574D0CA}"/>
    <cellStyle name="Ввод  2 5 3 6 3" xfId="5869" xr:uid="{4D1C3D79-B820-4449-874F-BD782C67542C}"/>
    <cellStyle name="Ввод  2 5 3 6 4" xfId="9736" xr:uid="{BF68A478-B432-4904-8300-5CA7FA9FF5D2}"/>
    <cellStyle name="Ввод  2 5 3 6 5" xfId="12726" xr:uid="{F40C512F-8A62-4AC4-BA6C-A3AF49A6E4DB}"/>
    <cellStyle name="Ввод  2 5 3 6 6" xfId="15029" xr:uid="{0D13DF7F-BCF7-4825-AAB4-F2B8034C41A1}"/>
    <cellStyle name="Ввод  2 5 3 6 7" xfId="17158" xr:uid="{C28192DA-04C0-4D67-A1F2-8B212A2518F6}"/>
    <cellStyle name="Ввод  2 5 3 6 8" xfId="20384" xr:uid="{2C7294A3-4934-46C0-B3FE-5D639246C791}"/>
    <cellStyle name="Ввод  2 5 3 7" xfId="586" xr:uid="{0139AEF3-C788-4C08-901E-DAB2AF199376}"/>
    <cellStyle name="Ввод  2 5 3 7 2" xfId="5316" xr:uid="{56527957-63EE-43B8-81AD-A9F92AD477EE}"/>
    <cellStyle name="Ввод  2 5 3 7 3" xfId="9945" xr:uid="{74352543-EE1C-4C2D-B763-E30A79008AD8}"/>
    <cellStyle name="Ввод  2 5 3 7 4" xfId="12937" xr:uid="{E495D904-FE9E-4519-A6D3-800770E898F8}"/>
    <cellStyle name="Ввод  2 5 3 7 5" xfId="15536" xr:uid="{389D6FCA-665A-4B1C-A2AF-E812572C49EC}"/>
    <cellStyle name="Ввод  2 5 3 7 6" xfId="17366" xr:uid="{B55E752F-02FD-4270-B2AB-D50D40FACD52}"/>
    <cellStyle name="Ввод  2 5 3 8" xfId="5589" xr:uid="{FF8EC744-420D-4013-A58D-95A069B39342}"/>
    <cellStyle name="Ввод  2 5 3 8 2" xfId="10220" xr:uid="{7CE27D90-BD44-4B13-8FDE-723A35E9D83C}"/>
    <cellStyle name="Ввод  2 5 3 8 3" xfId="13212" xr:uid="{1A65A895-88F3-4CA1-B848-67E5B5BC68A4}"/>
    <cellStyle name="Ввод  2 5 3 8 4" xfId="13601" xr:uid="{29786CFE-4853-40F8-8004-0C6955205580}"/>
    <cellStyle name="Ввод  2 5 3 8 5" xfId="17638" xr:uid="{9D19BA8B-058E-4E20-A544-EE24F77B5458}"/>
    <cellStyle name="Ввод  2 5 3 9" xfId="5855" xr:uid="{B03040D5-83A1-4CC4-B00D-64F090CF94DB}"/>
    <cellStyle name="Ввод  2 5 4" xfId="666" xr:uid="{99041C52-512F-46C3-81F0-8690DA92591B}"/>
    <cellStyle name="Ввод  2 5 4 10" xfId="18213" xr:uid="{A763E790-8E8D-4BF8-9C0C-A1224F014E85}"/>
    <cellStyle name="Ввод  2 5 4 2" xfId="2027" xr:uid="{AF0F7DA9-F01A-4AD9-89AC-14322BC4F4D9}"/>
    <cellStyle name="Ввод  2 5 4 2 2" xfId="4285" xr:uid="{EE8CDB88-043A-4F70-9EF9-F314A425076B}"/>
    <cellStyle name="Ввод  2 5 4 2 3" xfId="8910" xr:uid="{F389B226-DAD2-4B79-821E-E5F0FABEE43E}"/>
    <cellStyle name="Ввод  2 5 4 2 4" xfId="11900" xr:uid="{63A4FD3D-AA9D-490A-B856-CB175593B1BD}"/>
    <cellStyle name="Ввод  2 5 4 2 5" xfId="14120" xr:uid="{052FBE48-2674-4F97-B5BC-925A5A9EFE18}"/>
    <cellStyle name="Ввод  2 5 4 2 6" xfId="19562" xr:uid="{12BC02C0-49DE-485B-A2B1-AE7232003086}"/>
    <cellStyle name="Ввод  2 5 4 3" xfId="1255" xr:uid="{2E0AC7A0-E8CA-4D1A-BB85-BF234C9D2E0E}"/>
    <cellStyle name="Ввод  2 5 4 3 2" xfId="3520" xr:uid="{B4E077D2-D65F-4EA7-8E70-6735CCF24ED0}"/>
    <cellStyle name="Ввод  2 5 4 3 3" xfId="7784" xr:uid="{FE25A8E3-82D8-4551-9B86-FCF1ADAC3AB1}"/>
    <cellStyle name="Ввод  2 5 4 3 4" xfId="11127" xr:uid="{33D6170E-DFA0-4EF6-B087-6300D7CB29A1}"/>
    <cellStyle name="Ввод  2 5 4 3 5" xfId="13678" xr:uid="{762DD3BF-E589-428E-99C9-96BFAC13F26B}"/>
    <cellStyle name="Ввод  2 5 4 3 6" xfId="18797" xr:uid="{B5D1B5F0-BF0F-45D1-BD7D-5409B92AFD2D}"/>
    <cellStyle name="Ввод  2 5 4 4" xfId="2936" xr:uid="{87A6A91D-2DFD-4BF8-A2AA-D15F1C3B4730}"/>
    <cellStyle name="Ввод  2 5 4 5" xfId="5874" xr:uid="{A73F477D-396C-4241-9FA5-EA105238364A}"/>
    <cellStyle name="Ввод  2 5 4 6" xfId="8359" xr:uid="{BDF01AE6-4911-458C-A21E-CE13EBFB4DBE}"/>
    <cellStyle name="Ввод  2 5 4 7" xfId="10538" xr:uid="{8A5045A2-5EF8-4977-A46F-FCEA5EFA1AB2}"/>
    <cellStyle name="Ввод  2 5 4 8" xfId="15166" xr:uid="{82FB3BA3-A4CF-4F8C-A3E5-028FD76578EC}"/>
    <cellStyle name="Ввод  2 5 4 9" xfId="16398" xr:uid="{10CFB6D4-1CA5-4045-8E3B-8C656FA9AE1A}"/>
    <cellStyle name="Ввод  2 5 5" xfId="787" xr:uid="{AD79D989-5788-430A-A70C-5A7AB408EA7C}"/>
    <cellStyle name="Ввод  2 5 5 10" xfId="18334" xr:uid="{A710592B-0BE7-47B5-92D6-B4E550599D52}"/>
    <cellStyle name="Ввод  2 5 5 2" xfId="2148" xr:uid="{D74A444A-EFF1-42BB-AD7C-743AA633523F}"/>
    <cellStyle name="Ввод  2 5 5 2 2" xfId="4406" xr:uid="{843B8F09-44E8-427E-93D2-89A9642D4F30}"/>
    <cellStyle name="Ввод  2 5 5 2 3" xfId="9031" xr:uid="{11290335-AE8D-4726-99B0-F631368A872D}"/>
    <cellStyle name="Ввод  2 5 5 2 4" xfId="12021" xr:uid="{F168D51B-6046-4D2F-B6F7-D3651F64C3EC}"/>
    <cellStyle name="Ввод  2 5 5 2 5" xfId="13558" xr:uid="{DFF809D4-02D5-4424-BF4A-940E6A784672}"/>
    <cellStyle name="Ввод  2 5 5 2 6" xfId="19683" xr:uid="{61BC4571-0E04-49CC-A6AC-1C8007D0EAC7}"/>
    <cellStyle name="Ввод  2 5 5 3" xfId="1376" xr:uid="{FD7C03DB-5E21-4724-88DC-15B992FD63B1}"/>
    <cellStyle name="Ввод  2 5 5 3 2" xfId="3641" xr:uid="{BB5AEF26-87EE-4FCA-8865-8B3D50518D5F}"/>
    <cellStyle name="Ввод  2 5 5 3 3" xfId="7683" xr:uid="{4D76B499-103F-45AA-8AAD-B7ACCC981B6C}"/>
    <cellStyle name="Ввод  2 5 5 3 4" xfId="11248" xr:uid="{450CF1FA-05EF-43E2-9D3B-7542CD0FE6D9}"/>
    <cellStyle name="Ввод  2 5 5 3 5" xfId="15566" xr:uid="{65C6EADF-FAD2-4CF6-9FEF-C2A12859F19A}"/>
    <cellStyle name="Ввод  2 5 5 3 6" xfId="18918" xr:uid="{60EEAE25-EA6E-4F41-AA7D-D36CBF312AD7}"/>
    <cellStyle name="Ввод  2 5 5 4" xfId="3057" xr:uid="{703EA026-4885-4938-848F-EF9429D2E484}"/>
    <cellStyle name="Ввод  2 5 5 5" xfId="5876" xr:uid="{CA234760-059B-4C9E-B050-0EB8DC325AB7}"/>
    <cellStyle name="Ввод  2 5 5 6" xfId="7895" xr:uid="{9D4C0FC3-E72F-405E-9AD9-BD6A956D3F5D}"/>
    <cellStyle name="Ввод  2 5 5 7" xfId="10659" xr:uid="{46A19CBF-74DD-4374-A6FF-F7D8026AFAC5}"/>
    <cellStyle name="Ввод  2 5 5 8" xfId="14434" xr:uid="{EFBE7BD1-BA5F-44DF-A1D9-14D1A1D69184}"/>
    <cellStyle name="Ввод  2 5 5 9" xfId="16519" xr:uid="{97609859-2B80-4F38-877F-B8B2642D0976}"/>
    <cellStyle name="Ввод  2 5 6" xfId="863" xr:uid="{9A406B52-0542-4AA2-B2B2-CBE0156233A2}"/>
    <cellStyle name="Ввод  2 5 6 10" xfId="18410" xr:uid="{9ABF0237-A701-4BF4-9BA6-187D81926E47}"/>
    <cellStyle name="Ввод  2 5 6 2" xfId="2224" xr:uid="{6ADDC21C-6372-4B5F-8F45-80E64D667187}"/>
    <cellStyle name="Ввод  2 5 6 2 2" xfId="4482" xr:uid="{19E22E9E-455E-4E49-958E-0F7D2C75D101}"/>
    <cellStyle name="Ввод  2 5 6 2 3" xfId="9107" xr:uid="{4D284861-BA7E-4057-9098-32EDC15770A0}"/>
    <cellStyle name="Ввод  2 5 6 2 4" xfId="12097" xr:uid="{C8B46362-5AFE-4CA9-8847-1C911BCA20AF}"/>
    <cellStyle name="Ввод  2 5 6 2 5" xfId="15045" xr:uid="{1054BC16-89A6-4A7F-A490-A3D5915D9BFC}"/>
    <cellStyle name="Ввод  2 5 6 2 6" xfId="19759" xr:uid="{61F7BC6B-A810-407F-8424-74585D78D29C}"/>
    <cellStyle name="Ввод  2 5 6 3" xfId="1452" xr:uid="{BFE88E5A-3183-481C-9CE6-B9A599CF1D65}"/>
    <cellStyle name="Ввод  2 5 6 3 2" xfId="3717" xr:uid="{A8508E43-D757-48D6-8A6E-BFD3E203ABCC}"/>
    <cellStyle name="Ввод  2 5 6 3 3" xfId="7637" xr:uid="{9B3508F5-AC4C-4105-A4E0-52523992DA63}"/>
    <cellStyle name="Ввод  2 5 6 3 4" xfId="11324" xr:uid="{D7CF25F6-D4B5-47C3-9C31-10EDD94FBFEE}"/>
    <cellStyle name="Ввод  2 5 6 3 5" xfId="14891" xr:uid="{F6143610-AD52-461B-9621-CF65236CE446}"/>
    <cellStyle name="Ввод  2 5 6 3 6" xfId="18994" xr:uid="{83DD88C5-1BD3-4AA7-B00E-C9FA38ACF397}"/>
    <cellStyle name="Ввод  2 5 6 4" xfId="3133" xr:uid="{3B73B7CA-9B17-4712-A7B5-E1C16B84E5B9}"/>
    <cellStyle name="Ввод  2 5 6 5" xfId="5878" xr:uid="{B0E93EBD-7089-43F7-950B-ECE89AB842FE}"/>
    <cellStyle name="Ввод  2 5 6 6" xfId="7583" xr:uid="{7FB95713-56D9-4819-A621-B1025A3B3FC9}"/>
    <cellStyle name="Ввод  2 5 6 7" xfId="10735" xr:uid="{55D44883-8EB7-4C3A-A5DD-9269225B7EEE}"/>
    <cellStyle name="Ввод  2 5 6 8" xfId="14541" xr:uid="{C6B2CA66-B2BE-4AB1-A9FB-17986C3F8EC7}"/>
    <cellStyle name="Ввод  2 5 6 9" xfId="16595" xr:uid="{C9ABEDE4-BA8A-4FBA-B052-4C8D1A353A0A}"/>
    <cellStyle name="Ввод  2 5 7" xfId="944" xr:uid="{F730D7FE-966B-42E9-8DDC-F46BCFFD8C65}"/>
    <cellStyle name="Ввод  2 5 7 10" xfId="18491" xr:uid="{32E2D2D7-E56C-41F0-8434-06AF89B064D4}"/>
    <cellStyle name="Ввод  2 5 7 2" xfId="2305" xr:uid="{F54936CB-68C6-492C-BC4B-DDF395504B63}"/>
    <cellStyle name="Ввод  2 5 7 2 2" xfId="4563" xr:uid="{DB53626B-9678-49DB-8BA8-160FC11CEE74}"/>
    <cellStyle name="Ввод  2 5 7 2 3" xfId="9188" xr:uid="{8B9CDF5B-06F7-4D08-BD08-D33DC5ADD399}"/>
    <cellStyle name="Ввод  2 5 7 2 4" xfId="12178" xr:uid="{04816C46-22F6-4111-A2AD-248226A45225}"/>
    <cellStyle name="Ввод  2 5 7 2 5" xfId="13418" xr:uid="{CE71F66C-A950-494B-86BA-16CB392B3977}"/>
    <cellStyle name="Ввод  2 5 7 2 6" xfId="19840" xr:uid="{4DA0B9C6-00ED-4735-892F-BFDB4CBA464E}"/>
    <cellStyle name="Ввод  2 5 7 3" xfId="1533" xr:uid="{EF23A37A-1A1E-452B-BDD8-69017C75B878}"/>
    <cellStyle name="Ввод  2 5 7 3 2" xfId="3798" xr:uid="{B8579AEB-EAF0-4CEC-BADF-233A6A732AF6}"/>
    <cellStyle name="Ввод  2 5 7 3 3" xfId="7588" xr:uid="{E16D164E-1BA8-410A-92B5-80A4EEBF5A0F}"/>
    <cellStyle name="Ввод  2 5 7 3 4" xfId="11405" xr:uid="{4C93AFE0-95F9-4923-98DF-D0E1964D55F8}"/>
    <cellStyle name="Ввод  2 5 7 3 5" xfId="13757" xr:uid="{E67012F8-3F60-4BEE-B00D-0D02BEC458CB}"/>
    <cellStyle name="Ввод  2 5 7 3 6" xfId="19075" xr:uid="{FF906092-97AF-4BDF-B1D6-76A8C9132FB9}"/>
    <cellStyle name="Ввод  2 5 7 4" xfId="3214" xr:uid="{1860B7FC-BAD4-4AE6-BBF8-D0038753BF9F}"/>
    <cellStyle name="Ввод  2 5 7 5" xfId="5880" xr:uid="{8C1F4E54-59C4-4047-86B2-739C15D99B67}"/>
    <cellStyle name="Ввод  2 5 7 6" xfId="8098" xr:uid="{6E3DA7C6-F814-4DC3-8B03-03278EA391D1}"/>
    <cellStyle name="Ввод  2 5 7 7" xfId="10816" xr:uid="{AA734AA7-9890-44DF-9433-4F4625D8F0A1}"/>
    <cellStyle name="Ввод  2 5 7 8" xfId="15315" xr:uid="{6FE9A606-23D9-440E-864D-4869C7131698}"/>
    <cellStyle name="Ввод  2 5 7 9" xfId="16676" xr:uid="{4B142839-C7D6-415A-A61C-B13A1E56CC2C}"/>
    <cellStyle name="Ввод  2 5 8" xfId="1006" xr:uid="{DC136991-3934-4282-A590-F7A84A1B88D3}"/>
    <cellStyle name="Ввод  2 5 8 2" xfId="2367" xr:uid="{8EF1F5F3-D705-4BFF-B15A-765D8D83269C}"/>
    <cellStyle name="Ввод  2 5 8 2 2" xfId="4625" xr:uid="{C6145D70-99FA-46E6-B328-308A419D1B04}"/>
    <cellStyle name="Ввод  2 5 8 2 3" xfId="9250" xr:uid="{898B5A43-46CA-4D75-ADF1-76EAEC4C4475}"/>
    <cellStyle name="Ввод  2 5 8 2 4" xfId="12240" xr:uid="{553B96A8-BBAD-48D9-8924-613C94F63072}"/>
    <cellStyle name="Ввод  2 5 8 2 5" xfId="15668" xr:uid="{E3971485-E0B2-45D2-9678-726BDE1FF9CA}"/>
    <cellStyle name="Ввод  2 5 8 2 6" xfId="19902" xr:uid="{E4857DBA-63BF-49EB-9D66-D350C7C97098}"/>
    <cellStyle name="Ввод  2 5 8 3" xfId="3276" xr:uid="{E3E6E16F-6AB8-4DBA-BBD0-BDBAE88D1996}"/>
    <cellStyle name="Ввод  2 5 8 4" xfId="5882" xr:uid="{C3D280A9-297E-4EB6-949A-32E6B9D1ECF0}"/>
    <cellStyle name="Ввод  2 5 8 5" xfId="8035" xr:uid="{41FB6279-0524-4996-AD6C-3BBC6D80DF62}"/>
    <cellStyle name="Ввод  2 5 8 6" xfId="10878" xr:uid="{8BA274F9-0D76-4EE0-BADE-662FB53CDB36}"/>
    <cellStyle name="Ввод  2 5 8 7" xfId="16072" xr:uid="{FC1B6B59-6E6B-4702-9B63-4A31C6031762}"/>
    <cellStyle name="Ввод  2 5 8 8" xfId="18553" xr:uid="{BB0B5926-67B7-432E-98A5-397B9F0AF458}"/>
    <cellStyle name="Ввод  2 5 9" xfId="1885" xr:uid="{0D80074C-7DB3-423A-97EC-0BDF21A2C168}"/>
    <cellStyle name="Ввод  2 5 9 2" xfId="4143" xr:uid="{B7F97396-78AD-4A9E-A0A5-26388B47D5E2}"/>
    <cellStyle name="Ввод  2 5 9 3" xfId="8768" xr:uid="{82560FB3-3039-4BFA-A972-6042D5D79935}"/>
    <cellStyle name="Ввод  2 5 9 4" xfId="11758" xr:uid="{6B193B25-479C-43F7-BCA7-C2DFF88D4721}"/>
    <cellStyle name="Ввод  2 5 9 5" xfId="14366" xr:uid="{35588CDF-E94D-4A56-8535-53475B86725E}"/>
    <cellStyle name="Ввод  2 5 9 6" xfId="19420" xr:uid="{58ADBAC6-02A8-4354-80C5-88F0B0613072}"/>
    <cellStyle name="Ввод  2 6" xfId="150" xr:uid="{6F437629-B2FD-4019-990A-BBB1EB0C2C3D}"/>
    <cellStyle name="Ввод  2 6 10" xfId="8571" xr:uid="{4765B6E0-9B76-44C2-AFCC-DA89C8F256F6}"/>
    <cellStyle name="Ввод  2 6 11" xfId="10280" xr:uid="{00A2541E-8976-4510-9219-862DD11DBB65}"/>
    <cellStyle name="Ввод  2 6 12" xfId="13865" xr:uid="{B6F57BC4-3946-4052-95F4-223BB3A371B3}"/>
    <cellStyle name="Ввод  2 6 13" xfId="8585" xr:uid="{4F6C95C9-29ED-4D55-9B93-8A4F32A4C498}"/>
    <cellStyle name="Ввод  2 6 14" xfId="17793" xr:uid="{59EECCB9-ABAF-4B5F-8AA1-77B09A819C07}"/>
    <cellStyle name="Ввод  2 6 15" xfId="18030" xr:uid="{B5504A15-780E-4EC5-8F04-3D172611565D}"/>
    <cellStyle name="Ввод  2 6 2" xfId="1674" xr:uid="{0142DB9C-A984-465D-A743-982F78ECA1C9}"/>
    <cellStyle name="Ввод  2 6 2 2" xfId="3933" xr:uid="{80EE83F3-2C7B-4353-A7B2-794B94A87286}"/>
    <cellStyle name="Ввод  2 6 2 3" xfId="5687" xr:uid="{9E763E66-71A6-47CB-B15C-23AD9EE41406}"/>
    <cellStyle name="Ввод  2 6 2 4" xfId="7459" xr:uid="{77519A95-009C-4A31-97A3-23BEFAED6CB7}"/>
    <cellStyle name="Ввод  2 6 2 5" xfId="11546" xr:uid="{F8E0E9B3-F726-4E72-A435-DD404F203AC2}"/>
    <cellStyle name="Ввод  2 6 2 6" xfId="16114" xr:uid="{B217B2A5-FB00-41B6-8DD8-BF763A29EF90}"/>
    <cellStyle name="Ввод  2 6 2 7" xfId="19210" xr:uid="{83973F04-DAB7-41FB-83B5-DFF7AE732CD5}"/>
    <cellStyle name="Ввод  2 6 3" xfId="1608" xr:uid="{F0FD07F8-138F-4B52-BB85-FF2DE9DF1F99}"/>
    <cellStyle name="Ввод  2 6 3 2" xfId="3870" xr:uid="{3FE001C6-C796-43D7-B24E-555990E76A97}"/>
    <cellStyle name="Ввод  2 6 3 3" xfId="5692" xr:uid="{B1104B38-48D2-4FE5-A807-9CB2D0E0F593}"/>
    <cellStyle name="Ввод  2 6 3 4" xfId="7445" xr:uid="{F64D7E1C-CCC2-47CE-A7FD-2878D0C6C272}"/>
    <cellStyle name="Ввод  2 6 3 5" xfId="11479" xr:uid="{8C8F73C3-1E0B-4C34-AEB0-0C9012B00866}"/>
    <cellStyle name="Ввод  2 6 3 6" xfId="14791" xr:uid="{0764DD5E-3B0B-4B30-BB78-0E96BA5EF608}"/>
    <cellStyle name="Ввод  2 6 3 7" xfId="19147" xr:uid="{919D95A0-E841-4055-B7A2-5766B199D32D}"/>
    <cellStyle name="Ввод  2 6 4" xfId="1074" xr:uid="{6D904D3C-8D52-4FA5-A983-9F8B2DCB9419}"/>
    <cellStyle name="Ввод  2 6 4 2" xfId="3340" xr:uid="{DDBE3064-312F-4648-9A28-FFB1021C51CA}"/>
    <cellStyle name="Ввод  2 6 4 3" xfId="5901" xr:uid="{DAB5BEF3-A750-4625-861D-3BB51F0C9338}"/>
    <cellStyle name="Ввод  2 6 4 4" xfId="7971" xr:uid="{DBC32BB5-8524-493A-AFBF-F348ABA1E292}"/>
    <cellStyle name="Ввод  2 6 4 5" xfId="10946" xr:uid="{2972F58A-86D8-418C-B340-F839E1B37158}"/>
    <cellStyle name="Ввод  2 6 4 6" xfId="14012" xr:uid="{B3310EC2-9B8A-4708-A0C0-1DFC08D950CD}"/>
    <cellStyle name="Ввод  2 6 4 7" xfId="18617" xr:uid="{727F980E-1CA0-4BB3-BF38-4E7142413524}"/>
    <cellStyle name="Ввод  2 6 5" xfId="2531" xr:uid="{BF969F6C-A4ED-42AC-AABA-49CD9B097FA8}"/>
    <cellStyle name="Ввод  2 6 5 2" xfId="4784" xr:uid="{B460D9C3-BBBB-4E3F-9A52-3E5F1036EFBD}"/>
    <cellStyle name="Ввод  2 6 5 3" xfId="5903" xr:uid="{C67BA0D0-2CC5-40E1-90A6-2AB4CFF3C4E0}"/>
    <cellStyle name="Ввод  2 6 5 4" xfId="9413" xr:uid="{164558BE-3957-4615-82D8-200EB9BF9605}"/>
    <cellStyle name="Ввод  2 6 5 5" xfId="12403" xr:uid="{0A5A19E2-CD5C-403E-8575-9CF5D695396A}"/>
    <cellStyle name="Ввод  2 6 5 6" xfId="15402" xr:uid="{A6EDF045-0ED1-4C6F-9A23-A974D390B688}"/>
    <cellStyle name="Ввод  2 6 5 7" xfId="16837" xr:uid="{24A9FC42-7B81-4125-805D-394A73D8228A}"/>
    <cellStyle name="Ввод  2 6 5 8" xfId="20062" xr:uid="{2F293422-303E-47FC-93A0-5A8DD49AD4F2}"/>
    <cellStyle name="Ввод  2 6 6" xfId="2756" xr:uid="{CF66191E-4483-45B8-9133-BA553C7D1D29}"/>
    <cellStyle name="Ввод  2 6 6 2" xfId="5006" xr:uid="{5AF93EAA-FBAC-447E-92DE-91B8E5269BC7}"/>
    <cellStyle name="Ввод  2 6 6 3" xfId="5905" xr:uid="{387B60FD-0315-4102-8C04-978989109208}"/>
    <cellStyle name="Ввод  2 6 6 4" xfId="9637" xr:uid="{C6FCB8CD-25F3-4B95-9990-9FB841C453F7}"/>
    <cellStyle name="Ввод  2 6 6 5" xfId="12627" xr:uid="{FB019BDD-8920-43B0-B90D-75733A7891EB}"/>
    <cellStyle name="Ввод  2 6 6 6" xfId="13603" xr:uid="{D90293EF-39B9-400A-B3D8-17971578D01B}"/>
    <cellStyle name="Ввод  2 6 6 7" xfId="17059" xr:uid="{3FD0ED33-CD6D-4A25-AAD5-CDAB17756D24}"/>
    <cellStyle name="Ввод  2 6 6 8" xfId="20285" xr:uid="{E4B4C9AA-ECC3-4D35-8421-69FF404B05CD}"/>
    <cellStyle name="Ввод  2 6 7" xfId="408" xr:uid="{F0EBF101-7196-4CBD-971C-723033580782}"/>
    <cellStyle name="Ввод  2 6 7 2" xfId="5271" xr:uid="{FAF1C6D3-F62E-4003-AC07-28316B131308}"/>
    <cellStyle name="Ввод  2 6 7 3" xfId="9900" xr:uid="{AD2175E7-7369-47A3-A3DD-F81359217EDA}"/>
    <cellStyle name="Ввод  2 6 7 4" xfId="12892" xr:uid="{7EA76AA8-1AA5-43C8-9DD7-8484DCA176FD}"/>
    <cellStyle name="Ввод  2 6 7 5" xfId="14719" xr:uid="{F2901EDB-802D-4E21-A5F0-C9F94FCF20AF}"/>
    <cellStyle name="Ввод  2 6 7 6" xfId="17322" xr:uid="{B273AB24-92B7-46F7-99FA-4D92EAB6119C}"/>
    <cellStyle name="Ввод  2 6 8" xfId="5490" xr:uid="{4874221D-049A-4F5D-9DE2-990E25EB943F}"/>
    <cellStyle name="Ввод  2 6 8 2" xfId="10121" xr:uid="{CE9881FE-9D25-4A14-B44D-E2C0BBCD6C57}"/>
    <cellStyle name="Ввод  2 6 8 3" xfId="13113" xr:uid="{8530F2A3-43B6-480D-9F1E-D6FA09ACBBB5}"/>
    <cellStyle name="Ввод  2 6 8 4" xfId="15187" xr:uid="{A76B4108-5060-456F-9113-F5D76753B4DA}"/>
    <cellStyle name="Ввод  2 6 8 5" xfId="17539" xr:uid="{23DFC07B-DD23-464D-BA18-319F0A828CAF}"/>
    <cellStyle name="Ввод  2 6 9" xfId="5884" xr:uid="{5E5A9694-96F4-417B-8DBB-522F8EA87AD9}"/>
    <cellStyle name="Ввод  2 7" xfId="149" xr:uid="{19230591-9BB0-4E96-B8B2-F819BF379154}"/>
    <cellStyle name="Ввод  2 7 10" xfId="8432" xr:uid="{0CB2ADB4-9061-4567-B6CA-77D47FDB0FE2}"/>
    <cellStyle name="Ввод  2 7 11" xfId="10434" xr:uid="{55AEC17E-E390-41FB-A2D2-0B2112F3622A}"/>
    <cellStyle name="Ввод  2 7 12" xfId="15884" xr:uid="{F9B4781E-29FA-47C3-B7A9-9BAD72B1507D}"/>
    <cellStyle name="Ввод  2 7 13" xfId="16294" xr:uid="{E0765343-71A8-491F-9D1C-464073C8880B}"/>
    <cellStyle name="Ввод  2 7 14" xfId="17792" xr:uid="{DD0EF6F3-0E65-4B2F-ADB7-2EB64E6C2926}"/>
    <cellStyle name="Ввод  2 7 15" xfId="18029" xr:uid="{A6273B3E-DDBB-4BB9-B6CA-0C721F7B9730}"/>
    <cellStyle name="Ввод  2 7 2" xfId="1673" xr:uid="{6CAC4FB9-1C10-41EB-92ED-B5F17ACC5E42}"/>
    <cellStyle name="Ввод  2 7 2 2" xfId="3932" xr:uid="{5C3229D8-B8B3-4F65-BE67-777E5B26C2A6}"/>
    <cellStyle name="Ввод  2 7 2 3" xfId="5911" xr:uid="{03CAFA80-160B-4E74-94EC-87BF709E02A4}"/>
    <cellStyle name="Ввод  2 7 2 4" xfId="7460" xr:uid="{A0303058-4F5A-43C7-AC26-F9A7C739F7AE}"/>
    <cellStyle name="Ввод  2 7 2 5" xfId="11545" xr:uid="{D5CFE0E8-BD09-47D9-A3C5-BA8F33BA4C57}"/>
    <cellStyle name="Ввод  2 7 2 6" xfId="13517" xr:uid="{E9DC8D03-BF54-45F8-B298-C27CC6208277}"/>
    <cellStyle name="Ввод  2 7 2 7" xfId="19209" xr:uid="{B410A6E2-A30F-47FB-B2E5-B9F877F2CFF6}"/>
    <cellStyle name="Ввод  2 7 3" xfId="1615" xr:uid="{6E93ADBA-A4BC-4875-9638-AF6B5E78ABCC}"/>
    <cellStyle name="Ввод  2 7 3 2" xfId="3877" xr:uid="{9721FE84-A70A-41BF-9306-37E6D2F89156}"/>
    <cellStyle name="Ввод  2 7 3 3" xfId="5913" xr:uid="{16AB63E7-DAE4-486F-9443-EECC3FD16375}"/>
    <cellStyle name="Ввод  2 7 3 4" xfId="7419" xr:uid="{C9D3606B-092D-4C9C-8012-25F277E1A3A7}"/>
    <cellStyle name="Ввод  2 7 3 5" xfId="11486" xr:uid="{4527D37E-483E-4B3C-BA21-0B8D1E23155A}"/>
    <cellStyle name="Ввод  2 7 3 6" xfId="13962" xr:uid="{94457217-78A1-42F3-94FA-62A9190D4840}"/>
    <cellStyle name="Ввод  2 7 3 7" xfId="19154" xr:uid="{218BB082-2CA9-4322-8BE9-D7F5FBB12E0D}"/>
    <cellStyle name="Ввод  2 7 4" xfId="1151" xr:uid="{DB7AB227-1DA3-4D19-9821-43F6EB4778D2}"/>
    <cellStyle name="Ввод  2 7 4 2" xfId="3416" xr:uid="{9A56DF16-568B-4EFB-A4CE-D9AB221F6797}"/>
    <cellStyle name="Ввод  2 7 4 3" xfId="5915" xr:uid="{E980DF34-5E88-4561-A9DF-F90FEC10076F}"/>
    <cellStyle name="Ввод  2 7 4 4" xfId="7733" xr:uid="{AFD20407-2632-4F98-8726-AB5C42D0E045}"/>
    <cellStyle name="Ввод  2 7 4 5" xfId="11023" xr:uid="{67CD52E5-669F-4BC9-8235-99872CA3046C}"/>
    <cellStyle name="Ввод  2 7 4 6" xfId="13327" xr:uid="{E4329814-2B3D-4588-8E5E-B752B5F38C47}"/>
    <cellStyle name="Ввод  2 7 4 7" xfId="18693" xr:uid="{549AC803-2EF6-4167-A17D-367C6EEEBEAF}"/>
    <cellStyle name="Ввод  2 7 5" xfId="2468" xr:uid="{CBF45D39-FDC1-4495-B965-47C694B3F7AF}"/>
    <cellStyle name="Ввод  2 7 5 2" xfId="4724" xr:uid="{A71547EB-03A6-41E7-B97A-2378967863D6}"/>
    <cellStyle name="Ввод  2 7 5 3" xfId="5917" xr:uid="{95B4BE37-9241-43E9-916C-0119F6C1BFCD}"/>
    <cellStyle name="Ввод  2 7 5 4" xfId="9351" xr:uid="{444060EB-8293-42E6-A8F1-F50B9D375AE6}"/>
    <cellStyle name="Ввод  2 7 5 5" xfId="12341" xr:uid="{E97A6BFA-C178-42FA-AEE7-92FFEE1D9D3C}"/>
    <cellStyle name="Ввод  2 7 5 6" xfId="13403" xr:uid="{04ECA608-1E7F-4714-BAB1-791EDFFF6218}"/>
    <cellStyle name="Ввод  2 7 5 7" xfId="16777" xr:uid="{D3209D29-F25B-42A5-97F8-EE566F1AEF7D}"/>
    <cellStyle name="Ввод  2 7 5 8" xfId="20001" xr:uid="{94699947-CBC2-4DA8-9744-5AE16447B1DC}"/>
    <cellStyle name="Ввод  2 7 6" xfId="2755" xr:uid="{41FCC47C-0820-486D-A428-CBDD4922A842}"/>
    <cellStyle name="Ввод  2 7 6 2" xfId="5005" xr:uid="{27CA6359-093A-42BD-8AA4-6C6E39F7EDCC}"/>
    <cellStyle name="Ввод  2 7 6 3" xfId="5919" xr:uid="{DB74C825-4740-47EC-A3B3-92F4C398BD7D}"/>
    <cellStyle name="Ввод  2 7 6 4" xfId="9636" xr:uid="{6E629015-9991-459F-ABE0-04BB50A55476}"/>
    <cellStyle name="Ввод  2 7 6 5" xfId="12626" xr:uid="{768DA9F5-99E7-43FB-AEB5-97F25909BF67}"/>
    <cellStyle name="Ввод  2 7 6 6" xfId="14924" xr:uid="{C6F8AE66-131F-44A0-8138-89963FAA1FB5}"/>
    <cellStyle name="Ввод  2 7 6 7" xfId="17058" xr:uid="{F4316502-7800-468B-A908-DD92A1783AF4}"/>
    <cellStyle name="Ввод  2 7 6 8" xfId="20284" xr:uid="{BF7A6354-FD4F-4587-86AA-7958C2CFB9BF}"/>
    <cellStyle name="Ввод  2 7 7" xfId="562" xr:uid="{BB75D781-806A-497C-8221-E041D4B70A08}"/>
    <cellStyle name="Ввод  2 7 7 2" xfId="5344" xr:uid="{7078B494-FB99-4D0C-BA77-44A1BC0B3609}"/>
    <cellStyle name="Ввод  2 7 7 3" xfId="9973" xr:uid="{B86A05BC-3D9A-4DB2-B02A-33FE5FE1B008}"/>
    <cellStyle name="Ввод  2 7 7 4" xfId="12965" xr:uid="{7D27925B-342C-4DE5-84C6-13B95F6A0B72}"/>
    <cellStyle name="Ввод  2 7 7 5" xfId="13426" xr:uid="{549948C5-FFA7-4580-9FB7-8A26675EE0DF}"/>
    <cellStyle name="Ввод  2 7 7 6" xfId="17394" xr:uid="{AE4466E5-4AFA-43F2-AD8F-EBD7574E78C7}"/>
    <cellStyle name="Ввод  2 7 8" xfId="5489" xr:uid="{1E5BFDBF-5895-4826-A3C7-EE2E74213D99}"/>
    <cellStyle name="Ввод  2 7 8 2" xfId="10120" xr:uid="{9083A5B9-CD5E-4841-9662-4EEDF7DD4D3D}"/>
    <cellStyle name="Ввод  2 7 8 3" xfId="13112" xr:uid="{1DDABA84-6113-4580-922B-AA01F79FCF27}"/>
    <cellStyle name="Ввод  2 7 8 4" xfId="14701" xr:uid="{54036DB2-04CF-4055-A94F-09ABF03B4664}"/>
    <cellStyle name="Ввод  2 7 8 5" xfId="17538" xr:uid="{A4D6F3BC-48B5-43C1-9CC1-88DC867876F5}"/>
    <cellStyle name="Ввод  2 7 9" xfId="5909" xr:uid="{CC384A77-264F-45E7-9FCD-5FDBCDBE882A}"/>
    <cellStyle name="Ввод  2 8" xfId="642" xr:uid="{AE064F00-7A4A-4737-A62D-D10D7AEC0D52}"/>
    <cellStyle name="Ввод  2 8 10" xfId="18189" xr:uid="{348CD1F9-65B8-4010-9A2A-28E471D53930}"/>
    <cellStyle name="Ввод  2 8 2" xfId="2003" xr:uid="{DDFE1471-D2E3-49A8-BEF1-8B5FB73400E9}"/>
    <cellStyle name="Ввод  2 8 2 2" xfId="4261" xr:uid="{F9665EBF-2569-4B81-B3A1-DE6E3515B7F9}"/>
    <cellStyle name="Ввод  2 8 2 3" xfId="8886" xr:uid="{32A359B7-E526-402E-8B80-81C1F8CD849C}"/>
    <cellStyle name="Ввод  2 8 2 4" xfId="11876" xr:uid="{79BE1C0B-3B6E-4EBB-9F70-5F2C3CCE2B7B}"/>
    <cellStyle name="Ввод  2 8 2 5" xfId="13986" xr:uid="{6E885529-A6DA-4B3D-BE2B-1D47551A59A0}"/>
    <cellStyle name="Ввод  2 8 2 6" xfId="19538" xr:uid="{6998DB29-5CA8-4E91-9BEA-62C73F1FEC99}"/>
    <cellStyle name="Ввод  2 8 3" xfId="1231" xr:uid="{9F8B0544-03BA-4FCB-A9AC-D7C471B680B1}"/>
    <cellStyle name="Ввод  2 8 3 2" xfId="3496" xr:uid="{2EF05358-71E3-46A2-8A47-4FB05C47F935}"/>
    <cellStyle name="Ввод  2 8 3 3" xfId="7809" xr:uid="{E4F3550F-E79C-4422-AF43-FE55A925EF2E}"/>
    <cellStyle name="Ввод  2 8 3 4" xfId="11103" xr:uid="{7434B4A7-C754-4115-8B80-CBB30D86DE71}"/>
    <cellStyle name="Ввод  2 8 3 5" xfId="13829" xr:uid="{341F53B2-1E73-467C-8D1B-84CB17BD2FEC}"/>
    <cellStyle name="Ввод  2 8 3 6" xfId="18773" xr:uid="{C6C3CC0C-B6B3-4872-86D2-E4EBB99956F9}"/>
    <cellStyle name="Ввод  2 8 4" xfId="2912" xr:uid="{32F73B95-EDEC-4159-AC90-4DFBD3A170DF}"/>
    <cellStyle name="Ввод  2 8 5" xfId="5921" xr:uid="{E327C5AB-9C1C-40D4-A72A-71536D271449}"/>
    <cellStyle name="Ввод  2 8 6" xfId="8044" xr:uid="{C5B4A245-6F14-4099-B274-2AA8F6AD29FC}"/>
    <cellStyle name="Ввод  2 8 7" xfId="10514" xr:uid="{3EED69CF-5247-4DF6-AC52-CC140D024DEC}"/>
    <cellStyle name="Ввод  2 8 8" xfId="8235" xr:uid="{5D1B8090-0679-40B1-8E55-154E86EE737D}"/>
    <cellStyle name="Ввод  2 8 9" xfId="16374" xr:uid="{25228C36-C0D1-4BA2-B0CB-B175A9D8C822}"/>
    <cellStyle name="Ввод  2 9" xfId="754" xr:uid="{735B2E4F-318F-40CE-A81A-8B150343BE42}"/>
    <cellStyle name="Ввод  2 9 10" xfId="18301" xr:uid="{0D364EB0-1F26-445F-B33A-57E48BECFED8}"/>
    <cellStyle name="Ввод  2 9 2" xfId="2115" xr:uid="{C8A0DB77-4B83-4B4F-A347-3AFD695E1959}"/>
    <cellStyle name="Ввод  2 9 2 2" xfId="4373" xr:uid="{2FB432FB-6626-4358-995D-7AD92370A58D}"/>
    <cellStyle name="Ввод  2 9 2 3" xfId="8998" xr:uid="{DA9DDD54-BFCD-4D76-891B-B3DE1BB7216B}"/>
    <cellStyle name="Ввод  2 9 2 4" xfId="11988" xr:uid="{906D89E8-4AD7-4CB3-ADB7-68651850B452}"/>
    <cellStyle name="Ввод  2 9 2 5" xfId="14698" xr:uid="{9E4C0D3D-8ABC-4F6D-82A5-789AAAF2B8C6}"/>
    <cellStyle name="Ввод  2 9 2 6" xfId="19650" xr:uid="{54C12753-A5F8-44D1-AE57-551ADD5D6CB2}"/>
    <cellStyle name="Ввод  2 9 3" xfId="1343" xr:uid="{8078FB4C-64F6-4973-ABC1-0D5BABF7A9B6}"/>
    <cellStyle name="Ввод  2 9 3 2" xfId="3608" xr:uid="{274A15FE-83CC-4071-8C50-9028AA3C4A8F}"/>
    <cellStyle name="Ввод  2 9 3 3" xfId="7541" xr:uid="{EA5E5B85-E45A-4E6B-82DF-7F40949E8C2F}"/>
    <cellStyle name="Ввод  2 9 3 4" xfId="11215" xr:uid="{1B66D339-830C-40D0-BD83-8C663A458E20}"/>
    <cellStyle name="Ввод  2 9 3 5" xfId="14721" xr:uid="{BA2C9780-DF0F-48AE-8101-7D4F8BC1240C}"/>
    <cellStyle name="Ввод  2 9 3 6" xfId="18885" xr:uid="{A8B523E8-D646-4ED2-9650-3DD2D7A17D0C}"/>
    <cellStyle name="Ввод  2 9 4" xfId="3024" xr:uid="{0EEDB645-DA09-414D-9D3F-42593AED9C91}"/>
    <cellStyle name="Ввод  2 9 5" xfId="5928" xr:uid="{8E69CBB2-EB42-4980-8C5A-7327E9081BDA}"/>
    <cellStyle name="Ввод  2 9 6" xfId="8282" xr:uid="{6CEEF870-164D-4CFA-913C-F74EF73C5B23}"/>
    <cellStyle name="Ввод  2 9 7" xfId="10626" xr:uid="{CB12969A-E653-4F28-8DD5-22E8DD68A328}"/>
    <cellStyle name="Ввод  2 9 8" xfId="15641" xr:uid="{ABE46083-B600-4005-98DF-8E5E20FABFBC}"/>
    <cellStyle name="Ввод  2 9 9" xfId="16486" xr:uid="{B3B90AC8-DE2F-4BC2-8F23-9826435C84CF}"/>
    <cellStyle name="Ввод  3" xfId="66" xr:uid="{00000000-0005-0000-0000-000022000000}"/>
    <cellStyle name="Ввод  3 10" xfId="844" xr:uid="{422E8089-C9F8-459D-9637-80A4ED749E77}"/>
    <cellStyle name="Ввод  3 10 10" xfId="18391" xr:uid="{F8307466-2BF9-4977-9B51-27DF03782442}"/>
    <cellStyle name="Ввод  3 10 2" xfId="2205" xr:uid="{9E1D6D59-3EC6-45A2-AD19-B117C4C79F10}"/>
    <cellStyle name="Ввод  3 10 2 2" xfId="4463" xr:uid="{8C50E572-1AA0-4703-9830-AA3C67FD6A6A}"/>
    <cellStyle name="Ввод  3 10 2 3" xfId="9088" xr:uid="{94033C8D-F244-4986-8283-41706EFB97D0}"/>
    <cellStyle name="Ввод  3 10 2 4" xfId="12078" xr:uid="{051E3848-71F6-4217-A222-C240803F18D6}"/>
    <cellStyle name="Ввод  3 10 2 5" xfId="15750" xr:uid="{EF5D816A-3FEC-4157-B7B7-014D6AACE473}"/>
    <cellStyle name="Ввод  3 10 2 6" xfId="19740" xr:uid="{1AD3648D-242B-4F7F-8B13-DFCF7DF93DDE}"/>
    <cellStyle name="Ввод  3 10 3" xfId="1433" xr:uid="{F62F3349-7304-4D8A-8B04-3CEBD809299B}"/>
    <cellStyle name="Ввод  3 10 3 2" xfId="3698" xr:uid="{AA9FE692-FDC6-4A02-ABB3-64DF12798149}"/>
    <cellStyle name="Ввод  3 10 3 3" xfId="7236" xr:uid="{7C11C2F8-40D8-4AF5-AC86-A9392A81BD1D}"/>
    <cellStyle name="Ввод  3 10 3 4" xfId="11305" xr:uid="{AA940E25-981E-4260-BAE4-09C50464A579}"/>
    <cellStyle name="Ввод  3 10 3 5" xfId="14628" xr:uid="{8AC37EE1-5BA2-462F-9275-2CE5835B7A8A}"/>
    <cellStyle name="Ввод  3 10 3 6" xfId="18975" xr:uid="{C0F69A2F-1E6A-4D58-9690-2A91B1F25F5A}"/>
    <cellStyle name="Ввод  3 10 4" xfId="3114" xr:uid="{B67EE2D1-93E7-4784-86D4-A153F79A58DC}"/>
    <cellStyle name="Ввод  3 10 5" xfId="5806" xr:uid="{BBBA98F8-8A29-474B-B331-50B0787ACD5C}"/>
    <cellStyle name="Ввод  3 10 6" xfId="8190" xr:uid="{AD38560A-DAF9-4F11-A4F5-C50170EC7634}"/>
    <cellStyle name="Ввод  3 10 7" xfId="10716" xr:uid="{51B3D905-BA74-4BB1-80F1-AAD57472D9F2}"/>
    <cellStyle name="Ввод  3 10 8" xfId="14977" xr:uid="{ACDAFE98-EF5A-40EF-B648-3454160C10F3}"/>
    <cellStyle name="Ввод  3 10 9" xfId="16576" xr:uid="{F90B4815-014D-4552-A2A2-EC5A241DBB1E}"/>
    <cellStyle name="Ввод  3 11" xfId="919" xr:uid="{A8E55808-25D4-44B0-84F9-48CEADFFE892}"/>
    <cellStyle name="Ввод  3 11 10" xfId="18466" xr:uid="{82ED8E8A-EC7C-44FE-8275-8A2D82D10BDE}"/>
    <cellStyle name="Ввод  3 11 2" xfId="2280" xr:uid="{0B2CC7D4-AF65-46CF-9B7F-75202F03B8AF}"/>
    <cellStyle name="Ввод  3 11 2 2" xfId="4538" xr:uid="{5ACD8FDE-D7A6-4873-A33B-7B3D002C3B7E}"/>
    <cellStyle name="Ввод  3 11 2 3" xfId="9163" xr:uid="{EB3EE6C1-D95E-4DA3-AF39-F70836D528C1}"/>
    <cellStyle name="Ввод  3 11 2 4" xfId="12153" xr:uid="{1EF552CA-FF67-46A5-A2E7-E198409A6BC7}"/>
    <cellStyle name="Ввод  3 11 2 5" xfId="13931" xr:uid="{07FBFDE6-5B56-4081-8659-8D6E036475BD}"/>
    <cellStyle name="Ввод  3 11 2 6" xfId="19815" xr:uid="{775AE185-69A9-474C-AAC8-E1316CA4C03B}"/>
    <cellStyle name="Ввод  3 11 3" xfId="1508" xr:uid="{5F2471AF-BE20-4D45-ADB8-216E23E24259}"/>
    <cellStyle name="Ввод  3 11 3 2" xfId="3773" xr:uid="{3AF1AF36-21F2-4B9E-8185-B72B30494DB9}"/>
    <cellStyle name="Ввод  3 11 3 3" xfId="7607" xr:uid="{27989065-AC05-4DF9-9557-C619C77EFC0C}"/>
    <cellStyle name="Ввод  3 11 3 4" xfId="11380" xr:uid="{95806BBD-C816-4DF3-95B1-0B0060201643}"/>
    <cellStyle name="Ввод  3 11 3 5" xfId="15872" xr:uid="{ECE3DC80-EA36-4CA5-80E3-63BD56B61858}"/>
    <cellStyle name="Ввод  3 11 3 6" xfId="19050" xr:uid="{E84CC577-E693-4D49-82CC-B17D1B56319C}"/>
    <cellStyle name="Ввод  3 11 4" xfId="3189" xr:uid="{7CF09DC2-F5E4-41AF-8FF4-C782B0FF92DA}"/>
    <cellStyle name="Ввод  3 11 5" xfId="5810" xr:uid="{7319FDF8-0750-40A7-A732-CE6E93D74554}"/>
    <cellStyle name="Ввод  3 11 6" xfId="7235" xr:uid="{1B4F2E61-3143-4F1A-8221-D21009F9E52C}"/>
    <cellStyle name="Ввод  3 11 7" xfId="10791" xr:uid="{08849897-AA3A-4DD3-BEE1-175313798243}"/>
    <cellStyle name="Ввод  3 11 8" xfId="13758" xr:uid="{2D1E711A-1AEA-485E-883B-E13863C4CE07}"/>
    <cellStyle name="Ввод  3 11 9" xfId="16651" xr:uid="{A02ED7CF-1F9D-4856-996A-D5FA43C60DB8}"/>
    <cellStyle name="Ввод  3 12" xfId="943" xr:uid="{08070DB7-C29F-4549-9ED5-E31C2FAE8707}"/>
    <cellStyle name="Ввод  3 12 10" xfId="18490" xr:uid="{103484EC-CCF1-43D7-8782-F759BA626790}"/>
    <cellStyle name="Ввод  3 12 2" xfId="2304" xr:uid="{B1B655AA-B215-4964-8128-EB97E50C0A4E}"/>
    <cellStyle name="Ввод  3 12 2 2" xfId="4562" xr:uid="{030666D2-786B-4249-BA5F-CB189E08B654}"/>
    <cellStyle name="Ввод  3 12 2 3" xfId="9187" xr:uid="{2E4E0E46-5283-4E67-901A-82A656A95AA6}"/>
    <cellStyle name="Ввод  3 12 2 4" xfId="12177" xr:uid="{56BDECC4-AAC8-4190-B77B-52E5A16BA6BC}"/>
    <cellStyle name="Ввод  3 12 2 5" xfId="14572" xr:uid="{561C97AB-E072-45CD-B7C1-681DF2FC27C0}"/>
    <cellStyle name="Ввод  3 12 2 6" xfId="19839" xr:uid="{6C56F3BF-A38B-4B7A-A653-B6AE7FA2AE71}"/>
    <cellStyle name="Ввод  3 12 3" xfId="1532" xr:uid="{D27CF16A-E06D-455D-8655-7891FA072660}"/>
    <cellStyle name="Ввод  3 12 3 2" xfId="3797" xr:uid="{FF3270EC-1737-477E-AA79-9D48AB167150}"/>
    <cellStyle name="Ввод  3 12 3 3" xfId="7401" xr:uid="{9AD78F69-C004-48D4-BFDD-5FB6912AD566}"/>
    <cellStyle name="Ввод  3 12 3 4" xfId="11404" xr:uid="{655CFB48-8417-4A53-A138-1952CF76FD39}"/>
    <cellStyle name="Ввод  3 12 3 5" xfId="15081" xr:uid="{0486BBF6-E142-420A-BD5C-657A342E71B0}"/>
    <cellStyle name="Ввод  3 12 3 6" xfId="19074" xr:uid="{60009F4B-3411-4053-846F-0F17AB8022AE}"/>
    <cellStyle name="Ввод  3 12 4" xfId="3213" xr:uid="{5532ED3B-7FA8-406A-B61F-D5E7F6B22DD9}"/>
    <cellStyle name="Ввод  3 12 5" xfId="5815" xr:uid="{7B8A047E-EE59-4D27-AC4C-9C83EAFECD3C}"/>
    <cellStyle name="Ввод  3 12 6" xfId="8100" xr:uid="{E8F47C51-D62E-41DA-880A-EF087F11D557}"/>
    <cellStyle name="Ввод  3 12 7" xfId="10815" xr:uid="{04ECFDBA-32F5-4568-A52E-E42C7CD25073}"/>
    <cellStyle name="Ввод  3 12 8" xfId="8640" xr:uid="{2AD6CB95-0BCA-459F-A572-4270E355EFA9}"/>
    <cellStyle name="Ввод  3 12 9" xfId="16675" xr:uid="{C917B813-880F-4586-8245-D8D850F2DD6F}"/>
    <cellStyle name="Ввод  3 13" xfId="987" xr:uid="{AC7BB677-17D6-41E3-91F6-D94BD193CEC7}"/>
    <cellStyle name="Ввод  3 13 2" xfId="2348" xr:uid="{BEA6BB40-8B94-44C9-A313-C8E966FC4DDD}"/>
    <cellStyle name="Ввод  3 13 2 2" xfId="4606" xr:uid="{C8F5DDE1-46A9-4F65-A6BD-B9FBE0085798}"/>
    <cellStyle name="Ввод  3 13 2 3" xfId="9231" xr:uid="{D30185B1-FF31-45FF-8E0A-FCDA0D1E683F}"/>
    <cellStyle name="Ввод  3 13 2 4" xfId="12221" xr:uid="{AB298701-09AF-40D8-9425-52951840C7F6}"/>
    <cellStyle name="Ввод  3 13 2 5" xfId="15335" xr:uid="{1035914A-A87F-401D-8CFF-66DC897DB734}"/>
    <cellStyle name="Ввод  3 13 2 6" xfId="19883" xr:uid="{2807217A-491B-4BB6-A49C-83114FDB247F}"/>
    <cellStyle name="Ввод  3 13 3" xfId="1576" xr:uid="{B5995545-2F10-43F2-8EC3-E02BFEB3CE8B}"/>
    <cellStyle name="Ввод  3 13 3 2" xfId="3841" xr:uid="{88DDE8EB-B93C-47E0-8FC9-B88C9F78D81D}"/>
    <cellStyle name="Ввод  3 13 3 3" xfId="7547" xr:uid="{9E73E683-E6FD-4D64-927C-82B2B0C69611}"/>
    <cellStyle name="Ввод  3 13 3 4" xfId="11448" xr:uid="{E66FC4E9-E372-4861-89A7-C623A67DEA09}"/>
    <cellStyle name="Ввод  3 13 3 5" xfId="13981" xr:uid="{732AA54F-C640-4919-8E3A-5B74CD62D762}"/>
    <cellStyle name="Ввод  3 13 3 6" xfId="19118" xr:uid="{B412C0A5-4FDC-4D6D-8842-D48F117B2F14}"/>
    <cellStyle name="Ввод  3 13 4" xfId="3257" xr:uid="{A7D8362D-0CEB-45DF-8D3B-0FA811AAE251}"/>
    <cellStyle name="Ввод  3 13 5" xfId="8059" xr:uid="{54D52067-4C38-4A94-8BFC-75EE12424BA2}"/>
    <cellStyle name="Ввод  3 13 6" xfId="10859" xr:uid="{D8929AE8-C619-4B34-BD21-6BF08E9C4330}"/>
    <cellStyle name="Ввод  3 13 7" xfId="15128" xr:uid="{57B57B55-FD0B-4670-B6B4-75C70AB7A916}"/>
    <cellStyle name="Ввод  3 13 8" xfId="16719" xr:uid="{2C35F46D-72E6-4032-92B8-3AF2BCCEF7EE}"/>
    <cellStyle name="Ввод  3 13 9" xfId="18534" xr:uid="{682BAE18-F8C2-41F7-896F-11D3EDE9D96B}"/>
    <cellStyle name="Ввод  3 14" xfId="1623" xr:uid="{03EA6F16-CDFA-4163-9FEC-FCE0ACECEFD0}"/>
    <cellStyle name="Ввод  3 14 2" xfId="3884" xr:uid="{CBCFAD9F-4E06-444A-8FAD-F71567AEA427}"/>
    <cellStyle name="Ввод  3 14 3" xfId="7399" xr:uid="{8C8FBA1C-218F-419C-BF87-9ABABE932D1E}"/>
    <cellStyle name="Ввод  3 14 4" xfId="11494" xr:uid="{762442BD-5429-4B43-B6EE-E54B9411F8ED}"/>
    <cellStyle name="Ввод  3 14 5" xfId="13317" xr:uid="{893CA2A5-EE75-4900-AD5C-C929B67B4E4D}"/>
    <cellStyle name="Ввод  3 14 6" xfId="19161" xr:uid="{32D9B0F6-5069-416D-82DC-C154BF83B0EA}"/>
    <cellStyle name="Ввод  3 15" xfId="2475" xr:uid="{5699D8E4-34AE-43A8-BD57-A1C64693DABA}"/>
    <cellStyle name="Ввод  3 15 2" xfId="4730" xr:uid="{F9AC6A04-4030-4946-BA53-E6D0F1DC3B28}"/>
    <cellStyle name="Ввод  3 15 3" xfId="9358" xr:uid="{FA1E9023-4FC8-4FA5-80BE-5722B89A2976}"/>
    <cellStyle name="Ввод  3 15 4" xfId="12348" xr:uid="{CB74B0B0-172C-4B71-8768-B047FAC672D0}"/>
    <cellStyle name="Ввод  3 15 5" xfId="14483" xr:uid="{749D5FEA-5DAD-40C4-A5D3-90CD65A096A1}"/>
    <cellStyle name="Ввод  3 15 6" xfId="16783" xr:uid="{CD70AE25-0A18-4252-AEAD-CF9FC8C42745}"/>
    <cellStyle name="Ввод  3 15 7" xfId="20007" xr:uid="{3A7ACCAE-6905-4776-9A89-4AE6AEFA0219}"/>
    <cellStyle name="Ввод  3 16" xfId="2676" xr:uid="{A13838BE-D0D9-41E5-815F-3782FC67177B}"/>
    <cellStyle name="Ввод  3 16 2" xfId="4926" xr:uid="{3597272E-933E-4827-B057-13F97814B87C}"/>
    <cellStyle name="Ввод  3 16 3" xfId="9557" xr:uid="{12154240-8D78-43BD-8716-B781B7D0E21B}"/>
    <cellStyle name="Ввод  3 16 4" xfId="12547" xr:uid="{273B400A-FD53-4948-95B3-8C216952D10D}"/>
    <cellStyle name="Ввод  3 16 5" xfId="13379" xr:uid="{FA7C7F54-05BE-4092-A27F-D5554D39A25A}"/>
    <cellStyle name="Ввод  3 16 6" xfId="16979" xr:uid="{6A08F30F-1441-4F6C-8D9A-F5D8768F8AD9}"/>
    <cellStyle name="Ввод  3 16 7" xfId="20205" xr:uid="{28C3FDDB-3E0E-4EC2-8557-8227C89C6509}"/>
    <cellStyle name="Ввод  3 17" xfId="412" xr:uid="{896A1A29-993B-4997-B535-194AE881A519}"/>
    <cellStyle name="Ввод  3 17 2" xfId="5392" xr:uid="{C7F64B6E-3D99-4261-86DB-D494A89E134C}"/>
    <cellStyle name="Ввод  3 17 3" xfId="10021" xr:uid="{CF73091E-88C3-49F7-B359-99E8DC91AEB5}"/>
    <cellStyle name="Ввод  3 17 4" xfId="13013" xr:uid="{1EA2128A-A6DA-49A8-AB50-37C03906DC4C}"/>
    <cellStyle name="Ввод  3 17 5" xfId="15410" xr:uid="{22F23768-EA45-448A-BBC9-A0D917C379BB}"/>
    <cellStyle name="Ввод  3 17 6" xfId="17442" xr:uid="{860C42CA-8562-471C-851B-B537163C141E}"/>
    <cellStyle name="Ввод  3 18" xfId="5162" xr:uid="{C010E68C-8358-4F9E-A6D1-74D70404C8B4}"/>
    <cellStyle name="Ввод  3 18 2" xfId="9793" xr:uid="{146CCE41-54C4-4418-B92F-010BF4D536A8}"/>
    <cellStyle name="Ввод  3 18 3" xfId="12783" xr:uid="{470005C2-7746-4EE2-8589-B63183334C23}"/>
    <cellStyle name="Ввод  3 18 4" xfId="14384" xr:uid="{46C787C8-D2D0-4EA6-BDC3-88AD31ABF497}"/>
    <cellStyle name="Ввод  3 18 5" xfId="17215" xr:uid="{9526EC58-EAFB-4837-985D-DA3FF4CDA923}"/>
    <cellStyle name="Ввод  3 19" xfId="5970" xr:uid="{E56DD0FC-BD2F-4F99-9DCE-F4A521EE8D79}"/>
    <cellStyle name="Ввод  3 2" xfId="77" xr:uid="{00000000-0005-0000-0000-000023000000}"/>
    <cellStyle name="Ввод  3 2 10" xfId="929" xr:uid="{71C03B08-D21D-4007-B28D-62A9B11F7C21}"/>
    <cellStyle name="Ввод  3 2 10 10" xfId="18476" xr:uid="{2282B3CA-AE3D-49BA-B4AE-B084BD838E11}"/>
    <cellStyle name="Ввод  3 2 10 2" xfId="2290" xr:uid="{41B26993-7BA4-44FC-8BEF-8C38330F3F7B}"/>
    <cellStyle name="Ввод  3 2 10 2 2" xfId="4548" xr:uid="{4D53C027-182D-4697-BD5D-A0E8207B621E}"/>
    <cellStyle name="Ввод  3 2 10 2 3" xfId="9173" xr:uid="{1380BABB-DB14-4D93-BDC7-E21842AE994F}"/>
    <cellStyle name="Ввод  3 2 10 2 4" xfId="12163" xr:uid="{D16A6CD9-32CE-4908-B83E-45214DCBD8E5}"/>
    <cellStyle name="Ввод  3 2 10 2 5" xfId="15010" xr:uid="{A95F6A45-EB5A-4E14-BE62-1B963FB9ACA3}"/>
    <cellStyle name="Ввод  3 2 10 2 6" xfId="19825" xr:uid="{FCBA19ED-13C4-40F2-ABAD-7AEE962F5D15}"/>
    <cellStyle name="Ввод  3 2 10 3" xfId="1518" xr:uid="{F6527127-2AF2-48AD-9F20-C6FF8F8E6721}"/>
    <cellStyle name="Ввод  3 2 10 3 2" xfId="3783" xr:uid="{5A465FEA-82E7-46D2-8D69-CE4CC71EF6BE}"/>
    <cellStyle name="Ввод  3 2 10 3 3" xfId="7598" xr:uid="{64A206D2-D55C-4E30-8155-8780CAB3DCD0}"/>
    <cellStyle name="Ввод  3 2 10 3 4" xfId="11390" xr:uid="{86A46254-612F-4FFC-9694-16E0F6C71992}"/>
    <cellStyle name="Ввод  3 2 10 3 5" xfId="15340" xr:uid="{5FDEB19A-ED5B-4305-9453-34D33CC4345C}"/>
    <cellStyle name="Ввод  3 2 10 3 6" xfId="19060" xr:uid="{2D266586-F309-4E20-8A90-CB45D4C60BCA}"/>
    <cellStyle name="Ввод  3 2 10 4" xfId="3199" xr:uid="{FACF8402-CB89-4D17-AC40-D5FD1C396733}"/>
    <cellStyle name="Ввод  3 2 10 5" xfId="5974" xr:uid="{EB0BF20D-92D1-438F-8DB6-6C91D6F2CCAA}"/>
    <cellStyle name="Ввод  3 2 10 6" xfId="7333" xr:uid="{F43C2DB3-E94F-46FC-98FA-DD08EA5FAB3A}"/>
    <cellStyle name="Ввод  3 2 10 7" xfId="10801" xr:uid="{C00B37BF-4C3D-4D79-B599-2D287F951D8D}"/>
    <cellStyle name="Ввод  3 2 10 8" xfId="14340" xr:uid="{B0666887-65BE-4C75-BDEE-EB784A1D1D59}"/>
    <cellStyle name="Ввод  3 2 10 9" xfId="16661" xr:uid="{ACB13C22-9137-4AB4-8936-940EF1F53638}"/>
    <cellStyle name="Ввод  3 2 11" xfId="950" xr:uid="{B94B0823-72F4-4111-A293-B08BC05E96BB}"/>
    <cellStyle name="Ввод  3 2 11 10" xfId="18497" xr:uid="{B0A935F0-73AE-41B0-9956-C2FE49467255}"/>
    <cellStyle name="Ввод  3 2 11 2" xfId="2311" xr:uid="{98969448-CFA0-4D0F-A682-F957B8098636}"/>
    <cellStyle name="Ввод  3 2 11 2 2" xfId="4569" xr:uid="{30AE967C-EA4C-4C39-A204-BB9C1473411C}"/>
    <cellStyle name="Ввод  3 2 11 2 3" xfId="9194" xr:uid="{6F29A8AC-8DFC-42F4-B2C6-59B905F3923B}"/>
    <cellStyle name="Ввод  3 2 11 2 4" xfId="12184" xr:uid="{F0192064-A269-43C5-A855-A9FA900EEDAF}"/>
    <cellStyle name="Ввод  3 2 11 2 5" xfId="14656" xr:uid="{4238F266-178C-4C44-AE7E-39FD0417DBAF}"/>
    <cellStyle name="Ввод  3 2 11 2 6" xfId="19846" xr:uid="{4CED7139-6A0C-431C-B1D1-4EA935F76FBB}"/>
    <cellStyle name="Ввод  3 2 11 3" xfId="1539" xr:uid="{77173531-6CD2-4BF3-9281-4821DF8FE63A}"/>
    <cellStyle name="Ввод  3 2 11 3 2" xfId="3804" xr:uid="{C463ED43-46ED-4AD7-87E3-40E605CF46A0}"/>
    <cellStyle name="Ввод  3 2 11 3 3" xfId="7585" xr:uid="{B8D97F54-2413-4F31-903F-9B2BB6D6B824}"/>
    <cellStyle name="Ввод  3 2 11 3 4" xfId="11411" xr:uid="{1CE25861-4A97-4D6D-9456-2D221D760D2F}"/>
    <cellStyle name="Ввод  3 2 11 3 5" xfId="14470" xr:uid="{C10FD001-00CD-48CF-ACBE-2F6393A945ED}"/>
    <cellStyle name="Ввод  3 2 11 3 6" xfId="19081" xr:uid="{24C8E39B-8F76-4BAD-819D-0B159CCAF833}"/>
    <cellStyle name="Ввод  3 2 11 4" xfId="3220" xr:uid="{7BECD4F5-7F93-4308-86D0-C3420B30E092}"/>
    <cellStyle name="Ввод  3 2 11 5" xfId="5976" xr:uid="{DE22E057-04BA-4096-97BC-23321417F9E9}"/>
    <cellStyle name="Ввод  3 2 11 6" xfId="8092" xr:uid="{1A0F6A73-DFFE-4959-ABA2-A64DC8889E52}"/>
    <cellStyle name="Ввод  3 2 11 7" xfId="10822" xr:uid="{A58AF3F5-2571-486B-9A51-B03DB7E15FD1}"/>
    <cellStyle name="Ввод  3 2 11 8" xfId="8641" xr:uid="{582C9604-13C4-4E20-A4CF-DB9CA275A11F}"/>
    <cellStyle name="Ввод  3 2 11 9" xfId="16682" xr:uid="{015849AB-9132-48ED-B0EA-A688B803E543}"/>
    <cellStyle name="Ввод  3 2 12" xfId="997" xr:uid="{99B55D3A-92DD-4970-BD7B-D7971C34CDF3}"/>
    <cellStyle name="Ввод  3 2 12 2" xfId="2358" xr:uid="{DD9372B8-EB99-4017-9BAD-D3B7E51A737A}"/>
    <cellStyle name="Ввод  3 2 12 2 2" xfId="4616" xr:uid="{5F4000F4-2E06-4E40-8B36-2AC25DAF004E}"/>
    <cellStyle name="Ввод  3 2 12 2 3" xfId="9241" xr:uid="{C5B94D8B-6A8D-45AE-811A-15EFFCFC3253}"/>
    <cellStyle name="Ввод  3 2 12 2 4" xfId="12231" xr:uid="{B5F10FAB-8BD9-4A9E-B031-A56BF44925F4}"/>
    <cellStyle name="Ввод  3 2 12 2 5" xfId="13730" xr:uid="{6A00095A-D668-438B-B0A1-0B68DE72B8F7}"/>
    <cellStyle name="Ввод  3 2 12 2 6" xfId="19893" xr:uid="{F3D39A43-0833-43FE-9EAD-60190CC6FE0A}"/>
    <cellStyle name="Ввод  3 2 12 3" xfId="1586" xr:uid="{3D8E8CC4-EE81-4F13-8D98-C55B7061674B}"/>
    <cellStyle name="Ввод  3 2 12 3 2" xfId="3851" xr:uid="{00D7CE4E-D0C0-4257-A25E-0C49EDAB98BD}"/>
    <cellStyle name="Ввод  3 2 12 3 3" xfId="7528" xr:uid="{57C008AC-7937-4BB7-AD23-717BD938C4D4}"/>
    <cellStyle name="Ввод  3 2 12 3 4" xfId="11458" xr:uid="{B9C54038-FEA5-4B33-84C2-4ABA8DCDDBD0}"/>
    <cellStyle name="Ввод  3 2 12 3 5" xfId="14489" xr:uid="{B2B30895-746B-4AB9-A89F-EDBE17F25C32}"/>
    <cellStyle name="Ввод  3 2 12 3 6" xfId="19128" xr:uid="{94065595-38A0-4649-B0AB-54AB86B78B0D}"/>
    <cellStyle name="Ввод  3 2 12 4" xfId="3267" xr:uid="{ED6A1A8C-3947-4CAD-8230-AC46BA0373C9}"/>
    <cellStyle name="Ввод  3 2 12 5" xfId="8050" xr:uid="{8EFD84AF-85AA-4D6F-97E3-3476F7B3380F}"/>
    <cellStyle name="Ввод  3 2 12 6" xfId="10869" xr:uid="{0E0006D8-C998-43D0-B447-24C07C0A2BB4}"/>
    <cellStyle name="Ввод  3 2 12 7" xfId="13547" xr:uid="{3C08A8CF-2846-4A36-A3D1-4F416B4EA353}"/>
    <cellStyle name="Ввод  3 2 12 8" xfId="16729" xr:uid="{00401431-24D5-4C07-89D7-9DE1B197B0EB}"/>
    <cellStyle name="Ввод  3 2 12 9" xfId="18544" xr:uid="{4E29CDC7-2DDC-456E-AB99-6806B1C05DF4}"/>
    <cellStyle name="Ввод  3 2 13" xfId="1917" xr:uid="{AF37A4B0-FAAC-4C67-87A2-7AEBC4A25FD6}"/>
    <cellStyle name="Ввод  3 2 13 2" xfId="4175" xr:uid="{298816BB-5098-4B2F-9952-EEFADEB3CF28}"/>
    <cellStyle name="Ввод  3 2 13 3" xfId="8800" xr:uid="{7D889D67-95F5-490F-984D-15A2BA5DEA52}"/>
    <cellStyle name="Ввод  3 2 13 4" xfId="11790" xr:uid="{75378D28-1366-4638-A238-2D6997809040}"/>
    <cellStyle name="Ввод  3 2 13 5" xfId="13281" xr:uid="{706E5410-A805-4AE6-A172-7DAC470592CD}"/>
    <cellStyle name="Ввод  3 2 13 6" xfId="19452" xr:uid="{88598B67-0E79-4837-8045-BEEC9825316E}"/>
    <cellStyle name="Ввод  3 2 14" xfId="2652" xr:uid="{12C3F354-31B7-414E-AE87-B8652B8536CB}"/>
    <cellStyle name="Ввод  3 2 14 2" xfId="4902" xr:uid="{C0484350-7513-45E0-8816-30D48E8B6E51}"/>
    <cellStyle name="Ввод  3 2 14 3" xfId="9533" xr:uid="{0DC6D27E-7563-4EC3-BCE4-4F8317DE72FC}"/>
    <cellStyle name="Ввод  3 2 14 4" xfId="12523" xr:uid="{113DBD91-D0E3-441F-800E-7A7FE7D8B1DD}"/>
    <cellStyle name="Ввод  3 2 14 5" xfId="14299" xr:uid="{9BFECFCD-D7BC-4319-ABB7-964E8EBD97F3}"/>
    <cellStyle name="Ввод  3 2 14 6" xfId="16955" xr:uid="{AFEC157E-B77C-4A47-9B21-F279682B2C50}"/>
    <cellStyle name="Ввод  3 2 14 7" xfId="20181" xr:uid="{6C5FCC68-B760-485A-8A3A-E0A91B3072B0}"/>
    <cellStyle name="Ввод  3 2 15" xfId="2686" xr:uid="{19F63E9E-571A-4E3E-854C-B09E2E4F5BCD}"/>
    <cellStyle name="Ввод  3 2 15 2" xfId="4936" xr:uid="{D016FB78-593F-4600-AB8F-D81D1F710D22}"/>
    <cellStyle name="Ввод  3 2 15 3" xfId="9567" xr:uid="{390B2C6D-25AE-4915-9550-8DC17C537972}"/>
    <cellStyle name="Ввод  3 2 15 4" xfId="12557" xr:uid="{F22BA9A3-214A-4574-A921-E5238E79A14C}"/>
    <cellStyle name="Ввод  3 2 15 5" xfId="14902" xr:uid="{98C2D1D0-1F12-4E94-BBF6-1BDB008ABBD4}"/>
    <cellStyle name="Ввод  3 2 15 6" xfId="16989" xr:uid="{D81E2DEB-9107-419C-8489-3D4A9BFE7FDC}"/>
    <cellStyle name="Ввод  3 2 15 7" xfId="20215" xr:uid="{601504B0-E876-4B42-8908-1828D9BE91A6}"/>
    <cellStyle name="Ввод  3 2 16" xfId="422" xr:uid="{D88F78B2-7D29-47D7-B76E-B0288517DF37}"/>
    <cellStyle name="Ввод  3 2 16 2" xfId="5273" xr:uid="{8326B0E9-B098-43C1-905F-65DDC217BE18}"/>
    <cellStyle name="Ввод  3 2 16 3" xfId="9902" xr:uid="{67A76961-B19B-42EF-BB07-AA83E163F1A4}"/>
    <cellStyle name="Ввод  3 2 16 4" xfId="12894" xr:uid="{0940864B-650C-4FD3-84C5-33B0072EE34E}"/>
    <cellStyle name="Ввод  3 2 16 5" xfId="15148" xr:uid="{CDD9E749-5340-4301-B5CB-0B7E0917C722}"/>
    <cellStyle name="Ввод  3 2 16 6" xfId="17324" xr:uid="{E296D740-C6B3-40CC-B419-94AA721F118D}"/>
    <cellStyle name="Ввод  3 2 17" xfId="5420" xr:uid="{C899BB85-E72B-44E8-A2B2-C62D08176622}"/>
    <cellStyle name="Ввод  3 2 17 2" xfId="10051" xr:uid="{91034935-0157-46D1-94BA-C943366E4EBC}"/>
    <cellStyle name="Ввод  3 2 17 3" xfId="13043" xr:uid="{5750A560-9DC9-4796-AC3E-6DF859563F86}"/>
    <cellStyle name="Ввод  3 2 17 4" xfId="14700" xr:uid="{A3F2AA99-7727-4664-B6DA-CD576D7EE76F}"/>
    <cellStyle name="Ввод  3 2 17 5" xfId="17469" xr:uid="{A277229E-2E52-45C5-9CA0-B3A596E96AB2}"/>
    <cellStyle name="Ввод  3 2 18" xfId="5712" xr:uid="{42BE52E7-ABC5-41CA-AD01-7D32A9A121F7}"/>
    <cellStyle name="Ввод  3 2 19" xfId="8556" xr:uid="{92048DF2-A4A8-4B0D-8E24-E18B6C63C789}"/>
    <cellStyle name="Ввод  3 2 2" xfId="107" xr:uid="{00000000-0005-0000-0000-000024000000}"/>
    <cellStyle name="Ввод  3 2 2 10" xfId="2624" xr:uid="{FF3755B8-47C9-4420-BD39-E991BEF29C80}"/>
    <cellStyle name="Ввод  3 2 2 10 2" xfId="4874" xr:uid="{FE0AE1AB-8199-4D3C-807D-3C55FD545DC6}"/>
    <cellStyle name="Ввод  3 2 2 10 3" xfId="9505" xr:uid="{71C6E475-8F2E-4435-B61A-BE2A49C29275}"/>
    <cellStyle name="Ввод  3 2 2 10 4" xfId="12495" xr:uid="{AAE2EE9B-D61D-43A4-A335-4B7E6F0D457A}"/>
    <cellStyle name="Ввод  3 2 2 10 5" xfId="13549" xr:uid="{4604EFD9-0953-462C-8701-661CEA2861A3}"/>
    <cellStyle name="Ввод  3 2 2 10 6" xfId="16927" xr:uid="{C5498DF2-E817-4796-A011-82498C3B262D}"/>
    <cellStyle name="Ввод  3 2 2 10 7" xfId="20153" xr:uid="{20A0C883-DCAC-4B85-8EB8-8D5493B1AC2F}"/>
    <cellStyle name="Ввод  3 2 2 11" xfId="2716" xr:uid="{B919D34E-CE7C-4652-81F3-8D20D928CA02}"/>
    <cellStyle name="Ввод  3 2 2 11 2" xfId="4966" xr:uid="{0E98A773-6CBE-41D3-9F48-71738B218334}"/>
    <cellStyle name="Ввод  3 2 2 11 3" xfId="9597" xr:uid="{BB33A21C-737F-4B52-B2D6-7E1FE9B3354B}"/>
    <cellStyle name="Ввод  3 2 2 11 4" xfId="12587" xr:uid="{CC3C7D3D-ED41-4530-978B-A009AB06E562}"/>
    <cellStyle name="Ввод  3 2 2 11 5" xfId="15270" xr:uid="{C32D7E13-9066-46D5-9919-AD77F433D546}"/>
    <cellStyle name="Ввод  3 2 2 11 6" xfId="17019" xr:uid="{39343258-E471-4E04-AC57-48B631755778}"/>
    <cellStyle name="Ввод  3 2 2 11 7" xfId="20245" xr:uid="{CAD15F55-FB31-4C7E-8CBB-F4407DF1DCF6}"/>
    <cellStyle name="Ввод  3 2 2 12" xfId="452" xr:uid="{4A1C4E48-E356-45B4-B6DC-54DA93F99022}"/>
    <cellStyle name="Ввод  3 2 2 12 2" xfId="5275" xr:uid="{8487F2CE-0F47-488D-BDAB-A4CEAB29E174}"/>
    <cellStyle name="Ввод  3 2 2 12 3" xfId="9904" xr:uid="{F454590C-87CD-4448-9EA7-69E4B505E268}"/>
    <cellStyle name="Ввод  3 2 2 12 4" xfId="12896" xr:uid="{40E9A38A-A823-4C26-8CFC-5E8332DDCB8D}"/>
    <cellStyle name="Ввод  3 2 2 12 5" xfId="14354" xr:uid="{C3DCE3B9-E528-4881-A3B4-A548BA88D8A1}"/>
    <cellStyle name="Ввод  3 2 2 12 6" xfId="17325" xr:uid="{F0E7A831-C316-4089-B4A0-79157D312BA5}"/>
    <cellStyle name="Ввод  3 2 2 13" xfId="5450" xr:uid="{9A7E73E2-E48B-44E0-B529-7F5C1EA07818}"/>
    <cellStyle name="Ввод  3 2 2 13 2" xfId="10081" xr:uid="{5CCAC11E-8066-47F0-9EC2-E44760374981}"/>
    <cellStyle name="Ввод  3 2 2 13 3" xfId="13073" xr:uid="{ABDAA436-A854-480F-8ECC-B7C9365861EC}"/>
    <cellStyle name="Ввод  3 2 2 13 4" xfId="14665" xr:uid="{7ECC20AC-4D95-457D-990C-F79D4C7D70E2}"/>
    <cellStyle name="Ввод  3 2 2 13 5" xfId="17499" xr:uid="{694F34DE-92C3-44A0-ADD6-15BA3841CD16}"/>
    <cellStyle name="Ввод  3 2 2 14" xfId="5978" xr:uid="{EAA71DD7-DABB-4D96-9DC7-53A88E8D6206}"/>
    <cellStyle name="Ввод  3 2 2 15" xfId="8537" xr:uid="{8D73FA78-39CB-4BE5-A376-6C99FA014945}"/>
    <cellStyle name="Ввод  3 2 2 16" xfId="10324" xr:uid="{6EFAF889-3435-4717-A7D1-B8023397FA21}"/>
    <cellStyle name="Ввод  3 2 2 17" xfId="13635" xr:uid="{C67EDB44-B9BE-46B8-AD4B-D238A31A0F4A}"/>
    <cellStyle name="Ввод  3 2 2 18" xfId="16184" xr:uid="{EF816695-A137-4454-8F65-2A4401A6764C}"/>
    <cellStyle name="Ввод  3 2 2 19" xfId="17751" xr:uid="{B8846E6D-A37B-4C6B-B7B3-E9E4BDC86215}"/>
    <cellStyle name="Ввод  3 2 2 2" xfId="196" xr:uid="{B77A0DE7-7C35-4993-BAAC-4EFA6A6A0486}"/>
    <cellStyle name="Ввод  3 2 2 2 10" xfId="8465" xr:uid="{BCF60DBB-90FA-4A60-8823-A7C0A7A48B7F}"/>
    <cellStyle name="Ввод  3 2 2 2 11" xfId="10399" xr:uid="{95DA43B9-0EEF-4788-8A4D-9C25BEB952F5}"/>
    <cellStyle name="Ввод  3 2 2 2 12" xfId="15612" xr:uid="{088671FC-7A9D-442F-A053-CCFA33FB7CD2}"/>
    <cellStyle name="Ввод  3 2 2 2 13" xfId="16259" xr:uid="{B2005F8D-892D-4BA6-8A10-5ECDDD8391D8}"/>
    <cellStyle name="Ввод  3 2 2 2 14" xfId="17839" xr:uid="{127C7DF5-0024-4F6C-8C88-8F956766C2C8}"/>
    <cellStyle name="Ввод  3 2 2 2 15" xfId="18075" xr:uid="{96476DF1-8646-4FF4-A258-827DFB21E762}"/>
    <cellStyle name="Ввод  3 2 2 2 2" xfId="1720" xr:uid="{6212D6D6-FB53-436A-BEB5-E8D066435339}"/>
    <cellStyle name="Ввод  3 2 2 2 2 2" xfId="3978" xr:uid="{1477485F-D0F9-4513-A24E-929703C5E2FD}"/>
    <cellStyle name="Ввод  3 2 2 2 2 3" xfId="5983" xr:uid="{D38C8BBE-D231-4E40-B42F-4C6B83C32E2E}"/>
    <cellStyle name="Ввод  3 2 2 2 2 4" xfId="7365" xr:uid="{2991353A-200C-4B40-B84D-F272E1D50022}"/>
    <cellStyle name="Ввод  3 2 2 2 2 5" xfId="11592" xr:uid="{63001F34-BBE3-4F70-BC58-664C342B74DF}"/>
    <cellStyle name="Ввод  3 2 2 2 2 6" xfId="14446" xr:uid="{EBC88851-A48E-476D-B766-E0A0C39A4999}"/>
    <cellStyle name="Ввод  3 2 2 2 2 7" xfId="19255" xr:uid="{3767A06B-785C-43C0-ADBD-7F6050A9D982}"/>
    <cellStyle name="Ввод  3 2 2 2 3" xfId="1883" xr:uid="{69DD9B70-3611-4889-86E8-A1C1A36E5B2F}"/>
    <cellStyle name="Ввод  3 2 2 2 3 2" xfId="4141" xr:uid="{8E5D2C45-3340-4349-BCBA-C06674B8E944}"/>
    <cellStyle name="Ввод  3 2 2 2 3 3" xfId="5671" xr:uid="{3B82ECF5-4BDF-4691-92BE-53ABF8C9DFF2}"/>
    <cellStyle name="Ввод  3 2 2 2 3 4" xfId="8766" xr:uid="{45615F3E-7D45-4EF1-BD84-C13DA440F55E}"/>
    <cellStyle name="Ввод  3 2 2 2 3 5" xfId="11756" xr:uid="{537E3217-C591-4C3C-A221-EE7D24528662}"/>
    <cellStyle name="Ввод  3 2 2 2 3 6" xfId="15164" xr:uid="{46BA2BB2-6F4B-4467-AA63-E90B6A0C74BD}"/>
    <cellStyle name="Ввод  3 2 2 2 3 7" xfId="19418" xr:uid="{93724585-463D-41F9-91F7-4312D24969C4}"/>
    <cellStyle name="Ввод  3 2 2 2 4" xfId="1116" xr:uid="{CCBAE9EF-6623-4473-8F93-9C9B48441BBA}"/>
    <cellStyle name="Ввод  3 2 2 2 4 2" xfId="3381" xr:uid="{417A8484-1110-4361-8459-8D7B674EFAAC}"/>
    <cellStyle name="Ввод  3 2 2 2 4 3" xfId="5986" xr:uid="{A1718B57-E003-44A7-A9A0-40036A7A50C8}"/>
    <cellStyle name="Ввод  3 2 2 2 4 4" xfId="7928" xr:uid="{66BCF989-C57D-4816-A2A5-2FD6A11602E9}"/>
    <cellStyle name="Ввод  3 2 2 2 4 5" xfId="10988" xr:uid="{701DCA4F-314C-4EAA-95CA-86E31C98738E}"/>
    <cellStyle name="Ввод  3 2 2 2 4 6" xfId="14437" xr:uid="{F027F4DD-DBDB-412D-834E-0CBC04EFA11A}"/>
    <cellStyle name="Ввод  3 2 2 2 4 7" xfId="18658" xr:uid="{BF56C39B-0688-4A8D-8108-F3229D9E9F0E}"/>
    <cellStyle name="Ввод  3 2 2 2 5" xfId="2477" xr:uid="{ADC37DDD-B98A-4D63-A2B0-1BD3FE7367F8}"/>
    <cellStyle name="Ввод  3 2 2 2 5 2" xfId="4732" xr:uid="{0D9840E3-A742-4A04-8280-E6828257FAA3}"/>
    <cellStyle name="Ввод  3 2 2 2 5 3" xfId="5988" xr:uid="{ACC64020-A9C7-4634-B72C-BF2907F3ABA1}"/>
    <cellStyle name="Ввод  3 2 2 2 5 4" xfId="9360" xr:uid="{6A73255F-5DF1-4ADF-B4E1-E15C29DC1903}"/>
    <cellStyle name="Ввод  3 2 2 2 5 5" xfId="12350" xr:uid="{39930B77-26AE-4D81-AB96-65D02711CFA9}"/>
    <cellStyle name="Ввод  3 2 2 2 5 6" xfId="14745" xr:uid="{A08540FC-1ACD-47D7-A032-AFA4B808E20C}"/>
    <cellStyle name="Ввод  3 2 2 2 5 7" xfId="16785" xr:uid="{DCEBBE7E-2143-4AC6-B7AA-70E9575F2D98}"/>
    <cellStyle name="Ввод  3 2 2 2 5 8" xfId="20009" xr:uid="{58E34271-79B5-41F5-A048-92BB0C495AD5}"/>
    <cellStyle name="Ввод  3 2 2 2 6" xfId="2801" xr:uid="{3355FE07-78B3-4B74-96B5-44720B6B5D51}"/>
    <cellStyle name="Ввод  3 2 2 2 6 2" xfId="5051" xr:uid="{2D0BDC8A-4362-44AB-906A-94B178F4E4B5}"/>
    <cellStyle name="Ввод  3 2 2 2 6 3" xfId="5990" xr:uid="{35E9C75B-0E95-493A-833F-8DB72836662C}"/>
    <cellStyle name="Ввод  3 2 2 2 6 4" xfId="9682" xr:uid="{8AB6E575-B5C3-431E-BEB1-22BB43946976}"/>
    <cellStyle name="Ввод  3 2 2 2 6 5" xfId="12672" xr:uid="{7D869E42-AC6E-44C8-8EC2-63CA49A9AA6E}"/>
    <cellStyle name="Ввод  3 2 2 2 6 6" xfId="15599" xr:uid="{57767771-DF30-40CA-B574-38A0B94ED1E5}"/>
    <cellStyle name="Ввод  3 2 2 2 6 7" xfId="17104" xr:uid="{A523566A-7315-4423-A6C0-E30515EF8A4C}"/>
    <cellStyle name="Ввод  3 2 2 2 6 8" xfId="20330" xr:uid="{7B9E3D3C-5F0A-4C78-A326-CB8DEEE8A84D}"/>
    <cellStyle name="Ввод  3 2 2 2 7" xfId="527" xr:uid="{EE31242C-22DB-44D3-9811-83FC1BA05213}"/>
    <cellStyle name="Ввод  3 2 2 2 7 2" xfId="5407" xr:uid="{0FF7B3DC-1BC7-4BB4-8D1C-4D3DD150BD1D}"/>
    <cellStyle name="Ввод  3 2 2 2 7 3" xfId="10036" xr:uid="{31B3389C-936B-472E-9D31-6CF50B02C3C0}"/>
    <cellStyle name="Ввод  3 2 2 2 7 4" xfId="13028" xr:uid="{F8098A91-8AF5-4D57-8CB7-684F238B9102}"/>
    <cellStyle name="Ввод  3 2 2 2 7 5" xfId="14830" xr:uid="{BA02BA48-6CD1-43CD-AD69-9AF43F518D26}"/>
    <cellStyle name="Ввод  3 2 2 2 7 6" xfId="17457" xr:uid="{DAA7CF77-0640-4BFB-B536-1CC7B536F050}"/>
    <cellStyle name="Ввод  3 2 2 2 8" xfId="5535" xr:uid="{6D27FB5F-2E27-4004-86F2-85698AA97669}"/>
    <cellStyle name="Ввод  3 2 2 2 8 2" xfId="10166" xr:uid="{D3483321-C16C-4322-BCA5-1ABAEF08A703}"/>
    <cellStyle name="Ввод  3 2 2 2 8 3" xfId="13158" xr:uid="{AEA8A093-8870-49AD-93AD-7D5BB7987F11}"/>
    <cellStyle name="Ввод  3 2 2 2 8 4" xfId="14958" xr:uid="{75CA2355-84AF-4B09-AAF9-309C773CF7FF}"/>
    <cellStyle name="Ввод  3 2 2 2 8 5" xfId="17584" xr:uid="{B7A43969-A89E-4D27-A0E5-8FA0339C40CB}"/>
    <cellStyle name="Ввод  3 2 2 2 9" xfId="5981" xr:uid="{37202BD0-AF43-475F-93C5-30D9D941C179}"/>
    <cellStyle name="Ввод  3 2 2 20" xfId="17990" xr:uid="{AFB8E1FA-A593-4AA9-A33A-7DEF536CF52A}"/>
    <cellStyle name="Ввод  3 2 2 3" xfId="272" xr:uid="{73C3DBD7-1802-422A-8597-C1DCFF684689}"/>
    <cellStyle name="Ввод  3 2 2 3 10" xfId="8123" xr:uid="{0056BAC9-C7D7-45B1-AC17-D3DF1C6A8945}"/>
    <cellStyle name="Ввод  3 2 2 3 11" xfId="10479" xr:uid="{7F86BF83-9832-4A16-850E-2D980B25A298}"/>
    <cellStyle name="Ввод  3 2 2 3 12" xfId="15501" xr:uid="{73A056AB-1CA1-4834-9B1F-07AFB3E47F90}"/>
    <cellStyle name="Ввод  3 2 2 3 13" xfId="16339" xr:uid="{6AEA9B36-9840-4194-BD98-81EC5207054B}"/>
    <cellStyle name="Ввод  3 2 2 3 14" xfId="17915" xr:uid="{9EF94412-B4D4-43F5-A034-2005F610AD39}"/>
    <cellStyle name="Ввод  3 2 2 3 15" xfId="18150" xr:uid="{D7BCAFF4-EC52-4F49-A700-01C67A7094D7}"/>
    <cellStyle name="Ввод  3 2 2 3 2" xfId="1795" xr:uid="{F6FF1679-ECFA-4088-91F8-D2175D44AE5F}"/>
    <cellStyle name="Ввод  3 2 2 3 2 2" xfId="4053" xr:uid="{68C5A577-80CF-4B24-A9CD-8DCAE5DAC6B1}"/>
    <cellStyle name="Ввод  3 2 2 3 2 3" xfId="5996" xr:uid="{6FCB4794-0591-4E2B-BDB4-988AC80B098B}"/>
    <cellStyle name="Ввод  3 2 2 3 2 4" xfId="8678" xr:uid="{AAF43724-A053-40A1-AE14-CD78FA0DC0F7}"/>
    <cellStyle name="Ввод  3 2 2 3 2 5" xfId="11668" xr:uid="{E7A9E8F6-3100-425F-8DC4-C791C19F9C70}"/>
    <cellStyle name="Ввод  3 2 2 3 2 6" xfId="14898" xr:uid="{B191DE19-945B-472C-A90F-E67134E8DCF8}"/>
    <cellStyle name="Ввод  3 2 2 3 2 7" xfId="19330" xr:uid="{4399A95D-D938-4CBD-83AA-D5403D3F8833}"/>
    <cellStyle name="Ввод  3 2 2 3 3" xfId="1968" xr:uid="{93F88BB2-92C0-4654-B4BE-FBC39086E153}"/>
    <cellStyle name="Ввод  3 2 2 3 3 2" xfId="4226" xr:uid="{039149C4-375E-4615-B341-77E2FFC90A1D}"/>
    <cellStyle name="Ввод  3 2 2 3 3 3" xfId="5999" xr:uid="{C291AA6C-8461-4361-A02A-8AB50BB4D9D1}"/>
    <cellStyle name="Ввод  3 2 2 3 3 4" xfId="8851" xr:uid="{C605ECE2-919D-4E9C-BEAD-868ADCB8794B}"/>
    <cellStyle name="Ввод  3 2 2 3 3 5" xfId="11841" xr:uid="{5083DC86-E6AB-4058-9B1F-E0066C3E51BF}"/>
    <cellStyle name="Ввод  3 2 2 3 3 6" xfId="13510" xr:uid="{A2CCFD6D-DA44-40B7-B75D-A8886BFF8CAF}"/>
    <cellStyle name="Ввод  3 2 2 3 3 7" xfId="19503" xr:uid="{2EFF669B-947F-417A-A3A0-2254805CE374}"/>
    <cellStyle name="Ввод  3 2 2 3 4" xfId="1196" xr:uid="{497DEEBF-4883-4290-AD78-0B57A9F1A70E}"/>
    <cellStyle name="Ввод  3 2 2 3 4 2" xfId="3461" xr:uid="{2C17B63B-1780-4E96-94AA-705A2587F065}"/>
    <cellStyle name="Ввод  3 2 2 3 4 3" xfId="6002" xr:uid="{89DD359D-FF51-4D6F-B08B-D8FAC92FBF36}"/>
    <cellStyle name="Ввод  3 2 2 3 4 4" xfId="7855" xr:uid="{9B176F56-3A64-4829-A030-CC9D790EE5A1}"/>
    <cellStyle name="Ввод  3 2 2 3 4 5" xfId="11068" xr:uid="{011C56D4-F1F2-4B48-AC38-030B1AB1AC38}"/>
    <cellStyle name="Ввод  3 2 2 3 4 6" xfId="13717" xr:uid="{08F92B2D-1A0C-43C7-AE8A-60AEA0C8E4F1}"/>
    <cellStyle name="Ввод  3 2 2 3 4 7" xfId="18738" xr:uid="{06DABB7D-9140-414A-8D85-F8BD31895B8E}"/>
    <cellStyle name="Ввод  3 2 2 3 5" xfId="2448" xr:uid="{FD6BFF15-4367-4A0D-BA8A-14E760A2CC04}"/>
    <cellStyle name="Ввод  3 2 2 3 5 2" xfId="4705" xr:uid="{A2BAC806-09B0-4581-8BB0-393075EB01C3}"/>
    <cellStyle name="Ввод  3 2 2 3 5 3" xfId="6004" xr:uid="{91E3DCEC-57B4-4B88-A2D2-11069F8299DB}"/>
    <cellStyle name="Ввод  3 2 2 3 5 4" xfId="9331" xr:uid="{0B88DFF2-E34A-4CD5-A443-16086D7562D1}"/>
    <cellStyle name="Ввод  3 2 2 3 5 5" xfId="12321" xr:uid="{441E88DB-6ED7-48D4-B7BB-4B0CCFCCE499}"/>
    <cellStyle name="Ввод  3 2 2 3 5 6" xfId="14324" xr:uid="{422B0F2C-C8CF-48DD-BB2F-80C474420F50}"/>
    <cellStyle name="Ввод  3 2 2 3 5 7" xfId="16758" xr:uid="{606C9F16-07FE-4CCA-B7D8-4BE263DDE3D8}"/>
    <cellStyle name="Ввод  3 2 2 3 5 8" xfId="19982" xr:uid="{46B8CF4D-A7F4-48C2-9858-A792C718D629}"/>
    <cellStyle name="Ввод  3 2 2 3 6" xfId="2876" xr:uid="{5ACE5361-00DB-41B7-A101-74EB16DAAE10}"/>
    <cellStyle name="Ввод  3 2 2 3 6 2" xfId="5126" xr:uid="{D274ED9C-3B3D-4A40-8507-43783ADC2224}"/>
    <cellStyle name="Ввод  3 2 2 3 6 3" xfId="6006" xr:uid="{B7625043-8FE9-4CD7-9FEA-7B3E401BE951}"/>
    <cellStyle name="Ввод  3 2 2 3 6 4" xfId="9757" xr:uid="{F18DA146-3E6C-4160-9F8A-695AC9299CAB}"/>
    <cellStyle name="Ввод  3 2 2 3 6 5" xfId="12747" xr:uid="{EAA2EECC-0490-49DB-A5D6-9ED5667587AE}"/>
    <cellStyle name="Ввод  3 2 2 3 6 6" xfId="14415" xr:uid="{3B86BB37-495E-49A5-B004-8746FB0488DD}"/>
    <cellStyle name="Ввод  3 2 2 3 6 7" xfId="17179" xr:uid="{10E08390-22AF-44CC-B0B4-4C148561374D}"/>
    <cellStyle name="Ввод  3 2 2 3 6 8" xfId="20405" xr:uid="{0A704A78-693C-4486-9A1E-053A497F67A3}"/>
    <cellStyle name="Ввод  3 2 2 3 7" xfId="607" xr:uid="{DA282E1E-CF7A-4D45-AD5F-4978F18C2F91}"/>
    <cellStyle name="Ввод  3 2 2 3 7 2" xfId="5325" xr:uid="{FDB80B13-64F5-4FD5-B2D7-184A0B7882E6}"/>
    <cellStyle name="Ввод  3 2 2 3 7 3" xfId="9954" xr:uid="{6539BFEB-54CA-4111-B98E-209A44F31AFD}"/>
    <cellStyle name="Ввод  3 2 2 3 7 4" xfId="12946" xr:uid="{D146FD19-4765-4171-8ADC-B03FE43CF9F9}"/>
    <cellStyle name="Ввод  3 2 2 3 7 5" xfId="14348" xr:uid="{D8EAB81E-FDB1-402E-AE32-51F5AF6DBA81}"/>
    <cellStyle name="Ввод  3 2 2 3 7 6" xfId="17375" xr:uid="{E76C978C-0FCB-442A-B524-B5BE00ADEF53}"/>
    <cellStyle name="Ввод  3 2 2 3 8" xfId="5610" xr:uid="{C335CC06-6EC8-4AED-97AF-FEA54E96E17B}"/>
    <cellStyle name="Ввод  3 2 2 3 8 2" xfId="10241" xr:uid="{92A37821-69F5-4948-ABFB-D9DA01A9EC83}"/>
    <cellStyle name="Ввод  3 2 2 3 8 3" xfId="13233" xr:uid="{2BE40AE8-8240-4F75-953C-4ECBA52C4C17}"/>
    <cellStyle name="Ввод  3 2 2 3 8 4" xfId="8606" xr:uid="{DF726C82-F5BD-440A-9CAB-D9DDA088EA79}"/>
    <cellStyle name="Ввод  3 2 2 3 8 5" xfId="17659" xr:uid="{0CC36C4C-808C-4803-A8E7-0FB1B033FD4D}"/>
    <cellStyle name="Ввод  3 2 2 3 9" xfId="5994" xr:uid="{6CD51664-DD55-49C4-899D-D0646EC60488}"/>
    <cellStyle name="Ввод  3 2 2 4" xfId="687" xr:uid="{FF102563-01A4-4C74-A1BD-3CD6A8A121E9}"/>
    <cellStyle name="Ввод  3 2 2 4 10" xfId="18234" xr:uid="{A089260B-560B-4986-8597-8DEF0C0E51D1}"/>
    <cellStyle name="Ввод  3 2 2 4 2" xfId="2048" xr:uid="{39521F5B-2E07-489F-B710-A1083019DC82}"/>
    <cellStyle name="Ввод  3 2 2 4 2 2" xfId="4306" xr:uid="{46EFF509-0886-49D6-91EF-8F7CB97BA6E0}"/>
    <cellStyle name="Ввод  3 2 2 4 2 3" xfId="8931" xr:uid="{4EB52532-7BB2-4927-83E1-D675F23D5687}"/>
    <cellStyle name="Ввод  3 2 2 4 2 4" xfId="11921" xr:uid="{02146BDB-E79B-4FD2-906B-692D4FE03852}"/>
    <cellStyle name="Ввод  3 2 2 4 2 5" xfId="15523" xr:uid="{397BD234-E3BE-4411-B451-CB2504CC1D35}"/>
    <cellStyle name="Ввод  3 2 2 4 2 6" xfId="19583" xr:uid="{788B3DCC-5707-4C0C-A9AB-EFD3B45CA4EC}"/>
    <cellStyle name="Ввод  3 2 2 4 3" xfId="1276" xr:uid="{4FA129CA-D38D-4FD0-8F9F-48CD8803E39D}"/>
    <cellStyle name="Ввод  3 2 2 4 3 2" xfId="3541" xr:uid="{EB08E7A0-BB2F-4340-9BDB-20B48E567887}"/>
    <cellStyle name="Ввод  3 2 2 4 3 3" xfId="7763" xr:uid="{EF89FBFA-470D-441D-88CD-7F98359E49C6}"/>
    <cellStyle name="Ввод  3 2 2 4 3 4" xfId="11148" xr:uid="{37CC31A3-9916-46A8-9472-7F30CCDFF80B}"/>
    <cellStyle name="Ввод  3 2 2 4 3 5" xfId="14409" xr:uid="{1E54635A-F026-4614-BCF5-686198EB2F7F}"/>
    <cellStyle name="Ввод  3 2 2 4 3 6" xfId="18818" xr:uid="{6D9416E6-BE1C-4FF0-8703-3D44D800A76F}"/>
    <cellStyle name="Ввод  3 2 2 4 4" xfId="2957" xr:uid="{20D90863-BB35-4528-93F2-907AA04ABDBC}"/>
    <cellStyle name="Ввод  3 2 2 4 5" xfId="6010" xr:uid="{3F6996C8-6C92-447B-9FAE-1AD0A79FF76E}"/>
    <cellStyle name="Ввод  3 2 2 4 6" xfId="8336" xr:uid="{7DB6DD0D-36B6-41C9-99FC-95FDF9DE6319}"/>
    <cellStyle name="Ввод  3 2 2 4 7" xfId="10559" xr:uid="{E6024116-FCE1-4BAA-9EC6-93972122BD0F}"/>
    <cellStyle name="Ввод  3 2 2 4 8" xfId="13435" xr:uid="{A04E9E0F-7987-4ABB-BC61-66D26A27319F}"/>
    <cellStyle name="Ввод  3 2 2 4 9" xfId="16419" xr:uid="{2C1CA8FD-D1FF-4FA1-A8BA-3AFA1E9C1A77}"/>
    <cellStyle name="Ввод  3 2 2 5" xfId="808" xr:uid="{93A35607-6F05-489C-B18D-77042716D3D5}"/>
    <cellStyle name="Ввод  3 2 2 5 10" xfId="18355" xr:uid="{708B265A-F85F-472B-A724-9A3F6B3415DC}"/>
    <cellStyle name="Ввод  3 2 2 5 2" xfId="2169" xr:uid="{5A72615D-47AE-492A-A4BB-F1A3A40CB688}"/>
    <cellStyle name="Ввод  3 2 2 5 2 2" xfId="4427" xr:uid="{E0FC7260-6443-44C3-BD2C-A10F4D6CD9FF}"/>
    <cellStyle name="Ввод  3 2 2 5 2 3" xfId="9052" xr:uid="{4CAB6515-BFAF-4F66-810C-7363BCE14FD3}"/>
    <cellStyle name="Ввод  3 2 2 5 2 4" xfId="12042" xr:uid="{6D471CA0-213F-46EC-A959-4B1873BCADE1}"/>
    <cellStyle name="Ввод  3 2 2 5 2 5" xfId="13980" xr:uid="{FF196B27-97CE-4808-BC7E-6EA66D749182}"/>
    <cellStyle name="Ввод  3 2 2 5 2 6" xfId="19704" xr:uid="{FD731393-E8A2-4C16-96FD-22F497F7CF96}"/>
    <cellStyle name="Ввод  3 2 2 5 3" xfId="1397" xr:uid="{D49EB0B8-6C4D-42B0-99CA-01F5441D0A50}"/>
    <cellStyle name="Ввод  3 2 2 5 3 2" xfId="3662" xr:uid="{9B2BA94F-C1B4-4A79-AED8-EF54FAAD3C17}"/>
    <cellStyle name="Ввод  3 2 2 5 3 3" xfId="7572" xr:uid="{BA1AB64C-A4BC-4531-A0FF-5688E3EC3F5B}"/>
    <cellStyle name="Ввод  3 2 2 5 3 4" xfId="11269" xr:uid="{9B57358E-90D1-4CE8-8D6B-B3FF77BDA32C}"/>
    <cellStyle name="Ввод  3 2 2 5 3 5" xfId="15824" xr:uid="{BA63EA03-C079-4EEC-837A-49076165F1E5}"/>
    <cellStyle name="Ввод  3 2 2 5 3 6" xfId="18939" xr:uid="{7D5FA6BE-1CD1-477A-812B-E5CC050F78D3}"/>
    <cellStyle name="Ввод  3 2 2 5 4" xfId="3078" xr:uid="{56F7B947-940F-4B4C-A977-D78096D9FF93}"/>
    <cellStyle name="Ввод  3 2 2 5 5" xfId="6011" xr:uid="{E8F97B86-A384-47BC-92FB-41CB31298121}"/>
    <cellStyle name="Ввод  3 2 2 5 6" xfId="8229" xr:uid="{DF553BE7-6C21-4F1E-985F-D45770CC65DD}"/>
    <cellStyle name="Ввод  3 2 2 5 7" xfId="10680" xr:uid="{CA7F20A0-A883-4FF7-B28E-C1BAADCC1940}"/>
    <cellStyle name="Ввод  3 2 2 5 8" xfId="14992" xr:uid="{63C6D3C6-7C03-4D98-8829-88DA16723B51}"/>
    <cellStyle name="Ввод  3 2 2 5 9" xfId="16540" xr:uid="{8B2B3184-FD8B-45AA-957A-F024A4E4C82D}"/>
    <cellStyle name="Ввод  3 2 2 6" xfId="884" xr:uid="{AB81B9AB-E9A9-46BA-8705-6246F0488091}"/>
    <cellStyle name="Ввод  3 2 2 6 10" xfId="18431" xr:uid="{696E4D2C-3B26-4096-989E-ACB4732948BB}"/>
    <cellStyle name="Ввод  3 2 2 6 2" xfId="2245" xr:uid="{9F140A34-AFBE-4C7E-BB3D-FAFB0291CDC9}"/>
    <cellStyle name="Ввод  3 2 2 6 2 2" xfId="4503" xr:uid="{07E07E0E-DCE6-465D-960D-3CC1C5226133}"/>
    <cellStyle name="Ввод  3 2 2 6 2 3" xfId="9128" xr:uid="{62EBA1C1-3FC3-4748-AB7F-7A3BEAA114AE}"/>
    <cellStyle name="Ввод  3 2 2 6 2 4" xfId="12118" xr:uid="{5C0E2221-780C-44EB-ABC8-1E4D20031B11}"/>
    <cellStyle name="Ввод  3 2 2 6 2 5" xfId="14453" xr:uid="{A5716FDC-437F-43C4-A1CD-BA1905126FFA}"/>
    <cellStyle name="Ввод  3 2 2 6 2 6" xfId="19780" xr:uid="{BE5E1425-39DE-485A-B44F-E3D854CCF3F9}"/>
    <cellStyle name="Ввод  3 2 2 6 3" xfId="1473" xr:uid="{1F4EA802-6D7A-4FCA-8C25-FA6DBC5FAF7E}"/>
    <cellStyle name="Ввод  3 2 2 6 3 2" xfId="3738" xr:uid="{BFA9621A-84FF-4A50-9FB4-39E0EC9AAB1D}"/>
    <cellStyle name="Ввод  3 2 2 6 3 3" xfId="7492" xr:uid="{D9C17267-A79F-4DE7-A234-04F5758BE78F}"/>
    <cellStyle name="Ввод  3 2 2 6 3 4" xfId="11345" xr:uid="{6626259B-645F-4FB1-ACAF-2C29C49D1206}"/>
    <cellStyle name="Ввод  3 2 2 6 3 5" xfId="15592" xr:uid="{14BD87E7-6A8A-4F93-8391-195E11213DAF}"/>
    <cellStyle name="Ввод  3 2 2 6 3 6" xfId="19015" xr:uid="{EA7D9305-7D43-4F01-98E0-75BBEBA1A807}"/>
    <cellStyle name="Ввод  3 2 2 6 4" xfId="3154" xr:uid="{6D722D9F-D837-4F40-B6B5-BF0D653F9076}"/>
    <cellStyle name="Ввод  3 2 2 6 5" xfId="6012" xr:uid="{56E003BB-C180-4BEE-B04B-32E1A092D61C}"/>
    <cellStyle name="Ввод  3 2 2 6 6" xfId="8158" xr:uid="{24BB1762-17BC-4196-9085-A792A687256C}"/>
    <cellStyle name="Ввод  3 2 2 6 7" xfId="10756" xr:uid="{C52D781C-8124-4C0E-971A-6E7048CE7123}"/>
    <cellStyle name="Ввод  3 2 2 6 8" xfId="13523" xr:uid="{80E4DA68-DD96-4878-8434-AAC607944990}"/>
    <cellStyle name="Ввод  3 2 2 6 9" xfId="16616" xr:uid="{9DBABA8D-F6E2-4CB8-B4FF-4121FE0D0137}"/>
    <cellStyle name="Ввод  3 2 2 7" xfId="761" xr:uid="{8CC035E2-AFEE-44B2-A6A7-103618F51E69}"/>
    <cellStyle name="Ввод  3 2 2 7 10" xfId="18308" xr:uid="{E3DA2752-F03B-4A97-8078-512FC85F35A5}"/>
    <cellStyle name="Ввод  3 2 2 7 2" xfId="2122" xr:uid="{24DDF684-04FC-4AEC-B45B-EBA8FCF93C12}"/>
    <cellStyle name="Ввод  3 2 2 7 2 2" xfId="4380" xr:uid="{52B1A130-4546-463D-97A6-CDD77BF67B33}"/>
    <cellStyle name="Ввод  3 2 2 7 2 3" xfId="9005" xr:uid="{A825236E-72D3-490B-B452-10DBC346C9A9}"/>
    <cellStyle name="Ввод  3 2 2 7 2 4" xfId="11995" xr:uid="{81DBD7E2-9807-48DB-8AA1-9689C3BBE559}"/>
    <cellStyle name="Ввод  3 2 2 7 2 5" xfId="13292" xr:uid="{2DEE15DA-E432-4774-BFA4-1ABE0748A0A3}"/>
    <cellStyle name="Ввод  3 2 2 7 2 6" xfId="19657" xr:uid="{5C6D7189-4546-41D3-BF13-336657C02090}"/>
    <cellStyle name="Ввод  3 2 2 7 3" xfId="1350" xr:uid="{1702D377-18A9-48F0-8922-E3475158017D}"/>
    <cellStyle name="Ввод  3 2 2 7 3 2" xfId="3615" xr:uid="{9062CB37-C71B-4DDF-B9A1-B24BFBB67243}"/>
    <cellStyle name="Ввод  3 2 2 7 3 3" xfId="7708" xr:uid="{C8E88AEE-0919-4B72-B71B-E30116D7FE07}"/>
    <cellStyle name="Ввод  3 2 2 7 3 4" xfId="11222" xr:uid="{3E19FD5A-734E-43AC-B1CB-F49184AADFB0}"/>
    <cellStyle name="Ввод  3 2 2 7 3 5" xfId="13273" xr:uid="{544DA545-C249-42CA-8A32-0F9FAA3F7576}"/>
    <cellStyle name="Ввод  3 2 2 7 3 6" xfId="18892" xr:uid="{935863C4-EE77-4C37-BFE0-38B2916CBFE2}"/>
    <cellStyle name="Ввод  3 2 2 7 4" xfId="3031" xr:uid="{F02F9D22-76A1-4ADE-A478-D4C12E51921C}"/>
    <cellStyle name="Ввод  3 2 2 7 5" xfId="6013" xr:uid="{E956CBEA-674B-4A66-9A46-0C1677D46AD8}"/>
    <cellStyle name="Ввод  3 2 2 7 6" xfId="8273" xr:uid="{173BF4E6-319A-42F3-9DFF-80CDA24C69C1}"/>
    <cellStyle name="Ввод  3 2 2 7 7" xfId="10633" xr:uid="{CDA79FC8-DCD2-4494-AB34-218F885BBEDF}"/>
    <cellStyle name="Ввод  3 2 2 7 8" xfId="15915" xr:uid="{AEBE5928-FDD0-49D2-8926-2F63D69A4981}"/>
    <cellStyle name="Ввод  3 2 2 7 9" xfId="16493" xr:uid="{D5E3D2FE-99A2-4C1B-8A11-784E8F91D40D}"/>
    <cellStyle name="Ввод  3 2 2 8" xfId="1027" xr:uid="{45A5BF54-E542-470D-A034-BC86C8091B29}"/>
    <cellStyle name="Ввод  3 2 2 8 2" xfId="2388" xr:uid="{052C895F-C3E8-4869-8646-32641E6E39DB}"/>
    <cellStyle name="Ввод  3 2 2 8 2 2" xfId="4646" xr:uid="{2CC550CD-BF57-465C-9C4A-E354632936F1}"/>
    <cellStyle name="Ввод  3 2 2 8 2 3" xfId="9271" xr:uid="{35662667-078D-4915-9F7C-E30DFD07E16F}"/>
    <cellStyle name="Ввод  3 2 2 8 2 4" xfId="12261" xr:uid="{C2C4DCF0-B9A6-4958-B8F9-FA3593FE230B}"/>
    <cellStyle name="Ввод  3 2 2 8 2 5" xfId="13857" xr:uid="{4EEB98F1-A61E-43A2-941B-8FA5C4938E72}"/>
    <cellStyle name="Ввод  3 2 2 8 2 6" xfId="19923" xr:uid="{08197462-889B-4769-A00D-A09CAEC4918E}"/>
    <cellStyle name="Ввод  3 2 2 8 3" xfId="3297" xr:uid="{51C78039-BED5-48A7-A3BB-61E275C62008}"/>
    <cellStyle name="Ввод  3 2 2 8 4" xfId="6014" xr:uid="{F36A4449-58C0-4AD5-9C19-4AFF69FC3AF1}"/>
    <cellStyle name="Ввод  3 2 2 8 5" xfId="7208" xr:uid="{A2AC60E7-C039-4451-8321-402404106423}"/>
    <cellStyle name="Ввод  3 2 2 8 6" xfId="10899" xr:uid="{30344287-422B-41A1-A49B-DF4E7CF45D3B}"/>
    <cellStyle name="Ввод  3 2 2 8 7" xfId="13722" xr:uid="{27D26BA5-C98F-42BF-94E5-8184F8BB07B1}"/>
    <cellStyle name="Ввод  3 2 2 8 8" xfId="18574" xr:uid="{62EE3EFA-B73D-4619-AD07-44A8C4D8584C}"/>
    <cellStyle name="Ввод  3 2 2 9" xfId="1893" xr:uid="{1E006C7D-2EC7-4D93-8A48-8AAA0B2CB51B}"/>
    <cellStyle name="Ввод  3 2 2 9 2" xfId="4151" xr:uid="{FA66D150-2791-4E09-8E31-F0A311C0DCA7}"/>
    <cellStyle name="Ввод  3 2 2 9 3" xfId="8776" xr:uid="{85CBF7C3-F4A1-44A5-8C1D-B52CC0C82CFE}"/>
    <cellStyle name="Ввод  3 2 2 9 4" xfId="11766" xr:uid="{049B57C5-1517-4F4F-BD86-BC55F93E259A}"/>
    <cellStyle name="Ввод  3 2 2 9 5" xfId="13628" xr:uid="{77652A95-E7E8-428F-ACA7-AF0E7EC68871}"/>
    <cellStyle name="Ввод  3 2 2 9 6" xfId="19428" xr:uid="{D2B7D6B0-9BF0-4404-9A25-33974C8ED6A6}"/>
    <cellStyle name="Ввод  3 2 20" xfId="10294" xr:uid="{55E9613F-95F9-4DD6-AB34-A0C5F8BB2890}"/>
    <cellStyle name="Ввод  3 2 21" xfId="15661" xr:uid="{E3040B40-26AF-461B-982D-A292D27FD6C3}"/>
    <cellStyle name="Ввод  3 2 22" xfId="16087" xr:uid="{1EB7504D-EA9F-4454-81CC-CA5378180500}"/>
    <cellStyle name="Ввод  3 2 23" xfId="17721" xr:uid="{9549F124-40DC-475E-AFE8-CF0621193A42}"/>
    <cellStyle name="Ввод  3 2 24" xfId="17960" xr:uid="{37CE177D-4262-44E4-8CA8-2EDD7C87A5BE}"/>
    <cellStyle name="Ввод  3 2 3" xfId="122" xr:uid="{00000000-0005-0000-0000-000025000000}"/>
    <cellStyle name="Ввод  3 2 3 10" xfId="2458" xr:uid="{E78A2B28-7BC1-4CF5-8499-06BD33B329DE}"/>
    <cellStyle name="Ввод  3 2 3 10 2" xfId="4714" xr:uid="{4149C6DF-B504-4A46-B894-9ECA6536547E}"/>
    <cellStyle name="Ввод  3 2 3 10 3" xfId="9341" xr:uid="{9A2FC930-39E6-4985-82B2-2F42E8FEF60E}"/>
    <cellStyle name="Ввод  3 2 3 10 4" xfId="12331" xr:uid="{6C28719B-650F-4F31-B5B4-707D257C511F}"/>
    <cellStyle name="Ввод  3 2 3 10 5" xfId="14053" xr:uid="{E93487C3-6DA7-4CDB-9E2A-160F4C946CF2}"/>
    <cellStyle name="Ввод  3 2 3 10 6" xfId="16767" xr:uid="{8089DAA9-7754-4F59-A0AC-3374A8C7AC90}"/>
    <cellStyle name="Ввод  3 2 3 10 7" xfId="19991" xr:uid="{CA89C01B-36DB-494C-ABA9-279C0FE37CBC}"/>
    <cellStyle name="Ввод  3 2 3 11" xfId="2731" xr:uid="{1A1EDA59-DD0C-480E-A3CE-08B6C8F6BD61}"/>
    <cellStyle name="Ввод  3 2 3 11 2" xfId="4981" xr:uid="{2C3476D5-3503-42F4-9F9F-4CCE91B45DA4}"/>
    <cellStyle name="Ввод  3 2 3 11 3" xfId="9612" xr:uid="{A004EE30-E282-49DC-9421-7972C64E3265}"/>
    <cellStyle name="Ввод  3 2 3 11 4" xfId="12602" xr:uid="{87539A39-5FAA-4CD9-AD91-722925DBB0D3}"/>
    <cellStyle name="Ввод  3 2 3 11 5" xfId="13755" xr:uid="{E7E5238A-1D84-4716-A065-A938A4D1E4D8}"/>
    <cellStyle name="Ввод  3 2 3 11 6" xfId="17034" xr:uid="{FD0AE1F5-15CA-46B7-907C-B9501383D4B7}"/>
    <cellStyle name="Ввод  3 2 3 11 7" xfId="20260" xr:uid="{4D6AF0AB-A5D0-4F19-B522-4902F1F992AA}"/>
    <cellStyle name="Ввод  3 2 3 12" xfId="467" xr:uid="{C59AF42D-EE93-4DC7-8157-0614E5E6E327}"/>
    <cellStyle name="Ввод  3 2 3 12 2" xfId="5268" xr:uid="{2AA1E0AD-5DEC-46F0-A0B1-D335C3088650}"/>
    <cellStyle name="Ввод  3 2 3 12 3" xfId="9897" xr:uid="{E97B9739-FF70-4901-8AC0-C62ABAA5ED32}"/>
    <cellStyle name="Ввод  3 2 3 12 4" xfId="12889" xr:uid="{CF6FBCCF-DD89-4FF4-A45B-A3875DC50BBD}"/>
    <cellStyle name="Ввод  3 2 3 12 5" xfId="15792" xr:uid="{D41D3D45-1EE3-4BAD-AC3A-D15CAE54619A}"/>
    <cellStyle name="Ввод  3 2 3 12 6" xfId="17319" xr:uid="{07C56B79-19E6-4B12-B7C3-F10E0998C7C6}"/>
    <cellStyle name="Ввод  3 2 3 13" xfId="5465" xr:uid="{810D2D07-DDCE-4EFF-AB31-F3AD419114CD}"/>
    <cellStyle name="Ввод  3 2 3 13 2" xfId="10096" xr:uid="{1FF43A06-07EA-41AD-8DDD-778B5B9BA010}"/>
    <cellStyle name="Ввод  3 2 3 13 3" xfId="13088" xr:uid="{415A56E2-AE85-4574-843A-16A6AC6CB09A}"/>
    <cellStyle name="Ввод  3 2 3 13 4" xfId="14118" xr:uid="{60DDE1A9-1E7F-4F9A-BAE6-428654201476}"/>
    <cellStyle name="Ввод  3 2 3 13 5" xfId="17514" xr:uid="{7980FDB9-F896-4CF1-A801-597B68417578}"/>
    <cellStyle name="Ввод  3 2 3 14" xfId="5682" xr:uid="{18304B11-F90B-4827-BEE4-E2B1A38B5948}"/>
    <cellStyle name="Ввод  3 2 3 15" xfId="7337" xr:uid="{4698ACE3-1BAD-4AA7-A2E3-76A5166A0DEB}"/>
    <cellStyle name="Ввод  3 2 3 16" xfId="10339" xr:uid="{C782CEE9-AA91-40A6-954B-F8D2CE7A53D5}"/>
    <cellStyle name="Ввод  3 2 3 17" xfId="15428" xr:uid="{7716D9BF-45DC-4826-BA0E-7A5E0B13B829}"/>
    <cellStyle name="Ввод  3 2 3 18" xfId="16199" xr:uid="{60DDFCCE-D2B1-4399-BED6-F37D87DA48E4}"/>
    <cellStyle name="Ввод  3 2 3 19" xfId="17766" xr:uid="{AB1CE48A-0B89-4EC0-9AF5-9451FEA335B8}"/>
    <cellStyle name="Ввод  3 2 3 2" xfId="211" xr:uid="{0754EEEC-9CEE-45EF-AB0A-1DD1AD56CCF8}"/>
    <cellStyle name="Ввод  3 2 3 2 10" xfId="8450" xr:uid="{05071193-E330-47E8-9A0C-0E4BF060BEC3}"/>
    <cellStyle name="Ввод  3 2 3 2 11" xfId="10414" xr:uid="{931D0264-40A7-495D-B2BA-B6AD480FF5B7}"/>
    <cellStyle name="Ввод  3 2 3 2 12" xfId="15125" xr:uid="{9C7519BE-072D-4381-BD2B-B7721A1F46C4}"/>
    <cellStyle name="Ввод  3 2 3 2 13" xfId="16274" xr:uid="{E36D24BE-AAE1-4E70-AA70-507B54800E48}"/>
    <cellStyle name="Ввод  3 2 3 2 14" xfId="17854" xr:uid="{9906265F-D5F2-4EAB-AC75-748DB322134D}"/>
    <cellStyle name="Ввод  3 2 3 2 15" xfId="18090" xr:uid="{A86BA7B0-AA23-472D-83DA-5AE1A4E4B81D}"/>
    <cellStyle name="Ввод  3 2 3 2 2" xfId="1735" xr:uid="{FF8AB520-63AB-4BB0-9DE3-B062E4217A5C}"/>
    <cellStyle name="Ввод  3 2 3 2 2 2" xfId="3993" xr:uid="{63D95528-3907-4B2A-86C3-D7CCD11A8A01}"/>
    <cellStyle name="Ввод  3 2 3 2 2 3" xfId="6017" xr:uid="{A89FC28A-C6E1-4FFB-8AD6-C14F5B50B354}"/>
    <cellStyle name="Ввод  3 2 3 2 2 4" xfId="7319" xr:uid="{9CDD4A76-2401-462C-BBE6-B88981B3CBC3}"/>
    <cellStyle name="Ввод  3 2 3 2 2 5" xfId="11607" xr:uid="{D0FC79EF-D92D-436D-99E9-CBC883A56463}"/>
    <cellStyle name="Ввод  3 2 3 2 2 6" xfId="16154" xr:uid="{42D463BD-EC63-47DC-9100-C5BD4987E4DA}"/>
    <cellStyle name="Ввод  3 2 3 2 2 7" xfId="19270" xr:uid="{71876DEF-1C1F-465E-8ED2-7D8EC1DC30B5}"/>
    <cellStyle name="Ввод  3 2 3 2 3" xfId="1911" xr:uid="{994F5111-963D-4416-B181-C3D83E9B8D6B}"/>
    <cellStyle name="Ввод  3 2 3 2 3 2" xfId="4169" xr:uid="{26922139-4D18-416F-A3F2-6C1325973E54}"/>
    <cellStyle name="Ввод  3 2 3 2 3 3" xfId="6018" xr:uid="{E2F1264B-EAD9-4991-98CF-887BE814779D}"/>
    <cellStyle name="Ввод  3 2 3 2 3 4" xfId="8794" xr:uid="{271AC47B-7BEE-4EA8-9FA5-DCF8A552BE48}"/>
    <cellStyle name="Ввод  3 2 3 2 3 5" xfId="11784" xr:uid="{D8DA1BAA-0D26-4C16-8085-7E4BCC2140DD}"/>
    <cellStyle name="Ввод  3 2 3 2 3 6" xfId="14513" xr:uid="{67C31145-75F9-4CBD-B8C4-B1BE656EE4E4}"/>
    <cellStyle name="Ввод  3 2 3 2 3 7" xfId="19446" xr:uid="{52BE6546-B73A-47E4-A048-779A97AF9D68}"/>
    <cellStyle name="Ввод  3 2 3 2 4" xfId="1131" xr:uid="{87C35B65-E45F-40BF-9D74-562097FFAC1C}"/>
    <cellStyle name="Ввод  3 2 3 2 4 2" xfId="3396" xr:uid="{AEEC4CDC-EAB3-4363-8D89-F4B5D3968B2A}"/>
    <cellStyle name="Ввод  3 2 3 2 4 3" xfId="5679" xr:uid="{07E60F82-2CB9-4B69-92C8-DB16FEA33D87}"/>
    <cellStyle name="Ввод  3 2 3 2 4 4" xfId="7914" xr:uid="{E6CA5C9B-C757-4C0B-B107-10BF1DC17455}"/>
    <cellStyle name="Ввод  3 2 3 2 4 5" xfId="11003" xr:uid="{C9FE2B82-E3AE-4748-B14D-B3B2EEDC3A9E}"/>
    <cellStyle name="Ввод  3 2 3 2 4 6" xfId="16155" xr:uid="{6E32CCAF-A9B7-49BE-8282-6834A7FC9127}"/>
    <cellStyle name="Ввод  3 2 3 2 4 7" xfId="18673" xr:uid="{A4AF77A2-E870-45CD-A2F3-AC72B7B3DFFE}"/>
    <cellStyle name="Ввод  3 2 3 2 5" xfId="2654" xr:uid="{2AB02EA7-EDD0-4009-8F87-8D730A05067D}"/>
    <cellStyle name="Ввод  3 2 3 2 5 2" xfId="4904" xr:uid="{8313E712-22EE-4585-9914-29D18665B38C}"/>
    <cellStyle name="Ввод  3 2 3 2 5 3" xfId="6019" xr:uid="{049D8593-BF6F-4600-836B-E9F9765C0567}"/>
    <cellStyle name="Ввод  3 2 3 2 5 4" xfId="9535" xr:uid="{07F323AB-6717-405C-B5F5-CA05E52A095C}"/>
    <cellStyle name="Ввод  3 2 3 2 5 5" xfId="12525" xr:uid="{B2A60924-F877-440A-8C72-0CFDC389A678}"/>
    <cellStyle name="Ввод  3 2 3 2 5 6" xfId="13725" xr:uid="{C8FC8527-3CD6-4F69-BEF7-D02B4C3F2E9F}"/>
    <cellStyle name="Ввод  3 2 3 2 5 7" xfId="16957" xr:uid="{897B1F06-1323-46D7-B815-5FEECF0F3E45}"/>
    <cellStyle name="Ввод  3 2 3 2 5 8" xfId="20183" xr:uid="{64AF4A33-2B22-4C75-9708-A4EFF19EC926}"/>
    <cellStyle name="Ввод  3 2 3 2 6" xfId="2816" xr:uid="{B7D392C4-E472-43F2-A3E9-D20465C2AAAC}"/>
    <cellStyle name="Ввод  3 2 3 2 6 2" xfId="5066" xr:uid="{290173DC-B1A0-4D9F-AFAD-DFE0547065CF}"/>
    <cellStyle name="Ввод  3 2 3 2 6 3" xfId="6020" xr:uid="{A1CDF26E-5552-4C21-9E92-01BEBA9E5D2C}"/>
    <cellStyle name="Ввод  3 2 3 2 6 4" xfId="9697" xr:uid="{8B082314-7F2E-4A00-AAB3-B6C62CC99EE5}"/>
    <cellStyle name="Ввод  3 2 3 2 6 5" xfId="12687" xr:uid="{C9181387-2F8D-43DD-BCFC-11F25DB56F2C}"/>
    <cellStyle name="Ввод  3 2 3 2 6 6" xfId="14895" xr:uid="{94C03114-2E3A-4692-931C-A12A4410CF75}"/>
    <cellStyle name="Ввод  3 2 3 2 6 7" xfId="17119" xr:uid="{1E98D9AE-FA2C-4E50-950F-B6699F73D15D}"/>
    <cellStyle name="Ввод  3 2 3 2 6 8" xfId="20345" xr:uid="{3CFBF806-5633-4DF7-90D4-89F5784B0A69}"/>
    <cellStyle name="Ввод  3 2 3 2 7" xfId="542" xr:uid="{7A752D71-4085-453D-8F8D-1D9B50EFB05B}"/>
    <cellStyle name="Ввод  3 2 3 2 7 2" xfId="5223" xr:uid="{127F426D-0479-4F54-8443-A5701FD33A2B}"/>
    <cellStyle name="Ввод  3 2 3 2 7 3" xfId="9852" xr:uid="{01BD61A9-CAD9-4820-8645-DF1F33DE240F}"/>
    <cellStyle name="Ввод  3 2 3 2 7 4" xfId="12844" xr:uid="{1EBE8466-EC14-4544-8AB1-AC05C1186FF0}"/>
    <cellStyle name="Ввод  3 2 3 2 7 5" xfId="14713" xr:uid="{AE7E9B76-97EF-43E6-861D-CE5E23C40FDB}"/>
    <cellStyle name="Ввод  3 2 3 2 7 6" xfId="17274" xr:uid="{7D3C98AF-2265-46BE-B0E8-5A62345FE679}"/>
    <cellStyle name="Ввод  3 2 3 2 8" xfId="5550" xr:uid="{F5C2CE2F-004E-44B0-88C4-80DD6E8F1D32}"/>
    <cellStyle name="Ввод  3 2 3 2 8 2" xfId="10181" xr:uid="{EB26BC77-17CC-4DEF-BB07-3C23816A2C95}"/>
    <cellStyle name="Ввод  3 2 3 2 8 3" xfId="13173" xr:uid="{03A68373-51D0-431A-ABB1-3002CA4BD67B}"/>
    <cellStyle name="Ввод  3 2 3 2 8 4" xfId="15574" xr:uid="{D7730D46-059D-4E96-9E39-88AC74EBE185}"/>
    <cellStyle name="Ввод  3 2 3 2 8 5" xfId="17599" xr:uid="{703950AA-99C9-4DF6-948D-37C60D4C1C02}"/>
    <cellStyle name="Ввод  3 2 3 2 9" xfId="6016" xr:uid="{67202E14-4D1C-432E-B598-67B83ABD3F73}"/>
    <cellStyle name="Ввод  3 2 3 20" xfId="18005" xr:uid="{3B04F66D-A9B2-4DDC-839B-DAFF810FEF96}"/>
    <cellStyle name="Ввод  3 2 3 3" xfId="287" xr:uid="{3B3FAD06-DFC9-4FCD-9379-E7BC5C5F99C6}"/>
    <cellStyle name="Ввод  3 2 3 3 10" xfId="8391" xr:uid="{A4595F76-F9F7-4D0D-9872-72188ED18D69}"/>
    <cellStyle name="Ввод  3 2 3 3 11" xfId="10494" xr:uid="{EC3AA517-5354-4DD7-B278-E323CFE9DF94}"/>
    <cellStyle name="Ввод  3 2 3 3 12" xfId="15087" xr:uid="{030D1249-B62E-4820-B9BE-DD16867F3F8E}"/>
    <cellStyle name="Ввод  3 2 3 3 13" xfId="16354" xr:uid="{A67AFA69-C875-4F35-904F-904FB166B76C}"/>
    <cellStyle name="Ввод  3 2 3 3 14" xfId="17930" xr:uid="{BEDE55B4-BE85-460B-B399-68507E1A01B2}"/>
    <cellStyle name="Ввод  3 2 3 3 15" xfId="18165" xr:uid="{253F4EA9-5F93-41D8-A2D7-619949847284}"/>
    <cellStyle name="Ввод  3 2 3 3 2" xfId="1810" xr:uid="{1494864B-3328-4DC7-A2EC-C973F7133B6E}"/>
    <cellStyle name="Ввод  3 2 3 3 2 2" xfId="4068" xr:uid="{933501DD-2A1F-49C2-8F76-F52C8609D414}"/>
    <cellStyle name="Ввод  3 2 3 3 2 3" xfId="6023" xr:uid="{1166AB1D-B481-40BA-9358-B1467D8F56D5}"/>
    <cellStyle name="Ввод  3 2 3 3 2 4" xfId="8693" xr:uid="{2B8BAFD0-F59A-4FFA-9C85-FA5446603F77}"/>
    <cellStyle name="Ввод  3 2 3 3 2 5" xfId="11683" xr:uid="{2908625E-08B8-4FDD-AC18-D200CD0061FA}"/>
    <cellStyle name="Ввод  3 2 3 3 2 6" xfId="14021" xr:uid="{744F93C1-C509-47F3-8562-D2F367E10DB3}"/>
    <cellStyle name="Ввод  3 2 3 3 2 7" xfId="19345" xr:uid="{08CB8AE5-29EB-4AF0-9B91-BEE326E954D7}"/>
    <cellStyle name="Ввод  3 2 3 3 3" xfId="1983" xr:uid="{1CBB5138-06CA-4F24-B8B5-FF5F19F5CB77}"/>
    <cellStyle name="Ввод  3 2 3 3 3 2" xfId="4241" xr:uid="{F7805285-8553-4884-9301-51AAB24D17DD}"/>
    <cellStyle name="Ввод  3 2 3 3 3 3" xfId="6024" xr:uid="{78B5CBC8-B2E2-486B-B3FF-1A49A020CF4E}"/>
    <cellStyle name="Ввод  3 2 3 3 3 4" xfId="8866" xr:uid="{CD5471BA-F89E-4E40-8361-603A860ABA46}"/>
    <cellStyle name="Ввод  3 2 3 3 3 5" xfId="11856" xr:uid="{16C33940-E486-474C-A6D2-EB25CCE9380E}"/>
    <cellStyle name="Ввод  3 2 3 3 3 6" xfId="14512" xr:uid="{A1B2BD43-DE66-4069-B754-BCBE218F5A55}"/>
    <cellStyle name="Ввод  3 2 3 3 3 7" xfId="19518" xr:uid="{1641CA9B-B6BE-44C8-8AB1-95987AB81732}"/>
    <cellStyle name="Ввод  3 2 3 3 4" xfId="1211" xr:uid="{8A6D6853-9679-44A6-9537-DE7FB941AFDD}"/>
    <cellStyle name="Ввод  3 2 3 3 4 2" xfId="3476" xr:uid="{F9E1C567-42AB-41AE-B174-0A4C9F397940}"/>
    <cellStyle name="Ввод  3 2 3 3 4 3" xfId="6025" xr:uid="{F063000D-F2AC-405C-AE3D-79D85A8A50E1}"/>
    <cellStyle name="Ввод  3 2 3 3 4 4" xfId="7834" xr:uid="{B7B157E4-BDBF-42DA-89A1-BF0D9CD6ACFC}"/>
    <cellStyle name="Ввод  3 2 3 3 4 5" xfId="11083" xr:uid="{1E485470-BC3B-42CD-8265-A3817328F6F9}"/>
    <cellStyle name="Ввод  3 2 3 3 4 6" xfId="16052" xr:uid="{5B365022-E7E9-4CB2-9888-CCCB9F7765C4}"/>
    <cellStyle name="Ввод  3 2 3 3 4 7" xfId="18753" xr:uid="{2962E750-2617-4FBA-B82E-E7B5E377B98F}"/>
    <cellStyle name="Ввод  3 2 3 3 5" xfId="2434" xr:uid="{B1D1C972-DCD3-4B10-99AE-0D0F9E2492F2}"/>
    <cellStyle name="Ввод  3 2 3 3 5 2" xfId="4691" xr:uid="{C1757C19-7AE9-4958-82FE-1891363BF84D}"/>
    <cellStyle name="Ввод  3 2 3 3 5 3" xfId="6026" xr:uid="{8C18C617-B16B-4F17-B638-F28498D53D7E}"/>
    <cellStyle name="Ввод  3 2 3 3 5 4" xfId="9317" xr:uid="{E9C5507D-EA8E-4C28-BA1C-BFF116E41F7A}"/>
    <cellStyle name="Ввод  3 2 3 3 5 5" xfId="12307" xr:uid="{E5F2F3A2-C731-49C4-83F6-69F71F2DAF5B}"/>
    <cellStyle name="Ввод  3 2 3 3 5 6" xfId="15084" xr:uid="{20580682-F032-4BF4-A121-C4050DE281D1}"/>
    <cellStyle name="Ввод  3 2 3 3 5 7" xfId="16744" xr:uid="{91A484DE-21D1-45EB-86FC-8E394282763A}"/>
    <cellStyle name="Ввод  3 2 3 3 5 8" xfId="19968" xr:uid="{5D7EA6E1-1381-4416-989E-5F4857930D68}"/>
    <cellStyle name="Ввод  3 2 3 3 6" xfId="2891" xr:uid="{B89C048A-35E7-4507-9275-43573AF9F29D}"/>
    <cellStyle name="Ввод  3 2 3 3 6 2" xfId="5141" xr:uid="{D7FD71CD-51F8-4F85-9AF3-E3868589E90B}"/>
    <cellStyle name="Ввод  3 2 3 3 6 3" xfId="6027" xr:uid="{318FAE8F-DB0E-487B-9C12-F82D41E4DBD0}"/>
    <cellStyle name="Ввод  3 2 3 3 6 4" xfId="9772" xr:uid="{0496921C-E78F-4584-A99A-C340D2BA7818}"/>
    <cellStyle name="Ввод  3 2 3 3 6 5" xfId="12762" xr:uid="{9A196EDD-3D80-49F7-8C90-4F8540633A5C}"/>
    <cellStyle name="Ввод  3 2 3 3 6 6" xfId="14817" xr:uid="{DEA72937-B0BF-4EF8-B44C-B00889101A68}"/>
    <cellStyle name="Ввод  3 2 3 3 6 7" xfId="17194" xr:uid="{ADECF4CA-3AE7-4016-8244-66CFB47252C4}"/>
    <cellStyle name="Ввод  3 2 3 3 6 8" xfId="20420" xr:uid="{3B0B2A42-974A-4D08-AAD7-5DBBFD491F33}"/>
    <cellStyle name="Ввод  3 2 3 3 7" xfId="622" xr:uid="{451903B5-F98B-4CF8-B209-DDE12317CBA5}"/>
    <cellStyle name="Ввод  3 2 3 3 7 2" xfId="5183" xr:uid="{95096E0C-3A68-4ADF-B903-EAB835756934}"/>
    <cellStyle name="Ввод  3 2 3 3 7 3" xfId="9813" xr:uid="{C83C4051-6727-4149-BEFF-DE3F504662A9}"/>
    <cellStyle name="Ввод  3 2 3 3 7 4" xfId="12804" xr:uid="{396B43B8-6BF3-4CC6-80A7-5BD9752E2B13}"/>
    <cellStyle name="Ввод  3 2 3 3 7 5" xfId="15892" xr:uid="{71AF75A7-1A75-4304-8770-DE6536BE9463}"/>
    <cellStyle name="Ввод  3 2 3 3 7 6" xfId="17235" xr:uid="{FF687547-61E1-4C06-9D47-63BED3267807}"/>
    <cellStyle name="Ввод  3 2 3 3 8" xfId="5625" xr:uid="{A2381FA6-09E0-4AAE-9AF6-170A10C38DC9}"/>
    <cellStyle name="Ввод  3 2 3 3 8 2" xfId="10256" xr:uid="{24D931AB-3065-4D16-BF31-B8946884DDED}"/>
    <cellStyle name="Ввод  3 2 3 3 8 3" xfId="13248" xr:uid="{FB46A28B-4789-4FD4-B50D-A6138BC538EA}"/>
    <cellStyle name="Ввод  3 2 3 3 8 4" xfId="12296" xr:uid="{CC678014-2118-40E9-B71A-D5D775A573A9}"/>
    <cellStyle name="Ввод  3 2 3 3 8 5" xfId="17674" xr:uid="{9727AECB-B949-4EA6-8701-B86956D0963C}"/>
    <cellStyle name="Ввод  3 2 3 3 9" xfId="6022" xr:uid="{BEDF3CCE-AFF3-4AF5-AA7A-636E30E3F77F}"/>
    <cellStyle name="Ввод  3 2 3 4" xfId="702" xr:uid="{D14686B8-00CF-4963-89C8-2F90871CB643}"/>
    <cellStyle name="Ввод  3 2 3 4 10" xfId="18249" xr:uid="{9E6574A8-56F8-44F1-9846-EBF0C3DA21E0}"/>
    <cellStyle name="Ввод  3 2 3 4 2" xfId="2063" xr:uid="{3F9BC20D-E2F2-49D5-A674-63F69DB94320}"/>
    <cellStyle name="Ввод  3 2 3 4 2 2" xfId="4321" xr:uid="{F7023DEB-3318-48F8-AFC9-2209D941E0C5}"/>
    <cellStyle name="Ввод  3 2 3 4 2 3" xfId="8946" xr:uid="{B53C549C-4320-4E4C-900C-B3518609CA4B}"/>
    <cellStyle name="Ввод  3 2 3 4 2 4" xfId="11936" xr:uid="{A89C8C89-911E-486E-BCCE-0C527DCF1D9D}"/>
    <cellStyle name="Ввод  3 2 3 4 2 5" xfId="14107" xr:uid="{0AF44681-DC49-450F-B368-A4C27E78EB9A}"/>
    <cellStyle name="Ввод  3 2 3 4 2 6" xfId="19598" xr:uid="{25EC308A-6D19-4042-9359-02F393EFB18B}"/>
    <cellStyle name="Ввод  3 2 3 4 3" xfId="1291" xr:uid="{7744AFE5-9ABA-4582-8F98-8E0B5784BB9E}"/>
    <cellStyle name="Ввод  3 2 3 4 3 2" xfId="3556" xr:uid="{2DE31766-73D1-41F4-9E39-048073D6268C}"/>
    <cellStyle name="Ввод  3 2 3 4 3 3" xfId="7748" xr:uid="{F3D50073-3BA4-4933-9B15-4FB3A72B513E}"/>
    <cellStyle name="Ввод  3 2 3 4 3 4" xfId="11163" xr:uid="{B836553A-87E3-414B-9C4E-811E3F8D2A4D}"/>
    <cellStyle name="Ввод  3 2 3 4 3 5" xfId="14073" xr:uid="{3AEAD1E0-F90E-4D39-B1EB-0235EBD9A66E}"/>
    <cellStyle name="Ввод  3 2 3 4 3 6" xfId="18833" xr:uid="{F35747A5-926F-46FC-8D3E-C02CF82CDFB6}"/>
    <cellStyle name="Ввод  3 2 3 4 4" xfId="2972" xr:uid="{78299782-7D24-4472-9F49-AFE0556ED4A4}"/>
    <cellStyle name="Ввод  3 2 3 4 5" xfId="6029" xr:uid="{8ABCC805-CB00-4FA5-B08B-6B5BDD74ECF8}"/>
    <cellStyle name="Ввод  3 2 3 4 6" xfId="8321" xr:uid="{0A398E78-D577-4E42-A901-B3D77C0C3A53}"/>
    <cellStyle name="Ввод  3 2 3 4 7" xfId="10574" xr:uid="{F89F9DF9-D258-4590-B896-76B1FDA6BF95}"/>
    <cellStyle name="Ввод  3 2 3 4 8" xfId="15158" xr:uid="{DCFB0CBC-2361-44E7-9AFA-C1AC91B818F2}"/>
    <cellStyle name="Ввод  3 2 3 4 9" xfId="16434" xr:uid="{B4C583C0-BF4F-4372-9FC3-B91AC4BE890E}"/>
    <cellStyle name="Ввод  3 2 3 5" xfId="823" xr:uid="{8DAD2129-1EEC-4EA1-8480-267EA0E5C582}"/>
    <cellStyle name="Ввод  3 2 3 5 10" xfId="18370" xr:uid="{1974F4B2-74D0-48ED-A79C-AC48EDCFE955}"/>
    <cellStyle name="Ввод  3 2 3 5 2" xfId="2184" xr:uid="{DB48257C-5C63-43F2-949C-3D649BB8C032}"/>
    <cellStyle name="Ввод  3 2 3 5 2 2" xfId="4442" xr:uid="{833BD3E9-B524-4B14-B44C-A4FCFD98F367}"/>
    <cellStyle name="Ввод  3 2 3 5 2 3" xfId="9067" xr:uid="{E132E678-7D42-4142-9E00-1D4A86ECF89F}"/>
    <cellStyle name="Ввод  3 2 3 5 2 4" xfId="12057" xr:uid="{CE4FD893-357F-4465-BA74-98A3994BD731}"/>
    <cellStyle name="Ввод  3 2 3 5 2 5" xfId="14377" xr:uid="{7C22B8B2-FB3D-495D-AF77-29219FA9C7F1}"/>
    <cellStyle name="Ввод  3 2 3 5 2 6" xfId="19719" xr:uid="{D89CD17D-34CA-4059-B78C-333AA178583A}"/>
    <cellStyle name="Ввод  3 2 3 5 3" xfId="1412" xr:uid="{034BE0F4-0D54-46A5-A658-C1AB2183ED36}"/>
    <cellStyle name="Ввод  3 2 3 5 3 2" xfId="3677" xr:uid="{12685784-1EDF-4DF7-B5B8-AEFD858FB0B2}"/>
    <cellStyle name="Ввод  3 2 3 5 3 3" xfId="7299" xr:uid="{4DB3627F-64B0-471C-AF05-54E1BF3D33F0}"/>
    <cellStyle name="Ввод  3 2 3 5 3 4" xfId="11284" xr:uid="{EF11F73C-2C0A-4663-9067-3B7B3B3A2382}"/>
    <cellStyle name="Ввод  3 2 3 5 3 5" xfId="14407" xr:uid="{84BF17B0-9698-47EC-B547-840435F0366C}"/>
    <cellStyle name="Ввод  3 2 3 5 3 6" xfId="18954" xr:uid="{A0FA8DD5-9230-4CEA-AA43-41DDDCF552C3}"/>
    <cellStyle name="Ввод  3 2 3 5 4" xfId="3093" xr:uid="{1F95B010-25B6-4477-8747-1EBB8EAB5419}"/>
    <cellStyle name="Ввод  3 2 3 5 5" xfId="6030" xr:uid="{F5842AB7-8056-4FB6-A224-6857A6CE303A}"/>
    <cellStyle name="Ввод  3 2 3 5 6" xfId="8213" xr:uid="{F49369A8-4BB3-4EF3-AE61-B0A804B5D769}"/>
    <cellStyle name="Ввод  3 2 3 5 7" xfId="10695" xr:uid="{AB6EA1A9-E444-44C3-9FA7-BBAAFEECAFFB}"/>
    <cellStyle name="Ввод  3 2 3 5 8" xfId="15607" xr:uid="{C0BD658E-336D-433A-9518-57119F46F282}"/>
    <cellStyle name="Ввод  3 2 3 5 9" xfId="16555" xr:uid="{598B0057-2281-4B46-9F4D-B9EBADC85596}"/>
    <cellStyle name="Ввод  3 2 3 6" xfId="899" xr:uid="{57119D1A-A88C-47BC-830F-12A0A59CE4BE}"/>
    <cellStyle name="Ввод  3 2 3 6 10" xfId="18446" xr:uid="{B6B356EE-CC41-4630-8EBC-12628D67F7BE}"/>
    <cellStyle name="Ввод  3 2 3 6 2" xfId="2260" xr:uid="{67249A2E-CAD3-476A-BD2F-CD5A20AE670C}"/>
    <cellStyle name="Ввод  3 2 3 6 2 2" xfId="4518" xr:uid="{B216B685-D493-43CA-9F89-606D1B556F80}"/>
    <cellStyle name="Ввод  3 2 3 6 2 3" xfId="9143" xr:uid="{203E0870-A925-44D6-BB14-D2EB7D839848}"/>
    <cellStyle name="Ввод  3 2 3 6 2 4" xfId="12133" xr:uid="{9469C831-E99E-4608-A4F3-CB2B81B12133}"/>
    <cellStyle name="Ввод  3 2 3 6 2 5" xfId="15030" xr:uid="{EC63E601-E55E-4E47-99D3-8408A19C4682}"/>
    <cellStyle name="Ввод  3 2 3 6 2 6" xfId="19795" xr:uid="{CB0EA79B-DBC9-4C2A-B3A8-6160DEF67526}"/>
    <cellStyle name="Ввод  3 2 3 6 3" xfId="1488" xr:uid="{2AD956D8-0B8E-4286-AEF7-93596AFE747D}"/>
    <cellStyle name="Ввод  3 2 3 6 3 2" xfId="3753" xr:uid="{E9D2A2CC-C1A2-43FA-AF48-DCE5ED8429C2}"/>
    <cellStyle name="Ввод  3 2 3 6 3 3" xfId="7274" xr:uid="{710C1053-88EA-4B6F-849F-41A4AB655E83}"/>
    <cellStyle name="Ввод  3 2 3 6 3 4" xfId="11360" xr:uid="{F9BDCFF1-6B24-4DDB-A663-EA1FF0C43FF2}"/>
    <cellStyle name="Ввод  3 2 3 6 3 5" xfId="14919" xr:uid="{0C758961-9FC7-4CF8-95B7-5B7B0543174F}"/>
    <cellStyle name="Ввод  3 2 3 6 3 6" xfId="19030" xr:uid="{1A95BF12-BBE0-4647-8BD4-2143DAF61119}"/>
    <cellStyle name="Ввод  3 2 3 6 4" xfId="3169" xr:uid="{82C9C5C0-9BC3-4883-97D3-331DF7E1F33C}"/>
    <cellStyle name="Ввод  3 2 3 6 5" xfId="6031" xr:uid="{D204ADC1-6702-483B-90E2-2A465D0E503C}"/>
    <cellStyle name="Ввод  3 2 3 6 6" xfId="8143" xr:uid="{391A6FAA-67CE-4E25-8EC9-A97AC315D474}"/>
    <cellStyle name="Ввод  3 2 3 6 7" xfId="10771" xr:uid="{B773DC8B-9A51-4E53-BB82-A0173E930D7B}"/>
    <cellStyle name="Ввод  3 2 3 6 8" xfId="14526" xr:uid="{8151F331-C8EF-4D16-BC4E-B2475E47C949}"/>
    <cellStyle name="Ввод  3 2 3 6 9" xfId="16631" xr:uid="{0427259D-AD1E-4166-AB7E-48F08F6A09BB}"/>
    <cellStyle name="Ввод  3 2 3 7" xfId="967" xr:uid="{0BDEF308-287C-453B-B40B-03EA71AB0F3B}"/>
    <cellStyle name="Ввод  3 2 3 7 10" xfId="18514" xr:uid="{7BF1AF3F-F1C2-4235-8ADF-C07594BDBB56}"/>
    <cellStyle name="Ввод  3 2 3 7 2" xfId="2328" xr:uid="{DBC69AF9-CDD5-4943-A650-FE27FA54E21B}"/>
    <cellStyle name="Ввод  3 2 3 7 2 2" xfId="4586" xr:uid="{DF8757AC-0D92-4324-AD3F-2FC24224938F}"/>
    <cellStyle name="Ввод  3 2 3 7 2 3" xfId="9211" xr:uid="{9E4E8724-136F-4D22-B931-A8E2F77DF3C4}"/>
    <cellStyle name="Ввод  3 2 3 7 2 4" xfId="12201" xr:uid="{F63A37D3-041F-484F-8B0D-9C0AA26F8200}"/>
    <cellStyle name="Ввод  3 2 3 7 2 5" xfId="13554" xr:uid="{5EB3F4D6-C5F0-4743-8880-24A6C51115E5}"/>
    <cellStyle name="Ввод  3 2 3 7 2 6" xfId="19863" xr:uid="{71196104-5362-4328-B2D0-196200AD968A}"/>
    <cellStyle name="Ввод  3 2 3 7 3" xfId="1556" xr:uid="{287D2CF5-C2A4-4140-AFE8-8BF308526E32}"/>
    <cellStyle name="Ввод  3 2 3 7 3 2" xfId="3821" xr:uid="{93F305F4-DE25-4F5D-B48B-3CE8B553CD8E}"/>
    <cellStyle name="Ввод  3 2 3 7 3 3" xfId="7568" xr:uid="{E3CD4523-48AA-4C34-9E64-311BD99F597E}"/>
    <cellStyle name="Ввод  3 2 3 7 3 4" xfId="11428" xr:uid="{DDD06C9B-AF0C-44B9-9F4A-873F41001C17}"/>
    <cellStyle name="Ввод  3 2 3 7 3 5" xfId="15358" xr:uid="{8A780D9C-8A39-4853-967E-06FC2FB31967}"/>
    <cellStyle name="Ввод  3 2 3 7 3 6" xfId="19098" xr:uid="{404084A8-9FD7-4B72-B03E-68F9A16476CC}"/>
    <cellStyle name="Ввод  3 2 3 7 4" xfId="3237" xr:uid="{EC9D1518-119C-4703-B1DD-2AB5DA8E7265}"/>
    <cellStyle name="Ввод  3 2 3 7 5" xfId="5675" xr:uid="{E74397B6-D617-4AFC-B9BC-8352EC2E18BA}"/>
    <cellStyle name="Ввод  3 2 3 7 6" xfId="8083" xr:uid="{F296B561-6241-42F7-8F39-A18B8A78A9A3}"/>
    <cellStyle name="Ввод  3 2 3 7 7" xfId="10839" xr:uid="{26184E46-8936-44ED-A6C5-69657ACD0759}"/>
    <cellStyle name="Ввод  3 2 3 7 8" xfId="16086" xr:uid="{6D231C93-63EA-43D6-B878-423A5316734F}"/>
    <cellStyle name="Ввод  3 2 3 7 9" xfId="16699" xr:uid="{BDE50B85-F1BB-42AB-884D-DE9BD3C16D6F}"/>
    <cellStyle name="Ввод  3 2 3 8" xfId="1042" xr:uid="{7FB4D045-8642-4205-B145-86E262B2A7C2}"/>
    <cellStyle name="Ввод  3 2 3 8 2" xfId="2403" xr:uid="{28846386-F960-4C1D-9D76-071A010700A2}"/>
    <cellStyle name="Ввод  3 2 3 8 2 2" xfId="4661" xr:uid="{4508C221-928C-47FC-8FD8-E86EC6A7AA87}"/>
    <cellStyle name="Ввод  3 2 3 8 2 3" xfId="9286" xr:uid="{E3862D56-8A9D-4744-88AB-B4BEB25895A3}"/>
    <cellStyle name="Ввод  3 2 3 8 2 4" xfId="12276" xr:uid="{621073F8-F73D-415D-9831-47ECCF15EB5B}"/>
    <cellStyle name="Ввод  3 2 3 8 2 5" xfId="15653" xr:uid="{D212A672-2ABB-48B9-BC89-A821E7B306DB}"/>
    <cellStyle name="Ввод  3 2 3 8 2 6" xfId="19938" xr:uid="{6588F93F-59C9-45FF-BDAB-89461D84065D}"/>
    <cellStyle name="Ввод  3 2 3 8 3" xfId="3312" xr:uid="{2B389750-7B40-45B0-990A-4D6169F70142}"/>
    <cellStyle name="Ввод  3 2 3 8 4" xfId="6032" xr:uid="{9B862A8F-EE7D-414B-A857-6CA269749817}"/>
    <cellStyle name="Ввод  3 2 3 8 5" xfId="8001" xr:uid="{9DD1258A-461A-429B-A994-44090DEE15E5}"/>
    <cellStyle name="Ввод  3 2 3 8 6" xfId="10914" xr:uid="{467A372D-F582-4D89-8A46-08AB5D0F9EF1}"/>
    <cellStyle name="Ввод  3 2 3 8 7" xfId="16057" xr:uid="{D938D65E-C152-4A7F-861F-4A94CB9F536C}"/>
    <cellStyle name="Ввод  3 2 3 8 8" xfId="18589" xr:uid="{81681A8A-D877-409B-BF7A-A0DFAF3D6602}"/>
    <cellStyle name="Ввод  3 2 3 9" xfId="1926" xr:uid="{E65DF640-667C-402D-ACBE-C0F78C943FD1}"/>
    <cellStyle name="Ввод  3 2 3 9 2" xfId="4184" xr:uid="{A506CB03-FF46-4407-B77D-A458CF9832D9}"/>
    <cellStyle name="Ввод  3 2 3 9 3" xfId="8809" xr:uid="{031B1171-790E-497F-B144-8DBA7FBE251A}"/>
    <cellStyle name="Ввод  3 2 3 9 4" xfId="11799" xr:uid="{4F991C4A-96C5-4C36-AFE6-803B7E26FB4D}"/>
    <cellStyle name="Ввод  3 2 3 9 5" xfId="13696" xr:uid="{2EBAB483-8AFF-4A21-AEBE-E52EE4E87CBD}"/>
    <cellStyle name="Ввод  3 2 3 9 6" xfId="19461" xr:uid="{13DF0116-DB16-4037-B4B7-99FC091CAEEA}"/>
    <cellStyle name="Ввод  3 2 4" xfId="137" xr:uid="{00000000-0005-0000-0000-000026000000}"/>
    <cellStyle name="Ввод  3 2 4 10" xfId="2610" xr:uid="{83625FCF-D573-488B-915C-FB9A0E060CE2}"/>
    <cellStyle name="Ввод  3 2 4 10 2" xfId="4860" xr:uid="{88343BFA-BBEA-45D0-90CB-A8C38754C6A4}"/>
    <cellStyle name="Ввод  3 2 4 10 3" xfId="9491" xr:uid="{882BACCD-3E86-4BD1-BEA0-155E446C70FF}"/>
    <cellStyle name="Ввод  3 2 4 10 4" xfId="12481" xr:uid="{EC2642BB-ADEA-4547-B0CB-06DFCD116922}"/>
    <cellStyle name="Ввод  3 2 4 10 5" xfId="14734" xr:uid="{C5F107A6-FAB0-4749-A978-DAAA59CCFC68}"/>
    <cellStyle name="Ввод  3 2 4 10 6" xfId="16913" xr:uid="{760C3361-2989-4707-8FAC-BE0A51F03EAC}"/>
    <cellStyle name="Ввод  3 2 4 10 7" xfId="20139" xr:uid="{C164D14B-A3D9-4C74-B8E5-B7F2B3F61C32}"/>
    <cellStyle name="Ввод  3 2 4 11" xfId="2746" xr:uid="{24BB4777-FE50-4429-A6DD-9E328C5C0CC1}"/>
    <cellStyle name="Ввод  3 2 4 11 2" xfId="4996" xr:uid="{EC937E34-DB82-410E-A64A-1D901FD1AF9D}"/>
    <cellStyle name="Ввод  3 2 4 11 3" xfId="9627" xr:uid="{D2FD8A10-9D4A-455E-893E-EF85ED467FBD}"/>
    <cellStyle name="Ввод  3 2 4 11 4" xfId="12617" xr:uid="{07D1F951-4454-4000-8E82-A776D00CE8DB}"/>
    <cellStyle name="Ввод  3 2 4 11 5" xfId="13560" xr:uid="{46C1DA1E-B68E-4B19-A88D-9E7B6B283DDD}"/>
    <cellStyle name="Ввод  3 2 4 11 6" xfId="17049" xr:uid="{2B9C6B15-BD36-48A3-8143-4AAB330D822C}"/>
    <cellStyle name="Ввод  3 2 4 11 7" xfId="20275" xr:uid="{0DB36620-1F9C-4546-8A14-D1EDF7122E33}"/>
    <cellStyle name="Ввод  3 2 4 12" xfId="482" xr:uid="{99B6FE32-E470-4291-BD89-CC6AD889D69F}"/>
    <cellStyle name="Ввод  3 2 4 12 2" xfId="5400" xr:uid="{C20E93A2-EF1D-4FAC-8B60-565182338032}"/>
    <cellStyle name="Ввод  3 2 4 12 3" xfId="10029" xr:uid="{3DAAFAC1-D2EF-48BB-86FF-1CED6F47F0D8}"/>
    <cellStyle name="Ввод  3 2 4 12 4" xfId="13021" xr:uid="{E8352D5B-A7EF-4E32-B983-9F5C83EB4E5C}"/>
    <cellStyle name="Ввод  3 2 4 12 5" xfId="14271" xr:uid="{3CD641F1-6C62-4E32-8E54-86A55B14C35C}"/>
    <cellStyle name="Ввод  3 2 4 12 6" xfId="17450" xr:uid="{7AD076BC-EDD2-44E5-A32F-DF407A79C624}"/>
    <cellStyle name="Ввод  3 2 4 13" xfId="5480" xr:uid="{F896C087-27C8-4C81-91D1-EA9E264D032E}"/>
    <cellStyle name="Ввод  3 2 4 13 2" xfId="10111" xr:uid="{C7B1716E-AA06-4E91-85B7-B1D90FD87193}"/>
    <cellStyle name="Ввод  3 2 4 13 3" xfId="13103" xr:uid="{3FA36CA2-EEE2-478E-A048-4249EF088C18}"/>
    <cellStyle name="Ввод  3 2 4 13 4" xfId="13964" xr:uid="{6A8149CE-95EF-4883-806A-843980A6D448}"/>
    <cellStyle name="Ввод  3 2 4 13 5" xfId="17529" xr:uid="{5275AB5E-10B4-48FC-81EA-6BCED54CB715}"/>
    <cellStyle name="Ввод  3 2 4 14" xfId="6033" xr:uid="{07CFA44F-5529-49FF-AE0E-B8E92A970FCF}"/>
    <cellStyle name="Ввод  3 2 4 15" xfId="8512" xr:uid="{68EDAC66-BC31-4E3A-A107-357F320A1DDA}"/>
    <cellStyle name="Ввод  3 2 4 16" xfId="10354" xr:uid="{5AE9F8B6-85C4-4232-97E3-4D75F4B0C650}"/>
    <cellStyle name="Ввод  3 2 4 17" xfId="13616" xr:uid="{53607241-C2C4-4857-A773-D3FE702A646D}"/>
    <cellStyle name="Ввод  3 2 4 18" xfId="16214" xr:uid="{C506E5B8-9074-4442-9C2E-40D7CB8E556D}"/>
    <cellStyle name="Ввод  3 2 4 19" xfId="17781" xr:uid="{9291CB1D-FABF-407D-8B41-0D32FD199B9E}"/>
    <cellStyle name="Ввод  3 2 4 2" xfId="226" xr:uid="{72D46945-3871-4FD0-8CD8-234C4F6941A6}"/>
    <cellStyle name="Ввод  3 2 4 2 10" xfId="8435" xr:uid="{3495C55C-BD80-4CE0-94C5-9B8FF9794903}"/>
    <cellStyle name="Ввод  3 2 4 2 11" xfId="10429" xr:uid="{EDDADC7D-9DD9-4DCD-BB40-B97C75434EDA}"/>
    <cellStyle name="Ввод  3 2 4 2 12" xfId="14038" xr:uid="{53807135-B134-4F8B-95A2-EBBE724C7DD1}"/>
    <cellStyle name="Ввод  3 2 4 2 13" xfId="16289" xr:uid="{89B0BD56-F58B-450A-B234-4FE0A9BB337F}"/>
    <cellStyle name="Ввод  3 2 4 2 14" xfId="17869" xr:uid="{D08F611D-4F41-42C8-9A8D-2F1DDCAF94A4}"/>
    <cellStyle name="Ввод  3 2 4 2 15" xfId="18105" xr:uid="{B7DE35F9-7BA9-4923-8D71-FDE48C1951F5}"/>
    <cellStyle name="Ввод  3 2 4 2 2" xfId="1750" xr:uid="{8E8F2B9D-2AC8-4908-8CDA-EC436E8C6CDA}"/>
    <cellStyle name="Ввод  3 2 4 2 2 2" xfId="4008" xr:uid="{AFF56904-70BC-481D-9C3C-76C3BCD0F376}"/>
    <cellStyle name="Ввод  3 2 4 2 2 3" xfId="6036" xr:uid="{720AF2A9-49EB-4ED9-812E-E8197D4A989F}"/>
    <cellStyle name="Ввод  3 2 4 2 2 4" xfId="7276" xr:uid="{7B3C94A4-5AE1-4AB7-B13C-257741413A21}"/>
    <cellStyle name="Ввод  3 2 4 2 2 5" xfId="11622" xr:uid="{AD81B42E-1B53-4393-9DA3-06498F86FC16}"/>
    <cellStyle name="Ввод  3 2 4 2 2 6" xfId="13399" xr:uid="{4C276A09-B73F-4CDF-860F-351CD1256A48}"/>
    <cellStyle name="Ввод  3 2 4 2 2 7" xfId="19285" xr:uid="{A3D0FBA5-26AE-4B5C-9CA4-428B2A0BA62F}"/>
    <cellStyle name="Ввод  3 2 4 2 3" xfId="1641" xr:uid="{FB7AF6F2-5FFA-40C4-84FA-897264A868B1}"/>
    <cellStyle name="Ввод  3 2 4 2 3 2" xfId="3901" xr:uid="{20861467-AC74-49D5-B1C0-A5BAC681DD77}"/>
    <cellStyle name="Ввод  3 2 4 2 3 3" xfId="6038" xr:uid="{FFDE24C8-B366-4ECE-9386-CA5AE45184BE}"/>
    <cellStyle name="Ввод  3 2 4 2 3 4" xfId="7343" xr:uid="{04DF460E-1517-4A4E-AFC9-6ABFE3DC1032}"/>
    <cellStyle name="Ввод  3 2 4 2 3 5" xfId="11512" xr:uid="{DE355E88-6CA0-40B6-9BCF-505E65BC2DE2}"/>
    <cellStyle name="Ввод  3 2 4 2 3 6" xfId="15659" xr:uid="{B29F151A-BE4F-4502-B44E-B1E3F59BAD25}"/>
    <cellStyle name="Ввод  3 2 4 2 3 7" xfId="19178" xr:uid="{18E2E4A6-43C6-4293-95CE-8CDD47E91C81}"/>
    <cellStyle name="Ввод  3 2 4 2 4" xfId="1146" xr:uid="{2FF9A012-B01C-4E30-A8B7-2EB8AB1E416E}"/>
    <cellStyle name="Ввод  3 2 4 2 4 2" xfId="3411" xr:uid="{149BA842-6B2F-40BB-8BC1-5C51D9CE1AE0}"/>
    <cellStyle name="Ввод  3 2 4 2 4 3" xfId="6040" xr:uid="{EA86076A-6127-474D-A57E-51F21B666BD8}"/>
    <cellStyle name="Ввод  3 2 4 2 4 4" xfId="7894" xr:uid="{C4BE3CE2-DBF0-473B-B735-3A1F91F2CD62}"/>
    <cellStyle name="Ввод  3 2 4 2 4 5" xfId="11018" xr:uid="{59F974D5-034E-4131-AE2E-C545A5A4A63C}"/>
    <cellStyle name="Ввод  3 2 4 2 4 6" xfId="13400" xr:uid="{05725E56-AB89-4AE3-9FB9-29E288088F31}"/>
    <cellStyle name="Ввод  3 2 4 2 4 7" xfId="18688" xr:uid="{391A8BFE-94C9-4516-AD92-2A305A5E5848}"/>
    <cellStyle name="Ввод  3 2 4 2 5" xfId="2515" xr:uid="{93A3633C-BD11-41A3-9262-315006A8EEE4}"/>
    <cellStyle name="Ввод  3 2 4 2 5 2" xfId="4770" xr:uid="{C85BFF42-4D7F-4D8A-8EEC-EB7D7435AB59}"/>
    <cellStyle name="Ввод  3 2 4 2 5 3" xfId="6042" xr:uid="{6E94C49D-429E-45E5-B9C5-59DD0ECE58E2}"/>
    <cellStyle name="Ввод  3 2 4 2 5 4" xfId="9398" xr:uid="{A81D97D5-18E9-4F60-B2AF-376FE674808D}"/>
    <cellStyle name="Ввод  3 2 4 2 5 5" xfId="12388" xr:uid="{3831AB20-FC17-4F6A-BB6D-38FDF9F3E0E6}"/>
    <cellStyle name="Ввод  3 2 4 2 5 6" xfId="13838" xr:uid="{FE764638-6F9C-45E5-8150-34D7B54794FE}"/>
    <cellStyle name="Ввод  3 2 4 2 5 7" xfId="16823" xr:uid="{A0679EAF-BA68-4BAD-846F-268D643AB219}"/>
    <cellStyle name="Ввод  3 2 4 2 5 8" xfId="20047" xr:uid="{194944F6-94D4-4356-845D-7D3969F66373}"/>
    <cellStyle name="Ввод  3 2 4 2 6" xfId="2831" xr:uid="{6B4A1F08-F290-48ED-A8ED-67B44C7A5E23}"/>
    <cellStyle name="Ввод  3 2 4 2 6 2" xfId="5081" xr:uid="{27737C37-49FF-4A1E-9074-F23D83B2C70F}"/>
    <cellStyle name="Ввод  3 2 4 2 6 3" xfId="6043" xr:uid="{04DDC9CE-0BB4-449B-B9F7-64AA302C2BF3}"/>
    <cellStyle name="Ввод  3 2 4 2 6 4" xfId="9712" xr:uid="{3566595A-D75A-4D11-8E10-8F7D61A3CD81}"/>
    <cellStyle name="Ввод  3 2 4 2 6 5" xfId="12702" xr:uid="{C24DDD67-68C4-4871-8B1E-19D614BFB8D2}"/>
    <cellStyle name="Ввод  3 2 4 2 6 6" xfId="14024" xr:uid="{751C3557-7F36-43A2-9FC1-EB0B1CC0F3E2}"/>
    <cellStyle name="Ввод  3 2 4 2 6 7" xfId="17134" xr:uid="{40263589-0F71-404F-B0C8-C202E373C5D2}"/>
    <cellStyle name="Ввод  3 2 4 2 6 8" xfId="20360" xr:uid="{DE71EAAB-F364-4465-AA6E-812728D8E7E6}"/>
    <cellStyle name="Ввод  3 2 4 2 7" xfId="557" xr:uid="{A8A461B5-E42A-48C2-A80A-41DF7C93E409}"/>
    <cellStyle name="Ввод  3 2 4 2 7 2" xfId="5375" xr:uid="{A18D4D6A-F534-4A64-A02E-1F29B22D36A5}"/>
    <cellStyle name="Ввод  3 2 4 2 7 3" xfId="10004" xr:uid="{7A104E73-53C9-40ED-B2B3-48E6DACC99B1}"/>
    <cellStyle name="Ввод  3 2 4 2 7 4" xfId="12996" xr:uid="{A2109670-0845-446A-8D8A-6BD8E3379719}"/>
    <cellStyle name="Ввод  3 2 4 2 7 5" xfId="15629" xr:uid="{934A4B94-9249-43AD-A69A-CF1E257B287C}"/>
    <cellStyle name="Ввод  3 2 4 2 7 6" xfId="17425" xr:uid="{A1D39293-8741-4B26-8DCE-D308D4FAC234}"/>
    <cellStyle name="Ввод  3 2 4 2 8" xfId="5565" xr:uid="{76AFDAD9-DCCD-4A07-8989-6F3BEAB291FB}"/>
    <cellStyle name="Ввод  3 2 4 2 8 2" xfId="10196" xr:uid="{9150CB58-F07B-43E1-9BD1-C5AC14527E8D}"/>
    <cellStyle name="Ввод  3 2 4 2 8 3" xfId="13188" xr:uid="{8204294D-0007-4B63-B2EB-7BB43DBCC0DF}"/>
    <cellStyle name="Ввод  3 2 4 2 8 4" xfId="14693" xr:uid="{B92484E0-4E16-4E37-8786-FDABCA599EDA}"/>
    <cellStyle name="Ввод  3 2 4 2 8 5" xfId="17614" xr:uid="{345CD806-7460-4DE0-8EF0-0C6206DDCAFA}"/>
    <cellStyle name="Ввод  3 2 4 2 9" xfId="6035" xr:uid="{73493AC0-B51B-45DE-BA7A-46CF941BAABF}"/>
    <cellStyle name="Ввод  3 2 4 20" xfId="18020" xr:uid="{959B97FE-F386-4C34-A5FE-818B7ED818E2}"/>
    <cellStyle name="Ввод  3 2 4 3" xfId="302" xr:uid="{4D3237F2-912D-412C-90E7-964671FF7FA8}"/>
    <cellStyle name="Ввод  3 2 4 3 10" xfId="7527" xr:uid="{8E3C90B0-F0DC-41D0-A274-3E841251D0F6}"/>
    <cellStyle name="Ввод  3 2 4 3 11" xfId="10509" xr:uid="{C5AB5D1D-1944-480C-A243-D714FF9030B9}"/>
    <cellStyle name="Ввод  3 2 4 3 12" xfId="15077" xr:uid="{80E4FA30-6147-45D4-87BA-6682126B6FDB}"/>
    <cellStyle name="Ввод  3 2 4 3 13" xfId="16369" xr:uid="{6B12D91B-8206-4117-A091-38200E2B4182}"/>
    <cellStyle name="Ввод  3 2 4 3 14" xfId="17945" xr:uid="{95E17CCB-B0C5-4C50-BC9F-A3BC0CB7D997}"/>
    <cellStyle name="Ввод  3 2 4 3 15" xfId="18180" xr:uid="{E54D2F78-6D60-4BF8-B472-3C467D8AB42C}"/>
    <cellStyle name="Ввод  3 2 4 3 2" xfId="1825" xr:uid="{303470EF-0003-4331-87C8-1F79197D264C}"/>
    <cellStyle name="Ввод  3 2 4 3 2 2" xfId="4083" xr:uid="{9289C689-CA06-4497-8642-22BB0D09A5A8}"/>
    <cellStyle name="Ввод  3 2 4 3 2 3" xfId="5649" xr:uid="{E8DDA666-F9F1-4FAC-AA54-78E0359E79B2}"/>
    <cellStyle name="Ввод  3 2 4 3 2 4" xfId="8708" xr:uid="{4AA53B84-6DA9-4F41-AA4B-66E7BD47DE91}"/>
    <cellStyle name="Ввод  3 2 4 3 2 5" xfId="11698" xr:uid="{5ABB73D7-EA11-4CA3-93C3-59432C303C06}"/>
    <cellStyle name="Ввод  3 2 4 3 2 6" xfId="15278" xr:uid="{5C47C537-6259-416C-B212-1FB5B056A658}"/>
    <cellStyle name="Ввод  3 2 4 3 2 7" xfId="19360" xr:uid="{0A057F71-BA71-4B82-877D-4A943195D00A}"/>
    <cellStyle name="Ввод  3 2 4 3 3" xfId="1998" xr:uid="{3A82F4E4-0888-49D0-A40C-F252FE3D7945}"/>
    <cellStyle name="Ввод  3 2 4 3 3 2" xfId="4256" xr:uid="{04046B2F-9B37-4A20-B8CA-12AE0DF17091}"/>
    <cellStyle name="Ввод  3 2 4 3 3 3" xfId="6044" xr:uid="{8A89C23D-B22A-4666-8926-33E943123935}"/>
    <cellStyle name="Ввод  3 2 4 3 3 4" xfId="8881" xr:uid="{F8DB5DE0-0859-49AF-8EC9-4462C6494F48}"/>
    <cellStyle name="Ввод  3 2 4 3 3 5" xfId="11871" xr:uid="{E8A5C77A-3CA3-46D0-8EAE-719E55F6276C}"/>
    <cellStyle name="Ввод  3 2 4 3 3 6" xfId="13492" xr:uid="{2F685E39-6DAC-4558-AAF8-3BFCD15DDD20}"/>
    <cellStyle name="Ввод  3 2 4 3 3 7" xfId="19533" xr:uid="{C7F2B52A-DEFC-4113-84A4-A9C3BC2F9C2E}"/>
    <cellStyle name="Ввод  3 2 4 3 4" xfId="1226" xr:uid="{7C2D3B62-9ED1-4F86-8DEE-D0C5FD8C7211}"/>
    <cellStyle name="Ввод  3 2 4 3 4 2" xfId="3491" xr:uid="{7D7C932C-13DE-4F28-906B-784006FC701B}"/>
    <cellStyle name="Ввод  3 2 4 3 4 3" xfId="6045" xr:uid="{FECBB7A2-EBC7-41B2-A080-29717DE3D016}"/>
    <cellStyle name="Ввод  3 2 4 3 4 4" xfId="7815" xr:uid="{91833BB8-FAE4-4BFA-A06D-F4C1CB08EB52}"/>
    <cellStyle name="Ввод  3 2 4 3 4 5" xfId="11098" xr:uid="{786E85B7-253E-4157-8AE7-170ECA5BA727}"/>
    <cellStyle name="Ввод  3 2 4 3 4 6" xfId="15470" xr:uid="{FE22732F-D925-411F-BB50-AA68D8213F88}"/>
    <cellStyle name="Ввод  3 2 4 3 4 7" xfId="18768" xr:uid="{D7BFD5CB-1910-4433-8350-39B417843E8B}"/>
    <cellStyle name="Ввод  3 2 4 3 5" xfId="2667" xr:uid="{6229EB32-7134-47CD-8C28-31F78833F252}"/>
    <cellStyle name="Ввод  3 2 4 3 5 2" xfId="4917" xr:uid="{DA8AE117-D923-404A-A95C-5E1E35F1B35A}"/>
    <cellStyle name="Ввод  3 2 4 3 5 3" xfId="5658" xr:uid="{2F2AA1CC-A514-4878-936A-E1594E8910CA}"/>
    <cellStyle name="Ввод  3 2 4 3 5 4" xfId="9548" xr:uid="{7B481B93-DC42-49C8-9903-B017F73ADBAA}"/>
    <cellStyle name="Ввод  3 2 4 3 5 5" xfId="12538" xr:uid="{F24693E9-9460-47FA-96CA-7F81842516EC}"/>
    <cellStyle name="Ввод  3 2 4 3 5 6" xfId="14612" xr:uid="{4C46E67F-7907-46EF-9611-769EEF4A1F71}"/>
    <cellStyle name="Ввод  3 2 4 3 5 7" xfId="16970" xr:uid="{E48AD306-CF43-493A-9A89-D73F0C60CC81}"/>
    <cellStyle name="Ввод  3 2 4 3 5 8" xfId="20196" xr:uid="{4F614611-3B74-4E7F-8027-DD5F5B99C5A8}"/>
    <cellStyle name="Ввод  3 2 4 3 6" xfId="2906" xr:uid="{15AB7E70-A646-40E1-BB7E-638463C00324}"/>
    <cellStyle name="Ввод  3 2 4 3 6 2" xfId="5156" xr:uid="{7EB6EBBE-2E83-4D1F-A9EE-5196925CBC29}"/>
    <cellStyle name="Ввод  3 2 4 3 6 3" xfId="6046" xr:uid="{70F5FE04-5BD1-4E96-AF22-25C29C1FF5C2}"/>
    <cellStyle name="Ввод  3 2 4 3 6 4" xfId="9787" xr:uid="{0C7FD807-9B28-49A4-A6B5-457F36EEB8D9}"/>
    <cellStyle name="Ввод  3 2 4 3 6 5" xfId="12777" xr:uid="{44823814-AF43-4F16-87A3-CC0A71E851C2}"/>
    <cellStyle name="Ввод  3 2 4 3 6 6" xfId="14704" xr:uid="{DDF699FB-7A51-42C9-824C-63D60E324EE7}"/>
    <cellStyle name="Ввод  3 2 4 3 6 7" xfId="17209" xr:uid="{428F19D9-A792-4A8E-95FE-D15C1743F993}"/>
    <cellStyle name="Ввод  3 2 4 3 6 8" xfId="20435" xr:uid="{3E703918-3B7B-4981-B8FB-7AB46E0B65B1}"/>
    <cellStyle name="Ввод  3 2 4 3 7" xfId="637" xr:uid="{E17CA46C-EDD2-4783-A64D-7C114C089A78}"/>
    <cellStyle name="Ввод  3 2 4 3 7 2" xfId="5168" xr:uid="{DB1B3F53-2845-4D5C-A382-81F7267EDDEB}"/>
    <cellStyle name="Ввод  3 2 4 3 7 3" xfId="9798" xr:uid="{303F5BAB-4A4A-483E-8221-437959DB355A}"/>
    <cellStyle name="Ввод  3 2 4 3 7 4" xfId="12789" xr:uid="{475B781A-2685-4A0B-A509-73D64C9932DB}"/>
    <cellStyle name="Ввод  3 2 4 3 7 5" xfId="14242" xr:uid="{728ABF39-C6C9-4E96-ADD0-E5CD83F63F2E}"/>
    <cellStyle name="Ввод  3 2 4 3 7 6" xfId="17220" xr:uid="{76CF2508-C44C-424A-BEC1-39A1040DDF89}"/>
    <cellStyle name="Ввод  3 2 4 3 8" xfId="5640" xr:uid="{560838CE-A15F-49DD-84EA-8DB9ADE55FD1}"/>
    <cellStyle name="Ввод  3 2 4 3 8 2" xfId="10271" xr:uid="{190A4281-9793-4904-8D65-5BF8EBE59A4F}"/>
    <cellStyle name="Ввод  3 2 4 3 8 3" xfId="13263" xr:uid="{3FDF87DD-7FBC-44AD-9080-8A29A490E2C6}"/>
    <cellStyle name="Ввод  3 2 4 3 8 4" xfId="8627" xr:uid="{A5116157-B662-47D6-9CD4-EEFBAEC1E7F5}"/>
    <cellStyle name="Ввод  3 2 4 3 8 5" xfId="17689" xr:uid="{FA3B3B99-B08A-46D4-BD22-1DA57378CBC4}"/>
    <cellStyle name="Ввод  3 2 4 3 9" xfId="5684" xr:uid="{218C6DD1-D8A6-4560-9B4C-DCE6A0EE1132}"/>
    <cellStyle name="Ввод  3 2 4 4" xfId="717" xr:uid="{DFF6761C-5653-4B62-9E65-2ECC135D0DBE}"/>
    <cellStyle name="Ввод  3 2 4 4 10" xfId="18264" xr:uid="{F3E8A1A0-0F27-4AE4-B10F-6CBD9D638C70}"/>
    <cellStyle name="Ввод  3 2 4 4 2" xfId="2078" xr:uid="{7ECF1658-3DFF-45A1-815F-5F5F1EADE971}"/>
    <cellStyle name="Ввод  3 2 4 4 2 2" xfId="4336" xr:uid="{CAF81D13-07D6-4A38-9936-9471F34871E5}"/>
    <cellStyle name="Ввод  3 2 4 4 2 3" xfId="8961" xr:uid="{DBBAD75F-3114-4020-B57D-AA36BCC53C49}"/>
    <cellStyle name="Ввод  3 2 4 4 2 4" xfId="11951" xr:uid="{25CE8EAE-0F69-4ABC-9A90-B89BBD75307D}"/>
    <cellStyle name="Ввод  3 2 4 4 2 5" xfId="13952" xr:uid="{99ECE107-EEF6-4306-BC8B-E9246AFEEAEA}"/>
    <cellStyle name="Ввод  3 2 4 4 2 6" xfId="19613" xr:uid="{3C42C865-9142-44D4-A59F-B6EC8C433F41}"/>
    <cellStyle name="Ввод  3 2 4 4 3" xfId="1306" xr:uid="{763124CE-8106-4DC7-9790-97672ED56286}"/>
    <cellStyle name="Ввод  3 2 4 4 3 2" xfId="3571" xr:uid="{159E4549-AA4D-4FE8-BB0E-C02743D675C1}"/>
    <cellStyle name="Ввод  3 2 4 4 3 3" xfId="7732" xr:uid="{B50EE4DB-53A1-44E7-AAF5-F35380D03260}"/>
    <cellStyle name="Ввод  3 2 4 4 3 4" xfId="11178" xr:uid="{F5C5B231-2D70-4F89-99D5-2FADD7809A62}"/>
    <cellStyle name="Ввод  3 2 4 4 3 5" xfId="13917" xr:uid="{C17A0D3A-74BE-46D9-97AF-16A8BD93A599}"/>
    <cellStyle name="Ввод  3 2 4 4 3 6" xfId="18848" xr:uid="{08995675-5F39-4C83-B800-8E1B433312E7}"/>
    <cellStyle name="Ввод  3 2 4 4 4" xfId="2987" xr:uid="{7B3C98E6-EED5-496B-902E-C2358AF78876}"/>
    <cellStyle name="Ввод  3 2 4 4 5" xfId="5741" xr:uid="{7DD8DAF2-B7A0-4CDC-B7EF-8CE56C3181BB}"/>
    <cellStyle name="Ввод  3 2 4 4 6" xfId="7823" xr:uid="{11184D62-9283-4B49-9E58-C9BC31B89373}"/>
    <cellStyle name="Ввод  3 2 4 4 7" xfId="10589" xr:uid="{46AE0BEF-13CE-4446-9757-EDA132A12957}"/>
    <cellStyle name="Ввод  3 2 4 4 8" xfId="15763" xr:uid="{6EBA5073-12EE-48BE-B9A1-82EF00D1F4B5}"/>
    <cellStyle name="Ввод  3 2 4 4 9" xfId="16449" xr:uid="{05C13CE9-417C-4133-B596-60AAF932D748}"/>
    <cellStyle name="Ввод  3 2 4 5" xfId="838" xr:uid="{7DA96A28-8C52-4C2F-964D-EA364E81394E}"/>
    <cellStyle name="Ввод  3 2 4 5 10" xfId="18385" xr:uid="{F88AF649-500D-4D4B-99F5-D69DABB6A6F6}"/>
    <cellStyle name="Ввод  3 2 4 5 2" xfId="2199" xr:uid="{8F8FAE84-BB7D-4D11-A221-52D0B3FB116C}"/>
    <cellStyle name="Ввод  3 2 4 5 2 2" xfId="4457" xr:uid="{2831A176-44D7-48C4-8F27-A28C33C93942}"/>
    <cellStyle name="Ввод  3 2 4 5 2 3" xfId="9082" xr:uid="{A25B5C56-C8E8-48B6-B749-04E705F5ADEA}"/>
    <cellStyle name="Ввод  3 2 4 5 2 4" xfId="12072" xr:uid="{64040340-A10E-448F-8224-B17BB21CF735}"/>
    <cellStyle name="Ввод  3 2 4 5 2 5" xfId="15216" xr:uid="{8228EA59-E2B9-4589-B1F1-E5E8B75BB6C5}"/>
    <cellStyle name="Ввод  3 2 4 5 2 6" xfId="19734" xr:uid="{3C20A58C-D3D8-4944-AC34-7709CDF39352}"/>
    <cellStyle name="Ввод  3 2 4 5 3" xfId="1427" xr:uid="{9830BA4D-57B7-4312-842A-78263FC170AC}"/>
    <cellStyle name="Ввод  3 2 4 5 3 2" xfId="3692" xr:uid="{E880A59F-6D73-4725-B66D-9BC6646E32A1}"/>
    <cellStyle name="Ввод  3 2 4 5 3 3" xfId="7650" xr:uid="{FDCF1E20-D0AF-4789-9E3D-0F713D8E9FCF}"/>
    <cellStyle name="Ввод  3 2 4 5 3 4" xfId="11299" xr:uid="{FBD27504-A2D2-4692-B79F-9055479D727A}"/>
    <cellStyle name="Ввод  3 2 4 5 3 5" xfId="16150" xr:uid="{90650D63-12B1-4A04-B1CC-C7E05B8FFEF3}"/>
    <cellStyle name="Ввод  3 2 4 5 3 6" xfId="18969" xr:uid="{FF89BAFE-B5D9-432F-B9B7-9FCE2D68715B}"/>
    <cellStyle name="Ввод  3 2 4 5 4" xfId="3108" xr:uid="{E79593DF-3160-49A2-BF17-B229FA83437E}"/>
    <cellStyle name="Ввод  3 2 4 5 5" xfId="6047" xr:uid="{4D19DF8D-9B1C-4752-B3EF-9EECCF3EB7FF}"/>
    <cellStyle name="Ввод  3 2 4 5 6" xfId="8196" xr:uid="{9680B0EF-75BE-452E-A411-CCC48104FA48}"/>
    <cellStyle name="Ввод  3 2 4 5 7" xfId="10710" xr:uid="{7EB73417-CF7F-4666-8469-C99A564E59B8}"/>
    <cellStyle name="Ввод  3 2 4 5 8" xfId="14889" xr:uid="{C6B9B4C6-83E4-4E87-B37B-527599F95B9C}"/>
    <cellStyle name="Ввод  3 2 4 5 9" xfId="16570" xr:uid="{495A92FC-8D07-49A2-82FD-1AE0608517B6}"/>
    <cellStyle name="Ввод  3 2 4 6" xfId="914" xr:uid="{3C84FA5B-FA12-4051-ADAE-61AE369B7F2F}"/>
    <cellStyle name="Ввод  3 2 4 6 10" xfId="18461" xr:uid="{23E5F5F4-7D6C-4F93-867C-91268E256659}"/>
    <cellStyle name="Ввод  3 2 4 6 2" xfId="2275" xr:uid="{40E72327-2C6B-4625-9181-3AA41F8FB998}"/>
    <cellStyle name="Ввод  3 2 4 6 2 2" xfId="4533" xr:uid="{C298B69F-7FE6-4682-9E30-536FE54EA14D}"/>
    <cellStyle name="Ввод  3 2 4 6 2 3" xfId="9158" xr:uid="{4A23A8F6-9852-43FF-920C-4B3F9C113742}"/>
    <cellStyle name="Ввод  3 2 4 6 2 4" xfId="12148" xr:uid="{51BC582A-4E61-4384-AC36-ED354AFD3830}"/>
    <cellStyle name="Ввод  3 2 4 6 2 5" xfId="13438" xr:uid="{DE62362F-1A68-4DE8-ACF0-33977CCC037F}"/>
    <cellStyle name="Ввод  3 2 4 6 2 6" xfId="19810" xr:uid="{E1A4498D-0883-41F1-BA2A-15B3EAC99A57}"/>
    <cellStyle name="Ввод  3 2 4 6 3" xfId="1503" xr:uid="{F7693EBB-A205-4B38-B14C-0FCF86D57A61}"/>
    <cellStyle name="Ввод  3 2 4 6 3 2" xfId="3768" xr:uid="{D3938DA3-982C-4B0D-B5FC-679AD5697FD9}"/>
    <cellStyle name="Ввод  3 2 4 6 3 3" xfId="7502" xr:uid="{78F7D036-452C-483F-9CC9-ED1259CEE9C5}"/>
    <cellStyle name="Ввод  3 2 4 6 3 4" xfId="11375" xr:uid="{D3121882-D389-4828-838A-F671F01FCA56}"/>
    <cellStyle name="Ввод  3 2 4 6 3 5" xfId="14017" xr:uid="{B703DE42-DB56-4520-8BB6-0E0947C252EB}"/>
    <cellStyle name="Ввод  3 2 4 6 3 6" xfId="19045" xr:uid="{55C3E24D-22EF-4205-8370-771E1832EC9E}"/>
    <cellStyle name="Ввод  3 2 4 6 4" xfId="3184" xr:uid="{259C27E5-9B80-4E60-9CAF-CD41ACF1BC07}"/>
    <cellStyle name="Ввод  3 2 4 6 5" xfId="6049" xr:uid="{ECD822D2-2E54-4DE3-83BA-FC7A518CD2CB}"/>
    <cellStyle name="Ввод  3 2 4 6 6" xfId="8129" xr:uid="{E381C3E6-23B7-47D0-B466-FEB8657A6900}"/>
    <cellStyle name="Ввод  3 2 4 6 7" xfId="10786" xr:uid="{2D710C58-DB0D-4F3D-8CDC-8A2F7A795498}"/>
    <cellStyle name="Ввод  3 2 4 6 8" xfId="14361" xr:uid="{A7B7EC63-6B46-428C-BA59-99BDF31C038F}"/>
    <cellStyle name="Ввод  3 2 4 6 9" xfId="16646" xr:uid="{87219586-0453-4213-B202-C070CC49CE86}"/>
    <cellStyle name="Ввод  3 2 4 7" xfId="982" xr:uid="{D1CFE316-E3EB-4D0E-9351-E359EBE55BFF}"/>
    <cellStyle name="Ввод  3 2 4 7 10" xfId="18529" xr:uid="{BC481712-C7D3-45AC-8BD5-C035B783421E}"/>
    <cellStyle name="Ввод  3 2 4 7 2" xfId="2343" xr:uid="{5BA01D0C-9F8C-4C5D-866D-419F3E7E9D2E}"/>
    <cellStyle name="Ввод  3 2 4 7 2 2" xfId="4601" xr:uid="{5BE09573-B890-49DB-A900-798645D00EF0}"/>
    <cellStyle name="Ввод  3 2 4 7 2 3" xfId="9226" xr:uid="{072EDCA9-2E37-4EB3-84D6-92059177469F}"/>
    <cellStyle name="Ввод  3 2 4 7 2 4" xfId="12216" xr:uid="{5F30B96B-9BE0-4F7F-8354-B8526426FD9E}"/>
    <cellStyle name="Ввод  3 2 4 7 2 5" xfId="14557" xr:uid="{6165E2E9-816E-4F91-8C55-9D5C4B6FD583}"/>
    <cellStyle name="Ввод  3 2 4 7 2 6" xfId="19878" xr:uid="{297E3D0E-940C-4541-BD10-B23BF1DB229E}"/>
    <cellStyle name="Ввод  3 2 4 7 3" xfId="1571" xr:uid="{35F5DF52-5C17-4569-B2A0-8DF6FC6635A6}"/>
    <cellStyle name="Ввод  3 2 4 7 3 2" xfId="3836" xr:uid="{E84FE779-614A-4112-8D87-B57D758F848D}"/>
    <cellStyle name="Ввод  3 2 4 7 3 3" xfId="7218" xr:uid="{9C607B94-4B28-4EF4-8D8F-8F8EDB63EC00}"/>
    <cellStyle name="Ввод  3 2 4 7 3 4" xfId="11443" xr:uid="{E23AD68F-4D33-4318-A4F6-4EF3D9CED97A}"/>
    <cellStyle name="Ввод  3 2 4 7 3 5" xfId="13488" xr:uid="{D130E10B-F549-40AE-9DE7-DAEF026ABFC8}"/>
    <cellStyle name="Ввод  3 2 4 7 3 6" xfId="19113" xr:uid="{692152F9-C975-4942-A357-3A7CCCA9EE2B}"/>
    <cellStyle name="Ввод  3 2 4 7 4" xfId="3252" xr:uid="{424D886D-FB0D-4A2B-A93F-0120CDE4CE0C}"/>
    <cellStyle name="Ввод  3 2 4 7 5" xfId="6051" xr:uid="{5F4944E1-9ABE-45A2-ADA1-E5C960CA723F}"/>
    <cellStyle name="Ввод  3 2 4 7 6" xfId="8064" xr:uid="{22D99AC8-18F5-4315-811D-BB69C8B80150}"/>
    <cellStyle name="Ввод  3 2 4 7 7" xfId="10854" xr:uid="{4B6FC30B-DC05-484E-9F01-C705B68F6B99}"/>
    <cellStyle name="Ввод  3 2 4 7 8" xfId="13332" xr:uid="{9ED8216C-0005-4E09-9B3E-C4C202905C54}"/>
    <cellStyle name="Ввод  3 2 4 7 9" xfId="16714" xr:uid="{2C76330C-9850-4531-A1EC-2BCB4BC516D8}"/>
    <cellStyle name="Ввод  3 2 4 8" xfId="1057" xr:uid="{79C6F63B-B1E9-4B20-91B8-1A2A80611957}"/>
    <cellStyle name="Ввод  3 2 4 8 2" xfId="2418" xr:uid="{3BA51AF0-E108-492F-8BAD-FEAC1CDFABD8}"/>
    <cellStyle name="Ввод  3 2 4 8 2 2" xfId="4676" xr:uid="{11AC4BED-71B7-4FFD-9E2E-CAFA9FF80AF8}"/>
    <cellStyle name="Ввод  3 2 4 8 2 3" xfId="9301" xr:uid="{B60B96EA-D6F8-4254-887E-7A71B1458DEA}"/>
    <cellStyle name="Ввод  3 2 4 8 2 4" xfId="12291" xr:uid="{57D635C3-047C-4304-A1DF-AB02588F03FE}"/>
    <cellStyle name="Ввод  3 2 4 8 2 5" xfId="15798" xr:uid="{A80E54C1-F50E-4EFE-8A76-11B24CE0D991}"/>
    <cellStyle name="Ввод  3 2 4 8 2 6" xfId="19953" xr:uid="{B966190F-464F-46F8-92E6-BCAE715BE066}"/>
    <cellStyle name="Ввод  3 2 4 8 3" xfId="3327" xr:uid="{AA3D2EAF-3E48-430F-A41B-D079CC5253B4}"/>
    <cellStyle name="Ввод  3 2 4 8 4" xfId="5659" xr:uid="{98E8AFCF-41DF-4355-91D5-4D254FAE29B7}"/>
    <cellStyle name="Ввод  3 2 4 8 5" xfId="7988" xr:uid="{77122F8A-5E9D-4CCB-904B-8FBD08189272}"/>
    <cellStyle name="Ввод  3 2 4 8 6" xfId="10929" xr:uid="{9CC336C3-1363-42D4-B3BD-2E190506ECE3}"/>
    <cellStyle name="Ввод  3 2 4 8 7" xfId="13849" xr:uid="{76DA8F2B-5A15-4744-9267-1A671DBC072F}"/>
    <cellStyle name="Ввод  3 2 4 8 8" xfId="18604" xr:uid="{ACF09D2A-6FFF-4E1E-BA62-A3A2724B8235}"/>
    <cellStyle name="Ввод  3 2 4 9" xfId="1874" xr:uid="{5B651403-0247-4501-A577-9400379A2352}"/>
    <cellStyle name="Ввод  3 2 4 9 2" xfId="4132" xr:uid="{FD412C69-ED34-4096-BC60-76AA64DC1F6B}"/>
    <cellStyle name="Ввод  3 2 4 9 3" xfId="8757" xr:uid="{5AAA7C3B-00DC-4553-8B91-1C612AF50968}"/>
    <cellStyle name="Ввод  3 2 4 9 4" xfId="11747" xr:uid="{13D24BE0-3602-4DA0-8559-290454184BD1}"/>
    <cellStyle name="Ввод  3 2 4 9 5" xfId="16006" xr:uid="{1AEE81FD-91A5-4BF3-AD26-8CC5A092FD03}"/>
    <cellStyle name="Ввод  3 2 4 9 6" xfId="19409" xr:uid="{87006AC0-7AE9-4875-AC2A-D23EC467640F}"/>
    <cellStyle name="Ввод  3 2 5" xfId="166" xr:uid="{7D231AB9-79CA-4798-B43E-83FBB4D5126F}"/>
    <cellStyle name="Ввод  3 2 5 10" xfId="8487" xr:uid="{E74F72F6-2284-41E5-B5EC-2C9F43C52758}"/>
    <cellStyle name="Ввод  3 2 5 11" xfId="10369" xr:uid="{BF2FC2F2-9C4B-4115-8E71-89AC188D786A}"/>
    <cellStyle name="Ввод  3 2 5 12" xfId="15352" xr:uid="{AEF812A6-584F-4B3C-A7EC-69001851B42D}"/>
    <cellStyle name="Ввод  3 2 5 13" xfId="16229" xr:uid="{2068CF56-22AB-454C-8AC6-2FE6AEA893BA}"/>
    <cellStyle name="Ввод  3 2 5 14" xfId="17809" xr:uid="{0946313A-6997-44F6-BD28-E75E797C2C3F}"/>
    <cellStyle name="Ввод  3 2 5 15" xfId="18045" xr:uid="{391E7BD7-F382-4AF8-BF34-45B9B185CACC}"/>
    <cellStyle name="Ввод  3 2 5 2" xfId="1690" xr:uid="{D586BD86-39DB-4302-8EB6-75894ABAB932}"/>
    <cellStyle name="Ввод  3 2 5 2 2" xfId="3948" xr:uid="{53737702-4407-4921-9A37-6CF2BC7B3E47}"/>
    <cellStyle name="Ввод  3 2 5 2 3" xfId="5845" xr:uid="{CA2B9EAD-3025-4094-A1D6-69E42C6597CE}"/>
    <cellStyle name="Ввод  3 2 5 2 4" xfId="7431" xr:uid="{D60607DD-70B4-4CD9-B328-C40E3FC2F715}"/>
    <cellStyle name="Ввод  3 2 5 2 5" xfId="11562" xr:uid="{56F8DFB2-6886-4453-B91C-E808479087D0}"/>
    <cellStyle name="Ввод  3 2 5 2 6" xfId="15957" xr:uid="{B6FEAE2C-7B93-46D0-80A2-79F433C5ACF2}"/>
    <cellStyle name="Ввод  3 2 5 2 7" xfId="19225" xr:uid="{7B1B621D-1A93-4B15-924F-D38EABC14058}"/>
    <cellStyle name="Ввод  3 2 5 3" xfId="1901" xr:uid="{D2AD86F0-449F-4BA8-A97F-55390E5D3DB7}"/>
    <cellStyle name="Ввод  3 2 5 3 2" xfId="4159" xr:uid="{D0CDAF8E-38DF-41E8-BAEE-DF71D2BA7A07}"/>
    <cellStyle name="Ввод  3 2 5 3 3" xfId="5849" xr:uid="{D8D8823D-70A2-4C46-BF9F-54BB2FFC047C}"/>
    <cellStyle name="Ввод  3 2 5 3 4" xfId="8784" xr:uid="{00E1A14E-D2CD-4A33-A64A-C7FE8E25CB39}"/>
    <cellStyle name="Ввод  3 2 5 3 5" xfId="11774" xr:uid="{8A2A1058-BB2B-4B3E-BD5F-6CAF796A22F6}"/>
    <cellStyle name="Ввод  3 2 5 3 6" xfId="14005" xr:uid="{948C8905-F017-42D3-B3B9-C20F5C72F515}"/>
    <cellStyle name="Ввод  3 2 5 3 7" xfId="19436" xr:uid="{0CB3F1B7-742A-4521-A37B-994768AFB62E}"/>
    <cellStyle name="Ввод  3 2 5 4" xfId="1086" xr:uid="{E2E13C37-AB8D-40FF-BEAF-4428A8D36B72}"/>
    <cellStyle name="Ввод  3 2 5 4 2" xfId="3351" xr:uid="{92C399A3-04D9-4B8F-9574-CB0A2F45D844}"/>
    <cellStyle name="Ввод  3 2 5 4 3" xfId="5747" xr:uid="{BE01CE53-956D-42CD-AB54-9B05F3EE602D}"/>
    <cellStyle name="Ввод  3 2 5 4 4" xfId="7958" xr:uid="{8D358B41-47FC-4BE7-8761-249FC38D6193}"/>
    <cellStyle name="Ввод  3 2 5 4 5" xfId="10958" xr:uid="{E07C5FA7-95AB-4C67-9C62-5B5069C7B9B0}"/>
    <cellStyle name="Ввод  3 2 5 4 6" xfId="15958" xr:uid="{9EA04852-42DB-487C-9853-D99C8723867D}"/>
    <cellStyle name="Ввод  3 2 5 4 7" xfId="18628" xr:uid="{E6DC49A9-46FD-463A-AAA1-1B46EEFB858A}"/>
    <cellStyle name="Ввод  3 2 5 5" xfId="2643" xr:uid="{DF3EFCF6-26A9-41D0-8617-18F8D42A73C4}"/>
    <cellStyle name="Ввод  3 2 5 5 2" xfId="4893" xr:uid="{BD5EA4E7-474B-4732-8B5B-5EFE75D98CE4}"/>
    <cellStyle name="Ввод  3 2 5 5 3" xfId="5853" xr:uid="{DCDF3B6E-298C-4AB1-A9B0-D14060FAD33B}"/>
    <cellStyle name="Ввод  3 2 5 5 4" xfId="9524" xr:uid="{C73239B4-70FC-4320-816C-2D36632E70DB}"/>
    <cellStyle name="Ввод  3 2 5 5 5" xfId="12514" xr:uid="{C5D162B9-AE02-47E4-AF22-129CCA600A25}"/>
    <cellStyle name="Ввод  3 2 5 5 6" xfId="15522" xr:uid="{5AD4E7C2-F88D-4A4D-BB74-A09B3F7A34BE}"/>
    <cellStyle name="Ввод  3 2 5 5 7" xfId="16946" xr:uid="{03615F49-3BF7-423E-AD15-42FEFA8F05C6}"/>
    <cellStyle name="Ввод  3 2 5 5 8" xfId="20172" xr:uid="{F9EB9082-081C-40C2-AD7F-225A696A49FA}"/>
    <cellStyle name="Ввод  3 2 5 6" xfId="2771" xr:uid="{79BCE46C-0606-4BAF-B9A5-B30EC4D02012}"/>
    <cellStyle name="Ввод  3 2 5 6 2" xfId="5021" xr:uid="{2F0849EA-521B-4F7F-874E-943A22278558}"/>
    <cellStyle name="Ввод  3 2 5 6 3" xfId="6054" xr:uid="{ED64BFAF-328B-4D8C-AD8D-7C96E9004CDA}"/>
    <cellStyle name="Ввод  3 2 5 6 4" xfId="9652" xr:uid="{0E2F81DA-D77B-489B-B0F8-B12F014FEF56}"/>
    <cellStyle name="Ввод  3 2 5 6 5" xfId="12642" xr:uid="{4C5FBD76-F48C-4276-AAB4-900108B0311F}"/>
    <cellStyle name="Ввод  3 2 5 6 6" xfId="15400" xr:uid="{CA587F9C-25A8-4E89-8260-67BDA7B015FE}"/>
    <cellStyle name="Ввод  3 2 5 6 7" xfId="17074" xr:uid="{CE692F3A-2782-4949-B45A-8B08B159E11F}"/>
    <cellStyle name="Ввод  3 2 5 6 8" xfId="20300" xr:uid="{1E2C4499-F687-4366-A855-8BFF23A98D70}"/>
    <cellStyle name="Ввод  3 2 5 7" xfId="497" xr:uid="{67758FB5-241E-45B1-AD9A-0C7A6C1BF61E}"/>
    <cellStyle name="Ввод  3 2 5 7 2" xfId="5228" xr:uid="{394E4E6C-0AF6-480E-AE86-1D9E998A9795}"/>
    <cellStyle name="Ввод  3 2 5 7 3" xfId="9857" xr:uid="{F9D1B021-04A4-4824-AD62-4A314B9BF76D}"/>
    <cellStyle name="Ввод  3 2 5 7 4" xfId="12849" xr:uid="{0FB74AEA-151F-42A1-A70C-E451841DF6B5}"/>
    <cellStyle name="Ввод  3 2 5 7 5" xfId="15512" xr:uid="{EE06CBB8-BCC9-47F2-A62E-96D5F480C6BB}"/>
    <cellStyle name="Ввод  3 2 5 7 6" xfId="17279" xr:uid="{E612790C-43D0-4FC9-8D7C-63B49D85A899}"/>
    <cellStyle name="Ввод  3 2 5 8" xfId="5505" xr:uid="{3BF215F6-4C62-4202-9F2B-8E22A0B9D55A}"/>
    <cellStyle name="Ввод  3 2 5 8 2" xfId="10136" xr:uid="{CB4FA1E5-5A04-4F64-9631-4D3EA2C51B6A}"/>
    <cellStyle name="Ввод  3 2 5 8 3" xfId="13128" xr:uid="{4EEAD5D5-5907-48F6-8A40-67CFC7319B73}"/>
    <cellStyle name="Ввод  3 2 5 8 4" xfId="15709" xr:uid="{8957B648-07D8-48D3-BC69-1D01566FCFCE}"/>
    <cellStyle name="Ввод  3 2 5 8 5" xfId="17554" xr:uid="{E4B0B02C-10F5-4E7E-B13C-70E4D2349976}"/>
    <cellStyle name="Ввод  3 2 5 9" xfId="6052" xr:uid="{86C72DED-D4E3-45A5-96FA-3F73A18F9724}"/>
    <cellStyle name="Ввод  3 2 6" xfId="242" xr:uid="{6467BFBB-847E-48EB-817C-9D2A1EFD6D59}"/>
    <cellStyle name="Ввод  3 2 6 10" xfId="8421" xr:uid="{DDE744D6-8EC7-4B19-B3C9-A890A954A3BD}"/>
    <cellStyle name="Ввод  3 2 6 11" xfId="10449" xr:uid="{13E1E684-B8B8-493B-90D5-7F6F7D18F8F3}"/>
    <cellStyle name="Ввод  3 2 6 12" xfId="14145" xr:uid="{F823B537-D7BC-4920-BA97-AB1862C46DD5}"/>
    <cellStyle name="Ввод  3 2 6 13" xfId="16309" xr:uid="{F5F4B209-6C88-49F4-AADB-76BB01F0AC3B}"/>
    <cellStyle name="Ввод  3 2 6 14" xfId="17885" xr:uid="{539855C6-16B5-47E8-BCCE-DF212A08084C}"/>
    <cellStyle name="Ввод  3 2 6 15" xfId="18120" xr:uid="{DF1BCBEA-883E-4A9B-92B7-F35999BE0C3B}"/>
    <cellStyle name="Ввод  3 2 6 2" xfId="1765" xr:uid="{83681EC0-C7B1-41CA-8981-0FDA0945FC1C}"/>
    <cellStyle name="Ввод  3 2 6 2 2" xfId="4023" xr:uid="{A20093AB-01E0-4C79-A9D0-317A9B4CB181}"/>
    <cellStyle name="Ввод  3 2 6 2 3" xfId="5863" xr:uid="{241D45C7-70FF-441F-A2F6-77A088017BDB}"/>
    <cellStyle name="Ввод  3 2 6 2 4" xfId="7257" xr:uid="{90E6AE63-A6A5-440F-8DE8-CDB21533AAE1}"/>
    <cellStyle name="Ввод  3 2 6 2 5" xfId="11638" xr:uid="{E9559F73-72B4-4000-B965-141B70D621D5}"/>
    <cellStyle name="Ввод  3 2 6 2 6" xfId="14980" xr:uid="{C95BBAA6-AB6C-4409-ADE9-28699CBAAC3F}"/>
    <cellStyle name="Ввод  3 2 6 2 7" xfId="19300" xr:uid="{A833C302-B3BD-4071-A5C0-A90077B97487}"/>
    <cellStyle name="Ввод  3 2 6 3" xfId="1633" xr:uid="{668F825A-8118-4398-9B92-70414FF9864C}"/>
    <cellStyle name="Ввод  3 2 6 3 2" xfId="3893" xr:uid="{3C0B5089-25DC-4BEB-8028-43A0C195246A}"/>
    <cellStyle name="Ввод  3 2 6 3 3" xfId="5867" xr:uid="{7A215B52-965E-4647-8173-7F1761A18D8F}"/>
    <cellStyle name="Ввод  3 2 6 3 4" xfId="7369" xr:uid="{41EBC841-EF01-4B02-8F78-413CF8A805A5}"/>
    <cellStyle name="Ввод  3 2 6 3 5" xfId="11504" xr:uid="{693F6CA3-D6D0-4B5D-B965-78FD0A4502C5}"/>
    <cellStyle name="Ввод  3 2 6 3 6" xfId="14219" xr:uid="{2CF09926-DFFF-4953-A706-25410D41C91C}"/>
    <cellStyle name="Ввод  3 2 6 3 7" xfId="19170" xr:uid="{EEDDF50D-7014-4164-A6CA-A5F848812C97}"/>
    <cellStyle name="Ввод  3 2 6 4" xfId="1166" xr:uid="{95718036-4B01-4B7F-ABD7-3AA2B2306ADD}"/>
    <cellStyle name="Ввод  3 2 6 4 2" xfId="3431" xr:uid="{986324B9-301C-48AD-BDFE-5E8BA774806B}"/>
    <cellStyle name="Ввод  3 2 6 4 3" xfId="5753" xr:uid="{2126C00F-2E14-41B1-ADEA-DE6CA3476826}"/>
    <cellStyle name="Ввод  3 2 6 4 4" xfId="7874" xr:uid="{0A3AAFC8-AFD8-47E3-B80C-0E3A5F57DB06}"/>
    <cellStyle name="Ввод  3 2 6 4 5" xfId="11038" xr:uid="{3B7C92B7-678C-4BC7-8C08-AD3B35DC6ACE}"/>
    <cellStyle name="Ввод  3 2 6 4 6" xfId="13542" xr:uid="{D752ECFA-AFA1-4526-9F35-2F54A5DA310E}"/>
    <cellStyle name="Ввод  3 2 6 4 7" xfId="18708" xr:uid="{88BA6C0C-DE8F-4896-8DD2-AD00A8D2D5AD}"/>
    <cellStyle name="Ввод  3 2 6 5" xfId="2570" xr:uid="{DC6EA9B3-CAE8-4D47-9473-69565B832F53}"/>
    <cellStyle name="Ввод  3 2 6 5 2" xfId="4822" xr:uid="{8358F261-ACBF-426A-A474-E0B444938982}"/>
    <cellStyle name="Ввод  3 2 6 5 3" xfId="5870" xr:uid="{443D1A32-A33E-4249-8D85-AC2494C4070F}"/>
    <cellStyle name="Ввод  3 2 6 5 4" xfId="9452" xr:uid="{961B6FB3-C4A2-49B3-9E31-276687E55B8C}"/>
    <cellStyle name="Ввод  3 2 6 5 5" xfId="12442" xr:uid="{03CD1D61-F64E-49E4-8D9D-42C4AB212FD3}"/>
    <cellStyle name="Ввод  3 2 6 5 6" xfId="14585" xr:uid="{00FED4E9-F56A-416F-8086-D1CBDA24C4C9}"/>
    <cellStyle name="Ввод  3 2 6 5 7" xfId="16875" xr:uid="{BDB8D07E-2829-4697-B152-AA77C9B7EA74}"/>
    <cellStyle name="Ввод  3 2 6 5 8" xfId="20100" xr:uid="{FFF4D56E-BCC5-4146-987B-BC0BC3B4146B}"/>
    <cellStyle name="Ввод  3 2 6 6" xfId="2846" xr:uid="{D1F5743E-9878-451E-9A1C-ECFEC94A9F03}"/>
    <cellStyle name="Ввод  3 2 6 6 2" xfId="5096" xr:uid="{B542DD5B-6D43-4DFE-8CDF-488DEDECE961}"/>
    <cellStyle name="Ввод  3 2 6 6 3" xfId="6056" xr:uid="{E821C743-180E-49E4-9CCD-43A832CBC6A4}"/>
    <cellStyle name="Ввод  3 2 6 6 4" xfId="9727" xr:uid="{AA5DF303-3078-4506-8C90-5C9F02EB061E}"/>
    <cellStyle name="Ввод  3 2 6 6 5" xfId="12717" xr:uid="{A929AAF9-878D-44A2-970D-0D09A1AAE1FC}"/>
    <cellStyle name="Ввод  3 2 6 6 6" xfId="15438" xr:uid="{6579E797-F72E-42D0-B953-C2998DFAE58B}"/>
    <cellStyle name="Ввод  3 2 6 6 7" xfId="17149" xr:uid="{CBA6B8AC-5590-4530-8FF9-A3727970CFAB}"/>
    <cellStyle name="Ввод  3 2 6 6 8" xfId="20375" xr:uid="{16B45639-AD67-4951-B308-0FBEC417A6E7}"/>
    <cellStyle name="Ввод  3 2 6 7" xfId="577" xr:uid="{8607FFEC-BF0E-42E4-A367-0513AF36742C}"/>
    <cellStyle name="Ввод  3 2 6 7 2" xfId="5354" xr:uid="{D1AEC4FB-C3BC-4B94-9C5F-7FE4D51336E7}"/>
    <cellStyle name="Ввод  3 2 6 7 3" xfId="9983" xr:uid="{6CE7CE01-EC78-4FA2-B22B-A32446E78A75}"/>
    <cellStyle name="Ввод  3 2 6 7 4" xfId="12975" xr:uid="{C2288FB7-7C89-4C7E-B316-4498E344EFAB}"/>
    <cellStyle name="Ввод  3 2 6 7 5" xfId="15854" xr:uid="{EED908A8-2B59-401B-BA65-304E538DF33F}"/>
    <cellStyle name="Ввод  3 2 6 7 6" xfId="17404" xr:uid="{0BE16E9A-41A8-432D-8F89-611AA0D00327}"/>
    <cellStyle name="Ввод  3 2 6 8" xfId="5580" xr:uid="{433A5F3A-2368-469B-912B-EACA1C54C9B0}"/>
    <cellStyle name="Ввод  3 2 6 8 2" xfId="10211" xr:uid="{2F180E0D-5E66-466C-B48E-59914F78207F}"/>
    <cellStyle name="Ввод  3 2 6 8 3" xfId="13203" xr:uid="{9D285317-6FC4-4453-BEF6-F37DC7E2A552}"/>
    <cellStyle name="Ввод  3 2 6 8 4" xfId="14645" xr:uid="{C180859A-4D13-4ABD-8C81-A0F6599EDC5B}"/>
    <cellStyle name="Ввод  3 2 6 8 5" xfId="17629" xr:uid="{3A20ABFB-379A-44B3-ADE0-FECC8780494F}"/>
    <cellStyle name="Ввод  3 2 6 9" xfId="6055" xr:uid="{0438CEF9-5DB2-4CA0-85AA-7A63026749D9}"/>
    <cellStyle name="Ввод  3 2 7" xfId="657" xr:uid="{2D5D57FA-5092-46B0-95D7-815934A896A0}"/>
    <cellStyle name="Ввод  3 2 7 10" xfId="18204" xr:uid="{780C197C-1734-4BFA-9BB5-AD1317449760}"/>
    <cellStyle name="Ввод  3 2 7 2" xfId="2018" xr:uid="{787403E7-61D4-41B8-BAE2-9D74794BA651}"/>
    <cellStyle name="Ввод  3 2 7 2 2" xfId="4276" xr:uid="{7292FC1C-40A5-4AF5-8034-6CB1360F72B8}"/>
    <cellStyle name="Ввод  3 2 7 2 3" xfId="8901" xr:uid="{B4FEC912-2E94-4BD7-80CA-B8713B50351B}"/>
    <cellStyle name="Ввод  3 2 7 2 4" xfId="11891" xr:uid="{B4CA36C2-FC21-4E38-957D-877074171358}"/>
    <cellStyle name="Ввод  3 2 7 2 5" xfId="14381" xr:uid="{496D74B7-0871-4D29-B093-9A54848B55EC}"/>
    <cellStyle name="Ввод  3 2 7 2 6" xfId="19553" xr:uid="{8856D76E-619B-46C6-B893-5EC3A2CAA725}"/>
    <cellStyle name="Ввод  3 2 7 3" xfId="1246" xr:uid="{4BDBD4D4-3DDC-4724-BFE2-C5CDF58394CA}"/>
    <cellStyle name="Ввод  3 2 7 3 2" xfId="3511" xr:uid="{C52D83A9-8E76-4BAB-8622-1F197965F851}"/>
    <cellStyle name="Ввод  3 2 7 3 3" xfId="7793" xr:uid="{380BC199-DBD9-42E5-A75D-4B0369C9AD1F}"/>
    <cellStyle name="Ввод  3 2 7 3 4" xfId="11118" xr:uid="{02EBA442-B3F5-455E-986E-315E6F45EA47}"/>
    <cellStyle name="Ввод  3 2 7 3 5" xfId="13820" xr:uid="{8C226974-1B17-4911-B25A-65CE79479010}"/>
    <cellStyle name="Ввод  3 2 7 3 6" xfId="18788" xr:uid="{D9819B9A-A676-461D-A85E-6A9C7C7DAC82}"/>
    <cellStyle name="Ввод  3 2 7 4" xfId="2927" xr:uid="{B4ED0602-D5E5-401B-8BFE-76C6249141AA}"/>
    <cellStyle name="Ввод  3 2 7 5" xfId="5668" xr:uid="{77BD0C62-9AEF-4E9B-A18D-E25D58134893}"/>
    <cellStyle name="Ввод  3 2 7 6" xfId="8365" xr:uid="{45361A96-DBF9-4E7D-97D8-812A5931A786}"/>
    <cellStyle name="Ввод  3 2 7 7" xfId="10529" xr:uid="{6C4D1D5E-CA50-4218-880D-864D81C55178}"/>
    <cellStyle name="Ввод  3 2 7 8" xfId="16008" xr:uid="{26DE27CD-ED3D-4221-92B1-447659F05BD0}"/>
    <cellStyle name="Ввод  3 2 7 9" xfId="16389" xr:uid="{165762B7-35C0-466C-8B6C-6E3165AE7470}"/>
    <cellStyle name="Ввод  3 2 8" xfId="778" xr:uid="{A1EB4E1A-1707-43B8-918B-BF02D63B18B6}"/>
    <cellStyle name="Ввод  3 2 8 10" xfId="18325" xr:uid="{648BD2DD-249D-47CC-932B-1F3DF35D2104}"/>
    <cellStyle name="Ввод  3 2 8 2" xfId="2139" xr:uid="{D1DE0C4B-4FFF-421F-ACA3-895C85D7A320}"/>
    <cellStyle name="Ввод  3 2 8 2 2" xfId="4397" xr:uid="{26086498-4CD3-4D7B-9F82-2D1FDB87EB76}"/>
    <cellStyle name="Ввод  3 2 8 2 3" xfId="9022" xr:uid="{F49FCBC8-2C6F-454D-ABF5-3152A0F1FF38}"/>
    <cellStyle name="Ввод  3 2 8 2 4" xfId="12012" xr:uid="{A76DF401-CDEE-40E9-BE2E-C020D0F54D08}"/>
    <cellStyle name="Ввод  3 2 8 2 5" xfId="15875" xr:uid="{439A58CA-020F-4695-A710-CD0C185D182E}"/>
    <cellStyle name="Ввод  3 2 8 2 6" xfId="19674" xr:uid="{6973B9CF-3E4E-413D-8C3F-DE5EF49A5C22}"/>
    <cellStyle name="Ввод  3 2 8 3" xfId="1367" xr:uid="{5EA90543-265D-4835-B8D0-64833EB92584}"/>
    <cellStyle name="Ввод  3 2 8 3 2" xfId="3632" xr:uid="{40625167-2782-418F-8DBE-9D743077E589}"/>
    <cellStyle name="Ввод  3 2 8 3 3" xfId="7690" xr:uid="{835D76D2-4491-48D1-9B5E-8E79B5178B99}"/>
    <cellStyle name="Ввод  3 2 8 3 4" xfId="11239" xr:uid="{2A0B5EEA-1A7D-42A8-826A-EC7E1453FB89}"/>
    <cellStyle name="Ввод  3 2 8 3 5" xfId="15746" xr:uid="{C8EF663D-18B8-4E0B-BA76-1A2BCA312571}"/>
    <cellStyle name="Ввод  3 2 8 3 6" xfId="18909" xr:uid="{933E845D-8CC1-4909-94C3-A81DFEB609C0}"/>
    <cellStyle name="Ввод  3 2 8 4" xfId="3048" xr:uid="{7491AC4B-9899-4D27-951A-A8016C4D9807}"/>
    <cellStyle name="Ввод  3 2 8 5" xfId="6058" xr:uid="{97DE15A5-CED9-4A22-82DC-7598E8787EE5}"/>
    <cellStyle name="Ввод  3 2 8 6" xfId="8256" xr:uid="{2D25DDB8-A65F-4E15-85DE-D10968D5F6A0}"/>
    <cellStyle name="Ввод  3 2 8 7" xfId="10650" xr:uid="{339C2D99-AD9E-4AE6-A606-D012A6B155BD}"/>
    <cellStyle name="Ввод  3 2 8 8" xfId="13611" xr:uid="{CED34E19-07EE-4DC0-A8CB-63E42602E954}"/>
    <cellStyle name="Ввод  3 2 8 9" xfId="16510" xr:uid="{00FB9004-9B64-4751-A7BC-AEE0DA8DC2E3}"/>
    <cellStyle name="Ввод  3 2 9" xfId="854" xr:uid="{2FD6130D-BEC8-4425-B20F-965845D2BB0F}"/>
    <cellStyle name="Ввод  3 2 9 10" xfId="18401" xr:uid="{B4AD899C-AD15-4D17-A7A0-3EFC399696B7}"/>
    <cellStyle name="Ввод  3 2 9 2" xfId="2215" xr:uid="{D1DD380C-912B-4E92-8CDA-0392F830B38D}"/>
    <cellStyle name="Ввод  3 2 9 2 2" xfId="4473" xr:uid="{4977DD0B-A080-419F-B006-28024FCA9E81}"/>
    <cellStyle name="Ввод  3 2 9 2 3" xfId="9098" xr:uid="{26D0C379-F61D-4A8F-8801-FAB78A7123C0}"/>
    <cellStyle name="Ввод  3 2 9 2 4" xfId="12088" xr:uid="{00C0FBE4-B3A5-4465-BB04-05F56FD50757}"/>
    <cellStyle name="Ввод  3 2 9 2 5" xfId="15433" xr:uid="{ABAFF8A5-0802-4535-A680-8EAEA6C31FFB}"/>
    <cellStyle name="Ввод  3 2 9 2 6" xfId="19750" xr:uid="{A9640775-B532-4C3A-82E4-8BB95C412330}"/>
    <cellStyle name="Ввод  3 2 9 3" xfId="1443" xr:uid="{67480F9F-B615-4CBB-A602-5F1B720C5696}"/>
    <cellStyle name="Ввод  3 2 9 3 2" xfId="3708" xr:uid="{03059A5E-D277-4643-B1B5-C019B991A2FB}"/>
    <cellStyle name="Ввод  3 2 9 3 3" xfId="7633" xr:uid="{F7D4334B-4B89-49A6-809A-A38B914DDFD4}"/>
    <cellStyle name="Ввод  3 2 9 3 4" xfId="11315" xr:uid="{30B546A1-9745-4A02-A1DA-43769D966321}"/>
    <cellStyle name="Ввод  3 2 9 3 5" xfId="15992" xr:uid="{63ABED5E-0DB0-4185-9302-BE869A257E60}"/>
    <cellStyle name="Ввод  3 2 9 3 6" xfId="18985" xr:uid="{3B861824-7DCA-44D6-81F0-E849F4F64CC9}"/>
    <cellStyle name="Ввод  3 2 9 4" xfId="3124" xr:uid="{210177F6-5393-43B4-A2F0-3061731E74F4}"/>
    <cellStyle name="Ввод  3 2 9 5" xfId="6059" xr:uid="{DD721415-34F2-4B08-A5DD-0E181381AE1E}"/>
    <cellStyle name="Ввод  3 2 9 6" xfId="8180" xr:uid="{2259CC6F-B3DE-45C0-A5AC-C27F18B6F794}"/>
    <cellStyle name="Ввод  3 2 9 7" xfId="10726" xr:uid="{44326AAB-E5EF-4E78-BD07-ACC6E33A7BD6}"/>
    <cellStyle name="Ввод  3 2 9 8" xfId="14783" xr:uid="{9DC6A573-3266-4997-B5AE-F68A387DFE38}"/>
    <cellStyle name="Ввод  3 2 9 9" xfId="16586" xr:uid="{2318ABED-6AE1-4A97-AAFA-5B08A0B4A076}"/>
    <cellStyle name="Ввод  3 20" xfId="8567" xr:uid="{8AFEB28E-B886-4D62-8A72-A7BF01D41193}"/>
    <cellStyle name="Ввод  3 21" xfId="10283" xr:uid="{471749C4-39AD-452B-8521-F831AF020054}"/>
    <cellStyle name="Ввод  3 22" xfId="14297" xr:uid="{339769A0-5F28-47A3-AB55-6E966A3CD6C0}"/>
    <cellStyle name="Ввод  3 23" xfId="7526" xr:uid="{3D928B3B-CE31-4EFD-90CF-3B963ABA34AC}"/>
    <cellStyle name="Ввод  3 24" xfId="17710" xr:uid="{ABD9DF1A-59E1-4EB9-8AE0-60D60D46E340}"/>
    <cellStyle name="Ввод  3 25" xfId="17950" xr:uid="{4057A45E-ED3F-42AE-92B6-BF2984D8F913}"/>
    <cellStyle name="Ввод  3 3" xfId="97" xr:uid="{00000000-0005-0000-0000-000027000000}"/>
    <cellStyle name="Ввод  3 3 10" xfId="2479" xr:uid="{F4977497-D644-4831-B34F-F4AC762EA0EA}"/>
    <cellStyle name="Ввод  3 3 10 2" xfId="4734" xr:uid="{8D84055D-B0B0-46A1-8207-DBD9350F040E}"/>
    <cellStyle name="Ввод  3 3 10 3" xfId="9362" xr:uid="{86BCB1F8-3936-4E84-9675-E0DC7EE951E1}"/>
    <cellStyle name="Ввод  3 3 10 4" xfId="12352" xr:uid="{612427E8-E13E-4407-BB6F-6A0231A3DF20}"/>
    <cellStyle name="Ввод  3 3 10 5" xfId="13831" xr:uid="{5EB8E64C-06D7-480B-8B7D-89307220EF76}"/>
    <cellStyle name="Ввод  3 3 10 6" xfId="16787" xr:uid="{54896AA7-A67A-4304-9E7E-258F9D7049BE}"/>
    <cellStyle name="Ввод  3 3 10 7" xfId="20011" xr:uid="{D6D761A7-FE88-46A0-9912-757330B09367}"/>
    <cellStyle name="Ввод  3 3 11" xfId="2706" xr:uid="{A1E55995-03E8-471F-9E06-97B6C009C220}"/>
    <cellStyle name="Ввод  3 3 11 2" xfId="4956" xr:uid="{E7B0A6B7-F2C5-42C8-A9C2-BCFDFE4CBD2A}"/>
    <cellStyle name="Ввод  3 3 11 3" xfId="9587" xr:uid="{0DDE9C6A-6AEF-43AF-BDB4-CDBCCD9C7251}"/>
    <cellStyle name="Ввод  3 3 11 4" xfId="12577" xr:uid="{19D73CE1-51BB-4E37-8292-2A1DC458FDD1}"/>
    <cellStyle name="Ввод  3 3 11 5" xfId="15825" xr:uid="{30B5F7E3-28F9-48FA-BCD0-546F0CF640C6}"/>
    <cellStyle name="Ввод  3 3 11 6" xfId="17009" xr:uid="{B2821267-67DE-4E2A-ACDC-FB90AA1E675B}"/>
    <cellStyle name="Ввод  3 3 11 7" xfId="20235" xr:uid="{AF9E1831-A432-4309-9183-00493B4CE46F}"/>
    <cellStyle name="Ввод  3 3 12" xfId="442" xr:uid="{3FDB4F3E-DE6D-4071-B8F6-9EC6BEA41E0C}"/>
    <cellStyle name="Ввод  3 3 12 2" xfId="5345" xr:uid="{FDA711DD-170E-4BF8-B4C8-870193EAB4BD}"/>
    <cellStyle name="Ввод  3 3 12 3" xfId="9974" xr:uid="{E03EFC95-C747-4A26-BF67-1DFC844889ED}"/>
    <cellStyle name="Ввод  3 3 12 4" xfId="12966" xr:uid="{50791EE5-2CC5-49B3-BDF0-B7176CB85A11}"/>
    <cellStyle name="Ввод  3 3 12 5" xfId="16028" xr:uid="{0BBF7680-7494-4A17-8249-D625C5D68094}"/>
    <cellStyle name="Ввод  3 3 12 6" xfId="17395" xr:uid="{F9F2C7F3-4DCB-45A0-B313-D183D7D903FB}"/>
    <cellStyle name="Ввод  3 3 13" xfId="5440" xr:uid="{4F37BAF4-C7F1-4A6E-A3F4-27E1A557EF17}"/>
    <cellStyle name="Ввод  3 3 13 2" xfId="10071" xr:uid="{8BF14DBD-73F5-41F9-9DBA-74A403C28896}"/>
    <cellStyle name="Ввод  3 3 13 3" xfId="13063" xr:uid="{D494B3A0-9ADF-4C4A-8E0C-73A53DAFC5B5}"/>
    <cellStyle name="Ввод  3 3 13 4" xfId="15310" xr:uid="{2D5A5186-20B8-4EF1-8D52-1354FB0DAD92}"/>
    <cellStyle name="Ввод  3 3 13 5" xfId="17489" xr:uid="{EE76B117-9570-4546-A2C9-F657DDA92E00}"/>
    <cellStyle name="Ввод  3 3 14" xfId="5727" xr:uid="{2AF6AE2B-4028-408A-AD9C-2381A9166A05}"/>
    <cellStyle name="Ввод  3 3 15" xfId="8543" xr:uid="{B619F187-F5B8-4A8F-A047-B1299348CC6F}"/>
    <cellStyle name="Ввод  3 3 16" xfId="10314" xr:uid="{FF576C64-E0CE-470B-8543-C2D032A031FA}"/>
    <cellStyle name="Ввод  3 3 17" xfId="15172" xr:uid="{E108B408-EC7B-403D-A58C-A5E08739924C}"/>
    <cellStyle name="Ввод  3 3 18" xfId="16174" xr:uid="{C4896ACB-CEC9-4083-950D-8999C5A5446A}"/>
    <cellStyle name="Ввод  3 3 19" xfId="17741" xr:uid="{FB99D723-3DC7-4CF3-83C9-B84B2B88613E}"/>
    <cellStyle name="Ввод  3 3 2" xfId="186" xr:uid="{8ADE8E38-6121-4F9F-A267-CEFE7A98C0D5}"/>
    <cellStyle name="Ввод  3 3 2 10" xfId="8475" xr:uid="{34853BB7-68AC-4633-8BF3-0F11436308FB}"/>
    <cellStyle name="Ввод  3 3 2 11" xfId="10389" xr:uid="{DE9CDAE3-35F2-44AC-B45B-41B8E0114D9E}"/>
    <cellStyle name="Ввод  3 3 2 12" xfId="16156" xr:uid="{165502D8-4EB2-4F03-9C96-15F8CC910554}"/>
    <cellStyle name="Ввод  3 3 2 13" xfId="16249" xr:uid="{402A7DAC-54C5-48D6-98F6-F386ABEEA1D2}"/>
    <cellStyle name="Ввод  3 3 2 14" xfId="17829" xr:uid="{FAED5846-D127-41F3-B862-616C2C87F8F8}"/>
    <cellStyle name="Ввод  3 3 2 15" xfId="18065" xr:uid="{54373B09-89DD-403E-8E45-194CD91D3424}"/>
    <cellStyle name="Ввод  3 3 2 2" xfId="1710" xr:uid="{C5122D99-40FE-4814-BD7B-97F4B098E2A9}"/>
    <cellStyle name="Ввод  3 3 2 2 2" xfId="3968" xr:uid="{003CF8C1-70BF-4E0A-ACA9-EB05A486327E}"/>
    <cellStyle name="Ввод  3 3 2 2 3" xfId="5767" xr:uid="{B34DA061-A439-4CF9-BBFA-1A80A5C2E545}"/>
    <cellStyle name="Ввод  3 3 2 2 4" xfId="7395" xr:uid="{67F571EB-B375-4C3D-9150-10E000FADF77}"/>
    <cellStyle name="Ввод  3 3 2 2 5" xfId="11582" xr:uid="{48CAC816-8FE6-4BF7-BBD7-3BE7DD2E1590}"/>
    <cellStyle name="Ввод  3 3 2 2 6" xfId="14573" xr:uid="{4A146CAB-E17E-4010-989F-581047FD043D}"/>
    <cellStyle name="Ввод  3 3 2 2 7" xfId="19245" xr:uid="{8A8D85A3-726C-422D-A696-10107B4B9204}"/>
    <cellStyle name="Ввод  3 3 2 3" xfId="1604" xr:uid="{BA784E4C-D7D8-4F14-9F83-C00FF97ACB1B}"/>
    <cellStyle name="Ввод  3 3 2 3 2" xfId="3867" xr:uid="{43B9286E-5138-47A2-ACE0-022DFC9C7272}"/>
    <cellStyle name="Ввод  3 3 2 3 3" xfId="5972" xr:uid="{CE91ADA5-9E3C-4415-9E65-CD7B407DA3EF}"/>
    <cellStyle name="Ввод  3 3 2 3 4" xfId="7453" xr:uid="{4319CF77-BE72-4C4A-9457-F495233F3F1C}"/>
    <cellStyle name="Ввод  3 3 2 3 5" xfId="11475" xr:uid="{25C3E01E-5177-432A-965C-B1C9AF762361}"/>
    <cellStyle name="Ввод  3 3 2 3 6" xfId="15698" xr:uid="{9106F0EF-8A61-43B4-BC43-FB9B5A2B46A4}"/>
    <cellStyle name="Ввод  3 3 2 3 7" xfId="19144" xr:uid="{FA09D9C6-9F36-440F-82B3-CC86477C7B5A}"/>
    <cellStyle name="Ввод  3 3 2 4" xfId="1106" xr:uid="{D7146774-F315-47AB-AF76-E0DED328949A}"/>
    <cellStyle name="Ввод  3 3 2 4 2" xfId="3371" xr:uid="{B77DFD3E-732D-4A2B-8BF9-58F2D969E815}"/>
    <cellStyle name="Ввод  3 3 2 4 3" xfId="6063" xr:uid="{191BCE90-8A84-47A5-95AB-F6C525D2ECF4}"/>
    <cellStyle name="Ввод  3 3 2 4 4" xfId="7937" xr:uid="{761123E1-C124-4F84-B8DF-2011592B2415}"/>
    <cellStyle name="Ввод  3 3 2 4 5" xfId="10978" xr:uid="{E446BB18-E3F9-4AA7-83BA-4DDECDDE5C9F}"/>
    <cellStyle name="Ввод  3 3 2 4 6" xfId="14574" xr:uid="{D397B7AB-5F2B-4D58-BE06-F4FDAC95B0E2}"/>
    <cellStyle name="Ввод  3 3 2 4 7" xfId="18648" xr:uid="{73E19A46-AD9D-4F79-BAAA-BD45C791C3B9}"/>
    <cellStyle name="Ввод  3 3 2 5" xfId="2548" xr:uid="{3FC09C53-F64D-4412-A2E8-5A64525297F4}"/>
    <cellStyle name="Ввод  3 3 2 5 2" xfId="4800" xr:uid="{7A03B421-BDB0-40EB-97FF-177DFE42BA14}"/>
    <cellStyle name="Ввод  3 3 2 5 3" xfId="6064" xr:uid="{89D5A59F-3619-468B-AD29-E8892BEDAF03}"/>
    <cellStyle name="Ввод  3 3 2 5 4" xfId="9430" xr:uid="{6A11EAC9-F6FB-4391-AAD4-1EA4649C4D1E}"/>
    <cellStyle name="Ввод  3 3 2 5 5" xfId="12420" xr:uid="{9111B22F-A22D-44B3-B435-B2177FD1E183}"/>
    <cellStyle name="Ввод  3 3 2 5 6" xfId="13277" xr:uid="{F94BA631-E553-41A0-B9EF-18026BDCC1E9}"/>
    <cellStyle name="Ввод  3 3 2 5 7" xfId="16853" xr:uid="{0DFD3BF6-BB2A-4024-B2B2-1B116B886A9B}"/>
    <cellStyle name="Ввод  3 3 2 5 8" xfId="20078" xr:uid="{FB0872DE-9957-4161-80F4-0209B969A36E}"/>
    <cellStyle name="Ввод  3 3 2 6" xfId="2791" xr:uid="{509D4DDF-49FC-42B4-98CC-AB689C28EBFB}"/>
    <cellStyle name="Ввод  3 3 2 6 2" xfId="5041" xr:uid="{09262E28-5A4C-493A-9F7D-6686262D1843}"/>
    <cellStyle name="Ввод  3 3 2 6 3" xfId="6065" xr:uid="{E70B4184-44A2-48CE-B844-B4F3CACE03C4}"/>
    <cellStyle name="Ввод  3 3 2 6 4" xfId="9672" xr:uid="{9C0279DA-D154-4FCC-ADF1-DD509F7302AF}"/>
    <cellStyle name="Ввод  3 3 2 6 5" xfId="12662" xr:uid="{DCE1BA2C-8B24-49C4-B728-304DC45FC0B3}"/>
    <cellStyle name="Ввод  3 3 2 6 6" xfId="16142" xr:uid="{345F823D-EC05-44C7-B2BC-EE5D35C31508}"/>
    <cellStyle name="Ввод  3 3 2 6 7" xfId="17094" xr:uid="{46782896-1ED8-42B7-BD99-8202E171CD6E}"/>
    <cellStyle name="Ввод  3 3 2 6 8" xfId="20320" xr:uid="{33E8B681-81CE-4751-98F7-FCAF4F0D32CB}"/>
    <cellStyle name="Ввод  3 3 2 7" xfId="517" xr:uid="{4CF84740-376E-4EC6-A02A-D13640827905}"/>
    <cellStyle name="Ввод  3 3 2 7 2" xfId="5335" xr:uid="{89D123CE-0E5A-45F7-89D9-11ADB4FC577C}"/>
    <cellStyle name="Ввод  3 3 2 7 3" xfId="9964" xr:uid="{B77A941C-6273-4EB8-9A88-9DCDE4558D40}"/>
    <cellStyle name="Ввод  3 3 2 7 4" xfId="12956" xr:uid="{F918461C-AA96-4B56-B1EB-8B68BEF91626}"/>
    <cellStyle name="Ввод  3 3 2 7 5" xfId="14826" xr:uid="{705D205B-F6A9-4BC3-B1E9-5CB2FA970120}"/>
    <cellStyle name="Ввод  3 3 2 7 6" xfId="17385" xr:uid="{E13B3B8D-6835-4D92-B127-B99C6C048EA4}"/>
    <cellStyle name="Ввод  3 3 2 8" xfId="5525" xr:uid="{E876A3A2-B6CB-4B56-9B6B-5D9379620058}"/>
    <cellStyle name="Ввод  3 3 2 8 2" xfId="10156" xr:uid="{E12076DB-A534-4E12-978E-7634BB3CC30F}"/>
    <cellStyle name="Ввод  3 3 2 8 3" xfId="13148" xr:uid="{41189DD6-0766-4E76-A675-BBEB1348A42D}"/>
    <cellStyle name="Ввод  3 3 2 8 4" xfId="14668" xr:uid="{2EF4E1A2-63B8-40BE-949D-628E82FD5F10}"/>
    <cellStyle name="Ввод  3 3 2 8 5" xfId="17574" xr:uid="{0C1D8B00-68AE-4BEE-BEA4-27FA4845D041}"/>
    <cellStyle name="Ввод  3 3 2 9" xfId="6060" xr:uid="{919EAF49-B5FF-4B84-AD63-50A3FF6C3DA6}"/>
    <cellStyle name="Ввод  3 3 20" xfId="17980" xr:uid="{73964551-E406-48AA-B9D9-63290E7446A3}"/>
    <cellStyle name="Ввод  3 3 3" xfId="262" xr:uid="{243F47AE-457E-44BA-86FA-54120D0C894A}"/>
    <cellStyle name="Ввод  3 3 3 10" xfId="8407" xr:uid="{6589DB41-CCCC-425D-927E-124CEA719250}"/>
    <cellStyle name="Ввод  3 3 3 11" xfId="10469" xr:uid="{8A89B01C-1AC9-4CE5-BD57-5025A63FEC8B}"/>
    <cellStyle name="Ввод  3 3 3 12" xfId="16053" xr:uid="{B74EFF75-A1A2-4BD8-8F61-B01E534E0C2B}"/>
    <cellStyle name="Ввод  3 3 3 13" xfId="16329" xr:uid="{60DCF0D1-86EE-4087-B5B7-2C42C177FE6E}"/>
    <cellStyle name="Ввод  3 3 3 14" xfId="17905" xr:uid="{03927FB3-F360-429A-BFAC-DAA9B28968DB}"/>
    <cellStyle name="Ввод  3 3 3 15" xfId="18140" xr:uid="{E258700D-BFB4-40E0-91BA-059233F987AE}"/>
    <cellStyle name="Ввод  3 3 3 2" xfId="1785" xr:uid="{8422A8D0-CBF9-4B2B-A5BD-751FA86B91BD}"/>
    <cellStyle name="Ввод  3 3 3 2 2" xfId="4043" xr:uid="{493408DA-502E-428F-A35D-5A337043E1AD}"/>
    <cellStyle name="Ввод  3 3 3 2 3" xfId="6068" xr:uid="{A5B442F2-D2EF-44C4-9A53-7869084ED411}"/>
    <cellStyle name="Ввод  3 3 3 2 4" xfId="8668" xr:uid="{F6423281-2515-467A-BE81-89001614F175}"/>
    <cellStyle name="Ввод  3 3 3 2 5" xfId="11658" xr:uid="{AF4760D4-30E5-4734-B0F4-5AB2F84F6C0A}"/>
    <cellStyle name="Ввод  3 3 3 2 6" xfId="13385" xr:uid="{D8AB0A8A-C8AC-44AD-8592-964860A8DD78}"/>
    <cellStyle name="Ввод  3 3 3 2 7" xfId="19320" xr:uid="{3D4593BC-8972-447F-9DAF-58BE8E50BDD8}"/>
    <cellStyle name="Ввод  3 3 3 3" xfId="1958" xr:uid="{3BB5B700-128F-413C-BA4B-9269BB34D010}"/>
    <cellStyle name="Ввод  3 3 3 3 2" xfId="4216" xr:uid="{068C5770-6193-4BFB-85F9-84205AEFCBB7}"/>
    <cellStyle name="Ввод  3 3 3 3 3" xfId="6069" xr:uid="{9EC80975-810F-4E27-9DA5-C2FA892DE101}"/>
    <cellStyle name="Ввод  3 3 3 3 4" xfId="8841" xr:uid="{C14E5D73-7EB2-4F67-8DBA-A152CA21B07C}"/>
    <cellStyle name="Ввод  3 3 3 3 5" xfId="11831" xr:uid="{230EBBE4-DEC3-4B2E-81E5-6D0B5363AACD}"/>
    <cellStyle name="Ввод  3 3 3 3 6" xfId="15094" xr:uid="{AE3C75FB-853F-493F-B67E-40B75FE3AA62}"/>
    <cellStyle name="Ввод  3 3 3 3 7" xfId="19493" xr:uid="{9C15063B-6BFC-40E8-B348-8DDAD210E50F}"/>
    <cellStyle name="Ввод  3 3 3 4" xfId="1186" xr:uid="{E73EDD2C-00F7-4571-BDFB-F271578F8AF1}"/>
    <cellStyle name="Ввод  3 3 3 4 2" xfId="3451" xr:uid="{D34B19DC-138A-48D4-96A5-E499624FC039}"/>
    <cellStyle name="Ввод  3 3 3 4 3" xfId="6070" xr:uid="{24E3DFAF-8775-4634-B748-4181A4DCEC6A}"/>
    <cellStyle name="Ввод  3 3 3 4 4" xfId="7379" xr:uid="{E83CAF28-6B82-46E7-B403-705941492753}"/>
    <cellStyle name="Ввод  3 3 3 4 5" xfId="11058" xr:uid="{B4418B29-E5F2-418C-AC0E-E0C73B9667D4}"/>
    <cellStyle name="Ввод  3 3 3 4 6" xfId="15242" xr:uid="{0071B820-A12B-4C2D-AC72-3BBE741AEB52}"/>
    <cellStyle name="Ввод  3 3 3 4 7" xfId="18728" xr:uid="{9A4CB62B-DB7E-4912-8915-BF47504F09D0}"/>
    <cellStyle name="Ввод  3 3 3 5" xfId="2641" xr:uid="{806F682A-00E7-4E4C-8F10-4AF671C73C36}"/>
    <cellStyle name="Ввод  3 3 3 5 2" xfId="4891" xr:uid="{F96461ED-49A5-475F-BC48-DA7D2AB709A2}"/>
    <cellStyle name="Ввод  3 3 3 5 3" xfId="5715" xr:uid="{96C68C04-411E-45C4-BB02-415E8520A241}"/>
    <cellStyle name="Ввод  3 3 3 5 4" xfId="9522" xr:uid="{D3F64D88-DCEC-4752-8923-583E25BAB1D6}"/>
    <cellStyle name="Ввод  3 3 3 5 5" xfId="12512" xr:uid="{DB328642-6FC9-432A-9D01-074A82170934}"/>
    <cellStyle name="Ввод  3 3 3 5 6" xfId="15990" xr:uid="{8D3A670B-15AF-4D48-B36C-F2931A9D5B50}"/>
    <cellStyle name="Ввод  3 3 3 5 7" xfId="16944" xr:uid="{AB82EB21-5A6F-4AE4-9F50-850766D75152}"/>
    <cellStyle name="Ввод  3 3 3 5 8" xfId="20170" xr:uid="{9201CFC1-913A-4937-9405-87ACAA746009}"/>
    <cellStyle name="Ввод  3 3 3 6" xfId="2866" xr:uid="{FC23DE6A-DAF2-40D5-91A1-D72F5F142AE0}"/>
    <cellStyle name="Ввод  3 3 3 6 2" xfId="5116" xr:uid="{953D7460-6C44-4032-B98C-DCEEAEF261DC}"/>
    <cellStyle name="Ввод  3 3 3 6 3" xfId="6071" xr:uid="{93F8B019-5E76-4B8B-A493-EEFAC0D52320}"/>
    <cellStyle name="Ввод  3 3 3 6 4" xfId="9747" xr:uid="{F0EFE54F-26ED-4AF5-8914-A743E014D380}"/>
    <cellStyle name="Ввод  3 3 3 6 5" xfId="12737" xr:uid="{8A7665C3-099E-4B75-91B1-4A199C6FEF41}"/>
    <cellStyle name="Ввод  3 3 3 6 6" xfId="15423" xr:uid="{DABBA2B9-EFDE-4E90-93A3-F9AC809A94B6}"/>
    <cellStyle name="Ввод  3 3 3 6 7" xfId="17169" xr:uid="{374FEF5C-DE88-4B8A-BCCC-D78411A85B4E}"/>
    <cellStyle name="Ввод  3 3 3 6 8" xfId="20395" xr:uid="{41744EA5-BC82-4324-AD3C-B4A45BB043CC}"/>
    <cellStyle name="Ввод  3 3 3 7" xfId="597" xr:uid="{D986668A-6EA7-42D1-B285-7AD7C0C5C6E7}"/>
    <cellStyle name="Ввод  3 3 3 7 2" xfId="5224" xr:uid="{06B193F2-A5A4-4930-A46F-71041F075436}"/>
    <cellStyle name="Ввод  3 3 3 7 3" xfId="9853" xr:uid="{2ECB0B79-F7EA-479E-B6CE-EE2F58AF2B2D}"/>
    <cellStyle name="Ввод  3 3 3 7 4" xfId="12845" xr:uid="{B9965AB6-7522-41B5-ABBF-2D1AF2EA0CBA}"/>
    <cellStyle name="Ввод  3 3 3 7 5" xfId="14542" xr:uid="{1FFD7FA0-ED27-4C8E-8D54-BE60011B5C07}"/>
    <cellStyle name="Ввод  3 3 3 7 6" xfId="17275" xr:uid="{66508804-63E8-455F-8E7B-D779F59C508D}"/>
    <cellStyle name="Ввод  3 3 3 8" xfId="5600" xr:uid="{7BD615A1-EE1F-4E4D-90D9-866E09C38907}"/>
    <cellStyle name="Ввод  3 3 3 8 2" xfId="10231" xr:uid="{A4363D94-7594-4B0D-8469-E36E87362743}"/>
    <cellStyle name="Ввод  3 3 3 8 3" xfId="13223" xr:uid="{5A4667E1-C21E-42D7-B984-96F113092F8C}"/>
    <cellStyle name="Ввод  3 3 3 8 4" xfId="8625" xr:uid="{23B37591-C4C1-40FD-9305-CD594562A4B2}"/>
    <cellStyle name="Ввод  3 3 3 8 5" xfId="17649" xr:uid="{30DA5444-B62F-4A19-B011-E8829F6DC945}"/>
    <cellStyle name="Ввод  3 3 3 9" xfId="6066" xr:uid="{8B72030C-8E4A-48F9-A13B-F0BE35A19D6E}"/>
    <cellStyle name="Ввод  3 3 4" xfId="677" xr:uid="{20107982-ADED-4E89-9F1A-7A79CC360A25}"/>
    <cellStyle name="Ввод  3 3 4 10" xfId="18224" xr:uid="{926150F3-ACF8-4816-A61F-CD341B32A38E}"/>
    <cellStyle name="Ввод  3 3 4 2" xfId="2038" xr:uid="{41E88297-CEE1-4E0F-BAE9-4C9D4FB28532}"/>
    <cellStyle name="Ввод  3 3 4 2 2" xfId="4296" xr:uid="{0663B151-EF97-4557-B03B-59C02E14497B}"/>
    <cellStyle name="Ввод  3 3 4 2 3" xfId="8921" xr:uid="{7E3F3097-6FF5-45E5-8429-89FCCBB01BA0}"/>
    <cellStyle name="Ввод  3 3 4 2 4" xfId="11911" xr:uid="{3743D26C-5993-45C0-81CE-01C1F2DBEC51}"/>
    <cellStyle name="Ввод  3 3 4 2 5" xfId="16075" xr:uid="{29A75D43-CECA-4671-AF81-94C4BF214BEC}"/>
    <cellStyle name="Ввод  3 3 4 2 6" xfId="19573" xr:uid="{8D2B1A38-E3AE-470E-841E-357823B9BAD3}"/>
    <cellStyle name="Ввод  3 3 4 3" xfId="1266" xr:uid="{EA43EBDD-7CB4-4AD5-80F6-0995762FD3F2}"/>
    <cellStyle name="Ввод  3 3 4 3 2" xfId="3531" xr:uid="{086D2F5B-5AAD-42C2-926D-FEBDFF850AB8}"/>
    <cellStyle name="Ввод  3 3 4 3 3" xfId="7773" xr:uid="{E6DBEEBC-EA66-4127-BC18-198A32FC362D}"/>
    <cellStyle name="Ввод  3 3 4 3 4" xfId="11138" xr:uid="{BBAD0045-EDAE-4E92-A99C-0106E7371037}"/>
    <cellStyle name="Ввод  3 3 4 3 5" xfId="15356" xr:uid="{D2364004-5526-49A8-BDAE-0866D504CB69}"/>
    <cellStyle name="Ввод  3 3 4 3 6" xfId="18808" xr:uid="{1CD6FA8B-16C1-4C6B-A66A-E78798D1EFCA}"/>
    <cellStyle name="Ввод  3 3 4 4" xfId="2947" xr:uid="{A12774D2-4016-4691-B569-F8AADD3BC14C}"/>
    <cellStyle name="Ввод  3 3 4 5" xfId="6072" xr:uid="{46CD82D3-AD01-41C3-8BF1-D45A2FE2734D}"/>
    <cellStyle name="Ввод  3 3 4 6" xfId="8347" xr:uid="{875BB9A1-1684-430F-8497-3636DC596F2D}"/>
    <cellStyle name="Ввод  3 3 4 7" xfId="10549" xr:uid="{7B51962E-AB29-4E6C-8E36-396B22DCE61A}"/>
    <cellStyle name="Ввод  3 3 4 8" xfId="14084" xr:uid="{51E95790-8DFD-47E9-B6DA-11B6A9A946B2}"/>
    <cellStyle name="Ввод  3 3 4 9" xfId="16409" xr:uid="{4B7F10E3-7745-4E4C-853A-59F544A11E8F}"/>
    <cellStyle name="Ввод  3 3 5" xfId="798" xr:uid="{BF48F4AF-EDAC-477F-88AA-7F91B1C9F494}"/>
    <cellStyle name="Ввод  3 3 5 10" xfId="18345" xr:uid="{8B442DBF-EC4E-4C12-9727-34E29AB4EFB7}"/>
    <cellStyle name="Ввод  3 3 5 2" xfId="2159" xr:uid="{449AA2CA-EE44-42CD-95B8-F196A3176EEC}"/>
    <cellStyle name="Ввод  3 3 5 2 2" xfId="4417" xr:uid="{B2014478-709F-4647-A9E3-1848CFE68668}"/>
    <cellStyle name="Ввод  3 3 5 2 3" xfId="9042" xr:uid="{9620BE57-A991-4719-97B7-4F7F952F031C}"/>
    <cellStyle name="Ввод  3 3 5 2 4" xfId="12032" xr:uid="{30EE1E9D-CE34-4949-A0C2-B07CCAEC7FC2}"/>
    <cellStyle name="Ввод  3 3 5 2 5" xfId="14175" xr:uid="{56FCAC26-EC1C-4C0D-8B95-E66D4883365D}"/>
    <cellStyle name="Ввод  3 3 5 2 6" xfId="19694" xr:uid="{BE5A7D39-E08B-4730-ABAA-079D011E9760}"/>
    <cellStyle name="Ввод  3 3 5 3" xfId="1387" xr:uid="{8E521342-7021-4B69-A1A8-C3DE6E9C9E1B}"/>
    <cellStyle name="Ввод  3 3 5 3 2" xfId="3652" xr:uid="{8403A6CF-9575-49DF-9A60-9EB178B2334F}"/>
    <cellStyle name="Ввод  3 3 5 3 3" xfId="7192" xr:uid="{9E20E997-84F2-4061-8143-86154BAF693C}"/>
    <cellStyle name="Ввод  3 3 5 3 4" xfId="11259" xr:uid="{81955252-3BA9-47B4-BD7A-D8994B6025B3}"/>
    <cellStyle name="Ввод  3 3 5 3 5" xfId="14256" xr:uid="{3DDC8C58-25DA-46D9-A8D6-B69C12716288}"/>
    <cellStyle name="Ввод  3 3 5 3 6" xfId="18929" xr:uid="{25702AE4-94B0-40F6-B188-7D1E39BED1E5}"/>
    <cellStyle name="Ввод  3 3 5 4" xfId="3068" xr:uid="{819ED8D3-5467-4B35-9160-F18F746D04D9}"/>
    <cellStyle name="Ввод  3 3 5 5" xfId="6073" xr:uid="{D848C01A-BEF9-448D-A172-907CAF6FCE00}"/>
    <cellStyle name="Ввод  3 3 5 6" xfId="8238" xr:uid="{FADEFE21-AE99-4CC6-88CC-4626822CF337}"/>
    <cellStyle name="Ввод  3 3 5 7" xfId="10670" xr:uid="{9B68FD62-F34B-4794-BBD0-A259CB6493E1}"/>
    <cellStyle name="Ввод  3 3 5 8" xfId="14725" xr:uid="{6268AD18-8B88-461C-9C25-BA3E02353297}"/>
    <cellStyle name="Ввод  3 3 5 9" xfId="16530" xr:uid="{895C3706-D72D-4FFB-9696-68A850374CF5}"/>
    <cellStyle name="Ввод  3 3 6" xfId="874" xr:uid="{1BF27C76-7A8C-4A1E-B6A4-16F2BBF3AFBA}"/>
    <cellStyle name="Ввод  3 3 6 10" xfId="18421" xr:uid="{A28ED3D9-8D9F-4AB0-8F16-BEFC41D6ABDC}"/>
    <cellStyle name="Ввод  3 3 6 2" xfId="2235" xr:uid="{775F6191-3457-453B-96AA-38E881F29389}"/>
    <cellStyle name="Ввод  3 3 6 2 2" xfId="4493" xr:uid="{C90EE47B-A914-4941-B219-36C1D1B93DDF}"/>
    <cellStyle name="Ввод  3 3 6 2 3" xfId="9118" xr:uid="{EE4EF2EF-1E72-40B2-A172-72B94B25895E}"/>
    <cellStyle name="Ввод  3 3 6 2 4" xfId="12108" xr:uid="{17CC61F7-A5C2-4625-8B69-DA7DB721B447}"/>
    <cellStyle name="Ввод  3 3 6 2 5" xfId="15231" xr:uid="{FD74C2A1-C21C-4B55-BF1A-14FFBE8A1276}"/>
    <cellStyle name="Ввод  3 3 6 2 6" xfId="19770" xr:uid="{39806781-BC0F-4565-B568-D7DF19ECFD9F}"/>
    <cellStyle name="Ввод  3 3 6 3" xfId="1463" xr:uid="{D9A2848A-1B4F-4A02-B41E-37986FE761A8}"/>
    <cellStyle name="Ввод  3 3 6 3 2" xfId="3728" xr:uid="{7B86EAF8-1240-42BB-B7D4-6071B3F4ED3B}"/>
    <cellStyle name="Ввод  3 3 6 3 3" xfId="7630" xr:uid="{394012C2-7C49-4EAD-AD5F-3FEA2A2ADF32}"/>
    <cellStyle name="Ввод  3 3 6 3 4" xfId="11335" xr:uid="{747DA3D9-0BC8-47C8-A17B-B04AC0227D21}"/>
    <cellStyle name="Ввод  3 3 6 3 5" xfId="16135" xr:uid="{AB90456B-A9B9-421B-801F-B88CACE8AB2B}"/>
    <cellStyle name="Ввод  3 3 6 3 6" xfId="19005" xr:uid="{9F99A12B-D915-4A80-9176-AE0CA970501A}"/>
    <cellStyle name="Ввод  3 3 6 4" xfId="3144" xr:uid="{6325D281-BC72-44C0-8766-6BEBBCAA7718}"/>
    <cellStyle name="Ввод  3 3 6 5" xfId="5651" xr:uid="{67C87BA2-66CA-4E30-B2D6-6041808AA301}"/>
    <cellStyle name="Ввод  3 3 6 6" xfId="7801" xr:uid="{B73F0031-E7DF-4D40-8699-2D5258281F47}"/>
    <cellStyle name="Ввод  3 3 6 7" xfId="10746" xr:uid="{9F41F62B-EC10-4005-96A6-69B55532F146}"/>
    <cellStyle name="Ввод  3 3 6 8" xfId="14900" xr:uid="{D7462828-A45F-459A-8520-D85F5F171F39}"/>
    <cellStyle name="Ввод  3 3 6 9" xfId="16606" xr:uid="{4867C19A-6DD7-40DE-B018-A68AC1E492D7}"/>
    <cellStyle name="Ввод  3 3 7" xfId="750" xr:uid="{D47DE158-5140-45A8-9713-9597308BBD94}"/>
    <cellStyle name="Ввод  3 3 7 10" xfId="18297" xr:uid="{A7B4A063-CF4D-49F4-9AD4-D794436A51A2}"/>
    <cellStyle name="Ввод  3 3 7 2" xfId="2111" xr:uid="{5241F76B-CA97-4F7F-848A-F729334CD1A3}"/>
    <cellStyle name="Ввод  3 3 7 2 2" xfId="4369" xr:uid="{DC7521AE-786A-42A0-A55C-CE174691F4BA}"/>
    <cellStyle name="Ввод  3 3 7 2 3" xfId="8994" xr:uid="{17123EFE-1032-415C-AA25-033204AF542F}"/>
    <cellStyle name="Ввод  3 3 7 2 4" xfId="11984" xr:uid="{016A4390-D80E-424F-BEE2-355ED254847E}"/>
    <cellStyle name="Ввод  3 3 7 2 5" xfId="15755" xr:uid="{0B2FF14D-42DA-4E78-B7D4-F399C9E98924}"/>
    <cellStyle name="Ввод  3 3 7 2 6" xfId="19646" xr:uid="{F53594C6-B4A1-47C5-AB23-EE631635C4C0}"/>
    <cellStyle name="Ввод  3 3 7 3" xfId="1339" xr:uid="{B44AEA06-D875-41DC-92ED-88F5ADED72C4}"/>
    <cellStyle name="Ввод  3 3 7 3 2" xfId="3604" xr:uid="{874536B0-1A92-4103-B0CD-4D4CCB8F54B1}"/>
    <cellStyle name="Ввод  3 3 7 3 3" xfId="7521" xr:uid="{E3D0313B-B355-46EC-BAA2-960B454B2292}"/>
    <cellStyle name="Ввод  3 3 7 3 4" xfId="11211" xr:uid="{04E3ACF0-2E39-4467-BF88-772E29916E6C}"/>
    <cellStyle name="Ввод  3 3 7 3 5" xfId="15786" xr:uid="{65D0DB31-9CC9-44FE-88ED-9B9BB4C9CED3}"/>
    <cellStyle name="Ввод  3 3 7 3 6" xfId="18881" xr:uid="{697BEBA4-9A57-40A2-890F-5E7E3007CF7D}"/>
    <cellStyle name="Ввод  3 3 7 4" xfId="3020" xr:uid="{BF05DB08-0DF3-41EE-B598-83943AB73424}"/>
    <cellStyle name="Ввод  3 3 7 5" xfId="6074" xr:uid="{719C887B-E37D-4F35-A8A6-B372EE1ACE34}"/>
    <cellStyle name="Ввод  3 3 7 6" xfId="8283" xr:uid="{86A0FEF0-DCA4-4E5E-B8EE-801A9BB235C1}"/>
    <cellStyle name="Ввод  3 3 7 7" xfId="10622" xr:uid="{A2458033-160D-412A-807F-A444411CC27C}"/>
    <cellStyle name="Ввод  3 3 7 8" xfId="14836" xr:uid="{E429E7B5-494E-4663-8325-447ABF746073}"/>
    <cellStyle name="Ввод  3 3 7 9" xfId="16482" xr:uid="{8D3CE125-1985-4986-A8DD-E8D21A1C1A4B}"/>
    <cellStyle name="Ввод  3 3 8" xfId="1017" xr:uid="{41E5FC8E-4E6B-4933-8978-1698F2EBCD94}"/>
    <cellStyle name="Ввод  3 3 8 2" xfId="2378" xr:uid="{5E1D5F36-CE8F-4129-ABE6-C089F37A447D}"/>
    <cellStyle name="Ввод  3 3 8 2 2" xfId="4636" xr:uid="{464453C8-BE58-48DA-9F50-56AAA311229A}"/>
    <cellStyle name="Ввод  3 3 8 2 3" xfId="9261" xr:uid="{1593E43A-5D4F-4024-98E5-513BC1C2327A}"/>
    <cellStyle name="Ввод  3 3 8 2 4" xfId="12251" xr:uid="{5BEF2E18-FF26-455A-AADC-C43E31D5A927}"/>
    <cellStyle name="Ввод  3 3 8 2 5" xfId="14666" xr:uid="{3AFCD012-DB7B-4EF5-9E0A-2A2A2E744033}"/>
    <cellStyle name="Ввод  3 3 8 2 6" xfId="19913" xr:uid="{97E494E7-8730-457B-B992-982B13533F50}"/>
    <cellStyle name="Ввод  3 3 8 3" xfId="3287" xr:uid="{640B44B8-381B-4C10-B835-3E060998804C}"/>
    <cellStyle name="Ввод  3 3 8 4" xfId="6076" xr:uid="{E7F4B1D1-0073-4D6C-A1A1-A4D965E9BABF}"/>
    <cellStyle name="Ввод  3 3 8 5" xfId="8026" xr:uid="{C8D78ECF-C247-480D-845C-31EED6F4A76A}"/>
    <cellStyle name="Ввод  3 3 8 6" xfId="10889" xr:uid="{2FF4923A-F385-477F-BC94-34D17872BE24}"/>
    <cellStyle name="Ввод  3 3 8 7" xfId="15304" xr:uid="{9EF2813F-CE42-4629-BD10-367FDA4440DD}"/>
    <cellStyle name="Ввод  3 3 8 8" xfId="18564" xr:uid="{7AC39CF0-30F9-4722-83CC-20205767B839}"/>
    <cellStyle name="Ввод  3 3 9" xfId="1635" xr:uid="{2C3BFF32-D79A-4983-9B0B-75795BAAAA12}"/>
    <cellStyle name="Ввод  3 3 9 2" xfId="3895" xr:uid="{63325807-FAEE-4164-8ADA-E3A7C54BDDDF}"/>
    <cellStyle name="Ввод  3 3 9 3" xfId="7363" xr:uid="{02FD92F6-F690-423F-B3E7-2BF01E79C8BE}"/>
    <cellStyle name="Ввод  3 3 9 4" xfId="11506" xr:uid="{B34F4B5A-4CAD-4DB7-A284-7E2B74ED6A91}"/>
    <cellStyle name="Ввод  3 3 9 5" xfId="13648" xr:uid="{C96B2D75-EC6B-4E9F-9E3E-F3E547EA7CAA}"/>
    <cellStyle name="Ввод  3 3 9 6" xfId="19172" xr:uid="{3DBCB87D-DDE7-486A-BA8D-0D67760B131F}"/>
    <cellStyle name="Ввод  3 4" xfId="112" xr:uid="{00000000-0005-0000-0000-000028000000}"/>
    <cellStyle name="Ввод  3 4 10" xfId="2656" xr:uid="{9BC74545-C84D-4169-BD52-907F4881D39C}"/>
    <cellStyle name="Ввод  3 4 10 2" xfId="4906" xr:uid="{8B882225-770F-4527-A8C4-6FA05A0E06C9}"/>
    <cellStyle name="Ввод  3 4 10 3" xfId="9537" xr:uid="{796C972B-8066-47ED-95D9-1DF4A28BEFAB}"/>
    <cellStyle name="Ввод  3 4 10 4" xfId="12527" xr:uid="{98E6A97F-3870-4A5C-B05D-5A776839BEC7}"/>
    <cellStyle name="Ввод  3 4 10 5" xfId="14974" xr:uid="{4126B741-54BB-4E58-826F-4D66972FE0FF}"/>
    <cellStyle name="Ввод  3 4 10 6" xfId="16959" xr:uid="{5EB79AB0-5CAD-4AB9-A78E-1D73932150CF}"/>
    <cellStyle name="Ввод  3 4 10 7" xfId="20185" xr:uid="{3E8965E5-A5FC-447E-B5AF-564F45DF47EE}"/>
    <cellStyle name="Ввод  3 4 11" xfId="2721" xr:uid="{C104872D-CBE2-40CF-BF00-5719B9056862}"/>
    <cellStyle name="Ввод  3 4 11 2" xfId="4971" xr:uid="{39A9A2AB-C588-4664-A062-7EFE1B8B0E8C}"/>
    <cellStyle name="Ввод  3 4 11 3" xfId="9602" xr:uid="{EA37FE90-57CE-4B47-94E0-F80196AFD14F}"/>
    <cellStyle name="Ввод  3 4 11 4" xfId="12592" xr:uid="{BF7ECB42-844B-40BF-A8EF-98AAA8A4C091}"/>
    <cellStyle name="Ввод  3 4 11 5" xfId="15248" xr:uid="{FFF35428-51C2-46E5-BB3E-1073FB10C940}"/>
    <cellStyle name="Ввод  3 4 11 6" xfId="17024" xr:uid="{4C672C1A-6D83-4B7A-97E8-691CE530354E}"/>
    <cellStyle name="Ввод  3 4 11 7" xfId="20250" xr:uid="{18D1FC60-BF88-4DC7-B64A-47B76E376A8D}"/>
    <cellStyle name="Ввод  3 4 12" xfId="457" xr:uid="{33B30CE6-9C86-4536-9C8B-F131D74E541C}"/>
    <cellStyle name="Ввод  3 4 12 2" xfId="5362" xr:uid="{B3920EC2-1641-41E1-A9A9-4057C2B40982}"/>
    <cellStyle name="Ввод  3 4 12 3" xfId="9991" xr:uid="{8A718573-3030-47B8-9864-5ACBD2C6BF12}"/>
    <cellStyle name="Ввод  3 4 12 4" xfId="12983" xr:uid="{36F49CAD-1D03-4608-B307-CCE727406265}"/>
    <cellStyle name="Ввод  3 4 12 5" xfId="15101" xr:uid="{44E11EE6-39F3-4569-823E-DE253D596A59}"/>
    <cellStyle name="Ввод  3 4 12 6" xfId="17412" xr:uid="{B68DCADD-A45A-4DF1-9142-C24C83004E71}"/>
    <cellStyle name="Ввод  3 4 13" xfId="5455" xr:uid="{F3EBEA18-BE5B-4820-AC19-8C08F044C48B}"/>
    <cellStyle name="Ввод  3 4 13 2" xfId="10086" xr:uid="{18B30403-27A4-4BDB-BC49-6F38FCBDA5CC}"/>
    <cellStyle name="Ввод  3 4 13 3" xfId="13078" xr:uid="{49C3CC47-791A-469F-A2BF-3302701BE4B8}"/>
    <cellStyle name="Ввод  3 4 13 4" xfId="13880" xr:uid="{0C976E13-AEEC-463D-BD3B-C6A519D3C2B9}"/>
    <cellStyle name="Ввод  3 4 13 5" xfId="17504" xr:uid="{6C934FBD-055D-4255-B69A-6CB2F47798D8}"/>
    <cellStyle name="Ввод  3 4 14" xfId="5731" xr:uid="{1ED9EEA2-5D98-4E32-9871-0ABBD004B67A}"/>
    <cellStyle name="Ввод  3 4 15" xfId="8532" xr:uid="{7750CF3D-B0C2-402C-B228-2749F10FAFD7}"/>
    <cellStyle name="Ввод  3 4 16" xfId="10329" xr:uid="{FF9B87D0-6648-485D-8D1E-D42E78D3CFFF}"/>
    <cellStyle name="Ввод  3 4 17" xfId="15867" xr:uid="{119D5D6C-D126-4808-96CF-F6973761BECE}"/>
    <cellStyle name="Ввод  3 4 18" xfId="16189" xr:uid="{C068C260-3933-4709-A476-09484CC5F8D2}"/>
    <cellStyle name="Ввод  3 4 19" xfId="17756" xr:uid="{A8625A8B-75DE-4D5A-AF4D-44DC137C6BF1}"/>
    <cellStyle name="Ввод  3 4 2" xfId="201" xr:uid="{F7AA93A8-BDD9-4FC7-9FDF-AE10CDD2215E}"/>
    <cellStyle name="Ввод  3 4 2 10" xfId="8460" xr:uid="{3858D82E-BD52-47F2-8AFA-719383BF11CE}"/>
    <cellStyle name="Ввод  3 4 2 11" xfId="10404" xr:uid="{5018F7FD-F027-4E37-9214-3EAE2E56E290}"/>
    <cellStyle name="Ввод  3 4 2 12" xfId="13401" xr:uid="{2F82B3E3-90D4-4B49-9ECF-5AA362F616B5}"/>
    <cellStyle name="Ввод  3 4 2 13" xfId="16264" xr:uid="{94FC9DEE-0842-47A6-8F7F-80669F2AB236}"/>
    <cellStyle name="Ввод  3 4 2 14" xfId="17844" xr:uid="{780E6FFE-ECBE-44CB-BDA9-3EC31E32D6DC}"/>
    <cellStyle name="Ввод  3 4 2 15" xfId="18080" xr:uid="{5EB81EAF-5AFE-485E-85AE-B79838A1530E}"/>
    <cellStyle name="Ввод  3 4 2 2" xfId="1725" xr:uid="{DC587D0A-A47E-46DC-94D3-A561C93073EB}"/>
    <cellStyle name="Ввод  3 4 2 2 2" xfId="3983" xr:uid="{49242A1E-B4AA-487F-84AA-614CCB8EA078}"/>
    <cellStyle name="Ввод  3 4 2 2 3" xfId="5963" xr:uid="{BB8F935A-D965-4F60-B0D1-9BB1223D89E1}"/>
    <cellStyle name="Ввод  3 4 2 2 4" xfId="7351" xr:uid="{476C8FF7-E4CF-4271-A855-68D57F9740AB}"/>
    <cellStyle name="Ввод  3 4 2 2 5" xfId="11597" xr:uid="{9C9654C9-5C81-4867-8B70-3314F7DDB392}"/>
    <cellStyle name="Ввод  3 4 2 2 6" xfId="13814" xr:uid="{90E6174D-0442-47BE-816C-068EFB3E4B04}"/>
    <cellStyle name="Ввод  3 4 2 2 7" xfId="19260" xr:uid="{AFEA51B3-36F6-404A-BEC9-A13E5BC1AF01}"/>
    <cellStyle name="Ввод  3 4 2 3" xfId="1634" xr:uid="{33EB94E2-A7EC-4EDF-B304-9B0FCD7CCC9F}"/>
    <cellStyle name="Ввод  3 4 2 3 2" xfId="3894" xr:uid="{C7EAB3D1-AC2A-4D73-B264-40D7836F66FA}"/>
    <cellStyle name="Ввод  3 4 2 3 3" xfId="5966" xr:uid="{DBFA4933-0476-4E78-AF36-34575D15AFAE}"/>
    <cellStyle name="Ввод  3 4 2 3 4" xfId="7366" xr:uid="{34CECA4C-96C9-49EC-A886-63C7AD79A80C}"/>
    <cellStyle name="Ввод  3 4 2 3 5" xfId="11505" xr:uid="{7E1CDDE9-AAF6-4B84-A48D-BB6D13B0CD80}"/>
    <cellStyle name="Ввод  3 4 2 3 6" xfId="14970" xr:uid="{F9095404-86C2-4948-90AA-DA81B5309CFE}"/>
    <cellStyle name="Ввод  3 4 2 3 7" xfId="19171" xr:uid="{09DBBE02-B8D1-47A1-B31D-0DE9EE564A2A}"/>
    <cellStyle name="Ввод  3 4 2 4" xfId="1121" xr:uid="{0A30A89A-862F-48A9-9565-09FA8D1C7F8A}"/>
    <cellStyle name="Ввод  3 4 2 4 2" xfId="3386" xr:uid="{77BFFE9E-FE94-42C0-9AB4-0146119202A0}"/>
    <cellStyle name="Ввод  3 4 2 4 3" xfId="5969" xr:uid="{47AB4143-D553-4FC9-89B0-3C0CF40EC704}"/>
    <cellStyle name="Ввод  3 4 2 4 4" xfId="7923" xr:uid="{7449B7A8-D278-461C-9FC9-1CC1669A9FE8}"/>
    <cellStyle name="Ввод  3 4 2 4 5" xfId="10993" xr:uid="{8CEBE8FB-A742-4966-99D8-B38A9ED82467}"/>
    <cellStyle name="Ввод  3 4 2 4 6" xfId="13815" xr:uid="{DC5F4F3E-46F8-4417-8A6F-7D3EC0ED64DC}"/>
    <cellStyle name="Ввод  3 4 2 4 7" xfId="18663" xr:uid="{105406D5-A5A4-4F22-BCE1-EFDEB8B4F4E5}"/>
    <cellStyle name="Ввод  3 4 2 5" xfId="2551" xr:uid="{E3F4D93D-47CE-439C-8DEC-A933C687F354}"/>
    <cellStyle name="Ввод  3 4 2 5 2" xfId="4803" xr:uid="{60C4747E-8A0E-4E6F-9917-1CD346E2E2B5}"/>
    <cellStyle name="Ввод  3 4 2 5 3" xfId="6078" xr:uid="{ED8F35B3-D6F7-4FD5-B16B-E980CEB1E6C1}"/>
    <cellStyle name="Ввод  3 4 2 5 4" xfId="9433" xr:uid="{67EEB720-C864-4F62-9955-E091C4EB1080}"/>
    <cellStyle name="Ввод  3 4 2 5 5" xfId="12423" xr:uid="{325A5616-EB20-4843-9CAE-5E7B2081D898}"/>
    <cellStyle name="Ввод  3 4 2 5 6" xfId="13840" xr:uid="{BE1E76BC-65A9-4A35-9550-42FA83126914}"/>
    <cellStyle name="Ввод  3 4 2 5 7" xfId="16856" xr:uid="{C9CA7867-0AD9-4DC9-8FB6-81A2E2EC55C9}"/>
    <cellStyle name="Ввод  3 4 2 5 8" xfId="20081" xr:uid="{91A10B79-1F84-41E7-93D3-076E6E9D8C1F}"/>
    <cellStyle name="Ввод  3 4 2 6" xfId="2806" xr:uid="{ED661AD1-9AF7-42F9-AC9E-C61937B2DEE5}"/>
    <cellStyle name="Ввод  3 4 2 6 2" xfId="5056" xr:uid="{8CE3BAC4-434D-4A43-AF3B-DFA32290188B}"/>
    <cellStyle name="Ввод  3 4 2 6 3" xfId="6079" xr:uid="{49EB61FB-CEB8-4282-BCC8-A377A2B7459F}"/>
    <cellStyle name="Ввод  3 4 2 6 4" xfId="9687" xr:uid="{CCE272CB-C24C-4CC0-9627-B891D54E0466}"/>
    <cellStyle name="Ввод  3 4 2 6 5" xfId="12677" xr:uid="{83A92FAA-780F-4858-90F3-B3288CFFA6C1}"/>
    <cellStyle name="Ввод  3 4 2 6 6" xfId="13388" xr:uid="{3767BE1A-29B8-4B8C-989D-30E90F9B77B7}"/>
    <cellStyle name="Ввод  3 4 2 6 7" xfId="17109" xr:uid="{E8256D17-10E0-4230-AC69-0C269F7926BC}"/>
    <cellStyle name="Ввод  3 4 2 6 8" xfId="20335" xr:uid="{9A99E12B-C760-43FB-B3B2-0FDFB9BF60B8}"/>
    <cellStyle name="Ввод  3 4 2 7" xfId="532" xr:uid="{C14AAE1F-4C18-4A90-A3A1-EEF582DB2DD8}"/>
    <cellStyle name="Ввод  3 4 2 7 2" xfId="5257" xr:uid="{2FC32251-366C-48FD-9756-4676F1FE7B8C}"/>
    <cellStyle name="Ввод  3 4 2 7 3" xfId="9886" xr:uid="{1D4E5479-245B-48CC-A9BF-C1662B712694}"/>
    <cellStyle name="Ввод  3 4 2 7 4" xfId="12878" xr:uid="{940A7791-DE6A-47B3-93F6-46E5C84B6A5E}"/>
    <cellStyle name="Ввод  3 4 2 7 5" xfId="15264" xr:uid="{ACAB4377-E7A3-488E-A171-ABAB752454BE}"/>
    <cellStyle name="Ввод  3 4 2 7 6" xfId="17308" xr:uid="{D09D9D80-2BC0-46EF-872A-2DAE6D0B4D3D}"/>
    <cellStyle name="Ввод  3 4 2 8" xfId="5540" xr:uid="{B83D4ECC-41FC-4FED-812D-0386C965D82B}"/>
    <cellStyle name="Ввод  3 4 2 8 2" xfId="10171" xr:uid="{281D4C24-A569-4F34-83C6-2CE3D84775E0}"/>
    <cellStyle name="Ввод  3 4 2 8 3" xfId="13163" xr:uid="{593DE585-5954-4F34-8F0B-5D9A30B1B04C}"/>
    <cellStyle name="Ввод  3 4 2 8 4" xfId="16117" xr:uid="{954E37F7-BE7B-490E-A82D-0B8A2662EA8B}"/>
    <cellStyle name="Ввод  3 4 2 8 5" xfId="17589" xr:uid="{ED0364D2-036F-4CC3-823B-14795364E41F}"/>
    <cellStyle name="Ввод  3 4 2 9" xfId="5935" xr:uid="{FF5A9051-6519-402C-A486-91399ADAEE43}"/>
    <cellStyle name="Ввод  3 4 20" xfId="17995" xr:uid="{0E4303FC-15B4-4028-8E22-BDBDB9DDF3F9}"/>
    <cellStyle name="Ввод  3 4 3" xfId="277" xr:uid="{4AD77527-01FE-40E1-807F-341AC1132982}"/>
    <cellStyle name="Ввод  3 4 3 10" xfId="8398" xr:uid="{BCB0F3BD-AA15-4848-A1C7-7F39F375F9A2}"/>
    <cellStyle name="Ввод  3 4 3 11" xfId="10484" xr:uid="{436C8DA8-86AD-4393-B5E5-B507C33DFC83}"/>
    <cellStyle name="Ввод  3 4 3 12" xfId="15471" xr:uid="{CC16BC22-C8A8-4D5B-A928-DDE179BAB81E}"/>
    <cellStyle name="Ввод  3 4 3 13" xfId="16344" xr:uid="{C45B0664-1EDD-413D-9A6B-7673E25C385E}"/>
    <cellStyle name="Ввод  3 4 3 14" xfId="17920" xr:uid="{F2BD03C6-104D-4668-8AFA-23CF85C77153}"/>
    <cellStyle name="Ввод  3 4 3 15" xfId="18155" xr:uid="{0AE7C313-50CF-4CA5-A9EE-08CFFBFB7681}"/>
    <cellStyle name="Ввод  3 4 3 2" xfId="1800" xr:uid="{BCDF1B53-6E57-4085-8D60-4F1F72C57018}"/>
    <cellStyle name="Ввод  3 4 3 2 2" xfId="4058" xr:uid="{DF09D6D2-9136-461B-9A92-DB33846D2D1C}"/>
    <cellStyle name="Ввод  3 4 3 2 3" xfId="5826" xr:uid="{26C0558C-EF31-450A-9C7F-3DE7244578E2}"/>
    <cellStyle name="Ввод  3 4 3 2 4" xfId="8683" xr:uid="{821E131E-5041-469F-BC66-4BCD573CD47C}"/>
    <cellStyle name="Ввод  3 4 3 2 5" xfId="11673" xr:uid="{A185963F-F650-45E8-949A-A0E811A88BED}"/>
    <cellStyle name="Ввод  3 4 3 2 6" xfId="14214" xr:uid="{8AF24829-02CF-4C58-A64D-A93B3F987BFA}"/>
    <cellStyle name="Ввод  3 4 3 2 7" xfId="19335" xr:uid="{578841FB-981E-442E-A2AF-41D5EF3621F1}"/>
    <cellStyle name="Ввод  3 4 3 3" xfId="1973" xr:uid="{CFA5ACDA-C46D-42CC-A01A-6A2AEB6CB94C}"/>
    <cellStyle name="Ввод  3 4 3 3 2" xfId="4231" xr:uid="{80367C17-5B56-4CF6-9E69-3DC175DB8E7D}"/>
    <cellStyle name="Ввод  3 4 3 3 3" xfId="5829" xr:uid="{F06EFAE9-33FB-48EB-9CFA-E8C711C29771}"/>
    <cellStyle name="Ввод  3 4 3 3 4" xfId="8856" xr:uid="{1F72886A-0A86-4231-898E-5AC04B890914}"/>
    <cellStyle name="Ввод  3 4 3 3 5" xfId="11846" xr:uid="{AB8C085E-1DE4-473C-851C-446FD5CA9D9F}"/>
    <cellStyle name="Ввод  3 4 3 3 6" xfId="14004" xr:uid="{195DB62C-C5CE-4453-B659-49467EBC0B8F}"/>
    <cellStyle name="Ввод  3 4 3 3 7" xfId="19508" xr:uid="{A7D13D64-4C76-4AA6-83E5-3DFAF1E627DB}"/>
    <cellStyle name="Ввод  3 4 3 4" xfId="1201" xr:uid="{86EB4C71-3D8E-4B95-B956-1BB668C85A2A}"/>
    <cellStyle name="Ввод  3 4 3 4 2" xfId="3466" xr:uid="{579C095D-8937-469E-BB67-1D4B5B6B04CD}"/>
    <cellStyle name="Ввод  3 4 3 4 3" xfId="5832" xr:uid="{886CC83A-3777-4716-A814-9595097EB20A}"/>
    <cellStyle name="Ввод  3 4 3 4 4" xfId="7850" xr:uid="{D70A838C-4539-4B21-BAD0-473C91B55638}"/>
    <cellStyle name="Ввод  3 4 3 4 5" xfId="11073" xr:uid="{53C80AE4-C960-484C-965A-EEF031BB3BC8}"/>
    <cellStyle name="Ввод  3 4 3 4 6" xfId="14849" xr:uid="{D0962CED-86F4-4D19-9E37-F4725AF78814}"/>
    <cellStyle name="Ввод  3 4 3 4 7" xfId="18743" xr:uid="{3C6E1490-1DB1-45BA-9530-F11455C6AD37}"/>
    <cellStyle name="Ввод  3 4 3 5" xfId="2444" xr:uid="{B49B9EAB-4D07-4BAD-BA4C-44B7B7BC32BD}"/>
    <cellStyle name="Ввод  3 4 3 5 2" xfId="4701" xr:uid="{9577FED0-70EB-46AD-9153-48E167F9BA67}"/>
    <cellStyle name="Ввод  3 4 3 5 3" xfId="6080" xr:uid="{405A3B36-1E2A-4FE7-96B1-9A442683EDC5}"/>
    <cellStyle name="Ввод  3 4 3 5 4" xfId="9327" xr:uid="{F4D364EB-9C23-4145-A190-52BC261C49F0}"/>
    <cellStyle name="Ввод  3 4 3 5 5" xfId="12317" xr:uid="{7BF6D0B6-25B4-46AF-AC3C-7706576F689E}"/>
    <cellStyle name="Ввод  3 4 3 5 6" xfId="13818" xr:uid="{292A0DD1-6A5A-4D3F-8779-00A5FAA4DB28}"/>
    <cellStyle name="Ввод  3 4 3 5 7" xfId="16754" xr:uid="{82C8663D-A0AC-4B8B-BB93-A5E26839C7F8}"/>
    <cellStyle name="Ввод  3 4 3 5 8" xfId="19978" xr:uid="{65622F9F-E9DB-4171-B98D-48C770E32F4B}"/>
    <cellStyle name="Ввод  3 4 3 6" xfId="2881" xr:uid="{4F0C7A25-38C0-40E7-85C4-795C7F11AB65}"/>
    <cellStyle name="Ввод  3 4 3 6 2" xfId="5131" xr:uid="{D92A7FB7-506C-41EF-911B-8667B78D09DF}"/>
    <cellStyle name="Ввод  3 4 3 6 3" xfId="6081" xr:uid="{6A6781D2-CB90-4FAF-8513-C71F15EA6EF1}"/>
    <cellStyle name="Ввод  3 4 3 6 4" xfId="9762" xr:uid="{1E66BE37-B9FA-4E57-A589-F861457B1B3B}"/>
    <cellStyle name="Ввод  3 4 3 6 5" xfId="12752" xr:uid="{A9901323-CBB1-4B02-B912-F093846BEDD2}"/>
    <cellStyle name="Ввод  3 4 3 6 6" xfId="15487" xr:uid="{F55B6D4F-E3E5-4E5F-B668-59CA3FEE2571}"/>
    <cellStyle name="Ввод  3 4 3 6 7" xfId="17184" xr:uid="{565F2A05-BD50-43C5-9188-76471BADFC9B}"/>
    <cellStyle name="Ввод  3 4 3 6 8" xfId="20410" xr:uid="{C512F2C9-380C-4CA6-B389-357D5F40BB1C}"/>
    <cellStyle name="Ввод  3 4 3 7" xfId="612" xr:uid="{86E7AEFE-443A-4434-A2C2-E93E56E0F2AE}"/>
    <cellStyle name="Ввод  3 4 3 7 2" xfId="5214" xr:uid="{6E3BF9BF-D52A-4CAB-A36D-8185E78A6D60}"/>
    <cellStyle name="Ввод  3 4 3 7 3" xfId="9843" xr:uid="{F2A41715-8CDC-421D-B965-962A7463E2BA}"/>
    <cellStyle name="Ввод  3 4 3 7 4" xfId="12835" xr:uid="{88708E02-7C16-403A-BCC0-BAC322DC8DD3}"/>
    <cellStyle name="Ввод  3 4 3 7 5" xfId="14034" xr:uid="{515C48CE-3879-4E81-91C4-FC2D14C12D8B}"/>
    <cellStyle name="Ввод  3 4 3 7 6" xfId="17265" xr:uid="{9078F819-560F-47D2-8707-4F8B7B5E06E0}"/>
    <cellStyle name="Ввод  3 4 3 8" xfId="5615" xr:uid="{42F73B31-2FDD-4470-BE47-EEF2D5768A11}"/>
    <cellStyle name="Ввод  3 4 3 8 2" xfId="10246" xr:uid="{384E7568-112F-4A23-B2E5-7FC3D227DD83}"/>
    <cellStyle name="Ввод  3 4 3 8 3" xfId="13238" xr:uid="{4AA8907B-0052-44B8-84CE-0A756B4A6DB9}"/>
    <cellStyle name="Ввод  3 4 3 8 4" xfId="8626" xr:uid="{977E34C2-A5C6-43F3-81F9-3EDA13AA65E5}"/>
    <cellStyle name="Ввод  3 4 3 8 5" xfId="17664" xr:uid="{D651D8C3-6FD0-4B68-8FEA-34EBE206C2C9}"/>
    <cellStyle name="Ввод  3 4 3 9" xfId="5938" xr:uid="{55B5803C-D189-4A86-8C03-9328128C0797}"/>
    <cellStyle name="Ввод  3 4 4" xfId="692" xr:uid="{D587D482-8E29-4AA4-80E9-1FA6439F0DC4}"/>
    <cellStyle name="Ввод  3 4 4 10" xfId="18239" xr:uid="{084852E3-94A3-455F-B270-634174F42369}"/>
    <cellStyle name="Ввод  3 4 4 2" xfId="2053" xr:uid="{2B54CF9D-BBD2-4AE9-A2A8-51297B3F91B3}"/>
    <cellStyle name="Ввод  3 4 4 2 2" xfId="4311" xr:uid="{3C1E93C7-2B74-4042-82D4-3E541A2CE103}"/>
    <cellStyle name="Ввод  3 4 4 2 3" xfId="8936" xr:uid="{B6AF1DB5-039F-49C1-925D-207C6AFA945A}"/>
    <cellStyle name="Ввод  3 4 4 2 4" xfId="11926" xr:uid="{B867B429-9F1F-481B-A946-1CE8E1DFBBC6}"/>
    <cellStyle name="Ввод  3 4 4 2 5" xfId="13868" xr:uid="{62058662-E3C0-4320-A6D1-5CE1D0EB9559}"/>
    <cellStyle name="Ввод  3 4 4 2 6" xfId="19588" xr:uid="{A7A713E0-8C37-406E-9753-016711BF4F17}"/>
    <cellStyle name="Ввод  3 4 4 3" xfId="1281" xr:uid="{7A132EF1-181C-4B90-A391-5EBB0655F240}"/>
    <cellStyle name="Ввод  3 4 4 3 2" xfId="3546" xr:uid="{41E7B361-84D6-48D0-809C-12C04D040BF5}"/>
    <cellStyle name="Ввод  3 4 4 3 3" xfId="7758" xr:uid="{3ABA89C5-3D53-46C2-9DAA-781E8A935DB4}"/>
    <cellStyle name="Ввод  3 4 4 3 4" xfId="11153" xr:uid="{7C5051B3-17FB-4B93-8A88-E8C12B410DB9}"/>
    <cellStyle name="Ввод  3 4 4 3 5" xfId="13833" xr:uid="{DC5D8ACA-FB30-42EA-9131-EE937D3B2F85}"/>
    <cellStyle name="Ввод  3 4 4 3 6" xfId="18823" xr:uid="{ED9472C8-7914-476C-A82B-D25A015C5B8D}"/>
    <cellStyle name="Ввод  3 4 4 4" xfId="2962" xr:uid="{66869F44-DDA4-45DB-A00C-3CA0D56BFA17}"/>
    <cellStyle name="Ввод  3 4 4 5" xfId="5941" xr:uid="{89C788DA-179C-445E-B481-F9302913FEC2}"/>
    <cellStyle name="Ввод  3 4 4 6" xfId="8331" xr:uid="{DE52E179-6BB4-4EFF-A167-B14DA9B51C3A}"/>
    <cellStyle name="Ввод  3 4 4 7" xfId="10564" xr:uid="{6A2C5219-98DE-4E81-9766-E044CF66955C}"/>
    <cellStyle name="Ввод  3 4 4 8" xfId="13928" xr:uid="{A08E870F-087B-4850-AD07-69FF144B043C}"/>
    <cellStyle name="Ввод  3 4 4 9" xfId="16424" xr:uid="{1DFA9F82-5127-4D7B-83BA-93A6E40107B3}"/>
    <cellStyle name="Ввод  3 4 5" xfId="813" xr:uid="{EC803103-27F8-421C-B212-6756CB615331}"/>
    <cellStyle name="Ввод  3 4 5 10" xfId="18360" xr:uid="{21CF8C2D-2472-48AA-817E-EDA40417F6F4}"/>
    <cellStyle name="Ввод  3 4 5 2" xfId="2174" xr:uid="{647217DE-98D1-46A8-A862-2EBAECB9F1ED}"/>
    <cellStyle name="Ввод  3 4 5 2 2" xfId="4432" xr:uid="{82B1D34A-7C7E-4EBB-9364-0E027EC9C314}"/>
    <cellStyle name="Ввод  3 4 5 2 3" xfId="9057" xr:uid="{3C4CF621-4CE7-4585-B7AA-537008962E9E}"/>
    <cellStyle name="Ввод  3 4 5 2 4" xfId="12047" xr:uid="{F115719D-B535-431E-916D-776A5DF72994}"/>
    <cellStyle name="Ввод  3 4 5 2 5" xfId="15765" xr:uid="{EB15B2B2-0DE6-4E8A-9E08-49723B01EDE3}"/>
    <cellStyle name="Ввод  3 4 5 2 6" xfId="19709" xr:uid="{FA3553CF-5BE1-4AE0-A4C5-CBBDFD4AD385}"/>
    <cellStyle name="Ввод  3 4 5 3" xfId="1402" xr:uid="{D5C3E60F-E60A-4655-8FA6-5786C5A81770}"/>
    <cellStyle name="Ввод  3 4 5 3 2" xfId="3667" xr:uid="{5E17A988-F858-4BB6-A8BF-A0507EF9FC7E}"/>
    <cellStyle name="Ввод  3 4 5 3 3" xfId="7669" xr:uid="{1A9DB58C-FACD-48A5-B604-2BA375C8030C}"/>
    <cellStyle name="Ввод  3 4 5 3 4" xfId="11274" xr:uid="{F9ADD649-96EA-450B-B886-86D02B5222E9}"/>
    <cellStyle name="Ввод  3 4 5 3 5" xfId="14569" xr:uid="{53013717-B49B-43F8-AFD2-A6F8A23D9AFA}"/>
    <cellStyle name="Ввод  3 4 5 3 6" xfId="18944" xr:uid="{D32A2210-0C43-4DBE-842D-6B814C8761D2}"/>
    <cellStyle name="Ввод  3 4 5 4" xfId="3083" xr:uid="{70F6B771-6F70-4BE7-ABBE-11EC8A7E20CD}"/>
    <cellStyle name="Ввод  3 4 5 5" xfId="5943" xr:uid="{1F87B7DE-FBC2-4482-902A-6532D19ACD3C}"/>
    <cellStyle name="Ввод  3 4 5 6" xfId="8223" xr:uid="{99548472-D064-4BEE-A598-F88C845CC669}"/>
    <cellStyle name="Ввод  3 4 5 7" xfId="10685" xr:uid="{10196BC9-868D-4729-9A1D-0B2241009F69}"/>
    <cellStyle name="Ввод  3 4 5 8" xfId="16151" xr:uid="{B34801AB-2382-4672-9F48-5B0BC276E452}"/>
    <cellStyle name="Ввод  3 4 5 9" xfId="16545" xr:uid="{8CD95685-60EB-40D0-ADD2-42B07204B312}"/>
    <cellStyle name="Ввод  3 4 6" xfId="889" xr:uid="{9076BA46-54D8-43D9-AF2B-D4FEE5B395A0}"/>
    <cellStyle name="Ввод  3 4 6 10" xfId="18436" xr:uid="{9D187983-4D8B-4A3D-8AB2-021D76FDA289}"/>
    <cellStyle name="Ввод  3 4 6 2" xfId="2250" xr:uid="{BCC6A394-E46B-4266-8AC4-E64896969B2B}"/>
    <cellStyle name="Ввод  3 4 6 2 2" xfId="4508" xr:uid="{886AC6DF-7575-449F-A0FE-FB7B7C6AC0E7}"/>
    <cellStyle name="Ввод  3 4 6 2 3" xfId="9133" xr:uid="{AD0E086C-E8D9-4B71-9CFC-C5574BBA069C}"/>
    <cellStyle name="Ввод  3 4 6 2 4" xfId="12123" xr:uid="{AD66DB12-CB4D-4892-B9F1-623C542AF674}"/>
    <cellStyle name="Ввод  3 4 6 2 5" xfId="15503" xr:uid="{A058A50E-969B-4FE2-8223-554032D84608}"/>
    <cellStyle name="Ввод  3 4 6 2 6" xfId="19785" xr:uid="{218B72AB-EB91-429E-B7DB-45E70EF74CDF}"/>
    <cellStyle name="Ввод  3 4 6 3" xfId="1478" xr:uid="{5EB4EEBD-D126-4825-A9B4-A1B45929F239}"/>
    <cellStyle name="Ввод  3 4 6 3 2" xfId="3743" xr:uid="{D21C9D0F-8FB5-497B-A1CA-746111439D0B}"/>
    <cellStyle name="Ввод  3 4 6 3 3" xfId="7620" xr:uid="{029063DB-62C6-410A-9C14-5638717E87DE}"/>
    <cellStyle name="Ввод  3 4 6 3 4" xfId="11350" xr:uid="{A03F2F00-96D6-439F-993D-EDDF742A3C69}"/>
    <cellStyle name="Ввод  3 4 6 3 5" xfId="13381" xr:uid="{DB625627-E47D-42B2-BC4D-12083ED754BC}"/>
    <cellStyle name="Ввод  3 4 6 3 6" xfId="19020" xr:uid="{45EC6680-6478-4963-9325-2AABBE2E238C}"/>
    <cellStyle name="Ввод  3 4 6 4" xfId="3159" xr:uid="{9DFFFB2F-44A7-41F0-896D-2C8E9C338ACE}"/>
    <cellStyle name="Ввод  3 4 6 5" xfId="5946" xr:uid="{F0EF7030-1C40-4C8A-B5EC-8869EF836D23}"/>
    <cellStyle name="Ввод  3 4 6 6" xfId="8153" xr:uid="{1729E2A9-417E-4452-B6EE-A39046ED8662}"/>
    <cellStyle name="Ввод  3 4 6 7" xfId="10761" xr:uid="{8ED93797-72F3-47F6-B7EC-B26622F98DDB}"/>
    <cellStyle name="Ввод  3 4 6 8" xfId="14018" xr:uid="{48F4DAAD-DA67-4FB6-A6D6-11EA1FF519F4}"/>
    <cellStyle name="Ввод  3 4 6 9" xfId="16621" xr:uid="{7166DDD7-3455-4332-A3B7-F7CE4BC926E5}"/>
    <cellStyle name="Ввод  3 4 7" xfId="738" xr:uid="{21F84ECC-DCFF-4B2E-8CDE-A6648B43E7A1}"/>
    <cellStyle name="Ввод  3 4 7 10" xfId="18285" xr:uid="{30DF0D96-2FED-41BE-AF0A-803A68832667}"/>
    <cellStyle name="Ввод  3 4 7 2" xfId="2099" xr:uid="{11A8D223-7346-4ED9-811E-09FACEF66169}"/>
    <cellStyle name="Ввод  3 4 7 2 2" xfId="4357" xr:uid="{24DA6116-CC79-4785-B16E-B0615AEC42E9}"/>
    <cellStyle name="Ввод  3 4 7 2 3" xfId="8982" xr:uid="{13B94255-0E19-4BF4-AA96-5AD4B9839660}"/>
    <cellStyle name="Ввод  3 4 7 2 4" xfId="11972" xr:uid="{E35B286F-4937-42C0-B8E8-9341F6689A90}"/>
    <cellStyle name="Ввод  3 4 7 2 5" xfId="14092" xr:uid="{90E68AD0-8949-4962-B271-0002717EEB06}"/>
    <cellStyle name="Ввод  3 4 7 2 6" xfId="19634" xr:uid="{D96DCA11-149B-466A-B056-9F4DD2E1055D}"/>
    <cellStyle name="Ввод  3 4 7 3" xfId="1327" xr:uid="{DFE8FD3B-B9A8-4A80-AABB-802E95CFE58E}"/>
    <cellStyle name="Ввод  3 4 7 3 2" xfId="3592" xr:uid="{9FDB02DB-41BA-461F-9688-4DC0BF40CF04}"/>
    <cellStyle name="Ввод  3 4 7 3 3" xfId="7336" xr:uid="{4E2F3108-9403-473A-BD13-DEE499722382}"/>
    <cellStyle name="Ввод  3 4 7 3 4" xfId="11199" xr:uid="{1FDA9673-1FD4-4EE6-9907-FC4B6DF2726C}"/>
    <cellStyle name="Ввод  3 4 7 3 5" xfId="14074" xr:uid="{BA40B168-C281-4163-9EFF-05A06E1C4E66}"/>
    <cellStyle name="Ввод  3 4 7 3 6" xfId="18869" xr:uid="{501CDCE6-11CE-4E58-9B6A-E2DCC502367E}"/>
    <cellStyle name="Ввод  3 4 7 4" xfId="3008" xr:uid="{FBC19717-048F-44D3-93D6-A9073D520B25}"/>
    <cellStyle name="Ввод  3 4 7 5" xfId="6083" xr:uid="{8CE756C1-C9A2-46B2-A55E-D7A2CA9E4872}"/>
    <cellStyle name="Ввод  3 4 7 6" xfId="8295" xr:uid="{68481E6C-2524-480F-9BF1-FFFA466712BD}"/>
    <cellStyle name="Ввод  3 4 7 7" xfId="10610" xr:uid="{7D96044C-91C5-4E47-9E8A-A8C386515016}"/>
    <cellStyle name="Ввод  3 4 7 8" xfId="15167" xr:uid="{5D70BA5F-66AC-42A7-9BEA-F710BB8EA227}"/>
    <cellStyle name="Ввод  3 4 7 9" xfId="16470" xr:uid="{A2BE426C-7D24-4674-B9B1-E19D4FE037B8}"/>
    <cellStyle name="Ввод  3 4 8" xfId="1032" xr:uid="{22E4570E-5D3C-4AFF-87DF-E7AFC4AFA13F}"/>
    <cellStyle name="Ввод  3 4 8 2" xfId="2393" xr:uid="{AC30CE68-1EF9-449A-92C4-CA8B9FB25629}"/>
    <cellStyle name="Ввод  3 4 8 2 2" xfId="4651" xr:uid="{A62D6B7A-1936-49DE-B2D7-2577828020B1}"/>
    <cellStyle name="Ввод  3 4 8 2 3" xfId="9276" xr:uid="{7C7F7193-0DFB-42E3-9ABE-23951B0AB1CB}"/>
    <cellStyle name="Ввод  3 4 8 2 4" xfId="12266" xr:uid="{266DC5AB-5800-46B0-974E-6547B2B5338F}"/>
    <cellStyle name="Ввод  3 4 8 2 5" xfId="15040" xr:uid="{F590D97E-6071-49DD-9618-C071929C5DE7}"/>
    <cellStyle name="Ввод  3 4 8 2 6" xfId="19928" xr:uid="{CC903DF4-1BF4-4C7B-88BA-23939AC74D07}"/>
    <cellStyle name="Ввод  3 4 8 3" xfId="3302" xr:uid="{A3C63D47-3C72-41F0-9A39-FFB47EE97950}"/>
    <cellStyle name="Ввод  3 4 8 4" xfId="6086" xr:uid="{C966DFB1-7D84-4D6E-859C-52E1B9D3D759}"/>
    <cellStyle name="Ввод  3 4 8 5" xfId="8011" xr:uid="{B360BA95-BB4B-4BFF-AE80-151DD0DC7A0C}"/>
    <cellStyle name="Ввод  3 4 8 6" xfId="10904" xr:uid="{3FA51EBC-C988-4E1A-AA85-E83AAFC27A89}"/>
    <cellStyle name="Ввод  3 4 8 7" xfId="14854" xr:uid="{F598D465-BE7E-495A-8201-8ECAA55C2891}"/>
    <cellStyle name="Ввод  3 4 8 8" xfId="18579" xr:uid="{7E837D70-F233-4990-8D2B-1BA782DF8912}"/>
    <cellStyle name="Ввод  3 4 9" xfId="1920" xr:uid="{41C4CF9A-72E5-4E1E-963F-2D29088BC2F6}"/>
    <cellStyle name="Ввод  3 4 9 2" xfId="4178" xr:uid="{ACEFEDD5-60DA-49D3-AE81-E3C01148DC63}"/>
    <cellStyle name="Ввод  3 4 9 3" xfId="8803" xr:uid="{26ACD42C-B932-4E72-9C9E-207852F70EA4}"/>
    <cellStyle name="Ввод  3 4 9 4" xfId="11793" xr:uid="{98686CF6-9B7B-4F76-9E08-9528DE3583E9}"/>
    <cellStyle name="Ввод  3 4 9 5" xfId="13837" xr:uid="{9DE6E266-4E87-45DD-A10E-6661DBBF06AB}"/>
    <cellStyle name="Ввод  3 4 9 6" xfId="19455" xr:uid="{D954B2A4-DD31-43BB-A245-ADBE23A6115C}"/>
    <cellStyle name="Ввод  3 5" xfId="127" xr:uid="{00000000-0005-0000-0000-000029000000}"/>
    <cellStyle name="Ввод  3 5 10" xfId="2540" xr:uid="{9AC6250C-4096-456A-BB3C-EA6FC5ED52BA}"/>
    <cellStyle name="Ввод  3 5 10 2" xfId="4793" xr:uid="{6710EAE7-5350-4BD1-9E93-9F2622AC3545}"/>
    <cellStyle name="Ввод  3 5 10 3" xfId="9422" xr:uid="{1F22B49B-9712-4542-A5EB-C0D362CC91F1}"/>
    <cellStyle name="Ввод  3 5 10 4" xfId="12412" xr:uid="{CE25CB1E-2E27-4B81-BFBB-3F81126240BF}"/>
    <cellStyle name="Ввод  3 5 10 5" xfId="13922" xr:uid="{5A850F3B-8074-4E69-9B21-10DEEB2C8CA6}"/>
    <cellStyle name="Ввод  3 5 10 6" xfId="16846" xr:uid="{B1D3DF9D-C404-40CC-A8EB-8604B08A4F36}"/>
    <cellStyle name="Ввод  3 5 10 7" xfId="20071" xr:uid="{8BBF3F5D-697B-4270-87E1-3240B0CD6E42}"/>
    <cellStyle name="Ввод  3 5 11" xfId="2736" xr:uid="{0BDE3B00-D416-44B3-AA8C-FC7ECA20DC9A}"/>
    <cellStyle name="Ввод  3 5 11 2" xfId="4986" xr:uid="{3210E8C6-D235-4324-88B2-D3E945676D45}"/>
    <cellStyle name="Ввод  3 5 11 3" xfId="9617" xr:uid="{45DA0A1E-39DF-4E0E-BB93-106F1CE95CA9}"/>
    <cellStyle name="Ввод  3 5 11 4" xfId="12607" xr:uid="{26F324F0-169D-4E3C-B922-5559EF50DD21}"/>
    <cellStyle name="Ввод  3 5 11 5" xfId="15430" xr:uid="{06C81EEA-3B3B-4CBD-9E23-7BED79ACEBF7}"/>
    <cellStyle name="Ввод  3 5 11 6" xfId="17039" xr:uid="{367BEB45-E133-4F20-9390-18F419D59F8B}"/>
    <cellStyle name="Ввод  3 5 11 7" xfId="20265" xr:uid="{015B2D7F-3D40-44CE-A7F2-C6745B03D422}"/>
    <cellStyle name="Ввод  3 5 12" xfId="472" xr:uid="{D0D28764-168C-4CAA-9473-4DA155A673A4}"/>
    <cellStyle name="Ввод  3 5 12 2" xfId="5314" xr:uid="{83DE614E-43D0-4153-BB82-ED6763D7A1EF}"/>
    <cellStyle name="Ввод  3 5 12 3" xfId="9943" xr:uid="{6259C546-3640-4D9A-8255-A88C33EB4143}"/>
    <cellStyle name="Ввод  3 5 12 4" xfId="12935" xr:uid="{529998A9-46C1-4C70-874D-9A1BD4A4D384}"/>
    <cellStyle name="Ввод  3 5 12 5" xfId="16004" xr:uid="{C6EE1D58-0D54-4868-84A7-94E0FB1E7761}"/>
    <cellStyle name="Ввод  3 5 12 6" xfId="17364" xr:uid="{964155E1-8577-4E60-8A17-99689472E2AC}"/>
    <cellStyle name="Ввод  3 5 13" xfId="5470" xr:uid="{071FE104-8AD7-4E7E-BA20-536340C7C32E}"/>
    <cellStyle name="Ввод  3 5 13 2" xfId="10101" xr:uid="{A7259887-DC50-46DD-A948-7312E1357D0D}"/>
    <cellStyle name="Ввод  3 5 13 3" xfId="13093" xr:uid="{2C8FA717-3E39-43D2-98FE-ADA5D385A579}"/>
    <cellStyle name="Ввод  3 5 13 4" xfId="15676" xr:uid="{B7CD55DD-710C-4F8C-A659-362BDAE7B0B5}"/>
    <cellStyle name="Ввод  3 5 13 5" xfId="17519" xr:uid="{D7A549A5-82E8-405F-9167-F8D8A7C5145E}"/>
    <cellStyle name="Ввод  3 5 14" xfId="5735" xr:uid="{8EB67283-203C-4E9C-8810-CE4B9EC73773}"/>
    <cellStyle name="Ввод  3 5 15" xfId="8520" xr:uid="{816F1561-4AEE-4DC0-AA3B-0F308878E9AB}"/>
    <cellStyle name="Ввод  3 5 16" xfId="10344" xr:uid="{226A988D-FEEF-423F-A555-21D33BA95D8A}"/>
    <cellStyle name="Ввод  3 5 17" xfId="15959" xr:uid="{3B6E0F8A-5B6C-469A-B972-41A54146F9E4}"/>
    <cellStyle name="Ввод  3 5 18" xfId="16204" xr:uid="{60F0FDB2-51B8-4018-89F3-A571AC96545F}"/>
    <cellStyle name="Ввод  3 5 19" xfId="17771" xr:uid="{3461E2F9-A345-40BF-AE47-E3D2D01C193C}"/>
    <cellStyle name="Ввод  3 5 2" xfId="216" xr:uid="{DB847F50-384A-48CC-9163-C295951E4151}"/>
    <cellStyle name="Ввод  3 5 2 10" xfId="8445" xr:uid="{1D0E7285-22F9-40C3-B33F-D9A807505F7A}"/>
    <cellStyle name="Ввод  3 5 2 11" xfId="10419" xr:uid="{9CE29ED8-D56B-4C76-BBFF-6AE4CDBD3B07}"/>
    <cellStyle name="Ввод  3 5 2 12" xfId="14231" xr:uid="{DAE43B65-A910-4208-B1CF-EFB21B324036}"/>
    <cellStyle name="Ввод  3 5 2 13" xfId="16279" xr:uid="{D458F88D-4F71-4BFC-8A9F-7EE58930C583}"/>
    <cellStyle name="Ввод  3 5 2 14" xfId="17859" xr:uid="{D822403F-E7AE-4B25-A6A0-F8069460897D}"/>
    <cellStyle name="Ввод  3 5 2 15" xfId="18095" xr:uid="{6C481CCA-DD82-4ED2-B734-B770990153E0}"/>
    <cellStyle name="Ввод  3 5 2 2" xfId="1740" xr:uid="{9F3B8430-2846-4999-AAC0-572EA1822C21}"/>
    <cellStyle name="Ввод  3 5 2 2 2" xfId="3998" xr:uid="{79E98882-428F-4BEC-AF2E-249180DC653E}"/>
    <cellStyle name="Ввод  3 5 2 2 3" xfId="5650" xr:uid="{6B33A81C-6F39-48E5-9270-1D8D4B67AA24}"/>
    <cellStyle name="Ввод  3 5 2 2 4" xfId="7308" xr:uid="{8013C63B-EFE6-4D18-975C-F73507972513}"/>
    <cellStyle name="Ввод  3 5 2 2 5" xfId="11612" xr:uid="{824FD96F-11FF-4D77-9CAE-662356E158BD}"/>
    <cellStyle name="Ввод  3 5 2 2 6" xfId="14800" xr:uid="{E2657E60-B756-49F5-B68B-F7322B0BBE0A}"/>
    <cellStyle name="Ввод  3 5 2 2 7" xfId="19275" xr:uid="{DF98C5F5-7BB9-40ED-91ED-FD5F709EE4C5}"/>
    <cellStyle name="Ввод  3 5 2 3" xfId="1939" xr:uid="{EB7F8B78-E32D-4A28-B722-4E000959F4AB}"/>
    <cellStyle name="Ввод  3 5 2 3 2" xfId="4197" xr:uid="{5CA2D19D-A8CC-4CE4-887D-E24582C9932A}"/>
    <cellStyle name="Ввод  3 5 2 3 3" xfId="6075" xr:uid="{2EB26C2D-B092-4360-A5F3-8633F7300B41}"/>
    <cellStyle name="Ввод  3 5 2 3 4" xfId="8822" xr:uid="{12192CCC-09F6-4A7B-A12C-267DA6B37F98}"/>
    <cellStyle name="Ввод  3 5 2 3 5" xfId="11812" xr:uid="{A09B3A89-1C6E-4AE9-87C6-11DCC3B11C78}"/>
    <cellStyle name="Ввод  3 5 2 3 6" xfId="14582" xr:uid="{2A176C43-534F-41E5-B578-7762FA5A4B15}"/>
    <cellStyle name="Ввод  3 5 2 3 7" xfId="19474" xr:uid="{3AD2AC13-1867-45DD-984E-3A8CA85BDB5E}"/>
    <cellStyle name="Ввод  3 5 2 4" xfId="1136" xr:uid="{B9173947-8E31-4275-9AA5-D9B974671A79}"/>
    <cellStyle name="Ввод  3 5 2 4 2" xfId="3401" xr:uid="{61F8BA44-1D7C-4401-8E30-C0996A492DBD}"/>
    <cellStyle name="Ввод  3 5 2 4 3" xfId="6077" xr:uid="{77A9BAE3-E611-4976-A56C-C41F40A1B75A}"/>
    <cellStyle name="Ввод  3 5 2 4 4" xfId="7908" xr:uid="{49F72550-38A6-4AFB-9E0C-922D4E96CBE7}"/>
    <cellStyle name="Ввод  3 5 2 4 5" xfId="11008" xr:uid="{D24CA6FC-5D7C-4EF9-982F-EA8898532EA5}"/>
    <cellStyle name="Ввод  3 5 2 4 6" xfId="14801" xr:uid="{B6426B44-9994-48CD-A29D-19B21680992B}"/>
    <cellStyle name="Ввод  3 5 2 4 7" xfId="18678" xr:uid="{E484CFB2-A090-4FCD-831F-48A364DCFA0B}"/>
    <cellStyle name="Ввод  3 5 2 5" xfId="2509" xr:uid="{85B2BDC7-0DDF-489F-9945-EFF5EC456492}"/>
    <cellStyle name="Ввод  3 5 2 5 2" xfId="4764" xr:uid="{1A24130F-994D-48EC-8731-77820E54AE3A}"/>
    <cellStyle name="Ввод  3 5 2 5 3" xfId="6088" xr:uid="{A8D775C2-F92B-4FB0-984C-CC76175D8302}"/>
    <cellStyle name="Ввод  3 5 2 5 4" xfId="9392" xr:uid="{49A81193-F4A6-471E-B22E-212AA8D5641D}"/>
    <cellStyle name="Ввод  3 5 2 5 5" xfId="12382" xr:uid="{A68D2DC9-D9CA-481A-BE55-FB18815038B0}"/>
    <cellStyle name="Ввод  3 5 2 5 6" xfId="15720" xr:uid="{F81ACCE8-6DEC-45F1-B239-4E007B30AD18}"/>
    <cellStyle name="Ввод  3 5 2 5 7" xfId="16817" xr:uid="{8A492128-0A67-4FC6-B806-D8BEE94DDB30}"/>
    <cellStyle name="Ввод  3 5 2 5 8" xfId="20041" xr:uid="{D8CD1A36-2DD0-4976-9606-C57E35252C8C}"/>
    <cellStyle name="Ввод  3 5 2 6" xfId="2821" xr:uid="{674B623E-9869-4060-8819-834EB0404DF4}"/>
    <cellStyle name="Ввод  3 5 2 6 2" xfId="5071" xr:uid="{7ECACC3E-F238-4476-AAB1-1FF46164452F}"/>
    <cellStyle name="Ввод  3 5 2 6 3" xfId="6089" xr:uid="{EC79D4F3-E6A1-4080-90CD-4C7F7B985E70}"/>
    <cellStyle name="Ввод  3 5 2 6 4" xfId="9702" xr:uid="{77FA0D30-59FE-410E-86A4-41376CBDB20B}"/>
    <cellStyle name="Ввод  3 5 2 6 5" xfId="12692" xr:uid="{CA9D8843-57A7-47A8-860B-5FF491245A44}"/>
    <cellStyle name="Ввод  3 5 2 6 6" xfId="14217" xr:uid="{5F261165-0EB0-4077-AC7F-C68F2EFA6E62}"/>
    <cellStyle name="Ввод  3 5 2 6 7" xfId="17124" xr:uid="{2B625E32-9D0E-4ED6-A909-F573280051C8}"/>
    <cellStyle name="Ввод  3 5 2 6 8" xfId="20350" xr:uid="{16311608-DB5F-4B86-80D0-91E6AAE1A988}"/>
    <cellStyle name="Ввод  3 5 2 7" xfId="547" xr:uid="{10C3540C-D83D-425C-88A9-63E4CFB89495}"/>
    <cellStyle name="Ввод  3 5 2 7 2" xfId="5303" xr:uid="{9633206D-64A4-48F3-BA0D-E77E13C7E2AE}"/>
    <cellStyle name="Ввод  3 5 2 7 3" xfId="9932" xr:uid="{E91BAA80-D29B-4317-9317-368782C839F5}"/>
    <cellStyle name="Ввод  3 5 2 7 4" xfId="12924" xr:uid="{DB2198F9-DD3B-4B4A-BEE7-204125723AE5}"/>
    <cellStyle name="Ввод  3 5 2 7 5" xfId="14052" xr:uid="{84CDAEB1-1EA5-42CE-A87A-B35E323FBB64}"/>
    <cellStyle name="Ввод  3 5 2 7 6" xfId="17353" xr:uid="{7A4E1F72-57BF-49C3-84DB-8D0E56999014}"/>
    <cellStyle name="Ввод  3 5 2 8" xfId="5555" xr:uid="{353E1962-0FAE-45B4-9746-0CABD03FE234}"/>
    <cellStyle name="Ввод  3 5 2 8 2" xfId="10186" xr:uid="{170D4091-5F5B-4C24-905F-99D818026425}"/>
    <cellStyle name="Ввод  3 5 2 8 3" xfId="13178" xr:uid="{F1E8CD04-F8D7-453B-BDF0-E0AFA89F4711}"/>
    <cellStyle name="Ввод  3 5 2 8 4" xfId="13363" xr:uid="{74A282B2-48A3-4C02-8357-94E168B7078D}"/>
    <cellStyle name="Ввод  3 5 2 8 5" xfId="17604" xr:uid="{BEB78E79-66B2-4A64-B2FE-77E92BE4A94C}"/>
    <cellStyle name="Ввод  3 5 2 9" xfId="5775" xr:uid="{CB98D947-11C0-49D6-9526-787389B514DC}"/>
    <cellStyle name="Ввод  3 5 20" xfId="18010" xr:uid="{A4EF62CD-C49B-4F0D-B008-079F81CB1E16}"/>
    <cellStyle name="Ввод  3 5 3" xfId="292" xr:uid="{89C63068-5B12-4B8F-813C-20ED4F929B1A}"/>
    <cellStyle name="Ввод  3 5 3 10" xfId="8099" xr:uid="{C486A34B-D775-457F-8D02-F6B4531CA5DB}"/>
    <cellStyle name="Ввод  3 5 3 11" xfId="10499" xr:uid="{3BD0734F-917E-46AE-890F-0B3F8DA9C6E4}"/>
    <cellStyle name="Ввод  3 5 3 12" xfId="15461" xr:uid="{0EA999F0-0B4A-4C3E-AD16-80C16C4AE906}"/>
    <cellStyle name="Ввод  3 5 3 13" xfId="16359" xr:uid="{99B7B641-9040-4113-931B-47F7C860BDB2}"/>
    <cellStyle name="Ввод  3 5 3 14" xfId="17935" xr:uid="{83610297-5EDE-426F-A8CA-753E6D1BA16A}"/>
    <cellStyle name="Ввод  3 5 3 15" xfId="18170" xr:uid="{E2757A18-CBCF-4AE7-A27F-4B29A13DE7A3}"/>
    <cellStyle name="Ввод  3 5 3 2" xfId="1815" xr:uid="{B6D08F47-E0D0-46F9-87FD-E69C50B3490D}"/>
    <cellStyle name="Ввод  3 5 3 2 2" xfId="4073" xr:uid="{8305BDA0-BC39-44A6-8BF6-7A5F4CD55E34}"/>
    <cellStyle name="Ввод  3 5 3 2 3" xfId="5947" xr:uid="{2BDC396C-269C-4790-A29C-67D77CCF8DFD}"/>
    <cellStyle name="Ввод  3 5 3 2 4" xfId="8698" xr:uid="{B092B797-9F9A-40D0-8637-86BC690BA439}"/>
    <cellStyle name="Ввод  3 5 3 2 5" xfId="11688" xr:uid="{6D34792D-B69E-430E-A90B-32763E9541EC}"/>
    <cellStyle name="Ввод  3 5 3 2 6" xfId="15789" xr:uid="{757F9181-3266-4EA5-B10B-7FE9BE229EC6}"/>
    <cellStyle name="Ввод  3 5 3 2 7" xfId="19350" xr:uid="{58DD0E80-3CB5-4798-A727-F48A8B783B28}"/>
    <cellStyle name="Ввод  3 5 3 3" xfId="1988" xr:uid="{E3AF8880-3B76-4D28-AAFD-A7D6E84C3AA0}"/>
    <cellStyle name="Ввод  3 5 3 3 2" xfId="4246" xr:uid="{2BD43683-B23B-4465-8FBB-627892988890}"/>
    <cellStyle name="Ввод  3 5 3 3 3" xfId="6084" xr:uid="{C0FB449C-5497-4A9E-95F3-5CEA259D561C}"/>
    <cellStyle name="Ввод  3 5 3 3 4" xfId="8871" xr:uid="{08505359-A179-480A-8B5B-50CD5C94A69C}"/>
    <cellStyle name="Ввод  3 5 3 3 5" xfId="11861" xr:uid="{5457DD7F-5AD0-4977-8139-6B06C40F255F}"/>
    <cellStyle name="Ввод  3 5 3 3 6" xfId="15369" xr:uid="{253391F2-BE5E-4150-8891-D782DFA0A495}"/>
    <cellStyle name="Ввод  3 5 3 3 7" xfId="19523" xr:uid="{849DC295-5D22-4627-ABCB-54F0305F1A0F}"/>
    <cellStyle name="Ввод  3 5 3 4" xfId="1216" xr:uid="{ACD21B6E-09A3-4303-99FF-A7EA1789B8B5}"/>
    <cellStyle name="Ввод  3 5 3 4 2" xfId="3481" xr:uid="{EE704B3C-F5A3-4FFF-8EDE-7368D5D08E9E}"/>
    <cellStyle name="Ввод  3 5 3 4 3" xfId="6087" xr:uid="{2E822648-8525-4AFC-A323-F2A4E784D2AB}"/>
    <cellStyle name="Ввод  3 5 3 4 4" xfId="7829" xr:uid="{AB6D3A92-67DD-40EE-B4A1-2732065D1EA4}"/>
    <cellStyle name="Ввод  3 5 3 4 5" xfId="11088" xr:uid="{9B2E3233-2415-4058-A8E0-37434D89E031}"/>
    <cellStyle name="Ввод  3 5 3 4 6" xfId="14678" xr:uid="{8C0F1BA6-B997-4027-ACE4-C5CC36236954}"/>
    <cellStyle name="Ввод  3 5 3 4 7" xfId="18758" xr:uid="{B1C7BF53-6AAA-4AEE-8B68-63602573B469}"/>
    <cellStyle name="Ввод  3 5 3 5" xfId="2429" xr:uid="{35C55A49-BF02-489B-B1DE-3992C43FB52B}"/>
    <cellStyle name="Ввод  3 5 3 5 2" xfId="4686" xr:uid="{610BCA44-3AAF-4C51-BFF7-F21F649A809F}"/>
    <cellStyle name="Ввод  3 5 3 5 3" xfId="6090" xr:uid="{B4FBCBB1-8677-499B-9D1E-C8E48A4CE4D5}"/>
    <cellStyle name="Ввод  3 5 3 5 4" xfId="9312" xr:uid="{D8A1C8AB-8A6C-4F0D-ACAD-631A433B7242}"/>
    <cellStyle name="Ввод  3 5 3 5 5" xfId="12302" xr:uid="{0A9D746E-2F4D-4FF5-A713-E216186990A5}"/>
    <cellStyle name="Ввод  3 5 3 5 6" xfId="13827" xr:uid="{5588A212-791C-472E-B68A-2BFC7098AFA0}"/>
    <cellStyle name="Ввод  3 5 3 5 7" xfId="16739" xr:uid="{F3B6DB3A-3650-4169-81F6-59D4178E709A}"/>
    <cellStyle name="Ввод  3 5 3 5 8" xfId="19963" xr:uid="{9240394D-3B25-40A2-88E3-614412460BB4}"/>
    <cellStyle name="Ввод  3 5 3 6" xfId="2896" xr:uid="{EAF8EF1F-09B1-498B-94F4-4228AC5CE0D6}"/>
    <cellStyle name="Ввод  3 5 3 6 2" xfId="5146" xr:uid="{03FE4FB5-7F6C-4E88-8F93-791C3C6A0F68}"/>
    <cellStyle name="Ввод  3 5 3 6 3" xfId="6091" xr:uid="{A090DC59-5C67-4366-A096-845C9827D71F}"/>
    <cellStyle name="Ввод  3 5 3 6 4" xfId="9777" xr:uid="{DB005F15-826B-4BEB-876C-BDE0A18781BD}"/>
    <cellStyle name="Ввод  3 5 3 6 5" xfId="12767" xr:uid="{661070CD-F567-4E41-9C02-9E878E399CF6}"/>
    <cellStyle name="Ввод  3 5 3 6 6" xfId="15354" xr:uid="{83639721-0630-443E-B5EC-60163D8AF466}"/>
    <cellStyle name="Ввод  3 5 3 6 7" xfId="17199" xr:uid="{8F5B5C4F-B89A-4B70-8677-3A084359CA7E}"/>
    <cellStyle name="Ввод  3 5 3 6 8" xfId="20425" xr:uid="{4DE70A75-C840-4D8F-80EF-69A39CD94EFB}"/>
    <cellStyle name="Ввод  3 5 3 7" xfId="627" xr:uid="{76556EE0-834D-4919-A09E-6FA9B9B6708E}"/>
    <cellStyle name="Ввод  3 5 3 7 2" xfId="5178" xr:uid="{95472BD9-6061-450F-BCF6-312F10EF58E2}"/>
    <cellStyle name="Ввод  3 5 3 7 3" xfId="9808" xr:uid="{12D47E08-DDF5-4AC2-9529-12D4EB41A347}"/>
    <cellStyle name="Ввод  3 5 3 7 4" xfId="12799" xr:uid="{917D1B49-D3D6-495D-A661-0AA737B722C3}"/>
    <cellStyle name="Ввод  3 5 3 7 5" xfId="14047" xr:uid="{CCA5DD1F-0196-4A1F-B7B4-DA48E1151535}"/>
    <cellStyle name="Ввод  3 5 3 7 6" xfId="17230" xr:uid="{3BE8C60E-6396-43DA-BFE1-F5AD888BCD87}"/>
    <cellStyle name="Ввод  3 5 3 8" xfId="5630" xr:uid="{47EAD39F-D098-4FB1-A322-C02B46B82708}"/>
    <cellStyle name="Ввод  3 5 3 8 2" xfId="10261" xr:uid="{D4CB6004-D7AC-48BD-94DC-86A762F8A94B}"/>
    <cellStyle name="Ввод  3 5 3 8 3" xfId="13253" xr:uid="{905CC99A-ED09-479E-BD50-A8B3EF8EBD29}"/>
    <cellStyle name="Ввод  3 5 3 8 4" xfId="8276" xr:uid="{70D351C1-38EA-417D-B253-D24BA50D8CF9}"/>
    <cellStyle name="Ввод  3 5 3 8 5" xfId="17679" xr:uid="{9622B743-413F-4A8B-9FB9-B6F6137F5C1B}"/>
    <cellStyle name="Ввод  3 5 3 9" xfId="5949" xr:uid="{3A73F35C-89D3-4DBC-8ADF-94926FD82DA6}"/>
    <cellStyle name="Ввод  3 5 4" xfId="707" xr:uid="{8C930B61-2556-4FEA-80DF-9BF6F3669CB5}"/>
    <cellStyle name="Ввод  3 5 4 10" xfId="18254" xr:uid="{D179463D-ED86-46F6-A493-8D74A9EFAD7C}"/>
    <cellStyle name="Ввод  3 5 4 2" xfId="2068" xr:uid="{BF51E7F4-1320-4A1D-837C-283C73317C73}"/>
    <cellStyle name="Ввод  3 5 4 2 2" xfId="4326" xr:uid="{91FE6F1B-43F4-46D9-A5C9-0D010CB2E5FD}"/>
    <cellStyle name="Ввод  3 5 4 2 3" xfId="8951" xr:uid="{CB34CA77-36EB-4A88-AFA3-7834E827F713}"/>
    <cellStyle name="Ввод  3 5 4 2 4" xfId="11941" xr:uid="{A2BFEA4F-F6AF-4998-94B1-C18171D2AE98}"/>
    <cellStyle name="Ввод  3 5 4 2 5" xfId="15664" xr:uid="{406CBAF4-9CD7-4A51-AC0D-0CD29BD2A9FC}"/>
    <cellStyle name="Ввод  3 5 4 2 6" xfId="19603" xr:uid="{44E28329-F3B8-4B63-A93B-5B16567B5386}"/>
    <cellStyle name="Ввод  3 5 4 3" xfId="1296" xr:uid="{1EA604AE-B8CE-4EF9-86B5-020EE3F7432F}"/>
    <cellStyle name="Ввод  3 5 4 3 2" xfId="3561" xr:uid="{9F2A234F-F8E9-4B44-8485-12DD192932F8}"/>
    <cellStyle name="Ввод  3 5 4 3 3" xfId="7743" xr:uid="{D41C3D66-6AFA-485D-95E0-8E821C14D576}"/>
    <cellStyle name="Ввод  3 5 4 3 4" xfId="11168" xr:uid="{48D14937-FBBE-4CD8-A501-3CDEA69CA6CF}"/>
    <cellStyle name="Ввод  3 5 4 3 5" xfId="15630" xr:uid="{6B95BBCD-3D65-43C6-B8B3-E65297DD4F0A}"/>
    <cellStyle name="Ввод  3 5 4 3 6" xfId="18838" xr:uid="{CC53FC5F-0C1D-4609-9DD5-18ED6EA7A374}"/>
    <cellStyle name="Ввод  3 5 4 4" xfId="2977" xr:uid="{11D4A6A5-6E7C-42A4-9889-25C65A4840C9}"/>
    <cellStyle name="Ввод  3 5 4 5" xfId="5951" xr:uid="{EBBC4F9E-D22F-419C-99AD-0A30D528CB08}"/>
    <cellStyle name="Ввод  3 5 4 6" xfId="8316" xr:uid="{3F9FB345-0616-4430-AA7E-2DC06021D15D}"/>
    <cellStyle name="Ввод  3 5 4 7" xfId="10579" xr:uid="{C9B04919-704C-4CAE-A0D5-17DCA809A77B}"/>
    <cellStyle name="Ввод  3 5 4 8" xfId="14268" xr:uid="{DF6F38F8-DAFD-47A7-B2C8-A3460E8A1C9F}"/>
    <cellStyle name="Ввод  3 5 4 9" xfId="16439" xr:uid="{90BABA92-F862-4B92-952C-E87B58777BD5}"/>
    <cellStyle name="Ввод  3 5 5" xfId="828" xr:uid="{B99D30CB-99B4-4C48-98F5-FC061C702B8E}"/>
    <cellStyle name="Ввод  3 5 5 10" xfId="18375" xr:uid="{E4E62815-1748-40B2-865D-97043080C31F}"/>
    <cellStyle name="Ввод  3 5 5 2" xfId="2189" xr:uid="{B489D785-0184-4EAE-AA1D-89566BFC8C12}"/>
    <cellStyle name="Ввод  3 5 5 2 2" xfId="4447" xr:uid="{4B7A37BE-1C54-4642-AB51-FF0D9D435509}"/>
    <cellStyle name="Ввод  3 5 5 2 3" xfId="9072" xr:uid="{257CD666-BA0C-465F-96A0-B231933A9960}"/>
    <cellStyle name="Ввод  3 5 5 2 4" xfId="12062" xr:uid="{BB776DD6-BA63-4761-A474-1C48D3D79051}"/>
    <cellStyle name="Ввод  3 5 5 2 5" xfId="13735" xr:uid="{A0C1BA09-2BE0-49A0-825C-A721D5F85578}"/>
    <cellStyle name="Ввод  3 5 5 2 6" xfId="19724" xr:uid="{1BDA737B-8CF8-4DDA-B96E-ED8AD5E17C87}"/>
    <cellStyle name="Ввод  3 5 5 3" xfId="1417" xr:uid="{63A9500B-585F-40F2-8894-DC28CA74C831}"/>
    <cellStyle name="Ввод  3 5 5 3 2" xfId="3682" xr:uid="{C1CEFF04-B456-4E3B-B489-DC15FA3588DC}"/>
    <cellStyle name="Ввод  3 5 5 3 3" xfId="7656" xr:uid="{8B6A4DFC-C5C8-42DA-A4D2-B2E3E014AF74}"/>
    <cellStyle name="Ввод  3 5 5 3 4" xfId="11289" xr:uid="{8D0C08C1-937E-4DD5-9F29-5632A149D067}"/>
    <cellStyle name="Ввод  3 5 5 3 5" xfId="13810" xr:uid="{76A49E81-BA30-4059-ABF9-8C96B90FB46F}"/>
    <cellStyle name="Ввод  3 5 5 3 6" xfId="18959" xr:uid="{6EDD1179-8FB6-4BE7-B5FE-F168BC613FF5}"/>
    <cellStyle name="Ввод  3 5 5 4" xfId="3098" xr:uid="{1A71BF92-2FD1-439A-A9D9-F547A3E471FE}"/>
    <cellStyle name="Ввод  3 5 5 5" xfId="5953" xr:uid="{DC6E3C1F-368B-4E6F-9CEE-0535A540574C}"/>
    <cellStyle name="Ввод  3 5 5 6" xfId="8207" xr:uid="{7475A99F-1D39-4EE6-BA1D-B0010DFF53A2}"/>
    <cellStyle name="Ввод  3 5 5 7" xfId="10700" xr:uid="{8A200BB8-AF9E-4118-A992-CEE719CD0896}"/>
    <cellStyle name="Ввод  3 5 5 8" xfId="13396" xr:uid="{260D004E-4F15-436D-8C57-885190E616A9}"/>
    <cellStyle name="Ввод  3 5 5 9" xfId="16560" xr:uid="{A0727EB5-923A-4D54-B122-00F8267879FB}"/>
    <cellStyle name="Ввод  3 5 6" xfId="904" xr:uid="{AC004E79-6C3B-4BCC-847A-A915F35E9ECA}"/>
    <cellStyle name="Ввод  3 5 6 10" xfId="18451" xr:uid="{AB255EAA-28A6-46B4-A727-93DF3B0074BA}"/>
    <cellStyle name="Ввод  3 5 6 2" xfId="2265" xr:uid="{0BB182E9-12F2-4E31-98E5-7C21D341AC71}"/>
    <cellStyle name="Ввод  3 5 6 2 2" xfId="4523" xr:uid="{C624C7A5-C09A-4BD9-B624-0854884E8D68}"/>
    <cellStyle name="Ввод  3 5 6 2 3" xfId="9148" xr:uid="{E95D60D3-307B-4CC5-B989-10DAF8FAE969}"/>
    <cellStyle name="Ввод  3 5 6 2 4" xfId="12138" xr:uid="{292C977F-901F-4E59-AA8B-53192963EC00}"/>
    <cellStyle name="Ввод  3 5 6 2 5" xfId="14087" xr:uid="{8857701F-F542-4388-A179-B8550B60ECF6}"/>
    <cellStyle name="Ввод  3 5 6 2 6" xfId="19800" xr:uid="{8C18BD46-983E-4383-97CD-5606A2975A05}"/>
    <cellStyle name="Ввод  3 5 6 3" xfId="1493" xr:uid="{5D2257CB-1479-45E7-91B5-5903BDFF05BA}"/>
    <cellStyle name="Ввод  3 5 6 3 2" xfId="3758" xr:uid="{AB22E5DD-0D24-4995-B6FA-1CFD4A5CE5A9}"/>
    <cellStyle name="Ввод  3 5 6 3 3" xfId="7477" xr:uid="{B92CAA04-C6F8-416E-AD17-359B61F986ED}"/>
    <cellStyle name="Ввод  3 5 6 3 4" xfId="11365" xr:uid="{AA911071-01F2-4D7F-8D81-A06A505FDE9F}"/>
    <cellStyle name="Ввод  3 5 6 3 5" xfId="14210" xr:uid="{C839FF50-B3B2-4F23-A7A8-864BE33FE674}"/>
    <cellStyle name="Ввод  3 5 6 3 6" xfId="19035" xr:uid="{5A07DB0A-B7FB-415D-8C4A-728CB812ACE3}"/>
    <cellStyle name="Ввод  3 5 6 4" xfId="3174" xr:uid="{0D161939-AC49-4A1D-9276-B7572C901701}"/>
    <cellStyle name="Ввод  3 5 6 5" xfId="5956" xr:uid="{2FB8A0B7-F703-44DC-9458-6FF252CCB3F8}"/>
    <cellStyle name="Ввод  3 5 6 6" xfId="8138" xr:uid="{5BF54E65-C4B4-4A64-9300-3969B1490DB2}"/>
    <cellStyle name="Ввод  3 5 6 7" xfId="10776" xr:uid="{44C8E205-A5A3-404F-85DE-C33B8FC8A14B}"/>
    <cellStyle name="Ввод  3 5 6 8" xfId="15271" xr:uid="{59385140-AAE5-466F-9FD3-33B90B64A9A9}"/>
    <cellStyle name="Ввод  3 5 6 9" xfId="16636" xr:uid="{3510C49A-D0CF-4A6D-8F84-CC6B3ED2DCAB}"/>
    <cellStyle name="Ввод  3 5 7" xfId="972" xr:uid="{B1DAB100-00F5-4878-907D-76556F0E44C4}"/>
    <cellStyle name="Ввод  3 5 7 10" xfId="18519" xr:uid="{29ACACDE-320B-4B0C-A32D-4FBA54C9ED34}"/>
    <cellStyle name="Ввод  3 5 7 2" xfId="2333" xr:uid="{8FA140F1-D32A-405A-A165-7C2968A8910C}"/>
    <cellStyle name="Ввод  3 5 7 2 2" xfId="4591" xr:uid="{CD36CF3C-8D4F-47CA-B018-96F14C759298}"/>
    <cellStyle name="Ввод  3 5 7 2 3" xfId="9216" xr:uid="{CCC7BAC4-46D2-4CF4-AEBC-AD5C1A3D0145}"/>
    <cellStyle name="Ввод  3 5 7 2 4" xfId="12206" xr:uid="{6B3623D3-EB77-4539-BF1C-D0C4B10B60EF}"/>
    <cellStyle name="Ввод  3 5 7 2 5" xfId="14048" xr:uid="{70EC0648-C74D-4FD5-A665-6BB01B119965}"/>
    <cellStyle name="Ввод  3 5 7 2 6" xfId="19868" xr:uid="{6293E439-6FB0-4028-845B-04A00B43E3E9}"/>
    <cellStyle name="Ввод  3 5 7 3" xfId="1561" xr:uid="{7FA75089-5096-4320-9543-405C261E2AC5}"/>
    <cellStyle name="Ввод  3 5 7 3 2" xfId="3826" xr:uid="{1A47D50F-A488-465D-8252-1AD581BDC390}"/>
    <cellStyle name="Ввод  3 5 7 3 3" xfId="7563" xr:uid="{7E9F7367-7960-44FB-8092-8652C787BC88}"/>
    <cellStyle name="Ввод  3 5 7 3 4" xfId="11433" xr:uid="{32F300FB-7E0A-410B-9208-B4BCAEF3B7AC}"/>
    <cellStyle name="Ввод  3 5 7 3 5" xfId="9456" xr:uid="{58E2A982-8422-4CB5-B39A-263E5981F23B}"/>
    <cellStyle name="Ввод  3 5 7 3 6" xfId="19103" xr:uid="{9038C900-6DDF-4EF1-B545-B170596F9FE2}"/>
    <cellStyle name="Ввод  3 5 7 4" xfId="3242" xr:uid="{E9E381F9-BB2C-4C72-A982-578683E0C64D}"/>
    <cellStyle name="Ввод  3 5 7 5" xfId="6093" xr:uid="{4568BEC4-B082-4552-B6A2-CC9DCF4AE9A2}"/>
    <cellStyle name="Ввод  3 5 7 6" xfId="8078" xr:uid="{C8EC8265-C6AE-4740-BEEA-91E7024C1690}"/>
    <cellStyle name="Ввод  3 5 7 7" xfId="10844" xr:uid="{50256148-8F5B-453F-ACFA-3C40F4E72473}"/>
    <cellStyle name="Ввод  3 5 7 8" xfId="14454" xr:uid="{CA3B6429-0F45-43EB-A39B-434CE2FF0018}"/>
    <cellStyle name="Ввод  3 5 7 9" xfId="16704" xr:uid="{F7B2621D-D8A0-42D8-9C21-BFAD1C127182}"/>
    <cellStyle name="Ввод  3 5 8" xfId="1047" xr:uid="{6DEE6760-47B8-4F31-9304-C1C2909029FA}"/>
    <cellStyle name="Ввод  3 5 8 2" xfId="2408" xr:uid="{18CCB2B4-32AD-43F4-9643-73197DE084C5}"/>
    <cellStyle name="Ввод  3 5 8 2 2" xfId="4666" xr:uid="{1F89E692-887C-4762-A0BC-80E3BF6AB8C8}"/>
    <cellStyle name="Ввод  3 5 8 2 3" xfId="9291" xr:uid="{BCD8E554-5FF3-4943-B760-1A7A57A770DF}"/>
    <cellStyle name="Ввод  3 5 8 2 4" xfId="12281" xr:uid="{CAE53658-E0E6-4E0C-AD3D-FF2323688EA0}"/>
    <cellStyle name="Ввод  3 5 8 2 5" xfId="13448" xr:uid="{7D92242B-28F1-4D7E-B05D-8333AFCDA1DC}"/>
    <cellStyle name="Ввод  3 5 8 2 6" xfId="19943" xr:uid="{773B055A-9E91-4B52-A2F8-754D6AF76B56}"/>
    <cellStyle name="Ввод  3 5 8 3" xfId="3317" xr:uid="{618A8C8F-280F-4AD5-9B91-41047C64AB6C}"/>
    <cellStyle name="Ввод  3 5 8 4" xfId="5681" xr:uid="{93D0CE55-ED5E-4673-9628-FBC909D42EB2}"/>
    <cellStyle name="Ввод  3 5 8 5" xfId="7996" xr:uid="{107EF591-79E0-4EDE-9B9F-4F714A0076A5}"/>
    <cellStyle name="Ввод  3 5 8 6" xfId="10919" xr:uid="{AFA9AD3D-35AF-4C51-9389-4EA0C9A52F78}"/>
    <cellStyle name="Ввод  3 5 8 7" xfId="14649" xr:uid="{BAD48A1A-45F3-4E7F-9DDC-C2FE43F64AE8}"/>
    <cellStyle name="Ввод  3 5 8 8" xfId="18594" xr:uid="{BD18FBA9-AE24-4069-B296-E150938F6B28}"/>
    <cellStyle name="Ввод  3 5 9" xfId="1643" xr:uid="{D002A756-81DA-48B4-B8AE-F8A7FBBCA55F}"/>
    <cellStyle name="Ввод  3 5 9 2" xfId="3903" xr:uid="{5D795226-2538-4C5F-BEAB-78348AE2BA8F}"/>
    <cellStyle name="Ввод  3 5 9 3" xfId="7339" xr:uid="{46C854EE-E02A-4615-8C8B-6D4DB47F677D}"/>
    <cellStyle name="Ввод  3 5 9 4" xfId="11514" xr:uid="{10BC546D-AC9F-4D63-9AEB-E9A4421FA867}"/>
    <cellStyle name="Ввод  3 5 9 5" xfId="14026" xr:uid="{8A87ADE6-D438-44EA-B799-D8C393721DEF}"/>
    <cellStyle name="Ввод  3 5 9 6" xfId="19180" xr:uid="{F272D59F-3B7D-4555-9967-1BE057D74BFE}"/>
    <cellStyle name="Ввод  3 6" xfId="155" xr:uid="{7D5D5E03-B3A8-49BA-864B-80B0F517524C}"/>
    <cellStyle name="Ввод  3 6 10" xfId="8507" xr:uid="{B262DF7F-037B-4A3C-8E3B-BD50FC230B8D}"/>
    <cellStyle name="Ввод  3 6 11" xfId="10359" xr:uid="{C2C574F1-D5ED-4864-9FAD-607C617E126C}"/>
    <cellStyle name="Ввод  3 6 12" xfId="15788" xr:uid="{54B72320-F166-4F3D-B6EE-896373C16B56}"/>
    <cellStyle name="Ввод  3 6 13" xfId="16219" xr:uid="{6EF6E2DD-852D-4557-A9F5-84FAB73076E5}"/>
    <cellStyle name="Ввод  3 6 14" xfId="17798" xr:uid="{09B7E2EB-CB73-4AEF-8F59-07C6921F6772}"/>
    <cellStyle name="Ввод  3 6 15" xfId="18035" xr:uid="{E3183FE2-80EC-4057-AC65-7EEE8ADFF084}"/>
    <cellStyle name="Ввод  3 6 2" xfId="1679" xr:uid="{C6EF6C83-57D1-441F-955C-BB6F17A5FF18}"/>
    <cellStyle name="Ввод  3 6 2 2" xfId="3938" xr:uid="{33C373C2-3949-409F-9E2C-56306DBDD3CF}"/>
    <cellStyle name="Ввод  3 6 2 3" xfId="5703" xr:uid="{62F6F750-E5F5-41A9-B738-9E7AD833CDD5}"/>
    <cellStyle name="Ввод  3 6 2 4" xfId="7450" xr:uid="{2D722DB1-08EC-4494-878D-439F148A4507}"/>
    <cellStyle name="Ввод  3 6 2 5" xfId="11551" xr:uid="{38BDA3AE-BCA5-4AA4-819F-A3D1092B0216}"/>
    <cellStyle name="Ввод  3 6 2 6" xfId="14761" xr:uid="{B58812A6-F00F-45D1-B584-6F4C896FEBD6}"/>
    <cellStyle name="Ввод  3 6 2 7" xfId="19215" xr:uid="{F242AA6F-FA58-41F3-9290-A59E7E509CC0}"/>
    <cellStyle name="Ввод  3 6 3" xfId="1845" xr:uid="{6AED6611-1EDC-46A5-BFD9-B9DAD8B1A241}"/>
    <cellStyle name="Ввод  3 6 3 2" xfId="4103" xr:uid="{32DECE91-F498-459E-BECA-F91101BC4CF1}"/>
    <cellStyle name="Ввод  3 6 3 3" xfId="5710" xr:uid="{ACC1E3E0-C151-45A3-A3C9-8380CDB83F38}"/>
    <cellStyle name="Ввод  3 6 3 4" xfId="8728" xr:uid="{1A5BE4B6-ED2A-4116-B5EC-419A70539D4A}"/>
    <cellStyle name="Ввод  3 6 3 5" xfId="11718" xr:uid="{DF8F1F24-7489-4E34-B49C-372CE986ED5A}"/>
    <cellStyle name="Ввод  3 6 3 6" xfId="15251" xr:uid="{2C355349-B41C-42C4-8362-D52B67E2C749}"/>
    <cellStyle name="Ввод  3 6 3 7" xfId="19380" xr:uid="{416707CE-5025-40B9-9FCC-38ACEB8720C8}"/>
    <cellStyle name="Ввод  3 6 4" xfId="1076" xr:uid="{55FE74AE-9485-4E14-B496-313B37E310FC}"/>
    <cellStyle name="Ввод  3 6 4 2" xfId="3341" xr:uid="{AF93D940-2E15-4E31-838C-1C2A0F942F66}"/>
    <cellStyle name="Ввод  3 6 4 3" xfId="6094" xr:uid="{BA8B865F-E311-4068-AC30-5FE5C7053A44}"/>
    <cellStyle name="Ввод  3 6 4 4" xfId="7969" xr:uid="{F907D2FF-591A-44E3-9523-5CEBBDD5C418}"/>
    <cellStyle name="Ввод  3 6 4 5" xfId="10948" xr:uid="{698B4242-AF20-45F9-9AF7-36578FA18830}"/>
    <cellStyle name="Ввод  3 6 4 6" xfId="14594" xr:uid="{6E04E026-5EE1-4976-B3A0-15C5A1A02299}"/>
    <cellStyle name="Ввод  3 6 4 7" xfId="18618" xr:uid="{FA91E047-4E44-45B7-B7AA-1532D5BACA9F}"/>
    <cellStyle name="Ввод  3 6 5" xfId="2618" xr:uid="{134A518F-282A-4018-AB2D-E9AAF98FADAB}"/>
    <cellStyle name="Ввод  3 6 5 2" xfId="4868" xr:uid="{7FF1BE36-A17B-4C30-95B0-A621779BECB1}"/>
    <cellStyle name="Ввод  3 6 5 3" xfId="6095" xr:uid="{EFEFE400-269F-4361-8553-8B1D8CB85321}"/>
    <cellStyle name="Ввод  3 6 5 4" xfId="9499" xr:uid="{647D0DFA-5352-49F8-AF00-917DAF861A6B}"/>
    <cellStyle name="Ввод  3 6 5 5" xfId="12489" xr:uid="{E979E2F4-8CD5-489A-89E1-A30178608769}"/>
    <cellStyle name="Ввод  3 6 5 6" xfId="13740" xr:uid="{9099DE8B-C028-423C-B7B9-3A50323B6859}"/>
    <cellStyle name="Ввод  3 6 5 7" xfId="16921" xr:uid="{8F174224-9742-4B90-B616-016FD14A2DD7}"/>
    <cellStyle name="Ввод  3 6 5 8" xfId="20147" xr:uid="{81653134-886D-4067-A962-6EC11CD839BF}"/>
    <cellStyle name="Ввод  3 6 6" xfId="2761" xr:uid="{3F5E0465-8023-44B5-95CF-84AA992E1994}"/>
    <cellStyle name="Ввод  3 6 6 2" xfId="5011" xr:uid="{72D102C6-2BE3-4C85-A6E2-DC706B0D30C3}"/>
    <cellStyle name="Ввод  3 6 6 3" xfId="6096" xr:uid="{2C8DD2FB-0538-47D6-ABC6-5618B5C8C96C}"/>
    <cellStyle name="Ввод  3 6 6 4" xfId="9642" xr:uid="{3626EB48-AD3E-413E-88F0-043992DA0B32}"/>
    <cellStyle name="Ввод  3 6 6 5" xfId="12632" xr:uid="{1E510B11-FCFB-4534-A6AA-BB18E9A66557}"/>
    <cellStyle name="Ввод  3 6 6 6" xfId="15799" xr:uid="{50D42ACB-281C-406F-8C05-DDF84540AD32}"/>
    <cellStyle name="Ввод  3 6 6 7" xfId="17064" xr:uid="{AAF41684-DE71-4263-BC11-5E8489D03512}"/>
    <cellStyle name="Ввод  3 6 6 8" xfId="20290" xr:uid="{296FC385-B04E-4366-9B3B-61CAA30AD7BD}"/>
    <cellStyle name="Ввод  3 6 7" xfId="487" xr:uid="{5C033F99-456D-4C44-ADF2-E6D987A94409}"/>
    <cellStyle name="Ввод  3 6 7 2" xfId="5318" xr:uid="{7FE89AFD-9464-4CCB-ADA5-97FE7E248D36}"/>
    <cellStyle name="Ввод  3 6 7 3" xfId="9947" xr:uid="{E11B4FA2-3298-4319-AE06-9695161A5CA7}"/>
    <cellStyle name="Ввод  3 6 7 4" xfId="12939" xr:uid="{4DD02E76-77B2-44D9-8D52-6D058A87B8D1}"/>
    <cellStyle name="Ввод  3 6 7 5" xfId="13899" xr:uid="{6F4A38E6-E587-4EB8-AF0C-5923D9C9C390}"/>
    <cellStyle name="Ввод  3 6 7 6" xfId="17368" xr:uid="{432D6456-072E-4F45-857D-5B90B40B30C7}"/>
    <cellStyle name="Ввод  3 6 8" xfId="5495" xr:uid="{B03C84DB-2A8D-4069-91FF-A93AB4453D9D}"/>
    <cellStyle name="Ввод  3 6 8 2" xfId="10126" xr:uid="{A267A4F8-3B9F-42C6-8290-1414CB8A5FBA}"/>
    <cellStyle name="Ввод  3 6 8 3" xfId="13118" xr:uid="{0BC8FC07-D81B-4A95-A0B2-6ED4E3DCA778}"/>
    <cellStyle name="Ввод  3 6 8 4" xfId="14298" xr:uid="{0D4AB73A-8F69-45B8-BE62-0FE8AD897AF7}"/>
    <cellStyle name="Ввод  3 6 8 5" xfId="17544" xr:uid="{60B36814-3FA2-4D3E-B316-9C8B78ECA609}"/>
    <cellStyle name="Ввод  3 6 9" xfId="5958" xr:uid="{42F4CBCA-3E7F-45AB-ABCD-757722D41B56}"/>
    <cellStyle name="Ввод  3 7" xfId="232" xr:uid="{82DD7812-4D6A-4838-A264-623B9BA37F06}"/>
    <cellStyle name="Ввод  3 7 10" xfId="8428" xr:uid="{3B8708C1-E319-4DCB-8D2A-1A6A2BF69CC2}"/>
    <cellStyle name="Ввод  3 7 11" xfId="10439" xr:uid="{72FFEEF1-93AB-474C-B9C0-29ACCF9AB321}"/>
    <cellStyle name="Ввод  3 7 12" xfId="14546" xr:uid="{084219B3-F042-45F7-AF63-73A75CBFF99A}"/>
    <cellStyle name="Ввод  3 7 13" xfId="16299" xr:uid="{3DC291D7-A158-4753-B1DD-D74EB33ADF4D}"/>
    <cellStyle name="Ввод  3 7 14" xfId="17875" xr:uid="{A26A67A8-0FB3-4839-B9AB-C20E07D9C778}"/>
    <cellStyle name="Ввод  3 7 15" xfId="18110" xr:uid="{8CFF313C-8EE4-4FEE-A11C-7BCDC82652F8}"/>
    <cellStyle name="Ввод  3 7 2" xfId="1755" xr:uid="{A8E8B4B8-63C4-4040-AE82-19E4A7853CC9}"/>
    <cellStyle name="Ввод  3 7 2 2" xfId="4013" xr:uid="{8344DFE0-2AB2-4318-819D-1B9BF53FC1A7}"/>
    <cellStyle name="Ввод  3 7 2 3" xfId="6097" xr:uid="{EA8D7A6D-ADE1-4740-84F5-5B80EF96FF43}"/>
    <cellStyle name="Ввод  3 7 2 4" xfId="7202" xr:uid="{BFD176A6-9658-4404-9413-C246A57CB709}"/>
    <cellStyle name="Ввод  3 7 2 5" xfId="11628" xr:uid="{50E98E2F-5730-4B6A-A4C5-14224E9D83D6}"/>
    <cellStyle name="Ввод  3 7 2 6" xfId="14414" xr:uid="{85C3C465-945E-4645-88CD-E080230A5E58}"/>
    <cellStyle name="Ввод  3 7 2 7" xfId="19290" xr:uid="{225740EC-AEA9-4D7C-938B-3AB0E6284AEB}"/>
    <cellStyle name="Ввод  3 7 3" xfId="1618" xr:uid="{BC25AE7D-DFC4-4139-B026-39E7688F8AA9}"/>
    <cellStyle name="Ввод  3 7 3 2" xfId="3880" xr:uid="{09FA4BF4-E1AD-40E0-B377-7D6D45332311}"/>
    <cellStyle name="Ввод  3 7 3 3" xfId="6099" xr:uid="{7978FD24-4A84-4340-92B5-52163B5A0764}"/>
    <cellStyle name="Ввод  3 7 3 4" xfId="7413" xr:uid="{A93AAF95-79AF-418C-95EE-2BA71A4D9800}"/>
    <cellStyle name="Ввод  3 7 3 5" xfId="11489" xr:uid="{09817C4D-C8ED-4DD9-8F87-8AE53C6A7781}"/>
    <cellStyle name="Ввод  3 7 3 6" xfId="13390" xr:uid="{077B864F-D6BD-4102-A4A3-E495A2195754}"/>
    <cellStyle name="Ввод  3 7 3 7" xfId="19157" xr:uid="{35A9B45B-02A3-4D1C-8512-771D6AB0BE4D}"/>
    <cellStyle name="Ввод  3 7 4" xfId="1156" xr:uid="{5656F351-AE9A-4CC6-833E-7AD975AE9C8A}"/>
    <cellStyle name="Ввод  3 7 4 2" xfId="3421" xr:uid="{E6CB2430-D858-4A26-A9A2-2B0441730CD9}"/>
    <cellStyle name="Ввод  3 7 4 3" xfId="5975" xr:uid="{50C8C76D-D82B-46D8-A079-EC0A9FF49A1A}"/>
    <cellStyle name="Ввод  3 7 4 4" xfId="7886" xr:uid="{B5E65482-2FB3-4212-8222-FCCEA416F9AE}"/>
    <cellStyle name="Ввод  3 7 4 5" xfId="11028" xr:uid="{AE190069-5D25-42D8-82F1-CD95AFF82114}"/>
    <cellStyle name="Ввод  3 7 4 6" xfId="15124" xr:uid="{BDA19EC8-E87A-4DFA-9FBE-56AF6ED9904C}"/>
    <cellStyle name="Ввод  3 7 4 7" xfId="18698" xr:uid="{69534CD7-15DD-49F2-87A0-21B938812372}"/>
    <cellStyle name="Ввод  3 7 5" xfId="2492" xr:uid="{3455EE65-53A7-4BF8-BDEE-30DFBA9D3D30}"/>
    <cellStyle name="Ввод  3 7 5 2" xfId="4747" xr:uid="{A7163EE2-1367-4A88-9E04-617906090344}"/>
    <cellStyle name="Ввод  3 7 5 3" xfId="5977" xr:uid="{039EAF9E-3939-4F2E-9C1D-5D48CB2F2576}"/>
    <cellStyle name="Ввод  3 7 5 4" xfId="9375" xr:uid="{28D12ECB-AA07-41D6-8400-F7873A84B46C}"/>
    <cellStyle name="Ввод  3 7 5 5" xfId="12365" xr:uid="{B9261429-CECF-4B22-9030-52CB0B0A53FF}"/>
    <cellStyle name="Ввод  3 7 5 6" xfId="16098" xr:uid="{005C9265-49EC-4C35-84DE-540514880918}"/>
    <cellStyle name="Ввод  3 7 5 7" xfId="16800" xr:uid="{DAF7604C-3302-4E32-8447-4C8D4F944BCD}"/>
    <cellStyle name="Ввод  3 7 5 8" xfId="20024" xr:uid="{0D91CC45-7410-4C4D-BF7C-3640A0AD4ABA}"/>
    <cellStyle name="Ввод  3 7 6" xfId="2836" xr:uid="{ABAE6421-D0A9-41BA-92A5-01651B092CE8}"/>
    <cellStyle name="Ввод  3 7 6 2" xfId="5086" xr:uid="{4AE3DEB5-DD42-47AC-A0BD-61FA410E9326}"/>
    <cellStyle name="Ввод  3 7 6 3" xfId="5738" xr:uid="{6439271A-7979-4360-87D6-56661FCF108E}"/>
    <cellStyle name="Ввод  3 7 6 4" xfId="9717" xr:uid="{0D1060D7-4309-4F36-ACED-73935C134543}"/>
    <cellStyle name="Ввод  3 7 6 5" xfId="12707" xr:uid="{27FC7CB2-2274-45AE-BF67-C781FD19008D}"/>
    <cellStyle name="Ввод  3 7 6 6" xfId="15776" xr:uid="{737D4E55-D949-49C1-816B-AF534F6D1F02}"/>
    <cellStyle name="Ввод  3 7 6 7" xfId="17139" xr:uid="{33F48BC1-2383-485F-BEF6-B9080FF955C0}"/>
    <cellStyle name="Ввод  3 7 6 8" xfId="20365" xr:uid="{E459FC33-0299-4A1A-B4E4-CB7DB6B53EA7}"/>
    <cellStyle name="Ввод  3 7 7" xfId="567" xr:uid="{3DD923AB-56CB-49DB-8DDE-2E26B8A76D73}"/>
    <cellStyle name="Ввод  3 7 7 2" xfId="5282" xr:uid="{E739841F-FEFA-406A-8A49-457229501190}"/>
    <cellStyle name="Ввод  3 7 7 3" xfId="9911" xr:uid="{28991584-57EC-4931-ABBA-3A625CEF35AA}"/>
    <cellStyle name="Ввод  3 7 7 4" xfId="12903" xr:uid="{2B662C37-F72A-4AF9-A0E9-8E681D71DDAA}"/>
    <cellStyle name="Ввод  3 7 7 5" xfId="15687" xr:uid="{61142B2C-DCA7-4F92-B465-6C68885A21D7}"/>
    <cellStyle name="Ввод  3 7 7 6" xfId="17332" xr:uid="{CF7BB5E5-64AE-4CBB-BEBB-0E0C4F8A27D0}"/>
    <cellStyle name="Ввод  3 7 8" xfId="5570" xr:uid="{6EE6BA46-52C2-4F7B-B551-CD25C6576719}"/>
    <cellStyle name="Ввод  3 7 8 2" xfId="10201" xr:uid="{CB14A308-7B66-40A7-8D29-1E1F5389CDAC}"/>
    <cellStyle name="Ввод  3 7 8 3" xfId="13193" xr:uid="{50BEE18E-1504-41B3-A520-1D7EFB822FC7}"/>
    <cellStyle name="Ввод  3 7 8 4" xfId="15113" xr:uid="{542E8507-3E44-4053-834C-792ACF90B682}"/>
    <cellStyle name="Ввод  3 7 8 5" xfId="17619" xr:uid="{EB139409-10D4-465D-B202-A26B516A9B6D}"/>
    <cellStyle name="Ввод  3 7 9" xfId="5960" xr:uid="{4469486E-5A77-4608-A6C3-A6701987A6FD}"/>
    <cellStyle name="Ввод  3 8" xfId="647" xr:uid="{2C0C3271-BFE4-4021-A20B-A805266DDD4D}"/>
    <cellStyle name="Ввод  3 8 10" xfId="18194" xr:uid="{2920E627-31EA-46B2-A2E3-49D767BEE1ED}"/>
    <cellStyle name="Ввод  3 8 2" xfId="2008" xr:uid="{3C29484E-2E92-45A3-8136-9794A46C5041}"/>
    <cellStyle name="Ввод  3 8 2 2" xfId="4266" xr:uid="{63AA2100-3512-4C1C-A249-163519AC17C6}"/>
    <cellStyle name="Ввод  3 8 2 3" xfId="8891" xr:uid="{57F6D6AA-2526-4529-973B-FFD8BAC07E86}"/>
    <cellStyle name="Ввод  3 8 2 4" xfId="11881" xr:uid="{97EAE5C0-C818-4256-A136-168B756E152E}"/>
    <cellStyle name="Ввод  3 8 2 5" xfId="15752" xr:uid="{566EB0EC-157C-495E-BA7D-D12BD4E2EA4C}"/>
    <cellStyle name="Ввод  3 8 2 6" xfId="19543" xr:uid="{D3494EC9-504C-4741-B8D5-24DD0C58313B}"/>
    <cellStyle name="Ввод  3 8 3" xfId="1236" xr:uid="{6D81F756-8444-47DA-BAE3-CF9F75E81A98}"/>
    <cellStyle name="Ввод  3 8 3 2" xfId="3501" xr:uid="{524390E9-33A9-47D2-8982-869C2BD5AD1A}"/>
    <cellStyle name="Ввод  3 8 3 3" xfId="7804" xr:uid="{C49F810B-7547-4210-9D4D-11D08ABD76A5}"/>
    <cellStyle name="Ввод  3 8 3 4" xfId="11108" xr:uid="{4EFF5E92-2750-4552-85D3-08F3C03D02EB}"/>
    <cellStyle name="Ввод  3 8 3 5" xfId="15086" xr:uid="{74CABF6A-995F-4E74-AB75-BF71A41083CE}"/>
    <cellStyle name="Ввод  3 8 3 6" xfId="18778" xr:uid="{239C1684-DC1A-47E3-8F0D-5AB3838D909C}"/>
    <cellStyle name="Ввод  3 8 4" xfId="2917" xr:uid="{9534047B-2C42-4329-9902-753A746BF012}"/>
    <cellStyle name="Ввод  3 8 5" xfId="5964" xr:uid="{8A19B45D-10E6-46A2-A049-DB8401FDC55A}"/>
    <cellStyle name="Ввод  3 8 6" xfId="8377" xr:uid="{46B7170B-AB07-4CF4-8320-8ADD50298D32}"/>
    <cellStyle name="Ввод  3 8 7" xfId="10519" xr:uid="{873B0D6B-37FC-40FD-BA81-3E9BBB2138CA}"/>
    <cellStyle name="Ввод  3 8 8" xfId="14807" xr:uid="{9D030FE7-66ED-466A-82F2-CADD9D8FB328}"/>
    <cellStyle name="Ввод  3 8 9" xfId="16379" xr:uid="{2210CF37-91F4-4ADC-A77D-6358F48F773B}"/>
    <cellStyle name="Ввод  3 9" xfId="768" xr:uid="{056F0408-E8ED-4B7E-AFA8-9B3890177493}"/>
    <cellStyle name="Ввод  3 9 10" xfId="18315" xr:uid="{38CAD764-4621-4AC1-9110-71B08133F4A8}"/>
    <cellStyle name="Ввод  3 9 2" xfId="2129" xr:uid="{05DF1089-B5C4-4EDF-BCE3-54C8A37B16A2}"/>
    <cellStyle name="Ввод  3 9 2 2" xfId="4387" xr:uid="{D89A60AB-5E80-42EF-93F5-E404368C219D}"/>
    <cellStyle name="Ввод  3 9 2 3" xfId="9012" xr:uid="{9DC7659C-457E-478C-AAA0-941CE97B43BC}"/>
    <cellStyle name="Ввод  3 9 2 4" xfId="12002" xr:uid="{E3BE230D-F6FC-44A3-93CD-671191F7D25B}"/>
    <cellStyle name="Ввод  3 9 2 5" xfId="15145" xr:uid="{868F1209-7C90-4AB4-8B25-15251BA15505}"/>
    <cellStyle name="Ввод  3 9 2 6" xfId="19664" xr:uid="{07263836-526A-4385-8BC9-38B9CB8248F1}"/>
    <cellStyle name="Ввод  3 9 3" xfId="1357" xr:uid="{AC31AA01-2230-4CC0-83EE-994B86FD2E9F}"/>
    <cellStyle name="Ввод  3 9 3 2" xfId="3622" xr:uid="{F6F87DB6-0395-441E-B5CF-E503BE950C6B}"/>
    <cellStyle name="Ввод  3 9 3 3" xfId="7701" xr:uid="{6252C846-F598-4D93-AAA1-25A14862DD32}"/>
    <cellStyle name="Ввод  3 9 3 4" xfId="11229" xr:uid="{87524E1F-E4F6-471B-B2B4-5A73713D7A99}"/>
    <cellStyle name="Ввод  3 9 3 5" xfId="14275" xr:uid="{C1F18358-178A-4B0D-AB1F-38A02CDABCE3}"/>
    <cellStyle name="Ввод  3 9 3 6" xfId="18899" xr:uid="{CB6B4721-6CFE-4F0F-AA38-C70AD483556D}"/>
    <cellStyle name="Ввод  3 9 4" xfId="3038" xr:uid="{1AE8DEAD-EFD3-4C0A-99DC-7F9FEE9CD5FF}"/>
    <cellStyle name="Ввод  3 9 5" xfId="5967" xr:uid="{71051E63-8811-47F3-B1EA-9DC1D111F7B2}"/>
    <cellStyle name="Ввод  3 9 6" xfId="7203" xr:uid="{D7E61604-6559-424D-992A-9774F5F3455D}"/>
    <cellStyle name="Ввод  3 9 7" xfId="10640" xr:uid="{C551C11B-EDF6-42A9-8896-41B097E37D58}"/>
    <cellStyle name="Ввод  3 9 8" xfId="15954" xr:uid="{F6345C97-41F8-454C-95CB-D2F6ED0AE1D5}"/>
    <cellStyle name="Ввод  3 9 9" xfId="16500" xr:uid="{F9E9950C-1874-4A0B-8B6E-61D4DC525A92}"/>
    <cellStyle name="Ввод  4" xfId="1938" xr:uid="{5FF8265C-40B4-4F64-A477-997F73FA8D1C}"/>
    <cellStyle name="Ввод  4 2" xfId="4196" xr:uid="{08B50A5A-F781-42EC-B0C7-8B2817AB248D}"/>
    <cellStyle name="Ввод  4 3" xfId="8821" xr:uid="{03F23D75-A79A-4D5E-8B3E-A81F21981ED6}"/>
    <cellStyle name="Ввод  4 4" xfId="11811" xr:uid="{2AB7DA2B-0128-47D5-A168-04364451FDFA}"/>
    <cellStyle name="Ввод  4 5" xfId="14750" xr:uid="{6D94772C-78E3-4C7C-8BFC-248290AEE161}"/>
    <cellStyle name="Ввод  4 6" xfId="19473" xr:uid="{988B9337-D5EC-483C-B4D5-86109E86E556}"/>
    <cellStyle name="Ввод  5" xfId="1062" xr:uid="{F0FFD357-480F-4A96-9E54-2E0B7B4D36A0}"/>
    <cellStyle name="Ввод  5 2" xfId="3332" xr:uid="{3765C9AD-0E25-4ED5-8BF6-DBFD64FF84CF}"/>
    <cellStyle name="Ввод  5 3" xfId="7984" xr:uid="{B0320B6F-11B1-4F34-A544-8792FC6207CF}"/>
    <cellStyle name="Ввод  5 4" xfId="10934" xr:uid="{6A7390B7-A7FC-4DA0-9426-E2A71BAF0871}"/>
    <cellStyle name="Ввод  5 5" xfId="15032" xr:uid="{95F3E24C-04B7-4764-BD6B-8873CF93AC66}"/>
    <cellStyle name="Ввод  5 6" xfId="18609" xr:uid="{031C3858-5655-45F3-A5EE-54896D2AC6DA}"/>
    <cellStyle name="Ввод  6" xfId="389" xr:uid="{4AE0D227-1FF8-42A5-B1CD-5136070A2C88}"/>
    <cellStyle name="Ввод  7" xfId="8630" xr:uid="{AAACBC0A-0884-49BD-81E3-C12E2DF94438}"/>
    <cellStyle name="Ввод  8" xfId="8367" xr:uid="{D133BABE-A18B-47FF-B7DE-612007F272C3}"/>
    <cellStyle name="Ввод  9" xfId="15328" xr:uid="{D235D975-2053-40B9-BA17-B0C7A44FE3C3}"/>
    <cellStyle name="Вывод" xfId="337" xr:uid="{FFE383ED-E6A2-4A34-8E0E-BBE512C0D73F}"/>
    <cellStyle name="Вывод 10" xfId="14762" xr:uid="{04366EBE-D44A-4577-9EBB-534B2D8B2EA5}"/>
    <cellStyle name="Вывод 11" xfId="18186" xr:uid="{2934D00D-B631-4911-987E-8B1D741AFDEA}"/>
    <cellStyle name="Вывод 2" xfId="36" xr:uid="{00000000-0005-0000-0000-00002A000000}"/>
    <cellStyle name="Вывод 2 10" xfId="752" xr:uid="{5C010A05-4EA1-4E22-9080-757AFD320417}"/>
    <cellStyle name="Вывод 2 10 10" xfId="18299" xr:uid="{A73F4803-AFF7-4089-B6D6-87AC4DDD8AA5}"/>
    <cellStyle name="Вывод 2 10 2" xfId="2113" xr:uid="{EA763DAF-4669-4F9C-AA74-D2E4792EE49B}"/>
    <cellStyle name="Вывод 2 10 2 2" xfId="4371" xr:uid="{5DBA98C0-FA88-4085-872A-69642D417900}"/>
    <cellStyle name="Вывод 2 10 2 3" xfId="8996" xr:uid="{8F1C5095-A4F2-4A47-BE10-44C79F65907F}"/>
    <cellStyle name="Вывод 2 10 2 4" xfId="11986" xr:uid="{9AF60589-97F0-47EB-BF14-8AB30E59C596}"/>
    <cellStyle name="Вывод 2 10 2 5" xfId="15416" xr:uid="{6BBFE097-CCD3-47DF-9BAF-D2568325BE34}"/>
    <cellStyle name="Вывод 2 10 2 6" xfId="19648" xr:uid="{3DB0AA37-C6B7-4C29-B0F8-F041AEE3918E}"/>
    <cellStyle name="Вывод 2 10 3" xfId="1341" xr:uid="{793670F3-04EE-45F3-9DAC-CFAC90A95DF1}"/>
    <cellStyle name="Вывод 2 10 3 2" xfId="3606" xr:uid="{3F761EDF-37F2-42A4-AAC7-8375A9C78EA0}"/>
    <cellStyle name="Вывод 2 10 3 3" xfId="7518" xr:uid="{565C6AA5-91FE-497B-865D-C9E487957BE3}"/>
    <cellStyle name="Вывод 2 10 3 4" xfId="11213" xr:uid="{CCEF8CDE-B144-471F-8BB3-596C5AEF2266}"/>
    <cellStyle name="Вывод 2 10 3 5" xfId="15383" xr:uid="{B280C1B7-35AA-463F-91FE-FE315CE0976D}"/>
    <cellStyle name="Вывод 2 10 3 6" xfId="18883" xr:uid="{67B85EAA-3B58-4373-B414-356DC3FCAA5D}"/>
    <cellStyle name="Вывод 2 10 4" xfId="3022" xr:uid="{73E9418C-6BD2-4294-9D07-4D9F95B432C9}"/>
    <cellStyle name="Вывод 2 10 5" xfId="6101" xr:uid="{0E0B47AD-7DAB-45E7-AFD5-22762ADD0274}"/>
    <cellStyle name="Вывод 2 10 6" xfId="7977" xr:uid="{CEC3810F-0A0A-4C0C-8646-37FD03DF4629}"/>
    <cellStyle name="Вывод 2 10 7" xfId="10624" xr:uid="{D4D34A1B-CFA4-43CE-BCE5-C6B3A7378AC1}"/>
    <cellStyle name="Вывод 2 10 8" xfId="16111" xr:uid="{A00E7647-CC18-4CCB-8C4C-4ECE4AE4A714}"/>
    <cellStyle name="Вывод 2 10 9" xfId="16484" xr:uid="{F6FD7950-040F-4162-AAF7-1769A9FF3185}"/>
    <cellStyle name="Вывод 2 11" xfId="724" xr:uid="{BDA0E730-AB92-4A7F-875D-556ABDEDE6C9}"/>
    <cellStyle name="Вывод 2 11 10" xfId="18271" xr:uid="{3B1BAD35-278F-4F42-A8FA-925EC1DCEA41}"/>
    <cellStyle name="Вывод 2 11 2" xfId="2085" xr:uid="{8EBB0093-2D0B-4912-A185-FB3C1FB01BA8}"/>
    <cellStyle name="Вывод 2 11 2 2" xfId="4343" xr:uid="{6BAD4B2B-9969-4F64-9421-42956AC402D3}"/>
    <cellStyle name="Вывод 2 11 2 3" xfId="8968" xr:uid="{C535AD7B-B892-4987-99BC-6A6E9D1F0502}"/>
    <cellStyle name="Вывод 2 11 2 4" xfId="11958" xr:uid="{6457D2C8-173E-4D8A-87EE-57768C45CEB2}"/>
    <cellStyle name="Вывод 2 11 2 5" xfId="15353" xr:uid="{57D09D93-D0E9-40D8-9638-37B38E0D1448}"/>
    <cellStyle name="Вывод 2 11 2 6" xfId="19620" xr:uid="{488DFCE6-3F17-4C5B-AD26-44B42F519407}"/>
    <cellStyle name="Вывод 2 11 3" xfId="1313" xr:uid="{8DD3237A-EE7D-44AC-A048-C0ACFCC0FCB3}"/>
    <cellStyle name="Вывод 2 11 3 2" xfId="3578" xr:uid="{0719FEBD-F40C-4695-A168-63C653E15DA3}"/>
    <cellStyle name="Вывод 2 11 3 3" xfId="7730" xr:uid="{39255F72-216C-45F4-BD3B-DD319276C1DA}"/>
    <cellStyle name="Вывод 2 11 3 4" xfId="11185" xr:uid="{371545AA-3796-452C-AFF0-383C96890C1A}"/>
    <cellStyle name="Вывод 2 11 3 5" xfId="15349" xr:uid="{82FB4DBD-0E2E-4B9E-A861-0C198043E102}"/>
    <cellStyle name="Вывод 2 11 3 6" xfId="18855" xr:uid="{A409AFF1-2279-4314-B6B0-696122210623}"/>
    <cellStyle name="Вывод 2 11 4" xfId="2994" xr:uid="{2AAEFDE4-D92B-4F1B-A283-04E5ACF1864E}"/>
    <cellStyle name="Вывод 2 11 5" xfId="6102" xr:uid="{797D6874-BFF9-444A-BE0F-F6A789D682B6}"/>
    <cellStyle name="Вывод 2 11 6" xfId="8307" xr:uid="{DF5EBF55-664F-4426-BADD-F663C90E89F0}"/>
    <cellStyle name="Вывод 2 11 7" xfId="10596" xr:uid="{61FDEBCA-B28D-4F81-9A63-8D6D14B91F37}"/>
    <cellStyle name="Вывод 2 11 8" xfId="16029" xr:uid="{46D028E5-AD07-42A6-B598-E11322028B88}"/>
    <cellStyle name="Вывод 2 11 9" xfId="16456" xr:uid="{4E9C1CCC-F4A8-4757-AC51-4A73DB250C88}"/>
    <cellStyle name="Вывод 2 12" xfId="730" xr:uid="{4BEAD149-CF87-409E-8123-6C1CB024B18A}"/>
    <cellStyle name="Вывод 2 12 10" xfId="18277" xr:uid="{D4D60C3F-1501-4E25-AF94-68B28602CC67}"/>
    <cellStyle name="Вывод 2 12 2" xfId="2091" xr:uid="{F42CA9D4-1DB4-4C2A-9E85-0846467DDF9D}"/>
    <cellStyle name="Вывод 2 12 2 2" xfId="4349" xr:uid="{FB1F1878-BFA9-455D-A5A1-3825C603DA58}"/>
    <cellStyle name="Вывод 2 12 2 3" xfId="8974" xr:uid="{D51D99E5-9C7E-4F38-B399-C75A82827DE3}"/>
    <cellStyle name="Вывод 2 12 2 4" xfId="11964" xr:uid="{96624C32-C59A-4A86-8AE4-5CDF568EDDA8}"/>
    <cellStyle name="Вывод 2 12 2 5" xfId="14901" xr:uid="{1C7C2C01-88B7-4E91-B242-12B0B9264D48}"/>
    <cellStyle name="Вывод 2 12 2 6" xfId="19626" xr:uid="{960C1B6E-720E-4982-9F96-1D08C3ECD427}"/>
    <cellStyle name="Вывод 2 12 3" xfId="1319" xr:uid="{DE02B2B3-3F39-44FF-98B2-94F6051541E6}"/>
    <cellStyle name="Вывод 2 12 3 2" xfId="3584" xr:uid="{92C1B29F-4EC6-40DF-900F-53BD3692AE72}"/>
    <cellStyle name="Вывод 2 12 3 3" xfId="7724" xr:uid="{31E0F2EA-6690-4C1D-8628-C04D639A413A}"/>
    <cellStyle name="Вывод 2 12 3 4" xfId="11191" xr:uid="{B4E0E97D-4123-4709-8D02-2A40B1F685C3}"/>
    <cellStyle name="Вывод 2 12 3 5" xfId="15105" xr:uid="{9C801938-59B0-4BF2-B402-738FE09F41B9}"/>
    <cellStyle name="Вывод 2 12 3 6" xfId="18861" xr:uid="{3710E8AF-EBD1-4DCE-A23D-541562BEE938}"/>
    <cellStyle name="Вывод 2 12 4" xfId="3000" xr:uid="{1786AB68-6571-4C4B-AF36-4139EC0273C6}"/>
    <cellStyle name="Вывод 2 12 5" xfId="6103" xr:uid="{2664B12A-5D0A-426B-B46E-0B3494015A8F}"/>
    <cellStyle name="Вывод 2 12 6" xfId="8303" xr:uid="{8C879CC8-A341-4329-8717-5D44D2FE9E13}"/>
    <cellStyle name="Вывод 2 12 7" xfId="10602" xr:uid="{BCE69EA0-A1A8-40B3-881E-428572B83CF8}"/>
    <cellStyle name="Вывод 2 12 8" xfId="14507" xr:uid="{9FD3AA29-CB83-4005-A9AD-8349B82716DD}"/>
    <cellStyle name="Вывод 2 12 9" xfId="16462" xr:uid="{CC0D4A06-1B97-4E02-841B-5155B4A52A05}"/>
    <cellStyle name="Вывод 2 13" xfId="728" xr:uid="{2F99A50B-CCF6-4ED5-A87B-836696BE9E2E}"/>
    <cellStyle name="Вывод 2 13 2" xfId="2089" xr:uid="{F1113DD2-61D1-4F5D-92DE-01B6F4118A70}"/>
    <cellStyle name="Вывод 2 13 2 2" xfId="4347" xr:uid="{F680911C-DF17-4C1C-93B0-D959CE19BC7C}"/>
    <cellStyle name="Вывод 2 13 2 3" xfId="8972" xr:uid="{973753CB-BB51-45CE-BC08-506BC72F9FD2}"/>
    <cellStyle name="Вывод 2 13 2 4" xfId="11962" xr:uid="{99932AAF-8306-4B88-8FBF-9385CCB0C2F2}"/>
    <cellStyle name="Вывод 2 13 2 5" xfId="13853" xr:uid="{997AA131-0DCD-49AF-AB1B-3B4026716D6B}"/>
    <cellStyle name="Вывод 2 13 2 6" xfId="19624" xr:uid="{AAE07C53-209F-4A67-9CD9-6576BF3714D1}"/>
    <cellStyle name="Вывод 2 13 3" xfId="1317" xr:uid="{8ACDD290-BDCC-4096-9FB2-4E1DF86DE9C6}"/>
    <cellStyle name="Вывод 2 13 3 2" xfId="3582" xr:uid="{44D198C9-677D-402D-84AB-475B5FF77BCE}"/>
    <cellStyle name="Вывод 2 13 3 3" xfId="7726" xr:uid="{A82E5B53-FD26-4EF9-9BA6-DF591676006F}"/>
    <cellStyle name="Вывод 2 13 3 4" xfId="11189" xr:uid="{222341EE-A961-4445-B580-58E002B48EC5}"/>
    <cellStyle name="Вывод 2 13 3 5" xfId="13834" xr:uid="{167DA3CE-7963-493D-849C-936574D3A085}"/>
    <cellStyle name="Вывод 2 13 3 6" xfId="18859" xr:uid="{C7CBF104-8066-4C53-A6BF-E62B9F1A0B6E}"/>
    <cellStyle name="Вывод 2 13 4" xfId="2998" xr:uid="{646BD77D-5E8F-4190-8409-3B8B1FF59DE9}"/>
    <cellStyle name="Вывод 2 13 5" xfId="8305" xr:uid="{2871A197-38C3-475F-A875-621F666BF16C}"/>
    <cellStyle name="Вывод 2 13 6" xfId="10600" xr:uid="{AB5971C1-13D3-4853-8BCD-85C29E6011A9}"/>
    <cellStyle name="Вывод 2 13 7" xfId="13920" xr:uid="{8DB2DF2F-8FF2-4824-A580-A15C3BBD9B4A}"/>
    <cellStyle name="Вывод 2 13 8" xfId="16460" xr:uid="{92E99718-222E-4EB3-AFFE-48A7E6E74534}"/>
    <cellStyle name="Вывод 2 13 9" xfId="18275" xr:uid="{B1C59525-11E4-431B-AE75-54B6954AE4EA}"/>
    <cellStyle name="Вывод 2 14" xfId="1934" xr:uid="{F7D7BD25-9296-447A-9344-FCD1A395B1DB}"/>
    <cellStyle name="Вывод 2 14 2" xfId="4192" xr:uid="{864EDC0C-75F6-4289-9D82-ED7F1DBA8637}"/>
    <cellStyle name="Вывод 2 14 3" xfId="8817" xr:uid="{8E61F5F2-D82B-4AB5-8112-BD27FDEE2D58}"/>
    <cellStyle name="Вывод 2 14 4" xfId="11807" xr:uid="{61568CDF-02C7-418F-89EF-83A4B426D676}"/>
    <cellStyle name="Вывод 2 14 5" xfId="15738" xr:uid="{508D1F87-BB7C-4748-8447-C45FA7FF3F18}"/>
    <cellStyle name="Вывод 2 14 6" xfId="19469" xr:uid="{2D2411BC-2A7B-48E3-BA21-6AD9D16D128E}"/>
    <cellStyle name="Вывод 2 15" xfId="2648" xr:uid="{1D52A013-0AC6-4D16-93AB-1D39061749A2}"/>
    <cellStyle name="Вывод 2 15 2" xfId="4898" xr:uid="{906E0FE7-5AC0-475D-A8AF-54184CA85B97}"/>
    <cellStyle name="Вывод 2 15 3" xfId="9529" xr:uid="{E0082E83-39AE-460E-8DCC-A9961CC3FFE5}"/>
    <cellStyle name="Вывод 2 15 4" xfId="12519" xr:uid="{2C577F6F-CB60-4553-B7B8-676077E5A2EE}"/>
    <cellStyle name="Вывод 2 15 5" xfId="13867" xr:uid="{3ACAD2E1-D6BB-4C0B-A712-4FCD176D2D21}"/>
    <cellStyle name="Вывод 2 15 6" xfId="16951" xr:uid="{63F1FFD5-A6EE-4D7A-83A1-520971C73318}"/>
    <cellStyle name="Вывод 2 15 7" xfId="20177" xr:uid="{FF4A34AA-C500-4BA1-BC81-9D8129A8FFFD}"/>
    <cellStyle name="Вывод 2 16" xfId="2672" xr:uid="{0EA45475-2F6F-460A-908F-AA2F32B17CCD}"/>
    <cellStyle name="Вывод 2 16 2" xfId="4922" xr:uid="{5D624267-ACD4-4B88-BF3E-E0A48E8269CE}"/>
    <cellStyle name="Вывод 2 16 3" xfId="9553" xr:uid="{3F68B4E5-FFED-41CA-8DFB-A31049CB987B}"/>
    <cellStyle name="Вывод 2 16 4" xfId="12543" xr:uid="{3DF21B59-B5A4-43F4-99B4-2C4DCF53E531}"/>
    <cellStyle name="Вывод 2 16 5" xfId="15344" xr:uid="{0CAEA407-D4E2-4BA4-B1C3-C10C57E6FCA8}"/>
    <cellStyle name="Вывод 2 16 6" xfId="16975" xr:uid="{262FB5DC-B9C5-4D12-8309-429E2BD9C8FE}"/>
    <cellStyle name="Вывод 2 16 7" xfId="20201" xr:uid="{2EAA9CB0-C0BF-40F9-9C29-A1B9FBF32B83}"/>
    <cellStyle name="Вывод 2 17" xfId="391" xr:uid="{3A7D6F2F-0BA9-499F-805D-85DCC475486D}"/>
    <cellStyle name="Вывод 2 17 2" xfId="5239" xr:uid="{434BA484-5192-4856-B728-E1920EA87ACA}"/>
    <cellStyle name="Вывод 2 17 3" xfId="9868" xr:uid="{425D8B3E-6CDC-484B-A36B-7C09068CC5E1}"/>
    <cellStyle name="Вывод 2 17 4" xfId="12860" xr:uid="{F738940E-D46C-47DE-B621-516B9C9DC1C1}"/>
    <cellStyle name="Вывод 2 17 5" xfId="13714" xr:uid="{E19BE278-35E1-471E-9D7F-1EEAF0E6DBAD}"/>
    <cellStyle name="Вывод 2 17 6" xfId="17290" xr:uid="{EB22C3B7-F612-4A2B-AA01-965BD24BDE0D}"/>
    <cellStyle name="Вывод 2 18" xfId="5383" xr:uid="{0AD683C4-F8BB-4B9A-9D44-7ABC96405155}"/>
    <cellStyle name="Вывод 2 18 2" xfId="10012" xr:uid="{35D549BA-62E9-4681-91B4-34BE6331A300}"/>
    <cellStyle name="Вывод 2 18 3" xfId="13004" xr:uid="{99182E54-6FFD-419A-B1B9-8725CCBF5D4F}"/>
    <cellStyle name="Вывод 2 18 4" xfId="15556" xr:uid="{F76DF212-46C6-468B-A8DA-ED2F99AF4D4F}"/>
    <cellStyle name="Вывод 2 18 5" xfId="17433" xr:uid="{97B7EAE6-ABC5-403B-AE8B-110BA09D16D9}"/>
    <cellStyle name="Вывод 2 19" xfId="5657" xr:uid="{339A569B-23F5-4297-96FA-C2138B966407}"/>
    <cellStyle name="Вывод 2 2" xfId="73" xr:uid="{00000000-0005-0000-0000-00002B000000}"/>
    <cellStyle name="Вывод 2 2 10" xfId="925" xr:uid="{E3448927-8F83-4620-8E27-B33B7AD0DCD6}"/>
    <cellStyle name="Вывод 2 2 10 10" xfId="18472" xr:uid="{21D6184B-E236-4E54-85FB-E13702E209A7}"/>
    <cellStyle name="Вывод 2 2 10 2" xfId="2286" xr:uid="{5DB9A743-DA6B-4370-8759-7729C0B3E9BC}"/>
    <cellStyle name="Вывод 2 2 10 2 2" xfId="4544" xr:uid="{459ECB20-D26A-40C2-866C-F6D2407D5D18}"/>
    <cellStyle name="Вывод 2 2 10 2 3" xfId="9169" xr:uid="{6C4C2972-4B5B-4007-948A-EF79B1F823DB}"/>
    <cellStyle name="Вывод 2 2 10 2 4" xfId="12159" xr:uid="{ED937285-F120-4147-A284-DA1D49D70245}"/>
    <cellStyle name="Вывод 2 2 10 2 5" xfId="15488" xr:uid="{4A18797C-F7C1-49D6-BCFC-17A3288B3DD4}"/>
    <cellStyle name="Вывод 2 2 10 2 6" xfId="19821" xr:uid="{D847DEE6-FE53-448E-8AE4-B0C0F7E7B03A}"/>
    <cellStyle name="Вывод 2 2 10 3" xfId="1514" xr:uid="{F3DA0D4E-9C5D-4681-9F28-F8ECA93164B0}"/>
    <cellStyle name="Вывод 2 2 10 3 2" xfId="3779" xr:uid="{3EEA6E34-BFD3-4BA4-AEAA-B2E8793D8D01}"/>
    <cellStyle name="Вывод 2 2 10 3 3" xfId="7603" xr:uid="{5FFEC9CD-BE29-406C-816E-1F6E4CA20F50}"/>
    <cellStyle name="Вывод 2 2 10 3 4" xfId="11386" xr:uid="{4EC06A73-7021-407F-BA7E-F54AFBC028F2}"/>
    <cellStyle name="Вывод 2 2 10 3 5" xfId="13366" xr:uid="{050C9BA0-EF10-47F6-BBFB-41DA10653DDD}"/>
    <cellStyle name="Вывод 2 2 10 3 6" xfId="19056" xr:uid="{8C48E6A5-DE35-4345-8F0F-EBC87ED30D12}"/>
    <cellStyle name="Вывод 2 2 10 4" xfId="3195" xr:uid="{537FE57C-3AD0-47DD-8E6C-ABDE2AF5B28C}"/>
    <cellStyle name="Вывод 2 2 10 5" xfId="6105" xr:uid="{3504D533-E7DB-4C09-AC7D-00EDE4DBF95D}"/>
    <cellStyle name="Вывод 2 2 10 6" xfId="8120" xr:uid="{92DF4CEB-350A-4631-93AF-94546E2C547D}"/>
    <cellStyle name="Вывод 2 2 10 7" xfId="10797" xr:uid="{7F9112BD-76FD-4DE8-B5A7-F895CAEEB0A3}"/>
    <cellStyle name="Вывод 2 2 10 8" xfId="14440" xr:uid="{5E464AC4-AA72-43AC-86C6-A2209BA296C6}"/>
    <cellStyle name="Вывод 2 2 10 9" xfId="16657" xr:uid="{F36242F5-C14A-45E6-8595-EF245CE27077}"/>
    <cellStyle name="Вывод 2 2 11" xfId="952" xr:uid="{8329F99D-4510-4E16-A722-FB7A932C5443}"/>
    <cellStyle name="Вывод 2 2 11 10" xfId="18499" xr:uid="{4F046384-E788-4699-BFED-908382811356}"/>
    <cellStyle name="Вывод 2 2 11 2" xfId="2313" xr:uid="{8585F1A0-E1A6-480D-B8EF-74681FAC338E}"/>
    <cellStyle name="Вывод 2 2 11 2 2" xfId="4571" xr:uid="{B899104E-5F3C-4E6E-B3C1-1B52CFA2BEB7}"/>
    <cellStyle name="Вывод 2 2 11 2 3" xfId="9196" xr:uid="{7BEFD7DF-A926-423A-A1B8-14FA625ECE61}"/>
    <cellStyle name="Вывод 2 2 11 2 4" xfId="12186" xr:uid="{8C44EE3A-EA52-4448-95B8-2337ECB9E9D8}"/>
    <cellStyle name="Вывод 2 2 11 2 5" xfId="13339" xr:uid="{D54F9981-8023-45C4-877D-49DEB0BA86A0}"/>
    <cellStyle name="Вывод 2 2 11 2 6" xfId="19848" xr:uid="{EC4DC3F7-031F-4269-9F62-8EC6564C1ECA}"/>
    <cellStyle name="Вывод 2 2 11 3" xfId="1541" xr:uid="{69765AA4-CC1F-44A4-9A27-1C3969F1A9E6}"/>
    <cellStyle name="Вывод 2 2 11 3 2" xfId="3806" xr:uid="{C49B64A2-2768-4FA4-896D-53BE3AAEA64B}"/>
    <cellStyle name="Вывод 2 2 11 3 3" xfId="7584" xr:uid="{64240789-FBFB-480B-84CF-65FBF05148F3}"/>
    <cellStyle name="Вывод 2 2 11 3 4" xfId="11413" xr:uid="{7757DBB6-0195-4E97-A2D6-C430E39F1DAF}"/>
    <cellStyle name="Вывод 2 2 11 3 5" xfId="14998" xr:uid="{116D1839-DBA4-4625-A467-736B0660AAA4}"/>
    <cellStyle name="Вывод 2 2 11 3 6" xfId="19083" xr:uid="{8A50F90A-D062-417F-85EA-2CD42C2540A5}"/>
    <cellStyle name="Вывод 2 2 11 4" xfId="3222" xr:uid="{23BC88BE-F154-4D3C-B4B7-47789D65131A}"/>
    <cellStyle name="Вывод 2 2 11 5" xfId="6107" xr:uid="{5D038DF5-FAB6-472A-BC9D-2C4B191797A2}"/>
    <cellStyle name="Вывод 2 2 11 6" xfId="7535" xr:uid="{325B4238-ED1B-4F06-B069-237523E4AC46}"/>
    <cellStyle name="Вывод 2 2 11 7" xfId="10824" xr:uid="{3F736A92-5450-402A-A25A-663588F497AB}"/>
    <cellStyle name="Вывод 2 2 11 8" xfId="8623" xr:uid="{AFAEE0BD-7A2F-4C6C-9F7F-3B402059D02F}"/>
    <cellStyle name="Вывод 2 2 11 9" xfId="16684" xr:uid="{B2DE81BA-425E-4A43-B920-E91E3CC9D738}"/>
    <cellStyle name="Вывод 2 2 12" xfId="993" xr:uid="{15B86E83-9A87-43C1-97A0-41BAB87BED40}"/>
    <cellStyle name="Вывод 2 2 12 2" xfId="2354" xr:uid="{2CCE0CA1-D6DE-49E2-9AC9-31A30435C653}"/>
    <cellStyle name="Вывод 2 2 12 2 2" xfId="4612" xr:uid="{58C426BF-BC13-419F-BAC9-B2EDD73C8D31}"/>
    <cellStyle name="Вывод 2 2 12 2 3" xfId="9237" xr:uid="{A9EACC79-F79D-4460-B33E-131FC139E78F}"/>
    <cellStyle name="Вывод 2 2 12 2 4" xfId="12227" xr:uid="{EB309F32-D8C3-461C-BAAF-31053F24DEEE}"/>
    <cellStyle name="Вывод 2 2 12 2 5" xfId="15122" xr:uid="{9B19DCA4-298C-48CF-9C9E-FFD5C18D568A}"/>
    <cellStyle name="Вывод 2 2 12 2 6" xfId="19889" xr:uid="{CB94DFE0-CD81-4D87-8DD8-C0B223879BB1}"/>
    <cellStyle name="Вывод 2 2 12 3" xfId="1582" xr:uid="{1FBEABAB-3D83-4633-8AAD-BF86026A5281}"/>
    <cellStyle name="Вывод 2 2 12 3 2" xfId="3847" xr:uid="{3CF485F1-B0E7-4F22-92F1-99DED37FAA4E}"/>
    <cellStyle name="Вывод 2 2 12 3 3" xfId="7538" xr:uid="{CDFF2C3B-79C0-4EE9-B601-542DE9A2544A}"/>
    <cellStyle name="Вывод 2 2 12 3 4" xfId="11454" xr:uid="{DEE0C69A-C1A3-4C80-9C8C-EBB59CCD3C6C}"/>
    <cellStyle name="Вывод 2 2 12 3 5" xfId="15543" xr:uid="{D7194136-531F-473C-BF0E-6CBD8B963569}"/>
    <cellStyle name="Вывод 2 2 12 3 6" xfId="19124" xr:uid="{C0FEE13B-C6B5-4223-99FC-E5D8685F6A15}"/>
    <cellStyle name="Вывод 2 2 12 4" xfId="3263" xr:uid="{F9EC37C3-56E5-41F7-B934-19DB657BE552}"/>
    <cellStyle name="Вывод 2 2 12 5" xfId="8054" xr:uid="{E382DE9B-6199-4C19-B5BE-095A4071258E}"/>
    <cellStyle name="Вывод 2 2 12 6" xfId="10865" xr:uid="{B9CA06DE-343E-4C30-8EBF-353B5F97B1E9}"/>
    <cellStyle name="Вывод 2 2 12 7" xfId="14986" xr:uid="{8CDC9A95-10E8-4427-AE54-5C6769E5AFE2}"/>
    <cellStyle name="Вывод 2 2 12 8" xfId="16725" xr:uid="{8312D1B5-8C4A-4516-B9F7-E393051B677D}"/>
    <cellStyle name="Вывод 2 2 12 9" xfId="18540" xr:uid="{5AA01116-065E-4646-B4A4-C08F30F4A183}"/>
    <cellStyle name="Вывод 2 2 13" xfId="1832" xr:uid="{EC6ED1ED-5218-4A43-B771-E503E3531805}"/>
    <cellStyle name="Вывод 2 2 13 2" xfId="4090" xr:uid="{1619889E-A626-49FB-8702-30AB22A5442B}"/>
    <cellStyle name="Вывод 2 2 13 3" xfId="8715" xr:uid="{8F5F35C5-ED57-4D74-A586-7044C561DA39}"/>
    <cellStyle name="Вывод 2 2 13 4" xfId="11705" xr:uid="{B65AB0A2-365A-4DE9-96A5-723406A83091}"/>
    <cellStyle name="Вывод 2 2 13 5" xfId="14401" xr:uid="{DA5DA93B-6F94-4BC9-88CC-9FD2C4BA4E03}"/>
    <cellStyle name="Вывод 2 2 13 6" xfId="19367" xr:uid="{F1156A60-ADE1-48B8-AD6D-B72E478A43C4}"/>
    <cellStyle name="Вывод 2 2 14" xfId="2460" xr:uid="{677B500B-BCCC-48E5-8832-504C1AE45E0F}"/>
    <cellStyle name="Вывод 2 2 14 2" xfId="4716" xr:uid="{1E79E951-B48B-441A-B9A5-3F18B366AB45}"/>
    <cellStyle name="Вывод 2 2 14 3" xfId="9343" xr:uid="{98173B93-2123-4811-9289-46231690DC2C}"/>
    <cellStyle name="Вывод 2 2 14 4" xfId="12333" xr:uid="{B2D8D3A5-F81D-49A5-812A-48D1D047EC33}"/>
    <cellStyle name="Вывод 2 2 14 5" xfId="13482" xr:uid="{813911E6-FA44-498A-A76C-C98BD8162F12}"/>
    <cellStyle name="Вывод 2 2 14 6" xfId="16769" xr:uid="{C04DD4DE-FB1D-4484-86E1-6C77ECF2ED64}"/>
    <cellStyle name="Вывод 2 2 14 7" xfId="19993" xr:uid="{F13A28B9-CC44-41BE-843A-52EC8A02B250}"/>
    <cellStyle name="Вывод 2 2 15" xfId="2682" xr:uid="{865EF7EC-C819-44EE-8D71-4904AD3E8C9E}"/>
    <cellStyle name="Вывод 2 2 15 2" xfId="4932" xr:uid="{74B47979-1667-4CCE-B8AF-973799F43DB4}"/>
    <cellStyle name="Вывод 2 2 15 3" xfId="9563" xr:uid="{F7F83735-F915-4ADD-B97C-601B20E50BF8}"/>
    <cellStyle name="Вывод 2 2 15 4" xfId="12553" xr:uid="{25BCF3B6-03B0-48F5-B848-212F7E8FAD05}"/>
    <cellStyle name="Вывод 2 2 15 5" xfId="14431" xr:uid="{1AFCCA69-675F-48E4-96F5-B71785FB3589}"/>
    <cellStyle name="Вывод 2 2 15 6" xfId="16985" xr:uid="{006A17FD-3433-4E22-8F92-F83CE4816215}"/>
    <cellStyle name="Вывод 2 2 15 7" xfId="20211" xr:uid="{D03C9999-6C31-4F4B-B972-DC31B420ACF8}"/>
    <cellStyle name="Вывод 2 2 16" xfId="418" xr:uid="{E142CBC3-0694-4B8D-9C74-0554DB01CE14}"/>
    <cellStyle name="Вывод 2 2 16 2" xfId="5205" xr:uid="{C4670693-06B2-47D6-8B70-BD744CADB51B}"/>
    <cellStyle name="Вывод 2 2 16 3" xfId="9835" xr:uid="{9FD6D42C-CE1F-417A-9ACD-439BE5A9FC59}"/>
    <cellStyle name="Вывод 2 2 16 4" xfId="12826" xr:uid="{B3F6F658-8A9C-40E8-AE25-47E5723E8E9F}"/>
    <cellStyle name="Вывод 2 2 16 5" xfId="14978" xr:uid="{A36BB679-ADFD-451F-AA7A-1FAFE8289A96}"/>
    <cellStyle name="Вывод 2 2 16 6" xfId="17257" xr:uid="{C0FCF0DA-BB39-46B1-910E-A0216E28EF23}"/>
    <cellStyle name="Вывод 2 2 17" xfId="5416" xr:uid="{4700EA3D-B67A-40FE-9EBE-D28C19CBF865}"/>
    <cellStyle name="Вывод 2 2 17 2" xfId="10047" xr:uid="{1B83610A-30D0-4C10-A634-941ECB27907C}"/>
    <cellStyle name="Вывод 2 2 17 3" xfId="13039" xr:uid="{89963CD5-29B9-47DE-8010-4C1F369CCC91}"/>
    <cellStyle name="Вывод 2 2 17 4" xfId="15830" xr:uid="{2416B7AD-3F0B-4A2F-A38F-30DF8AFDF8AF}"/>
    <cellStyle name="Вывод 2 2 17 5" xfId="17465" xr:uid="{9AEEF2C7-C1F3-45A3-893E-8187D26829F9}"/>
    <cellStyle name="Вывод 2 2 18" xfId="6104" xr:uid="{10AF77CC-ABC5-4C51-99D8-6734F6A212BC}"/>
    <cellStyle name="Вывод 2 2 19" xfId="8560" xr:uid="{0C06EEAA-FD54-4292-83A7-D70292858F7E}"/>
    <cellStyle name="Вывод 2 2 2" xfId="103" xr:uid="{00000000-0005-0000-0000-00002C000000}"/>
    <cellStyle name="Вывод 2 2 2 10" xfId="2483" xr:uid="{FDD67777-6C10-45DE-8EF8-34CBDE344A97}"/>
    <cellStyle name="Вывод 2 2 2 10 2" xfId="4738" xr:uid="{72F529F8-52ED-4C15-AFCA-D94EF7C85D56}"/>
    <cellStyle name="Вывод 2 2 2 10 3" xfId="9366" xr:uid="{70DE856E-5383-419D-9A63-2C9563930AA0}"/>
    <cellStyle name="Вывод 2 2 2 10 4" xfId="12356" xr:uid="{4A65DF18-3A1F-4E5E-A059-EA47C4379442}"/>
    <cellStyle name="Вывод 2 2 2 10 5" xfId="14263" xr:uid="{574C276A-9A3A-434D-9846-BFC88DB9854F}"/>
    <cellStyle name="Вывод 2 2 2 10 6" xfId="16791" xr:uid="{063681B6-781B-4F2A-AAE4-AEF1391FDB1D}"/>
    <cellStyle name="Вывод 2 2 2 10 7" xfId="20015" xr:uid="{34B4DC48-1E94-4BC8-8647-36A53D77E0E5}"/>
    <cellStyle name="Вывод 2 2 2 11" xfId="2712" xr:uid="{BC1CCABF-F8DF-4EF6-A5E4-72B1BB5BDE2B}"/>
    <cellStyle name="Вывод 2 2 2 11 2" xfId="4962" xr:uid="{8F7D4E34-2DAF-43E1-BE3B-203483B17B00}"/>
    <cellStyle name="Вывод 2 2 2 11 3" xfId="9593" xr:uid="{E1131A9D-2176-4F76-AF3D-E0263E944093}"/>
    <cellStyle name="Вывод 2 2 2 11 4" xfId="12583" xr:uid="{6F556D0B-F446-4D59-A460-94A6F9966CE4}"/>
    <cellStyle name="Вывод 2 2 2 11 5" xfId="13364" xr:uid="{A6FE769B-1B10-434B-8FA9-EA37EF534358}"/>
    <cellStyle name="Вывод 2 2 2 11 6" xfId="17015" xr:uid="{9155E7D2-131E-4409-8AA1-27DA134F4045}"/>
    <cellStyle name="Вывод 2 2 2 11 7" xfId="20241" xr:uid="{FAE684EC-AC12-4A15-9DC9-04A891A27200}"/>
    <cellStyle name="Вывод 2 2 2 12" xfId="448" xr:uid="{86198D55-E68B-4DDF-B39B-84E1C9CB58FF}"/>
    <cellStyle name="Вывод 2 2 2 12 2" xfId="5319" xr:uid="{7056082B-440A-465A-B1C8-CE98EAF6F003}"/>
    <cellStyle name="Вывод 2 2 2 12 3" xfId="9948" xr:uid="{BB10F6E5-693D-4485-82BD-6C60A3EA08AD}"/>
    <cellStyle name="Вывод 2 2 2 12 4" xfId="12940" xr:uid="{6AA171D6-DEF0-483B-8B3F-DD4B9A04DF79}"/>
    <cellStyle name="Вывод 2 2 2 12 5" xfId="14418" xr:uid="{9CCF8ABD-7A24-4C4C-AFFF-8070F5119FB6}"/>
    <cellStyle name="Вывод 2 2 2 12 6" xfId="17369" xr:uid="{CC3918AC-BC84-4E08-AD54-1BAE7E34FE23}"/>
    <cellStyle name="Вывод 2 2 2 13" xfId="5446" xr:uid="{F07C6F44-2335-4934-B7CF-91F64A7F70AE}"/>
    <cellStyle name="Вывод 2 2 2 13 2" xfId="10077" xr:uid="{44C2A2F0-D5EC-4182-94E6-EA2597EC63B3}"/>
    <cellStyle name="Вывод 2 2 2 13 3" xfId="13069" xr:uid="{F9E8D1AF-2FF0-4E96-84DD-581CFC45482C}"/>
    <cellStyle name="Вывод 2 2 2 13 4" xfId="15886" xr:uid="{1F1EB56F-D649-4324-BE69-768E315710F7}"/>
    <cellStyle name="Вывод 2 2 2 13 5" xfId="17495" xr:uid="{D849CCF3-3AA4-4166-935E-5EA6D877259D}"/>
    <cellStyle name="Вывод 2 2 2 14" xfId="6109" xr:uid="{0EE2B34B-176C-427A-AD47-C3631D735C6C}"/>
    <cellStyle name="Вывод 2 2 2 15" xfId="7475" xr:uid="{4AAB4267-4D0C-4F1F-B08C-2B0C57B2168B}"/>
    <cellStyle name="Вывод 2 2 2 16" xfId="10320" xr:uid="{D9169BD8-99AF-441D-9FAE-44280C041E7D}"/>
    <cellStyle name="Вывод 2 2 2 17" xfId="15033" xr:uid="{2617E1A3-0B77-4303-ABF7-89BD969C5C9F}"/>
    <cellStyle name="Вывод 2 2 2 18" xfId="16180" xr:uid="{2E380B37-DD1F-477B-892C-DFA5AF977981}"/>
    <cellStyle name="Вывод 2 2 2 19" xfId="17747" xr:uid="{ECBD84D3-D143-4440-8567-71F53AE900A6}"/>
    <cellStyle name="Вывод 2 2 2 2" xfId="192" xr:uid="{047B4E13-42E2-4245-9D65-2A83E0C2B0CE}"/>
    <cellStyle name="Вывод 2 2 2 2 10" xfId="8469" xr:uid="{BB9C196D-E852-4A04-A3D1-CA2D5705CB63}"/>
    <cellStyle name="Вывод 2 2 2 2 11" xfId="10395" xr:uid="{F3DE6E6E-225D-4ED9-8CBE-68FC6B06FA1C}"/>
    <cellStyle name="Вывод 2 2 2 2 12" xfId="14634" xr:uid="{4F7A6847-A11A-4455-A4A5-D4EC58D92BB6}"/>
    <cellStyle name="Вывод 2 2 2 2 13" xfId="16255" xr:uid="{5262AA59-15A4-4417-9A27-88B148D290FA}"/>
    <cellStyle name="Вывод 2 2 2 2 14" xfId="17835" xr:uid="{3A53A64E-2FDA-437C-9AF0-8B6A497D860F}"/>
    <cellStyle name="Вывод 2 2 2 2 15" xfId="18071" xr:uid="{3727B23C-DD02-4C57-8A52-D7881E42A3FB}"/>
    <cellStyle name="Вывод 2 2 2 2 2" xfId="1716" xr:uid="{9CFFBFEE-E36B-4417-959B-F3A19150199B}"/>
    <cellStyle name="Вывод 2 2 2 2 2 2" xfId="3974" xr:uid="{BC99529C-9044-4AC2-9A4F-BCF584F5EC2D}"/>
    <cellStyle name="Вывод 2 2 2 2 2 3" xfId="6110" xr:uid="{E25D1FB6-B193-4F7E-B98F-58E5DDF560EB}"/>
    <cellStyle name="Вывод 2 2 2 2 2 4" xfId="7377" xr:uid="{4634837F-6A48-4FDD-92DF-A1743BB2CA28}"/>
    <cellStyle name="Вывод 2 2 2 2 2 5" xfId="11588" xr:uid="{3871CF03-45FA-4C50-8ECA-AB5F836D5E29}"/>
    <cellStyle name="Вывод 2 2 2 2 2 6" xfId="13912" xr:uid="{F60AB713-EEB1-4046-90E3-825ECD2B04C0}"/>
    <cellStyle name="Вывод 2 2 2 2 2 7" xfId="19251" xr:uid="{6977B149-BD0F-4885-9B51-B43357BFE044}"/>
    <cellStyle name="Вывод 2 2 2 2 3" xfId="1942" xr:uid="{EE6D9E52-CAE7-41B2-A5A9-25D81C67A2AD}"/>
    <cellStyle name="Вывод 2 2 2 2 3 2" xfId="4200" xr:uid="{BA1E7A3A-E417-4F4A-B379-7D4FFC893BF1}"/>
    <cellStyle name="Вывод 2 2 2 2 3 3" xfId="6111" xr:uid="{0ED4AA47-F30E-4CDB-B7F5-6AE2C1F2B040}"/>
    <cellStyle name="Вывод 2 2 2 2 3 4" xfId="8825" xr:uid="{2F66661B-1B49-4B87-87D2-DD3BC2BA8793}"/>
    <cellStyle name="Вывод 2 2 2 2 3 5" xfId="11815" xr:uid="{26EB493C-DF1C-4B67-8244-5D52E1E014A6}"/>
    <cellStyle name="Вывод 2 2 2 2 3 6" xfId="15772" xr:uid="{CD236CF7-3A5E-4ECD-94BE-B9B6F7EB1226}"/>
    <cellStyle name="Вывод 2 2 2 2 3 7" xfId="19477" xr:uid="{FA7AA558-18B9-44EF-98A1-26D698B3AD32}"/>
    <cellStyle name="Вывод 2 2 2 2 4" xfId="1112" xr:uid="{0622A3AF-721D-4838-88F2-0BE7188EC0CD}"/>
    <cellStyle name="Вывод 2 2 2 2 4 2" xfId="3377" xr:uid="{52DE4F59-A98A-44A8-86C4-9A1E95B4ED35}"/>
    <cellStyle name="Вывод 2 2 2 2 4 3" xfId="6112" xr:uid="{8F678755-2AEF-4B02-81BC-7026E407837A}"/>
    <cellStyle name="Вывод 2 2 2 2 4 4" xfId="7297" xr:uid="{4AFAD343-D7C8-4F92-A049-A4BF2DF18FD6}"/>
    <cellStyle name="Вывод 2 2 2 2 4 5" xfId="10984" xr:uid="{2DA25EB0-EFC9-49B7-9D13-FAACCFAACCD3}"/>
    <cellStyle name="Вывод 2 2 2 2 4 6" xfId="13913" xr:uid="{602132C5-4D7C-4232-BD68-A39EE674DA98}"/>
    <cellStyle name="Вывод 2 2 2 2 4 7" xfId="18654" xr:uid="{42F462DA-1279-4D9A-A23B-29FB539D83C9}"/>
    <cellStyle name="Вывод 2 2 2 2 5" xfId="2513" xr:uid="{9E38D83E-A82A-459E-AA41-1D625FD3FE19}"/>
    <cellStyle name="Вывод 2 2 2 2 5 2" xfId="4768" xr:uid="{4B0E2D8B-878A-4982-8A95-C866E9D18532}"/>
    <cellStyle name="Вывод 2 2 2 2 5 3" xfId="6098" xr:uid="{7958A307-B877-42C4-B762-51BA56CD46F7}"/>
    <cellStyle name="Вывод 2 2 2 2 5 4" xfId="9396" xr:uid="{AE3E4E6C-2360-45B7-9194-2829DCEBDFC0}"/>
    <cellStyle name="Вывод 2 2 2 2 5 5" xfId="12386" xr:uid="{FB157644-E503-41B5-8F9B-04B509943704}"/>
    <cellStyle name="Вывод 2 2 2 2 5 6" xfId="14680" xr:uid="{01953A5F-84DA-4839-9246-50EFD3D98230}"/>
    <cellStyle name="Вывод 2 2 2 2 5 7" xfId="16821" xr:uid="{A50A68FD-2744-476F-B6C4-1E2CB286F038}"/>
    <cellStyle name="Вывод 2 2 2 2 5 8" xfId="20045" xr:uid="{225E3B56-B3A6-4972-8630-14C726DCE945}"/>
    <cellStyle name="Вывод 2 2 2 2 6" xfId="2797" xr:uid="{67C72976-E5F7-46B6-8D27-3910B5D938EE}"/>
    <cellStyle name="Вывод 2 2 2 2 6 2" xfId="5047" xr:uid="{5A3E7D8B-B00F-4740-810A-EDE4C8FA47D1}"/>
    <cellStyle name="Вывод 2 2 2 2 6 3" xfId="6100" xr:uid="{4D74F77A-3A60-41B6-BCA1-4136B6E12210}"/>
    <cellStyle name="Вывод 2 2 2 2 6 4" xfId="9678" xr:uid="{08948728-0616-426A-90B4-7CCD7F4F1E32}"/>
    <cellStyle name="Вывод 2 2 2 2 6 5" xfId="12668" xr:uid="{CD345A32-DF12-4A5C-BA03-1E7AD40172F6}"/>
    <cellStyle name="Вывод 2 2 2 2 6 6" xfId="14621" xr:uid="{419240C8-4791-4D90-A1CB-064BD7580815}"/>
    <cellStyle name="Вывод 2 2 2 2 6 7" xfId="17100" xr:uid="{640DBAD9-F78B-4C28-BF37-BFC80B42523E}"/>
    <cellStyle name="Вывод 2 2 2 2 6 8" xfId="20326" xr:uid="{93BD34C1-6405-4D20-99BF-B6C01C7CA8C1}"/>
    <cellStyle name="Вывод 2 2 2 2 7" xfId="523" xr:uid="{EEA2617D-ABF8-46CF-8613-F8D4BDA63D12}"/>
    <cellStyle name="Вывод 2 2 2 2 7 2" xfId="5308" xr:uid="{12EB0BB9-B36D-4981-ACA9-24F98F3DFE4F}"/>
    <cellStyle name="Вывод 2 2 2 2 7 3" xfId="9937" xr:uid="{1F9192D9-1196-4354-AC6F-758464A4A5A0}"/>
    <cellStyle name="Вывод 2 2 2 2 7 4" xfId="12929" xr:uid="{BF800019-5DC8-4DFD-871D-3787021D5427}"/>
    <cellStyle name="Вывод 2 2 2 2 7 5" xfId="15535" xr:uid="{9CABE68B-0A8F-43CA-B1AD-69FF517B582A}"/>
    <cellStyle name="Вывод 2 2 2 2 7 6" xfId="17358" xr:uid="{D73C4814-6A2D-4206-873E-88AC03F9C2C1}"/>
    <cellStyle name="Вывод 2 2 2 2 8" xfId="5531" xr:uid="{C35D0040-733E-4E0B-8D02-A9B486191527}"/>
    <cellStyle name="Вывод 2 2 2 2 8 2" xfId="10162" xr:uid="{A97B87FB-D8FE-4D75-A10F-2AD029028D76}"/>
    <cellStyle name="Вывод 2 2 2 2 8 3" xfId="13154" xr:uid="{254A14DA-AA47-47BA-9FF3-48EF9CE5B148}"/>
    <cellStyle name="Вывод 2 2 2 2 8 4" xfId="14283" xr:uid="{9E24029F-65D4-4CF4-A4C1-270CE976B10C}"/>
    <cellStyle name="Вывод 2 2 2 2 8 5" xfId="17580" xr:uid="{D7FB9B67-4737-4202-976F-2BBBFF5C5982}"/>
    <cellStyle name="Вывод 2 2 2 2 9" xfId="5754" xr:uid="{AD6BBC4F-66D1-4943-99D6-BB43889F9228}"/>
    <cellStyle name="Вывод 2 2 2 20" xfId="17986" xr:uid="{53050671-454A-4643-A270-6F6965B54508}"/>
    <cellStyle name="Вывод 2 2 2 3" xfId="268" xr:uid="{87B3B6A1-2EA4-4379-8D8D-E0D9A263823C}"/>
    <cellStyle name="Вывод 2 2 2 3 10" xfId="8404" xr:uid="{9BD77949-6357-4A23-AA86-6F3FF97FB5A7}"/>
    <cellStyle name="Вывод 2 2 2 3 11" xfId="10475" xr:uid="{508D04F3-BA72-4257-AA51-5AA574F76655}"/>
    <cellStyle name="Вывод 2 2 2 3 12" xfId="14531" xr:uid="{3DC89257-BF8A-43E3-9D5B-8C0C503CF68A}"/>
    <cellStyle name="Вывод 2 2 2 3 13" xfId="16335" xr:uid="{0192F570-20DD-4EBB-B8B3-11AE60E290F1}"/>
    <cellStyle name="Вывод 2 2 2 3 14" xfId="17911" xr:uid="{314A07FB-2526-4F3A-A0F8-FC92C9A75C4B}"/>
    <cellStyle name="Вывод 2 2 2 3 15" xfId="18146" xr:uid="{A5F3825E-1F6F-4751-AA32-A56FF3C38F66}"/>
    <cellStyle name="Вывод 2 2 2 3 2" xfId="1791" xr:uid="{3331AB43-E57A-48AF-A3F0-E2900B814132}"/>
    <cellStyle name="Вывод 2 2 2 3 2 2" xfId="4049" xr:uid="{BDBE965B-609E-4D8D-8DFE-8ABC001466A6}"/>
    <cellStyle name="Вывод 2 2 2 3 2 3" xfId="5695" xr:uid="{6D5A2607-0E7E-4050-AF2D-E95CBE70992C}"/>
    <cellStyle name="Вывод 2 2 2 3 2 4" xfId="8674" xr:uid="{F944455B-D65F-4314-8733-E84883FE1E7A}"/>
    <cellStyle name="Вывод 2 2 2 3 2 5" xfId="11664" xr:uid="{ABDEB9C3-F1F4-4F4C-AEA6-7E179AEEE929}"/>
    <cellStyle name="Вывод 2 2 2 3 2 6" xfId="14732" xr:uid="{001006C8-83A5-4F96-87C0-C18F4589F1B7}"/>
    <cellStyle name="Вывод 2 2 2 3 2 7" xfId="19326" xr:uid="{2C215F5B-D665-43F9-8D76-6B64FFB283F9}"/>
    <cellStyle name="Вывод 2 2 2 3 3" xfId="1964" xr:uid="{F3EBA34B-F84C-438D-AFDB-C1AB3E8F8409}"/>
    <cellStyle name="Вывод 2 2 2 3 3 2" xfId="4222" xr:uid="{F4A57FAA-5C54-4818-96DB-E446CF374702}"/>
    <cellStyle name="Вывод 2 2 2 3 3 3" xfId="5698" xr:uid="{91AF0DE8-496C-4989-961B-369B10D05F3A}"/>
    <cellStyle name="Вывод 2 2 2 3 3 4" xfId="8847" xr:uid="{264BCB16-BBAF-46A4-A4F2-724F33AAC996}"/>
    <cellStyle name="Вывод 2 2 2 3 3 5" xfId="11837" xr:uid="{289F70CC-8ED0-46B6-9626-68EFAACF75B5}"/>
    <cellStyle name="Вывод 2 2 2 3 3 6" xfId="14948" xr:uid="{51F053DF-18B2-461A-8EC6-86FABAF11CE4}"/>
    <cellStyle name="Вывод 2 2 2 3 3 7" xfId="19499" xr:uid="{EE026E62-1484-459F-A6BE-75AC5D596BBF}"/>
    <cellStyle name="Вывод 2 2 2 3 4" xfId="1192" xr:uid="{101F51CB-5157-40D7-BD37-E7FECADD6129}"/>
    <cellStyle name="Вывод 2 2 2 3 4 2" xfId="3457" xr:uid="{C6BAB952-01EF-4B6D-AE81-DD243512C1F7}"/>
    <cellStyle name="Вывод 2 2 2 3 4 3" xfId="5655" xr:uid="{2A33388D-CD30-40F1-9823-9E3E59048FF0}"/>
    <cellStyle name="Вывод 2 2 2 3 4 4" xfId="7857" xr:uid="{95C578CC-51C5-4526-8F72-F1308EA459ED}"/>
    <cellStyle name="Вывод 2 2 2 3 4 5" xfId="11064" xr:uid="{82FBD88A-60D8-4CEC-8385-299F66045E33}"/>
    <cellStyle name="Вывод 2 2 2 3 4 6" xfId="14885" xr:uid="{8617496C-6EB7-4845-9AAA-1F6DDD35F6EF}"/>
    <cellStyle name="Вывод 2 2 2 3 4 7" xfId="18734" xr:uid="{C0C47097-1642-41E3-B4A3-5068E161E9BE}"/>
    <cellStyle name="Вывод 2 2 2 3 5" xfId="2471" xr:uid="{AE8710F6-7824-467F-988B-240F8CFED6A8}"/>
    <cellStyle name="Вывод 2 2 2 3 5 2" xfId="4726" xr:uid="{20B9A3F7-B5F5-46F6-A77D-781F60E689C5}"/>
    <cellStyle name="Вывод 2 2 2 3 5 3" xfId="5701" xr:uid="{B1125220-8C13-4A29-B274-B076D4FB6E4F}"/>
    <cellStyle name="Вывод 2 2 2 3 5 4" xfId="9354" xr:uid="{09D7F37F-D016-4F57-8D02-10C280ADCB28}"/>
    <cellStyle name="Вывод 2 2 2 3 5 5" xfId="12344" xr:uid="{805E4390-A586-4586-88D6-EE1E6365AB7B}"/>
    <cellStyle name="Вывод 2 2 2 3 5 6" xfId="15537" xr:uid="{BE12C203-C5E0-4070-AEBA-B6AA13C14DD3}"/>
    <cellStyle name="Вывод 2 2 2 3 5 7" xfId="16779" xr:uid="{D14E23AA-AA5F-4781-B271-5A693FE082DA}"/>
    <cellStyle name="Вывод 2 2 2 3 5 8" xfId="20003" xr:uid="{91FF876D-82A7-4DC3-986E-AB5E801C9607}"/>
    <cellStyle name="Вывод 2 2 2 3 6" xfId="2872" xr:uid="{34400D52-534B-444B-97CB-F3A7C49D8255}"/>
    <cellStyle name="Вывод 2 2 2 3 6 2" xfId="5122" xr:uid="{181388FD-D82D-4A0A-8784-446BB0BB769A}"/>
    <cellStyle name="Вывод 2 2 2 3 6 3" xfId="6113" xr:uid="{A16D7BEC-022F-4057-B8A9-A321B2702088}"/>
    <cellStyle name="Вывод 2 2 2 3 6 4" xfId="9753" xr:uid="{36A4F6F7-2E0D-4DCF-87D1-95156697A3FE}"/>
    <cellStyle name="Вывод 2 2 2 3 6 5" xfId="12743" xr:uid="{BFDE4EF8-0612-486D-BE5E-EC9F9E3ABE69}"/>
    <cellStyle name="Вывод 2 2 2 3 6 6" xfId="15852" xr:uid="{2A115223-DCAC-4933-8A5B-9FDAA4833703}"/>
    <cellStyle name="Вывод 2 2 2 3 6 7" xfId="17175" xr:uid="{55149958-1BF8-4C0E-9101-8564968E400D}"/>
    <cellStyle name="Вывод 2 2 2 3 6 8" xfId="20401" xr:uid="{6EB7B7F3-F4B7-430F-B44F-C0D29BD165A5}"/>
    <cellStyle name="Вывод 2 2 2 3 7" xfId="603" xr:uid="{448B1814-A18F-4625-AB7E-96CA646FD6BE}"/>
    <cellStyle name="Вывод 2 2 2 3 7 2" xfId="5402" xr:uid="{0A97790D-30C3-44EB-AD96-A48F8D9B88F4}"/>
    <cellStyle name="Вывод 2 2 2 3 7 3" xfId="10031" xr:uid="{70E54E65-126D-4B1C-AFFA-15FE94D5EF24}"/>
    <cellStyle name="Вывод 2 2 2 3 7 4" xfId="13023" xr:uid="{2C83C728-8408-440B-9029-27C3DFD550D1}"/>
    <cellStyle name="Вывод 2 2 2 3 7 5" xfId="13698" xr:uid="{2EFDED06-5C7F-42F2-BD36-131939D17E03}"/>
    <cellStyle name="Вывод 2 2 2 3 7 6" xfId="17452" xr:uid="{6E2824D9-5C32-4881-BF4D-BD4675206C9A}"/>
    <cellStyle name="Вывод 2 2 2 3 8" xfId="5606" xr:uid="{D510AC09-A281-4A9D-9A51-A89E655B8330}"/>
    <cellStyle name="Вывод 2 2 2 3 8 2" xfId="10237" xr:uid="{CCD6CB2B-A01F-4D92-B02F-9600A0EC0517}"/>
    <cellStyle name="Вывод 2 2 2 3 8 3" xfId="13229" xr:uid="{3F6AEAE5-CFDE-4D55-8C75-6DAE5B87FBA4}"/>
    <cellStyle name="Вывод 2 2 2 3 8 4" xfId="10941" xr:uid="{4A17B938-DDA7-4888-A3CD-578C4F5DD675}"/>
    <cellStyle name="Вывод 2 2 2 3 8 5" xfId="17655" xr:uid="{98AD8F1F-FA1D-4530-B4DF-5E52E2C5B355}"/>
    <cellStyle name="Вывод 2 2 2 3 9" xfId="5872" xr:uid="{228D61F0-A9E0-4885-B5A0-ABD6DC2804D2}"/>
    <cellStyle name="Вывод 2 2 2 4" xfId="683" xr:uid="{DF53A3BD-4E9D-4921-BA4C-EE2526E82694}"/>
    <cellStyle name="Вывод 2 2 2 4 10" xfId="18230" xr:uid="{C9872C4B-B9EE-443C-B192-209846888928}"/>
    <cellStyle name="Вывод 2 2 2 4 2" xfId="2044" xr:uid="{BB6A2371-73DA-4651-BECD-B6CDD801655F}"/>
    <cellStyle name="Вывод 2 2 2 4 2 2" xfId="4302" xr:uid="{D006A525-7029-4F3B-9F19-4715AEED436C}"/>
    <cellStyle name="Вывод 2 2 2 4 2 3" xfId="8927" xr:uid="{351B4816-7EB6-4FE0-A6D4-C3FD024CF8C4}"/>
    <cellStyle name="Вывод 2 2 2 4 2 4" xfId="11917" xr:uid="{C7D562D3-7FA2-4BDF-A072-C55297BF2013}"/>
    <cellStyle name="Вывод 2 2 2 4 2 5" xfId="14553" xr:uid="{1D4241D4-A94C-4810-8062-88CE2D47E1A2}"/>
    <cellStyle name="Вывод 2 2 2 4 2 6" xfId="19579" xr:uid="{F309AB82-A69F-4790-ABF5-88F9E572A8D7}"/>
    <cellStyle name="Вывод 2 2 2 4 3" xfId="1272" xr:uid="{88FD0421-DBD1-4CF3-822E-B23D90D64629}"/>
    <cellStyle name="Вывод 2 2 2 4 3 2" xfId="3537" xr:uid="{A5CEE084-A9D1-48EC-A89D-9DF6CFD8750E}"/>
    <cellStyle name="Вывод 2 2 2 4 3 3" xfId="7767" xr:uid="{F2779861-A260-42CD-9B15-39982DA40E4C}"/>
    <cellStyle name="Вывод 2 2 2 4 3 4" xfId="11144" xr:uid="{3DDCF461-544F-4AF5-9B12-F47400D6E07C}"/>
    <cellStyle name="Вывод 2 2 2 4 3 5" xfId="15777" xr:uid="{9E42BDDA-8F71-452A-A454-4B85E4F8CACE}"/>
    <cellStyle name="Вывод 2 2 2 4 3 6" xfId="18814" xr:uid="{12948861-BF5B-4FFD-B8D6-6B0620E29B46}"/>
    <cellStyle name="Вывод 2 2 2 4 4" xfId="2953" xr:uid="{1F041D22-78BE-45E8-828B-B2901CF871F2}"/>
    <cellStyle name="Вывод 2 2 2 4 5" xfId="6057" xr:uid="{3F246594-06CE-49CF-9652-9B4F08FBB2C8}"/>
    <cellStyle name="Вывод 2 2 2 4 6" xfId="8341" xr:uid="{104E042B-EA9E-4AF6-9E83-038131056DA2}"/>
    <cellStyle name="Вывод 2 2 2 4 7" xfId="10555" xr:uid="{0DDA7E8B-0E4B-4ED9-8687-B51D383BA1D5}"/>
    <cellStyle name="Вывод 2 2 2 4 8" xfId="15374" xr:uid="{12D672DA-1702-46E6-9924-384541A0B7FF}"/>
    <cellStyle name="Вывод 2 2 2 4 9" xfId="16415" xr:uid="{AE202DEC-B599-464B-B716-9D61FDCBC16C}"/>
    <cellStyle name="Вывод 2 2 2 5" xfId="804" xr:uid="{9B7EAE2A-3547-4ECF-B52D-DCF826ED358E}"/>
    <cellStyle name="Вывод 2 2 2 5 10" xfId="18351" xr:uid="{77754305-7346-4B66-A3D9-F2F230F0A31C}"/>
    <cellStyle name="Вывод 2 2 2 5 2" xfId="2165" xr:uid="{2DBEEFB5-C221-45E8-8640-EDE54E84D777}"/>
    <cellStyle name="Вывод 2 2 2 5 2 2" xfId="4423" xr:uid="{FBC40685-79EF-4EB9-9AB7-56A813FEFED5}"/>
    <cellStyle name="Вывод 2 2 2 5 2 3" xfId="9048" xr:uid="{77B07195-12AE-450E-85FC-925B71319FFA}"/>
    <cellStyle name="Вывод 2 2 2 5 2 4" xfId="12038" xr:uid="{3A8ED361-8698-4D52-9A28-64310C9164C5}"/>
    <cellStyle name="Вывод 2 2 2 5 2 5" xfId="16084" xr:uid="{2A4B5249-7977-4AB7-B2FC-05FEAF68767B}"/>
    <cellStyle name="Вывод 2 2 2 5 2 6" xfId="19700" xr:uid="{564D9AFD-43ED-499E-B51A-75F5A54887C9}"/>
    <cellStyle name="Вывод 2 2 2 5 3" xfId="1393" xr:uid="{2F9FEABE-9D52-446A-94AF-599E856B9914}"/>
    <cellStyle name="Вывод 2 2 2 5 3 2" xfId="3658" xr:uid="{C63C21C5-9904-49E7-9945-72B2EA817856}"/>
    <cellStyle name="Вывод 2 2 2 5 3 3" xfId="7674" xr:uid="{70799DA2-FE6E-4100-BB59-659F3DDACC17}"/>
    <cellStyle name="Вывод 2 2 2 5 3 4" xfId="11265" xr:uid="{B7177903-373C-4B09-A07A-119B52D4E74D}"/>
    <cellStyle name="Вывод 2 2 2 5 3 5" xfId="14064" xr:uid="{8DC063C2-B194-42CA-BE72-6193EA576262}"/>
    <cellStyle name="Вывод 2 2 2 5 3 6" xfId="18935" xr:uid="{AC045DB6-4A68-4C9E-95CA-42B3CAD64574}"/>
    <cellStyle name="Вывод 2 2 2 5 4" xfId="3074" xr:uid="{0453E70E-67F2-4BF1-A247-45DFF84148B7}"/>
    <cellStyle name="Вывод 2 2 2 5 5" xfId="5690" xr:uid="{856A491B-81FB-43FC-9EBC-EA06D00263CB}"/>
    <cellStyle name="Вывод 2 2 2 5 6" xfId="8068" xr:uid="{A94F4BE0-37F7-43BB-9C5F-1EDCB4C4CB5F}"/>
    <cellStyle name="Вывод 2 2 2 5 7" xfId="10676" xr:uid="{C964D11E-204B-4E70-A2C9-CA3CD1D7C305}"/>
    <cellStyle name="Вывод 2 2 2 5 8" xfId="14317" xr:uid="{753108B9-5B27-463E-8A49-A3DBC92B1BEA}"/>
    <cellStyle name="Вывод 2 2 2 5 9" xfId="16536" xr:uid="{901C84B4-DA40-4EB4-989B-079AF1166D67}"/>
    <cellStyle name="Вывод 2 2 2 6" xfId="880" xr:uid="{856F5C78-C70D-47C7-B019-4DFF55DBBC3C}"/>
    <cellStyle name="Вывод 2 2 2 6 10" xfId="18427" xr:uid="{652B4A22-D901-46B8-9502-962E8506F0D0}"/>
    <cellStyle name="Вывод 2 2 2 6 2" xfId="2241" xr:uid="{9FB6E307-3257-43DB-8232-F2B7CB481D0F}"/>
    <cellStyle name="Вывод 2 2 2 6 2 2" xfId="4499" xr:uid="{9FB32809-78DB-4D21-B10F-FB9570996B47}"/>
    <cellStyle name="Вывод 2 2 2 6 2 3" xfId="9124" xr:uid="{6B324DD6-BAFC-46A1-9CAC-1120FE827690}"/>
    <cellStyle name="Вывод 2 2 2 6 2 4" xfId="12114" xr:uid="{DCF76A5B-1934-4AA1-954D-B0F53FB9C12C}"/>
    <cellStyle name="Вывод 2 2 2 6 2 5" xfId="15897" xr:uid="{F90453D4-9385-4927-86BF-CE8C3087C569}"/>
    <cellStyle name="Вывод 2 2 2 6 2 6" xfId="19776" xr:uid="{82B08539-B8AB-4570-8016-796A3E2E424D}"/>
    <cellStyle name="Вывод 2 2 2 6 3" xfId="1469" xr:uid="{5E1A7883-06DC-4E2F-A6E4-0A388FC91629}"/>
    <cellStyle name="Вывод 2 2 2 6 3 2" xfId="3734" xr:uid="{2573C38F-869C-462F-9DE0-D1C571AD3214}"/>
    <cellStyle name="Вывод 2 2 2 6 3 3" xfId="7242" xr:uid="{2DBBE5AD-A7C2-4EAE-8BE2-F31064FBB498}"/>
    <cellStyle name="Вывод 2 2 2 6 3 4" xfId="11341" xr:uid="{FD7234A9-7E89-4968-BD49-0A4004B7C7ED}"/>
    <cellStyle name="Вывод 2 2 2 6 3 5" xfId="14614" xr:uid="{9018DFE3-C03B-401F-8CD2-97D448590700}"/>
    <cellStyle name="Вывод 2 2 2 6 3 6" xfId="19011" xr:uid="{6CFB2ADD-E54F-4637-A8A6-7BC748879EAF}"/>
    <cellStyle name="Вывод 2 2 2 6 4" xfId="3150" xr:uid="{65F948A9-5419-4F72-9109-3E45E459E4F0}"/>
    <cellStyle name="Вывод 2 2 2 6 5" xfId="5694" xr:uid="{DF395DCD-4075-4E16-A636-D1D08B3EE31D}"/>
    <cellStyle name="Вывод 2 2 2 6 6" xfId="8013" xr:uid="{E1F7D87B-520E-4FC2-AC62-5E739616F5F6}"/>
    <cellStyle name="Вывод 2 2 2 6 7" xfId="10752" xr:uid="{8A3406A0-6AC7-4954-AD2F-FE1654F10D6F}"/>
    <cellStyle name="Вывод 2 2 2 6 8" xfId="14962" xr:uid="{1CC73F7C-BD72-4152-B3FD-17518CCD506A}"/>
    <cellStyle name="Вывод 2 2 2 6 9" xfId="16612" xr:uid="{E3D28A66-C34F-4766-8A1E-3E2C1DEA8B70}"/>
    <cellStyle name="Вывод 2 2 2 7" xfId="745" xr:uid="{244248B0-B680-475A-8B05-A33881558AF2}"/>
    <cellStyle name="Вывод 2 2 2 7 10" xfId="18292" xr:uid="{F2B3C4B3-361A-471F-AD2F-7E6939A5897E}"/>
    <cellStyle name="Вывод 2 2 2 7 2" xfId="2106" xr:uid="{CD41AC3C-13A7-4DD7-849F-D3F641A12902}"/>
    <cellStyle name="Вывод 2 2 2 7 2 2" xfId="4364" xr:uid="{E4B6C51D-0B63-4A6D-A9AF-03FF023EB0CE}"/>
    <cellStyle name="Вывод 2 2 2 7 2 3" xfId="8989" xr:uid="{25C238C3-77BA-4C5D-94AE-E4875B3ABC56}"/>
    <cellStyle name="Вывод 2 2 2 7 2 4" xfId="11979" xr:uid="{20F9CBE2-CDAC-4E72-9777-2F4252FFB92D}"/>
    <cellStyle name="Вывод 2 2 2 7 2 5" xfId="14016" xr:uid="{2EEF919E-385F-453D-9BE7-08502F1F1AB1}"/>
    <cellStyle name="Вывод 2 2 2 7 2 6" xfId="19641" xr:uid="{2810B65C-0AF3-45DB-95A6-A26B88EB75E9}"/>
    <cellStyle name="Вывод 2 2 2 7 3" xfId="1334" xr:uid="{A87F5847-5F91-4CD1-8CFE-233F6F9F2E71}"/>
    <cellStyle name="Вывод 2 2 2 7 3 2" xfId="3599" xr:uid="{8C00CC04-FCAD-4C0B-B52F-47416E966FD5}"/>
    <cellStyle name="Вывод 2 2 2 7 3 3" xfId="7534" xr:uid="{3FD06AAD-9150-405C-A2AD-E77C954052F5}"/>
    <cellStyle name="Вывод 2 2 2 7 3 4" xfId="11206" xr:uid="{88B1FE85-F0E0-44A9-9484-EBE87BECDC14}"/>
    <cellStyle name="Вывод 2 2 2 7 3 5" xfId="13997" xr:uid="{49C9D568-C0F8-4DA2-84D2-E90E13C67A51}"/>
    <cellStyle name="Вывод 2 2 2 7 3 6" xfId="18876" xr:uid="{2FDD165D-C780-453C-912A-05A13C9E3217}"/>
    <cellStyle name="Вывод 2 2 2 7 4" xfId="3015" xr:uid="{3DC56A68-044E-4900-9879-AAB5303EAD01}"/>
    <cellStyle name="Вывод 2 2 2 7 5" xfId="5697" xr:uid="{7A37014B-8401-4463-9E59-A5BBAE44600D}"/>
    <cellStyle name="Вывод 2 2 2 7 6" xfId="8288" xr:uid="{BD25D232-3177-4D6C-85A2-132364FB0A16}"/>
    <cellStyle name="Вывод 2 2 2 7 7" xfId="10617" xr:uid="{FF1F1AA0-1DA4-4210-A792-FFBA8525CC98}"/>
    <cellStyle name="Вывод 2 2 2 7 8" xfId="13704" xr:uid="{5FD72D86-2304-4AAB-896E-2A6D3787092B}"/>
    <cellStyle name="Вывод 2 2 2 7 9" xfId="16477" xr:uid="{6E41B6AA-CBD4-48C7-8A4E-D29255849D30}"/>
    <cellStyle name="Вывод 2 2 2 8" xfId="1023" xr:uid="{6BBFCF03-EC98-4D5E-B3E4-F7528BF47DE2}"/>
    <cellStyle name="Вывод 2 2 2 8 2" xfId="2384" xr:uid="{0DECD8A6-4567-4E04-B7F9-303DA47C9901}"/>
    <cellStyle name="Вывод 2 2 2 8 2 2" xfId="4642" xr:uid="{2CDEA8FD-F5ED-4734-83B8-261B7ECF479A}"/>
    <cellStyle name="Вывод 2 2 2 8 2 3" xfId="9267" xr:uid="{18F8084B-3759-41EE-8466-7F1C5A05743D}"/>
    <cellStyle name="Вывод 2 2 2 8 2 4" xfId="12257" xr:uid="{C225A549-A664-477F-B1DA-80010601910B}"/>
    <cellStyle name="Вывод 2 2 2 8 2 5" xfId="15245" xr:uid="{EAC66D3A-818B-42AE-AC54-FC7CBC79D532}"/>
    <cellStyle name="Вывод 2 2 2 8 2 6" xfId="19919" xr:uid="{6A22C233-23AF-4943-971E-1D0B3837A88B}"/>
    <cellStyle name="Вывод 2 2 2 8 3" xfId="3293" xr:uid="{9F3E1E73-30D2-4B3A-8396-412A017C05AD}"/>
    <cellStyle name="Вывод 2 2 2 8 4" xfId="5700" xr:uid="{FF6A7205-2C77-4D87-BBF5-2C8219936F09}"/>
    <cellStyle name="Вывод 2 2 2 8 5" xfId="8020" xr:uid="{2C665B57-DBF2-41AF-85E0-1B16B5AC1EA0}"/>
    <cellStyle name="Вывод 2 2 2 8 6" xfId="10895" xr:uid="{6B295B56-880C-4B3B-AA26-B8E8EFE898B7}"/>
    <cellStyle name="Вывод 2 2 2 8 7" xfId="14893" xr:uid="{735634EA-DFCA-4776-B2AE-54AC5746B438}"/>
    <cellStyle name="Вывод 2 2 2 8 8" xfId="18570" xr:uid="{214CAFA1-2105-478E-8D86-32667B1A5ED7}"/>
    <cellStyle name="Вывод 2 2 2 9" xfId="1621" xr:uid="{8A73BC3E-45BA-47DC-8D9C-A1D2DDC8E49F}"/>
    <cellStyle name="Вывод 2 2 2 9 2" xfId="3883" xr:uid="{D88DE56D-B311-4130-8512-F2A2C660A37B}"/>
    <cellStyle name="Вывод 2 2 2 9 3" xfId="7291" xr:uid="{6FD6B8EE-FB85-4B32-AFC2-D21BA1A275A8}"/>
    <cellStyle name="Вывод 2 2 2 9 4" xfId="11492" xr:uid="{00B92235-90C9-461B-BA46-5F748A682B45}"/>
    <cellStyle name="Вывод 2 2 2 9 5" xfId="15519" xr:uid="{FDBF9D86-2183-4852-ADFC-BC007D665F66}"/>
    <cellStyle name="Вывод 2 2 2 9 6" xfId="19160" xr:uid="{35062533-4A5A-4513-AB93-4394DD2E42B5}"/>
    <cellStyle name="Вывод 2 2 20" xfId="10290" xr:uid="{0B5E5B61-DE1A-4176-AFBF-62F02FA72765}"/>
    <cellStyle name="Вывод 2 2 21" xfId="14855" xr:uid="{0E7E207F-64E4-4A0F-B36A-466DE5F17BCF}"/>
    <cellStyle name="Вывод 2 2 22" xfId="15617" xr:uid="{1128F82D-3B36-48B0-9960-70F994C93BEF}"/>
    <cellStyle name="Вывод 2 2 23" xfId="17717" xr:uid="{81DB0E98-255B-407B-A319-FC04C3E7DCFD}"/>
    <cellStyle name="Вывод 2 2 24" xfId="17956" xr:uid="{CEF8635F-8ED9-490D-9D36-0DEA1A88E313}"/>
    <cellStyle name="Вывод 2 2 3" xfId="118" xr:uid="{00000000-0005-0000-0000-00002D000000}"/>
    <cellStyle name="Вывод 2 2 3 10" xfId="2632" xr:uid="{472910CE-2F49-45F8-9BFC-C9D0420453B2}"/>
    <cellStyle name="Вывод 2 2 3 10 2" xfId="4882" xr:uid="{034B7C34-0B76-4411-A82C-374E6C457889}"/>
    <cellStyle name="Вывод 2 2 3 10 3" xfId="9513" xr:uid="{5B6817F6-70ED-43A9-86D0-6DA2A3513374}"/>
    <cellStyle name="Вывод 2 2 3 10 4" xfId="12503" xr:uid="{7DD3AFF1-3E38-4073-8AD9-79855B38F2BF}"/>
    <cellStyle name="Вывод 2 2 3 10 5" xfId="13472" xr:uid="{C098D7DF-B3D0-450D-835D-BA9FCAFB27BC}"/>
    <cellStyle name="Вывод 2 2 3 10 6" xfId="16935" xr:uid="{8F31BC93-EDFA-4A45-A7B4-21F08753AAA9}"/>
    <cellStyle name="Вывод 2 2 3 10 7" xfId="20161" xr:uid="{0B205905-FB26-4512-B932-623EC48EC045}"/>
    <cellStyle name="Вывод 2 2 3 11" xfId="2727" xr:uid="{3366301B-3E71-4737-8ACE-93A9C194D975}"/>
    <cellStyle name="Вывод 2 2 3 11 2" xfId="4977" xr:uid="{A36CBBD3-CEB0-46B2-9212-9B5A6FEA608D}"/>
    <cellStyle name="Вывод 2 2 3 11 3" xfId="9608" xr:uid="{FC7EE2E0-90AD-441A-B3BF-F2FCC67786D6}"/>
    <cellStyle name="Вывод 2 2 3 11 4" xfId="12598" xr:uid="{8118F441-9A7E-46C6-A3D7-7F79D0FD4D33}"/>
    <cellStyle name="Вывод 2 2 3 11 5" xfId="15106" xr:uid="{42915195-D91A-4B31-893E-BC5E4AB5F349}"/>
    <cellStyle name="Вывод 2 2 3 11 6" xfId="17030" xr:uid="{9C38F2AD-E2D6-42F7-BD71-79CBB1EA0BEB}"/>
    <cellStyle name="Вывод 2 2 3 11 7" xfId="20256" xr:uid="{B061ED9A-97AE-4AE2-9BEC-8B806062BBDE}"/>
    <cellStyle name="Вывод 2 2 3 12" xfId="463" xr:uid="{5BECD2AD-231B-4BBF-A756-4D41901296C7}"/>
    <cellStyle name="Вывод 2 2 3 12 2" xfId="5353" xr:uid="{6D421F7B-0933-47C7-9848-BADCEAC46B97}"/>
    <cellStyle name="Вывод 2 2 3 12 3" xfId="9982" xr:uid="{EC0E3D82-1B82-4812-AAF3-DCA6FED7B391}"/>
    <cellStyle name="Вывод 2 2 3 12 4" xfId="12974" xr:uid="{13E05616-A424-44DC-BB09-267B28062A50}"/>
    <cellStyle name="Вывод 2 2 3 12 5" xfId="15944" xr:uid="{729DD694-4966-4E50-96FA-F537DD1D5C4C}"/>
    <cellStyle name="Вывод 2 2 3 12 6" xfId="17403" xr:uid="{D34C3CC1-1D64-41FA-8D42-B4F42287D46C}"/>
    <cellStyle name="Вывод 2 2 3 13" xfId="5461" xr:uid="{D902F905-AAE7-4CE8-AED3-99622819747A}"/>
    <cellStyle name="Вывод 2 2 3 13 2" xfId="10092" xr:uid="{48D2128F-A404-463A-A3E7-474EA2474AD4}"/>
    <cellStyle name="Вывод 2 2 3 13 3" xfId="13084" xr:uid="{67E8D3CF-B738-46AE-ADAB-DB16A0FE9FD1}"/>
    <cellStyle name="Вывод 2 2 3 13 4" xfId="13739" xr:uid="{279C3D72-8365-423F-8A7A-C396AC291F9F}"/>
    <cellStyle name="Вывод 2 2 3 13 5" xfId="17510" xr:uid="{1DC7D8D5-94F5-4114-927A-6594FD3E55A4}"/>
    <cellStyle name="Вывод 2 2 3 14" xfId="6114" xr:uid="{3E10193C-1481-43CA-9754-86CD692D725C}"/>
    <cellStyle name="Вывод 2 2 3 15" xfId="8526" xr:uid="{6CCED0E0-9E47-4CAE-A5F7-57D44AB715E6}"/>
    <cellStyle name="Вывод 2 2 3 16" xfId="10335" xr:uid="{CC8AD7E3-82AF-478B-8F6C-2D018C919D68}"/>
    <cellStyle name="Вывод 2 2 3 17" xfId="13441" xr:uid="{E746376C-6B8F-4D17-86A3-92B5864C724B}"/>
    <cellStyle name="Вывод 2 2 3 18" xfId="16195" xr:uid="{18207010-5F36-4C1C-BAFB-9AB49C0A24CD}"/>
    <cellStyle name="Вывод 2 2 3 19" xfId="17762" xr:uid="{AE080436-2728-4329-A60A-55E15B5FA00D}"/>
    <cellStyle name="Вывод 2 2 3 2" xfId="207" xr:uid="{B084E130-E295-4A48-9747-E60F7A3C276F}"/>
    <cellStyle name="Вывод 2 2 3 2 10" xfId="8454" xr:uid="{A352A44C-785A-4BFF-ABDF-8F6E07AD65DF}"/>
    <cellStyle name="Вывод 2 2 3 2 11" xfId="10410" xr:uid="{85897FE0-1D27-4AB8-ABB2-95448D91A7CB}"/>
    <cellStyle name="Вывод 2 2 3 2 12" xfId="14671" xr:uid="{1FF9D843-E54D-4F9C-9676-E9265D0722B7}"/>
    <cellStyle name="Вывод 2 2 3 2 13" xfId="16270" xr:uid="{D87A2519-0279-42DD-8292-0BFF8AA4E413}"/>
    <cellStyle name="Вывод 2 2 3 2 14" xfId="17850" xr:uid="{175277AB-AFA7-4EEB-B148-313FA9E4406B}"/>
    <cellStyle name="Вывод 2 2 3 2 15" xfId="18086" xr:uid="{3382B177-70C4-4548-BAE0-B91AF77A2767}"/>
    <cellStyle name="Вывод 2 2 3 2 2" xfId="1731" xr:uid="{D497EFC7-2931-48B3-970D-05584C7A4AC7}"/>
    <cellStyle name="Вывод 2 2 3 2 2 2" xfId="3989" xr:uid="{D75A41D6-06C1-4A84-8FD2-673FEA005AA1}"/>
    <cellStyle name="Вывод 2 2 3 2 2 3" xfId="6115" xr:uid="{74F2223A-207A-467E-802C-1B3A7F31292A}"/>
    <cellStyle name="Вывод 2 2 3 2 2 4" xfId="7331" xr:uid="{CC247CF5-E7D2-4971-BD2D-34EF38EDE32D}"/>
    <cellStyle name="Вывод 2 2 3 2 2 5" xfId="11603" xr:uid="{B1A1FCF2-BBFC-4D35-A10A-33FF8ACDE1B0}"/>
    <cellStyle name="Вывод 2 2 3 2 2 6" xfId="13671" xr:uid="{E345D92A-C1FC-42FE-AD05-6EDE628D36B5}"/>
    <cellStyle name="Вывод 2 2 3 2 2 7" xfId="19266" xr:uid="{C87C62F9-32CB-4F02-9AD1-5AF8EB20429D}"/>
    <cellStyle name="Вывод 2 2 3 2 3" xfId="1651" xr:uid="{8169E622-D5A6-4040-B452-7B14572858E6}"/>
    <cellStyle name="Вывод 2 2 3 2 3 2" xfId="3911" xr:uid="{499A9CCB-BD7B-4235-BC21-A39D8D3B3DBC}"/>
    <cellStyle name="Вывод 2 2 3 2 3 3" xfId="6116" xr:uid="{05A4C9E7-D4BD-4873-8794-10B64C9E8A2C}"/>
    <cellStyle name="Вывод 2 2 3 2 3 4" xfId="7504" xr:uid="{A92FF581-D1AC-423B-BA40-BE507846B1A6}"/>
    <cellStyle name="Вывод 2 2 3 2 3 5" xfId="11522" xr:uid="{8366C309-7E0F-449E-98E6-61202D64F4B2}"/>
    <cellStyle name="Вывод 2 2 3 2 3 6" xfId="13947" xr:uid="{9ADF4C32-7786-489D-B92C-7ABCC4FD0A5E}"/>
    <cellStyle name="Вывод 2 2 3 2 3 7" xfId="19188" xr:uid="{A3AB3D9D-4475-43F0-8F16-5F797FB6F7B3}"/>
    <cellStyle name="Вывод 2 2 3 2 4" xfId="1127" xr:uid="{92E9C428-2ECC-4356-8183-FAD773DE3202}"/>
    <cellStyle name="Вывод 2 2 3 2 4 2" xfId="3392" xr:uid="{63447750-DB4F-4148-AF5B-36E8B15E295A}"/>
    <cellStyle name="Вывод 2 2 3 2 4 3" xfId="6117" xr:uid="{3BFAA7A8-E521-425F-B149-F57752EC2468}"/>
    <cellStyle name="Вывод 2 2 3 2 4 4" xfId="7917" xr:uid="{8A34AD62-71D3-4009-90B0-3CE32846F875}"/>
    <cellStyle name="Вывод 2 2 3 2 4 5" xfId="10999" xr:uid="{767CEC8D-DE0C-4B48-9B06-8528BEA80FAE}"/>
    <cellStyle name="Вывод 2 2 3 2 4 6" xfId="13672" xr:uid="{2C1FFABA-21FF-44C5-87D1-A36BAE4E419F}"/>
    <cellStyle name="Вывод 2 2 3 2 4 7" xfId="18669" xr:uid="{BE7E3828-EF24-4746-96E8-52E29857B64B}"/>
    <cellStyle name="Вывод 2 2 3 2 5" xfId="2559" xr:uid="{12D1C208-3338-4E48-B59E-249D10423394}"/>
    <cellStyle name="Вывод 2 2 3 2 5 2" xfId="4811" xr:uid="{AA0FCC10-DBB2-4E2B-A214-B259D39E3969}"/>
    <cellStyle name="Вывод 2 2 3 2 5 3" xfId="6118" xr:uid="{662F2403-DB51-4BA3-B9B9-E8900B26841F}"/>
    <cellStyle name="Вывод 2 2 3 2 5 4" xfId="9441" xr:uid="{25CC47DA-7AF7-40DB-99A6-F06185CC2D92}"/>
    <cellStyle name="Вывод 2 2 3 2 5 5" xfId="12431" xr:uid="{E376798B-DB32-4AF0-BFAF-DE50415F65DB}"/>
    <cellStyle name="Вывод 2 2 3 2 5 6" xfId="14947" xr:uid="{BC3C0F94-D8C7-4CFB-906D-D5257C5CA65D}"/>
    <cellStyle name="Вывод 2 2 3 2 5 7" xfId="16864" xr:uid="{03741C07-21E7-426F-94EE-15D7F2701111}"/>
    <cellStyle name="Вывод 2 2 3 2 5 8" xfId="20089" xr:uid="{E39F38E5-9328-4A19-9C73-C083981F1EDE}"/>
    <cellStyle name="Вывод 2 2 3 2 6" xfId="2812" xr:uid="{B1AE398F-48CB-49D7-A9E4-55A3E6317F6B}"/>
    <cellStyle name="Вывод 2 2 3 2 6 2" xfId="5062" xr:uid="{873F5C62-820D-4AA3-8C30-AE9BFBC58E80}"/>
    <cellStyle name="Вывод 2 2 3 2 6 3" xfId="6119" xr:uid="{E07D2A39-FC0C-457F-ACCD-884B37CADA73}"/>
    <cellStyle name="Вывод 2 2 3 2 6 4" xfId="9693" xr:uid="{EE16557D-3C6E-4194-B115-F23B85AB71F9}"/>
    <cellStyle name="Вывод 2 2 3 2 6 5" xfId="12683" xr:uid="{6E21DD01-B20F-4707-BCF9-247B77657186}"/>
    <cellStyle name="Вывод 2 2 3 2 6 6" xfId="14722" xr:uid="{9CDA082B-D118-4E45-9B49-7FFA795C0A42}"/>
    <cellStyle name="Вывод 2 2 3 2 6 7" xfId="17115" xr:uid="{237E67C1-1C7A-45F4-8A53-8B77977AA3EC}"/>
    <cellStyle name="Вывод 2 2 3 2 6 8" xfId="20341" xr:uid="{FCDE79BA-AEE9-4761-8675-574FAE5C923F}"/>
    <cellStyle name="Вывод 2 2 3 2 7" xfId="538" xr:uid="{523C6DAD-B938-491D-A058-8B949A41417F}"/>
    <cellStyle name="Вывод 2 2 3 2 7 2" xfId="5277" xr:uid="{4B7A4F08-32A8-4511-98E2-DAB4101B6BF9}"/>
    <cellStyle name="Вывод 2 2 3 2 7 3" xfId="9906" xr:uid="{C9FC2672-8F2A-47CA-B2C7-41163DD3F1AB}"/>
    <cellStyle name="Вывод 2 2 3 2 7 4" xfId="12898" xr:uid="{80026FD1-A9C9-4788-8633-E6AC4D040932}"/>
    <cellStyle name="Вывод 2 2 3 2 7 5" xfId="13780" xr:uid="{E448F8E4-2843-458C-8A82-D321A149DD59}"/>
    <cellStyle name="Вывод 2 2 3 2 7 6" xfId="17327" xr:uid="{669F9039-BF9C-424F-9B68-974FE69AE60F}"/>
    <cellStyle name="Вывод 2 2 3 2 8" xfId="5546" xr:uid="{D3D9B346-BF98-4DC0-8C16-4B1C6989AAA8}"/>
    <cellStyle name="Вывод 2 2 3 2 8 2" xfId="10177" xr:uid="{3B0C4271-11E9-4DF6-8BB0-297B04C3A0A4}"/>
    <cellStyle name="Вывод 2 2 3 2 8 3" xfId="13169" xr:uid="{997C92FC-25BE-46A2-A0D2-A1E82E98A7B1}"/>
    <cellStyle name="Вывод 2 2 3 2 8 4" xfId="14596" xr:uid="{8810861F-0B70-48F1-8C8F-0BC5363045F8}"/>
    <cellStyle name="Вывод 2 2 3 2 8 5" xfId="17595" xr:uid="{04D3EBF5-F70A-4589-B933-58357D284EF6}"/>
    <cellStyle name="Вывод 2 2 3 2 9" xfId="5757" xr:uid="{DF2F4C3B-A4D0-4E31-ACE9-D3006BE93E9D}"/>
    <cellStyle name="Вывод 2 2 3 20" xfId="18001" xr:uid="{BC7D6B3F-08F7-40C0-AD00-BA418635CD0A}"/>
    <cellStyle name="Вывод 2 2 3 3" xfId="283" xr:uid="{04AB65B6-77EF-4AE8-8033-ACAC763EAC8A}"/>
    <cellStyle name="Вывод 2 2 3 3 10" xfId="7561" xr:uid="{9C535E4F-466D-4C92-A37A-D590CE573479}"/>
    <cellStyle name="Вывод 2 2 3 3 11" xfId="10490" xr:uid="{E53FC1B3-A106-4168-8572-A39FF2FAA483}"/>
    <cellStyle name="Вывод 2 2 3 3 12" xfId="14367" xr:uid="{9614BAC2-4D5D-4627-BA70-99C70FCF4A78}"/>
    <cellStyle name="Вывод 2 2 3 3 13" xfId="16350" xr:uid="{D2D2E8DB-465E-41C9-8CD2-3A8351E7997A}"/>
    <cellStyle name="Вывод 2 2 3 3 14" xfId="17926" xr:uid="{850DD823-4F1E-4E7B-86C1-59DB6ADC0666}"/>
    <cellStyle name="Вывод 2 2 3 3 15" xfId="18161" xr:uid="{7F6CC517-B6D2-4794-8E96-9F301C8A666C}"/>
    <cellStyle name="Вывод 2 2 3 3 2" xfId="1806" xr:uid="{C93AF1E6-F36D-4CC0-B3A5-F5C8CBC3F6AF}"/>
    <cellStyle name="Вывод 2 2 3 3 2 2" xfId="4064" xr:uid="{73FC397E-CCED-455C-B00B-8D976E38A044}"/>
    <cellStyle name="Вывод 2 2 3 3 2 3" xfId="5674" xr:uid="{8BEEA7CF-0DAF-455F-A20B-8329DBCE7E87}"/>
    <cellStyle name="Вывод 2 2 3 3 2 4" xfId="8689" xr:uid="{8B0A743F-AE55-438B-975C-DC8B70DF0BF8}"/>
    <cellStyle name="Вывод 2 2 3 3 2 5" xfId="11679" xr:uid="{3AB9AD6C-B8D5-4BB7-9719-49E80529D68D}"/>
    <cellStyle name="Вывод 2 2 3 3 2 6" xfId="16124" xr:uid="{019CC5D0-C079-4E8C-A629-E8F41AF97A73}"/>
    <cellStyle name="Вывод 2 2 3 3 2 7" xfId="19341" xr:uid="{D9A4B5F8-3F14-43B3-BE0A-7A6CD025A36A}"/>
    <cellStyle name="Вывод 2 2 3 3 3" xfId="1979" xr:uid="{6F930ADD-55C7-40BE-BE9E-C946991716F9}"/>
    <cellStyle name="Вывод 2 2 3 3 3 2" xfId="4237" xr:uid="{581B0AAA-6103-49F9-9523-51CEC2C18C26}"/>
    <cellStyle name="Вывод 2 2 3 3 3 3" xfId="5705" xr:uid="{3DCF7BFB-5AF3-4A0F-B3F2-921E5FB720C5}"/>
    <cellStyle name="Вывод 2 2 3 3 3 4" xfId="8862" xr:uid="{A7C9E89A-699F-41C4-8F84-CA2F0928673C}"/>
    <cellStyle name="Вывод 2 2 3 3 3 5" xfId="11852" xr:uid="{A2C2069F-51CE-473C-908C-ECD4F628DEE9}"/>
    <cellStyle name="Вывод 2 2 3 3 3 6" xfId="15564" xr:uid="{B5B3FB18-68A8-47D3-AFD4-F4CE2F98BE9C}"/>
    <cellStyle name="Вывод 2 2 3 3 3 7" xfId="19514" xr:uid="{ADD63287-6450-42AC-AADE-D44D1BF0B013}"/>
    <cellStyle name="Вывод 2 2 3 3 4" xfId="1207" xr:uid="{FD01C445-889D-4236-A793-FC8994796585}"/>
    <cellStyle name="Вывод 2 2 3 3 4 2" xfId="3472" xr:uid="{8090C22B-B021-4AFF-BFA6-00B80C4D05FD}"/>
    <cellStyle name="Вывод 2 2 3 3 4 3" xfId="5723" xr:uid="{96D77277-0F9D-48B7-9F0E-E7BE3C5FD83D}"/>
    <cellStyle name="Вывод 2 2 3 3 4 4" xfId="7839" xr:uid="{F636FE41-BE63-4C34-8BDE-4CC5C523484E}"/>
    <cellStyle name="Вывод 2 2 3 3 4 5" xfId="11079" xr:uid="{ADB61F4C-C461-478D-A6E4-DF2DBA053350}"/>
    <cellStyle name="Вывод 2 2 3 3 4 6" xfId="14022" xr:uid="{26D88306-E713-4BFE-AB58-D8D0D7FDEB8F}"/>
    <cellStyle name="Вывод 2 2 3 3 4 7" xfId="18749" xr:uid="{A7A88F9E-B074-474D-88BE-BB544B0BA5EC}"/>
    <cellStyle name="Вывод 2 2 3 3 5" xfId="2438" xr:uid="{4F07239B-7B7C-4F59-9B86-54AEAFA2F853}"/>
    <cellStyle name="Вывод 2 2 3 3 5 2" xfId="4695" xr:uid="{92554B24-DD02-4160-B617-DF95B1D2DE43}"/>
    <cellStyle name="Вывод 2 2 3 3 5 3" xfId="5725" xr:uid="{F973C624-3C65-428B-BB97-853DDE936EF1}"/>
    <cellStyle name="Вывод 2 2 3 3 5 4" xfId="9321" xr:uid="{9265D91B-43F4-4C36-9DD7-C8691D598419}"/>
    <cellStyle name="Вывод 2 2 3 3 5 5" xfId="12311" xr:uid="{ED85C728-FB3F-4EDB-AE39-B2ED65BFD1A8}"/>
    <cellStyle name="Вывод 2 2 3 3 5 6" xfId="15846" xr:uid="{95344AA2-56B4-4F32-93AA-883C4D30D3F1}"/>
    <cellStyle name="Вывод 2 2 3 3 5 7" xfId="16748" xr:uid="{480B48BC-BC05-482C-8D26-DCBDCEEC7DF5}"/>
    <cellStyle name="Вывод 2 2 3 3 5 8" xfId="19972" xr:uid="{896F29D3-C2B5-4AC1-ADD0-EA860D41502F}"/>
    <cellStyle name="Вывод 2 2 3 3 6" xfId="2887" xr:uid="{C2E4E653-4390-41F7-B846-E63A0EE8A79E}"/>
    <cellStyle name="Вывод 2 2 3 3 6 2" xfId="5137" xr:uid="{A273F0DA-90C1-49D5-9117-3A8F6A7F34E7}"/>
    <cellStyle name="Вывод 2 2 3 3 6 3" xfId="6121" xr:uid="{430D1D04-670E-4D20-AC0A-682D60BF1DD7}"/>
    <cellStyle name="Вывод 2 2 3 3 6 4" xfId="9768" xr:uid="{2574E5EC-5FF5-4CB5-ABFB-CD55A61F0884}"/>
    <cellStyle name="Вывод 2 2 3 3 6 5" xfId="12758" xr:uid="{28630E84-6024-44CB-923C-C808D2242625}"/>
    <cellStyle name="Вывод 2 2 3 3 6 6" xfId="14183" xr:uid="{4D1F3B28-956C-483D-947D-02766D72058E}"/>
    <cellStyle name="Вывод 2 2 3 3 6 7" xfId="17190" xr:uid="{0DE4584B-D8D1-4566-B4A1-8CD1C66B539A}"/>
    <cellStyle name="Вывод 2 2 3 3 6 8" xfId="20416" xr:uid="{B4DF0F28-7DFE-4E67-A474-9F31312626CF}"/>
    <cellStyle name="Вывод 2 2 3 3 7" xfId="618" xr:uid="{6E172702-F0F8-41FD-B279-61C0995A2E41}"/>
    <cellStyle name="Вывод 2 2 3 3 7 2" xfId="5186" xr:uid="{958E1502-3CB2-4FD3-82FF-C14AA5AEEA1C}"/>
    <cellStyle name="Вывод 2 2 3 3 7 3" xfId="9816" xr:uid="{02B83147-E8FD-454B-8A78-9F7ED09374F7}"/>
    <cellStyle name="Вывод 2 2 3 3 7 4" xfId="12807" xr:uid="{1E2F137E-0780-4BB2-A96E-83DC8CB20E15}"/>
    <cellStyle name="Вывод 2 2 3 3 7 5" xfId="13969" xr:uid="{C25474D1-EE66-4F05-AD38-C3CC5917D7D0}"/>
    <cellStyle name="Вывод 2 2 3 3 7 6" xfId="17238" xr:uid="{4BC6D4A0-6408-4946-AB2B-FBD719C3BEE3}"/>
    <cellStyle name="Вывод 2 2 3 3 8" xfId="5621" xr:uid="{EB09E684-1D05-4948-9392-0D172C696549}"/>
    <cellStyle name="Вывод 2 2 3 3 8 2" xfId="10252" xr:uid="{D482B3C9-A8BD-48A1-A8D1-4B577DDFD756}"/>
    <cellStyle name="Вывод 2 2 3 3 8 3" xfId="13244" xr:uid="{8DA64360-FA28-46D6-8707-4A37C6507DEC}"/>
    <cellStyle name="Вывод 2 2 3 3 8 4" xfId="11463" xr:uid="{CEA50A34-AD9D-4948-85CE-2F0E21C60D6C}"/>
    <cellStyle name="Вывод 2 2 3 3 8 5" xfId="17670" xr:uid="{61BC984E-96E8-4B2A-865A-2AB42AA0BC8B}"/>
    <cellStyle name="Вывод 2 2 3 3 9" xfId="6120" xr:uid="{2E4394E3-51CE-4A9D-B4D4-9E23CF598CB9}"/>
    <cellStyle name="Вывод 2 2 3 4" xfId="698" xr:uid="{A776DB16-7503-48FD-A34B-7619AF846010}"/>
    <cellStyle name="Вывод 2 2 3 4 10" xfId="18245" xr:uid="{1B2F8846-A44E-449B-884B-C3371E459018}"/>
    <cellStyle name="Вывод 2 2 3 4 2" xfId="2059" xr:uid="{9272D314-0ADD-40AB-B583-827B2A22E561}"/>
    <cellStyle name="Вывод 2 2 3 4 2 2" xfId="4317" xr:uid="{2AA4493F-FAD6-45FE-B3BB-23A6976C8770}"/>
    <cellStyle name="Вывод 2 2 3 4 2 3" xfId="8942" xr:uid="{A5EBD63F-B7CB-415A-8E30-8FD9F3491D88}"/>
    <cellStyle name="Вывод 2 2 3 4 2 4" xfId="11932" xr:uid="{4A877A66-7055-4587-B809-97EB3E703914}"/>
    <cellStyle name="Вывод 2 2 3 4 2 5" xfId="13726" xr:uid="{EA87096A-52DC-43B1-8C3E-8900AE880DC5}"/>
    <cellStyle name="Вывод 2 2 3 4 2 6" xfId="19594" xr:uid="{0ADF03E7-135D-4FF3-8CD7-FE0FD27E7D40}"/>
    <cellStyle name="Вывод 2 2 3 4 3" xfId="1287" xr:uid="{9C805E2D-C339-4C50-B2DA-0E658C042ECD}"/>
    <cellStyle name="Вывод 2 2 3 4 3 2" xfId="3552" xr:uid="{A66071F1-A57F-46A7-AE0C-BF13AA749077}"/>
    <cellStyle name="Вывод 2 2 3 4 3 3" xfId="7752" xr:uid="{C9DC44F4-7B1D-47E6-9909-C3E53FCA549F}"/>
    <cellStyle name="Вывод 2 2 3 4 3 4" xfId="11159" xr:uid="{F56CA93B-29B8-494F-A9DA-F490615546A4}"/>
    <cellStyle name="Вывод 2 2 3 4 3 5" xfId="13692" xr:uid="{8730BAD3-0D54-49B3-BBB4-0D64F60E47C0}"/>
    <cellStyle name="Вывод 2 2 3 4 3 6" xfId="18829" xr:uid="{0F295E09-6978-42C3-9EDD-25FA9D1C192D}"/>
    <cellStyle name="Вывод 2 2 3 4 4" xfId="2968" xr:uid="{A895F8BA-B717-4BB5-8F76-CEC3416207C0}"/>
    <cellStyle name="Вывод 2 2 3 4 5" xfId="6122" xr:uid="{15325126-10E8-4B54-A520-1909E0AA4956}"/>
    <cellStyle name="Вывод 2 2 3 4 6" xfId="8325" xr:uid="{B25AD796-BBFC-4883-8AC4-C5344FB27D4B}"/>
    <cellStyle name="Вывод 2 2 3 4 7" xfId="10570" xr:uid="{A1BED68F-8CDE-4DBC-BEC1-11AC41324BC7}"/>
    <cellStyle name="Вывод 2 2 3 4 8" xfId="15485" xr:uid="{967FD0B0-0F9D-4A0B-A50D-F74F8072A3B8}"/>
    <cellStyle name="Вывод 2 2 3 4 9" xfId="16430" xr:uid="{860A93C9-F6AB-4DF4-B694-A7CBA8927E01}"/>
    <cellStyle name="Вывод 2 2 3 5" xfId="819" xr:uid="{344A424F-F302-4E5C-A0AA-549C774CE626}"/>
    <cellStyle name="Вывод 2 2 3 5 10" xfId="18366" xr:uid="{B49CB9FF-388D-4C77-931B-24AFA12745C0}"/>
    <cellStyle name="Вывод 2 2 3 5 2" xfId="2180" xr:uid="{1174826A-B9B6-44E5-A9E3-4E77247624FC}"/>
    <cellStyle name="Вывод 2 2 3 5 2 2" xfId="4438" xr:uid="{7897854B-6173-4245-9965-B7F858C65D02}"/>
    <cellStyle name="Вывод 2 2 3 5 2 3" xfId="9063" xr:uid="{A1FF8402-BF29-4FEA-A45A-DABF542914F1}"/>
    <cellStyle name="Вывод 2 2 3 5 2 4" xfId="12053" xr:uid="{79473FCC-1DD0-4435-A6A4-2B09AA91DB7C}"/>
    <cellStyle name="Вывод 2 2 3 5 2 5" xfId="13330" xr:uid="{8668FE27-76F7-4A86-96E5-8BBC482D628E}"/>
    <cellStyle name="Вывод 2 2 3 5 2 6" xfId="19715" xr:uid="{30164F10-BA5E-45DE-A3AA-0E59FE5F8C8B}"/>
    <cellStyle name="Вывод 2 2 3 5 3" xfId="1408" xr:uid="{0625775C-8B97-4FB0-BD74-BC0D60A97454}"/>
    <cellStyle name="Вывод 2 2 3 5 3 2" xfId="3673" xr:uid="{47EE50D0-0511-492C-86ED-FE64971625C7}"/>
    <cellStyle name="Вывод 2 2 3 5 3 3" xfId="7146" xr:uid="{359D2729-9E24-414D-8EF6-9A1E7821B975}"/>
    <cellStyle name="Вывод 2 2 3 5 3 4" xfId="11280" xr:uid="{537CC9B6-191D-458F-8E99-01C58975EE69}"/>
    <cellStyle name="Вывод 2 2 3 5 3 5" xfId="13908" xr:uid="{059D31F8-585E-4CAA-817F-A064F966055D}"/>
    <cellStyle name="Вывод 2 2 3 5 3 6" xfId="18950" xr:uid="{1F23BE30-3680-4046-AC56-F20FD78937B9}"/>
    <cellStyle name="Вывод 2 2 3 5 4" xfId="3089" xr:uid="{D6B8438C-B3B7-44CD-B4E3-B31FE12A1CFD}"/>
    <cellStyle name="Вывод 2 2 3 5 5" xfId="6123" xr:uid="{F2AE2BF0-BDB9-4DAB-9429-5552561501DB}"/>
    <cellStyle name="Вывод 2 2 3 5 6" xfId="8217" xr:uid="{B7FE59CF-6703-42DD-97A2-7AA3700A3FC1}"/>
    <cellStyle name="Вывод 2 2 3 5 7" xfId="10691" xr:uid="{CF08CA64-C277-4569-8498-984D08A0E237}"/>
    <cellStyle name="Вывод 2 2 3 5 8" xfId="14629" xr:uid="{40A41226-2997-4BB4-B537-5BE122EF5E42}"/>
    <cellStyle name="Вывод 2 2 3 5 9" xfId="16551" xr:uid="{06BDE8D1-2FFE-492C-9F3D-ABE964BF4303}"/>
    <cellStyle name="Вывод 2 2 3 6" xfId="895" xr:uid="{D0A26BFC-84E7-4081-87EA-3255A0069AC2}"/>
    <cellStyle name="Вывод 2 2 3 6 10" xfId="18442" xr:uid="{40B76F3E-3F05-4A60-8F11-6AEB0D9879BD}"/>
    <cellStyle name="Вывод 2 2 3 6 2" xfId="2256" xr:uid="{C5D473CE-6F5A-4750-8302-2342A63E143B}"/>
    <cellStyle name="Вывод 2 2 3 6 2 2" xfId="4514" xr:uid="{9D8C11CB-9F68-4065-BD9D-1D1BE3A1FABF}"/>
    <cellStyle name="Вывод 2 2 3 6 2 3" xfId="9139" xr:uid="{C83ACB35-E8F7-4E8A-A228-980A9F66FF0B}"/>
    <cellStyle name="Вывод 2 2 3 6 2 4" xfId="12129" xr:uid="{E939A333-248A-458A-921B-1CD1B6C3DCF8}"/>
    <cellStyle name="Вывод 2 2 3 6 2 5" xfId="14155" xr:uid="{46CF3292-749A-4F2B-922B-93D01BA054A3}"/>
    <cellStyle name="Вывод 2 2 3 6 2 6" xfId="19791" xr:uid="{9BB6F3CE-35DB-41AC-ADF3-C4E14AA0E5F3}"/>
    <cellStyle name="Вывод 2 2 3 6 3" xfId="1484" xr:uid="{65FEA0BF-41F5-43DF-A2F9-5E21EF7F7983}"/>
    <cellStyle name="Вывод 2 2 3 6 3 2" xfId="3749" xr:uid="{604B1283-97D6-4365-AD94-D234AFA74CA6}"/>
    <cellStyle name="Вывод 2 2 3 6 3 3" xfId="7610" xr:uid="{D3159307-2F42-466F-956E-2446E30B5543}"/>
    <cellStyle name="Вывод 2 2 3 6 3 4" xfId="11356" xr:uid="{BC57B404-44E0-4A44-BC48-F7A916D47CFC}"/>
    <cellStyle name="Вывод 2 2 3 6 3 5" xfId="14657" xr:uid="{9BC40FCC-46CD-4B39-8505-6BDC9E1FDE44}"/>
    <cellStyle name="Вывод 2 2 3 6 3 6" xfId="19026" xr:uid="{9610DD2C-7853-4534-A75A-1F5C9C1BC8F1}"/>
    <cellStyle name="Вывод 2 2 3 6 4" xfId="3165" xr:uid="{BED2B283-7630-44CE-A494-E407F06760E2}"/>
    <cellStyle name="Вывод 2 2 3 6 5" xfId="6124" xr:uid="{06BE4243-BFD2-42C5-9EDD-FA22095870DB}"/>
    <cellStyle name="Вывод 2 2 3 6 6" xfId="8147" xr:uid="{2D4261BA-10BB-45F7-A016-679F81AAEEB2}"/>
    <cellStyle name="Вывод 2 2 3 6 7" xfId="10767" xr:uid="{01792C6C-E16A-4CB3-884C-5F9DF016A73D}"/>
    <cellStyle name="Вывод 2 2 3 6 8" xfId="15578" xr:uid="{E458C839-47D1-4577-A444-53E0A6DB6409}"/>
    <cellStyle name="Вывод 2 2 3 6 9" xfId="16627" xr:uid="{BA3860BF-281F-4D9A-9B14-C1C4D68FD923}"/>
    <cellStyle name="Вывод 2 2 3 7" xfId="725" xr:uid="{BF4CC0FA-BD39-46A5-A395-8160B1309046}"/>
    <cellStyle name="Вывод 2 2 3 7 10" xfId="18272" xr:uid="{F5925CF7-7423-449A-A253-AEBD2BB0FB6B}"/>
    <cellStyle name="Вывод 2 2 3 7 2" xfId="2086" xr:uid="{7D3B79D8-7394-4FE7-AB12-F0F5CDC60043}"/>
    <cellStyle name="Вывод 2 2 3 7 2 2" xfId="4344" xr:uid="{B224C455-A527-4A02-88D3-3CEED4C27C18}"/>
    <cellStyle name="Вывод 2 2 3 7 2 3" xfId="8969" xr:uid="{3EA35EA0-96AF-4C01-944C-7C1A8E631607}"/>
    <cellStyle name="Вывод 2 2 3 7 2 4" xfId="11959" xr:uid="{10F10559-5086-4A07-ABF1-72B180C2D381}"/>
    <cellStyle name="Вывод 2 2 3 7 2 5" xfId="13307" xr:uid="{5E335408-DE9B-4DDD-90C8-54B1A8495A17}"/>
    <cellStyle name="Вывод 2 2 3 7 2 6" xfId="19621" xr:uid="{1FDA073F-B166-4DFF-9FB3-5B1C14A34E13}"/>
    <cellStyle name="Вывод 2 2 3 7 3" xfId="1314" xr:uid="{07F78ACB-20BB-4DD7-8206-48E2059BA196}"/>
    <cellStyle name="Вывод 2 2 3 7 3 2" xfId="3579" xr:uid="{98EFE27F-BCD7-47D8-82A3-FC46719DA39B}"/>
    <cellStyle name="Вывод 2 2 3 7 3 3" xfId="7729" xr:uid="{88956E75-3E68-4748-9DF4-9865847C93EF}"/>
    <cellStyle name="Вывод 2 2 3 7 3 4" xfId="11186" xr:uid="{7D778600-3480-4DA8-9782-B2CFB761F33F}"/>
    <cellStyle name="Вывод 2 2 3 7 3 5" xfId="13272" xr:uid="{25F28231-4E45-4D21-80E3-DB60B4E496B0}"/>
    <cellStyle name="Вывод 2 2 3 7 3 6" xfId="18856" xr:uid="{966C0B98-7770-4D99-A7EF-25C81C60A5DB}"/>
    <cellStyle name="Вывод 2 2 3 7 4" xfId="2995" xr:uid="{376B76F7-2CEE-4680-A03E-2C630451952C}"/>
    <cellStyle name="Вывод 2 2 3 7 5" xfId="6125" xr:uid="{226AEA17-2217-4F0C-99B6-07F2652C4D94}"/>
    <cellStyle name="Вывод 2 2 3 7 6" xfId="8306" xr:uid="{9480221A-9F61-4634-B3F8-03D2D6325E5C}"/>
    <cellStyle name="Вывод 2 2 3 7 7" xfId="10597" xr:uid="{DEF2E0CB-01D0-4F96-9267-ACFE4E120FE1}"/>
    <cellStyle name="Вывод 2 2 3 7 8" xfId="15844" xr:uid="{F1D06E1C-942B-4FEB-91CB-D10D691FC24E}"/>
    <cellStyle name="Вывод 2 2 3 7 9" xfId="16457" xr:uid="{379258B2-A8BB-4D41-BB7F-0CB62F2DABF2}"/>
    <cellStyle name="Вывод 2 2 3 8" xfId="1038" xr:uid="{B171E227-A6F9-4765-8EF4-930759D4B172}"/>
    <cellStyle name="Вывод 2 2 3 8 2" xfId="2399" xr:uid="{9575588E-0C81-4BAB-B8BE-9D34CD11805A}"/>
    <cellStyle name="Вывод 2 2 3 8 2 2" xfId="4657" xr:uid="{DF5F9BBC-198A-41F6-9833-8FAF34DA7F79}"/>
    <cellStyle name="Вывод 2 2 3 8 2 3" xfId="9282" xr:uid="{55C901EB-843C-4822-870C-A6582B2DF24A}"/>
    <cellStyle name="Вывод 2 2 3 8 2 4" xfId="12272" xr:uid="{17E8CFD3-710E-4D6A-A473-19A5B7D40FC3}"/>
    <cellStyle name="Вывод 2 2 3 8 2 5" xfId="14847" xr:uid="{1198E510-3D10-4016-A14B-FF8D2D7932C2}"/>
    <cellStyle name="Вывод 2 2 3 8 2 6" xfId="19934" xr:uid="{0BD912E0-8456-4883-BFA9-EA1310495589}"/>
    <cellStyle name="Вывод 2 2 3 8 3" xfId="3308" xr:uid="{69B0ECB1-823A-440F-A542-E4706C91339D}"/>
    <cellStyle name="Вывод 2 2 3 8 4" xfId="6126" xr:uid="{3B0BE8DE-2E46-4DB2-8D82-455B6E8CE00C}"/>
    <cellStyle name="Вывод 2 2 3 8 5" xfId="8005" xr:uid="{7009623A-BB37-4BFF-AC9C-707BE2D54727}"/>
    <cellStyle name="Вывод 2 2 3 8 6" xfId="10910" xr:uid="{B1E903D7-7E39-4D10-9FBA-2A75BA5B8409}"/>
    <cellStyle name="Вывод 2 2 3 8 7" xfId="14027" xr:uid="{C4326910-65EF-4CEF-893E-2E2EB5EC0F74}"/>
    <cellStyle name="Вывод 2 2 3 8 8" xfId="18585" xr:uid="{DCD8C77B-E988-436F-AB4F-AEB2F50875D0}"/>
    <cellStyle name="Вывод 2 2 3 9" xfId="1848" xr:uid="{AC557E30-50BD-4501-A14C-F24DBA26CC6F}"/>
    <cellStyle name="Вывод 2 2 3 9 2" xfId="4106" xr:uid="{4F790EC6-5669-401F-9511-52AEEBED319A}"/>
    <cellStyle name="Вывод 2 2 3 9 3" xfId="8731" xr:uid="{72D2C7FD-87C6-4762-8F82-8C11AFFA5051}"/>
    <cellStyle name="Вывод 2 2 3 9 4" xfId="11721" xr:uid="{832A6A0B-6280-438F-9C9C-93C0A15CE4AD}"/>
    <cellStyle name="Вывод 2 2 3 9 5" xfId="15140" xr:uid="{928EABD5-A06D-4B62-8168-DF164D41C6CB}"/>
    <cellStyle name="Вывод 2 2 3 9 6" xfId="19383" xr:uid="{CA6E7700-28BC-4DA7-A135-1F2E53BAD538}"/>
    <cellStyle name="Вывод 2 2 4" xfId="133" xr:uid="{00000000-0005-0000-0000-00002E000000}"/>
    <cellStyle name="Вывод 2 2 4 10" xfId="2506" xr:uid="{56CBF708-21A0-4105-9C6B-3639D06585BC}"/>
    <cellStyle name="Вывод 2 2 4 10 2" xfId="4761" xr:uid="{A50DAC50-559B-4F42-AF13-0BE38256F9CA}"/>
    <cellStyle name="Вывод 2 2 4 10 3" xfId="9389" xr:uid="{26149BF4-1199-452F-9E7F-45ECEEEF2C0C}"/>
    <cellStyle name="Вывод 2 2 4 10 4" xfId="12379" xr:uid="{2FDB0D3E-1B7C-461D-8530-FFABD32D2B9F}"/>
    <cellStyle name="Вывод 2 2 4 10 5" xfId="14502" xr:uid="{D497A7D0-0AB0-46C5-9010-F2AF16F1B200}"/>
    <cellStyle name="Вывод 2 2 4 10 6" xfId="16814" xr:uid="{8002AA60-4009-460E-A783-D871FFC00B01}"/>
    <cellStyle name="Вывод 2 2 4 10 7" xfId="20038" xr:uid="{169C9CA1-A004-4F59-B777-51BEC2DE57DE}"/>
    <cellStyle name="Вывод 2 2 4 11" xfId="2742" xr:uid="{3824E86A-2ED7-4A51-B9F4-F7A827A6684D}"/>
    <cellStyle name="Вывод 2 2 4 11 2" xfId="4992" xr:uid="{4DDB6A0A-64AD-4179-9DBB-3F058B57B4A5}"/>
    <cellStyle name="Вывод 2 2 4 11 3" xfId="9623" xr:uid="{76D0B1D9-6B5D-493D-A8B9-0585AF038E4C}"/>
    <cellStyle name="Вывод 2 2 4 11 4" xfId="12613" xr:uid="{1B32F259-D540-409C-BD9F-2BC21BD7D8CA}"/>
    <cellStyle name="Вывод 2 2 4 11 5" xfId="14888" xr:uid="{4F658682-9646-4AD0-B233-30A5EE3321C4}"/>
    <cellStyle name="Вывод 2 2 4 11 6" xfId="17045" xr:uid="{D97956DE-4B1F-4F51-B7C3-252246B21924}"/>
    <cellStyle name="Вывод 2 2 4 11 7" xfId="20271" xr:uid="{D42F5374-2C46-459E-B964-F48C1EF7A32C}"/>
    <cellStyle name="Вывод 2 2 4 12" xfId="478" xr:uid="{B9D22BD2-B424-434F-B163-A234714D3450}"/>
    <cellStyle name="Вывод 2 2 4 12 2" xfId="5195" xr:uid="{BDBAB883-BF47-4277-B95D-5367D2CBA581}"/>
    <cellStyle name="Вывод 2 2 4 12 3" xfId="9825" xr:uid="{FF8857E1-B1FC-4BC2-8BDA-BF3B4F3A8ED3}"/>
    <cellStyle name="Вывод 2 2 4 12 4" xfId="12816" xr:uid="{6E17C46E-B9A9-4DB0-81FE-EF427144EEC7}"/>
    <cellStyle name="Вывод 2 2 4 12 5" xfId="14728" xr:uid="{B68DE2A6-44EC-40CC-862B-66222D7800D9}"/>
    <cellStyle name="Вывод 2 2 4 12 6" xfId="17247" xr:uid="{B5AC0BD0-E48F-4988-9F7E-814276C07030}"/>
    <cellStyle name="Вывод 2 2 4 13" xfId="5476" xr:uid="{5953558C-9A1D-470D-8B08-D863CC59FC05}"/>
    <cellStyle name="Вывод 2 2 4 13 2" xfId="10107" xr:uid="{A74C1A7E-ACBA-4FB0-8810-2EAB4E6F838F}"/>
    <cellStyle name="Вывод 2 2 4 13 3" xfId="13099" xr:uid="{39E137DD-754F-407B-87B5-5503D5E8ACB7}"/>
    <cellStyle name="Вывод 2 2 4 13 4" xfId="16073" xr:uid="{6EC19F26-BFC9-49B7-9574-19B317D03900}"/>
    <cellStyle name="Вывод 2 2 4 13 5" xfId="17525" xr:uid="{E62147BD-1BAC-4A6B-B716-DF0B3E4D474E}"/>
    <cellStyle name="Вывод 2 2 4 14" xfId="6127" xr:uid="{F1CE2100-1C86-4CF0-95E4-00C00686D86F}"/>
    <cellStyle name="Вывод 2 2 4 15" xfId="8514" xr:uid="{5DC2C447-800F-49D1-AC37-0631DD70117F}"/>
    <cellStyle name="Вывод 2 2 4 16" xfId="10350" xr:uid="{F2CFACAF-D899-4BC5-9333-D94420D083C8}"/>
    <cellStyle name="Вывод 2 2 4 17" xfId="15013" xr:uid="{756C88B1-55FD-4E25-99D3-73C89F42BDC1}"/>
    <cellStyle name="Вывод 2 2 4 18" xfId="16210" xr:uid="{E13A9248-3F2D-41FB-9303-35071FAC6C25}"/>
    <cellStyle name="Вывод 2 2 4 19" xfId="17777" xr:uid="{89982C55-565D-404F-9EE6-336EC6F3F398}"/>
    <cellStyle name="Вывод 2 2 4 2" xfId="222" xr:uid="{99428005-AE4C-4D0E-AEF8-9B6BD4E64C77}"/>
    <cellStyle name="Вывод 2 2 4 2 10" xfId="8439" xr:uid="{C7AAE690-B3CC-4050-9516-383FB54B36DA}"/>
    <cellStyle name="Вывод 2 2 4 2 11" xfId="10425" xr:uid="{DF97F720-022D-4D61-BC35-56F1B84D0751}"/>
    <cellStyle name="Вывод 2 2 4 2 12" xfId="16141" xr:uid="{208BF543-243C-42B8-B977-EBFB6E15E52A}"/>
    <cellStyle name="Вывод 2 2 4 2 13" xfId="16285" xr:uid="{2E340741-ADC9-4ABB-9810-371AA6F27DF3}"/>
    <cellStyle name="Вывод 2 2 4 2 14" xfId="17865" xr:uid="{FB8268DF-ECEC-42AE-A7EA-00E7D493B344}"/>
    <cellStyle name="Вывод 2 2 4 2 15" xfId="18101" xr:uid="{FAF5FEE8-0257-40C5-8C0D-1BCE2D479B2F}"/>
    <cellStyle name="Вывод 2 2 4 2 2" xfId="1746" xr:uid="{5EF8DEDC-81E8-4E77-AD67-0462F5177594}"/>
    <cellStyle name="Вывод 2 2 4 2 2 2" xfId="4004" xr:uid="{5B574A76-8D87-4F06-91C1-2ECBC044DAC5}"/>
    <cellStyle name="Вывод 2 2 4 2 2 3" xfId="6128" xr:uid="{D637A956-26DD-4A8D-9439-590CC9FBBFFF}"/>
    <cellStyle name="Вывод 2 2 4 2 2 4" xfId="7295" xr:uid="{A86F88C5-7006-4FE5-86F6-F31B52986F9A}"/>
    <cellStyle name="Вывод 2 2 4 2 2 5" xfId="11618" xr:uid="{D40308A1-FE21-45EA-89F2-3DCCAF2AB0AE}"/>
    <cellStyle name="Вывод 2 2 4 2 2 6" xfId="15359" xr:uid="{7A39A53E-EEB2-4BE8-B7B1-702CA12D5E53}"/>
    <cellStyle name="Вывод 2 2 4 2 2 7" xfId="19281" xr:uid="{684BCC58-A8B5-4455-BE0E-1F726E63D64A}"/>
    <cellStyle name="Вывод 2 2 4 2 3" xfId="1918" xr:uid="{CEB9BA1D-8EEC-491C-80A1-1EA625124D5C}"/>
    <cellStyle name="Вывод 2 2 4 2 3 2" xfId="4176" xr:uid="{4D2A7A6E-0C1B-4B7E-83C7-5EE54F3EAF18}"/>
    <cellStyle name="Вывод 2 2 4 2 3 3" xfId="6129" xr:uid="{1FD4EABE-89F6-433C-8F9E-A722ED23A246}"/>
    <cellStyle name="Вывод 2 2 4 2 3 4" xfId="8801" xr:uid="{8222D5C6-857E-4E34-B046-9253AB03623E}"/>
    <cellStyle name="Вывод 2 2 4 2 3 5" xfId="11791" xr:uid="{B67AA2D0-905B-4174-85F0-D26888A9232D}"/>
    <cellStyle name="Вывод 2 2 4 2 3 6" xfId="14726" xr:uid="{FBF64237-6D0D-4C15-9EFA-0737C3EF1DFD}"/>
    <cellStyle name="Вывод 2 2 4 2 3 7" xfId="19453" xr:uid="{7A232294-1CEE-444A-BFE0-0011663D4F22}"/>
    <cellStyle name="Вывод 2 2 4 2 4" xfId="1142" xr:uid="{B59F2AFA-83B8-473E-A833-D5AA470A6921}"/>
    <cellStyle name="Вывод 2 2 4 2 4 2" xfId="3407" xr:uid="{2F570DEB-EFA1-46BF-8AA2-119F7A4CDDF9}"/>
    <cellStyle name="Вывод 2 2 4 2 4 3" xfId="6130" xr:uid="{9F1D61FC-20D5-491D-AE92-15A06D60EBA7}"/>
    <cellStyle name="Вывод 2 2 4 2 4 4" xfId="7901" xr:uid="{6E660B03-6906-4316-9244-3C30401E6B5C}"/>
    <cellStyle name="Вывод 2 2 4 2 4 5" xfId="11014" xr:uid="{DBEEDDB3-B64B-4353-B4A8-482D911A9D39}"/>
    <cellStyle name="Вывод 2 2 4 2 4 6" xfId="15291" xr:uid="{5E770AC9-CAB6-4FDC-BF0A-13599CF95FB5}"/>
    <cellStyle name="Вывод 2 2 4 2 4 7" xfId="18684" xr:uid="{DE6BC7C2-C5C2-45C1-879B-BCF1AF38B948}"/>
    <cellStyle name="Вывод 2 2 4 2 5" xfId="2600" xr:uid="{6DCB5B85-AF01-406F-B581-72299AAEDAA5}"/>
    <cellStyle name="Вывод 2 2 4 2 5 2" xfId="4850" xr:uid="{5191389B-8028-437E-9AD4-D97222F80B06}"/>
    <cellStyle name="Вывод 2 2 4 2 5 3" xfId="5647" xr:uid="{A97C7946-2BD3-4DBC-BD9B-91512E00BA7F}"/>
    <cellStyle name="Вывод 2 2 4 2 5 4" xfId="9481" xr:uid="{BB2757A2-7676-4F0C-8D7D-69AD60C805DF}"/>
    <cellStyle name="Вывод 2 2 4 2 5 5" xfId="12471" xr:uid="{2B76C44B-83A7-41F2-9CE6-5343768A7EF0}"/>
    <cellStyle name="Вывод 2 2 4 2 5 6" xfId="14567" xr:uid="{74C6A350-C30F-40B8-85E9-B5370FD90AB5}"/>
    <cellStyle name="Вывод 2 2 4 2 5 7" xfId="16903" xr:uid="{9515AE7B-3507-4B54-9D5A-3BAF564475E5}"/>
    <cellStyle name="Вывод 2 2 4 2 5 8" xfId="20129" xr:uid="{3B352B46-7F08-4A52-BA6A-5A0537D7C3A4}"/>
    <cellStyle name="Вывод 2 2 4 2 6" xfId="2827" xr:uid="{7D22D1EB-8473-4012-8C47-4712E4CF2425}"/>
    <cellStyle name="Вывод 2 2 4 2 6 2" xfId="5077" xr:uid="{25DD8B25-4D85-4C51-8B39-C1D11F9FFDDD}"/>
    <cellStyle name="Вывод 2 2 4 2 6 3" xfId="6131" xr:uid="{0E964C1C-6A44-4ECC-A320-19780A91D3E1}"/>
    <cellStyle name="Вывод 2 2 4 2 6 4" xfId="9708" xr:uid="{A207EA05-E294-4CD0-AEBB-5DAFA4E5D7D1}"/>
    <cellStyle name="Вывод 2 2 4 2 6 5" xfId="12698" xr:uid="{124EED7E-BAE2-416E-AC80-74F9FA664277}"/>
    <cellStyle name="Вывод 2 2 4 2 6 6" xfId="16127" xr:uid="{1ED8C6CA-11AD-4094-984D-F81CB9CAE838}"/>
    <cellStyle name="Вывод 2 2 4 2 6 7" xfId="17130" xr:uid="{4F93881F-394D-41C8-BAEC-F3CD70FEA9FD}"/>
    <cellStyle name="Вывод 2 2 4 2 6 8" xfId="20356" xr:uid="{B2E6CA49-7F42-4D33-ADB6-81CF61FB5152}"/>
    <cellStyle name="Вывод 2 2 4 2 7" xfId="553" xr:uid="{B6A0A6E9-5D77-488B-844A-EA3C16C63F56}"/>
    <cellStyle name="Вывод 2 2 4 2 7 2" xfId="5266" xr:uid="{E3A6B532-045F-46EB-A01D-E698A7FC740F}"/>
    <cellStyle name="Вывод 2 2 4 2 7 3" xfId="9895" xr:uid="{C7600721-D5A7-4F76-8348-E42953C61B52}"/>
    <cellStyle name="Вывод 2 2 4 2 7 4" xfId="12887" xr:uid="{BB392E0E-84F9-4C0B-A2D8-EFB5EA62BA1E}"/>
    <cellStyle name="Вывод 2 2 4 2 7 5" xfId="13295" xr:uid="{41C36F52-2E6F-4BDF-8F9C-02918D2715A9}"/>
    <cellStyle name="Вывод 2 2 4 2 7 6" xfId="17317" xr:uid="{70AA7FCA-A402-414A-A818-78EE395FE94D}"/>
    <cellStyle name="Вывод 2 2 4 2 8" xfId="5561" xr:uid="{E03AA30D-8406-40BA-998E-3A664582145F}"/>
    <cellStyle name="Вывод 2 2 4 2 8 2" xfId="10192" xr:uid="{7BB657B8-A957-4AE3-A2E8-DD44539AC4EF}"/>
    <cellStyle name="Вывод 2 2 4 2 8 3" xfId="13184" xr:uid="{04794388-ACDA-42E3-A1C8-997B060FE7A3}"/>
    <cellStyle name="Вывод 2 2 4 2 8 4" xfId="15930" xr:uid="{971EC67E-E63E-4D45-92C1-4F30AFEBE270}"/>
    <cellStyle name="Вывод 2 2 4 2 8 5" xfId="17610" xr:uid="{3E428295-51A5-4D99-87D6-321DA5F2C5EA}"/>
    <cellStyle name="Вывод 2 2 4 2 9" xfId="5761" xr:uid="{1508C861-870E-4CC2-8F43-7D376EE0E655}"/>
    <cellStyle name="Вывод 2 2 4 20" xfId="18016" xr:uid="{8E72F3D6-7B2D-4501-BFDA-449944A3C92A}"/>
    <cellStyle name="Вывод 2 2 4 3" xfId="298" xr:uid="{82369DF8-1A17-47F1-834E-11763C20E2DC}"/>
    <cellStyle name="Вывод 2 2 4 3 10" xfId="8385" xr:uid="{7A7A04D0-E095-4897-8E56-8265A5436500}"/>
    <cellStyle name="Вывод 2 2 4 3 11" xfId="10505" xr:uid="{41E6D4E7-1B22-46EC-A7D3-A82A5BCB8F52}"/>
    <cellStyle name="Вывод 2 2 4 3 12" xfId="14359" xr:uid="{86F06BCE-9380-492B-BD44-55048989FBB2}"/>
    <cellStyle name="Вывод 2 2 4 3 13" xfId="16365" xr:uid="{0CBD3293-D2DF-4546-95FB-A18894CD8B2E}"/>
    <cellStyle name="Вывод 2 2 4 3 14" xfId="17941" xr:uid="{90981F12-BA31-4337-A572-93E75C1DAC45}"/>
    <cellStyle name="Вывод 2 2 4 3 15" xfId="18176" xr:uid="{50D1F367-BD2C-429D-90E0-4CFC79134625}"/>
    <cellStyle name="Вывод 2 2 4 3 2" xfId="1821" xr:uid="{C042A17E-4DEB-44CA-AEA4-0750DAAF9665}"/>
    <cellStyle name="Вывод 2 2 4 3 2 2" xfId="4079" xr:uid="{3EA5D16E-2238-4DEA-9A9C-1B49017C7286}"/>
    <cellStyle name="Вывод 2 2 4 3 2 3" xfId="6133" xr:uid="{86A4A80B-41B3-4057-8E6B-DE38132C9FFD}"/>
    <cellStyle name="Вывод 2 2 4 3 2 4" xfId="8704" xr:uid="{2A9A5EE4-27B1-4BB3-9A57-271BE2C641EB}"/>
    <cellStyle name="Вывод 2 2 4 3 2 5" xfId="11694" xr:uid="{2E968EE7-E908-40D7-87B5-143FAE851971}"/>
    <cellStyle name="Вывод 2 2 4 3 2 6" xfId="13370" xr:uid="{2D5A0CE2-BE01-47E4-833C-CFDA1D2C596C}"/>
    <cellStyle name="Вывод 2 2 4 3 2 7" xfId="19356" xr:uid="{BE5691CB-8C9D-406A-AE11-0969343F7562}"/>
    <cellStyle name="Вывод 2 2 4 3 3" xfId="1994" xr:uid="{41A59D48-ED3A-4EB1-BA22-8BBFCCC20789}"/>
    <cellStyle name="Вывод 2 2 4 3 3 2" xfId="4252" xr:uid="{A398C8C4-E919-492F-8297-5E0D1DF03DA5}"/>
    <cellStyle name="Вывод 2 2 4 3 3 3" xfId="6134" xr:uid="{FF8AECED-B12F-4E8C-B9F9-24F15F3719A9}"/>
    <cellStyle name="Вывод 2 2 4 3 3 4" xfId="8877" xr:uid="{A5408199-0299-47D0-B816-DF3CD2389BA2}"/>
    <cellStyle name="Вывод 2 2 4 3 3 5" xfId="11867" xr:uid="{DCC746F0-784C-4EB9-9D68-B9DD5D2B3ADC}"/>
    <cellStyle name="Вывод 2 2 4 3 3 6" xfId="14930" xr:uid="{55D5D793-C3B6-4E91-BEE0-C2D3FDD025D4}"/>
    <cellStyle name="Вывод 2 2 4 3 3 7" xfId="19529" xr:uid="{E086E101-CA65-445B-B4C3-BF12A6B2B3F9}"/>
    <cellStyle name="Вывод 2 2 4 3 4" xfId="1222" xr:uid="{3DE073CB-7333-4CE7-83EC-C0DD0949F5D2}"/>
    <cellStyle name="Вывод 2 2 4 3 4 2" xfId="3487" xr:uid="{0F684A48-AF3B-4DB0-A253-54F0D6061FFF}"/>
    <cellStyle name="Вывод 2 2 4 3 4 3" xfId="6135" xr:uid="{A36400A1-A91B-4D3C-9073-9B45F39A9CDD}"/>
    <cellStyle name="Вывод 2 2 4 3 4 4" xfId="7820" xr:uid="{BC5AE1FB-7FCB-419B-A3F6-77CF14120773}"/>
    <cellStyle name="Вывод 2 2 4 3 4 5" xfId="11094" xr:uid="{52AC4E1D-B171-41A8-A35A-C8A252B69605}"/>
    <cellStyle name="Вывод 2 2 4 3 4 6" xfId="15389" xr:uid="{C711F0FB-BC06-4A75-AE5C-7D2536F236B0}"/>
    <cellStyle name="Вывод 2 2 4 3 4 7" xfId="18764" xr:uid="{3FA14175-CEDB-48B8-BA32-D2832337E50F}"/>
    <cellStyle name="Вывод 2 2 4 3 5" xfId="2663" xr:uid="{3CBE4FAD-B93F-4867-9AC5-7A69565FF6B6}"/>
    <cellStyle name="Вывод 2 2 4 3 5 2" xfId="4913" xr:uid="{85EBAA63-42E6-4049-BC75-AF5744DF8B5E}"/>
    <cellStyle name="Вывод 2 2 4 3 5 3" xfId="6136" xr:uid="{A39C030C-835F-4769-8B91-F277A4421112}"/>
    <cellStyle name="Вывод 2 2 4 3 5 4" xfId="9544" xr:uid="{36E6A7D5-AC02-4670-AE1D-D8C3A122A850}"/>
    <cellStyle name="Вывод 2 2 4 3 5 5" xfId="12534" xr:uid="{91273DE4-46A1-401B-85F5-DA4CD4CE1037}"/>
    <cellStyle name="Вывод 2 2 4 3 5 6" xfId="15663" xr:uid="{9BD87535-3533-4BD4-8274-38C73D05E23E}"/>
    <cellStyle name="Вывод 2 2 4 3 5 7" xfId="16966" xr:uid="{3565B302-949B-44AC-8970-97C95B2B66C6}"/>
    <cellStyle name="Вывод 2 2 4 3 5 8" xfId="20192" xr:uid="{FBF7D9A6-C9EF-4625-9560-76832ED8CC9C}"/>
    <cellStyle name="Вывод 2 2 4 3 6" xfId="2902" xr:uid="{B973EE33-F7B7-4D81-89FB-12CB3FC2181E}"/>
    <cellStyle name="Вывод 2 2 4 3 6 2" xfId="5152" xr:uid="{76E2D382-BC47-45C9-842C-E2386B89D815}"/>
    <cellStyle name="Вывод 2 2 4 3 6 3" xfId="6137" xr:uid="{3F2F7385-5124-434D-B9FC-C6CB9E792A4E}"/>
    <cellStyle name="Вывод 2 2 4 3 6 4" xfId="9783" xr:uid="{12333437-BC00-43A7-9B93-43D9F833E9DD}"/>
    <cellStyle name="Вывод 2 2 4 3 6 5" xfId="12773" xr:uid="{36B1C060-F7C2-4DB5-B329-27CC6B5E541A}"/>
    <cellStyle name="Вывод 2 2 4 3 6 6" xfId="15747" xr:uid="{BFD27719-706C-485A-B1A7-52E51085FBD6}"/>
    <cellStyle name="Вывод 2 2 4 3 6 7" xfId="17205" xr:uid="{1FD760A7-17F0-4F6B-966D-F5360F2A5655}"/>
    <cellStyle name="Вывод 2 2 4 3 6 8" xfId="20431" xr:uid="{B72B94E8-26CF-4560-8EC4-619879767727}"/>
    <cellStyle name="Вывод 2 2 4 3 7" xfId="633" xr:uid="{C57F66A5-868E-4ED6-8E0D-AD11AACC2AFC}"/>
    <cellStyle name="Вывод 2 2 4 3 7 2" xfId="5172" xr:uid="{3A4FC200-59C8-4284-BB02-50E9D47B47A1}"/>
    <cellStyle name="Вывод 2 2 4 3 7 3" xfId="9802" xr:uid="{D0669B92-279B-4243-A8B2-74D9B56E3511}"/>
    <cellStyle name="Вывод 2 2 4 3 7 4" xfId="12793" xr:uid="{3D339B03-2587-409D-AC4A-534A7B936E46}"/>
    <cellStyle name="Вывод 2 2 4 3 7 5" xfId="14875" xr:uid="{3933A8F1-5C5F-4E0B-9520-223B7BC7F453}"/>
    <cellStyle name="Вывод 2 2 4 3 7 6" xfId="17224" xr:uid="{19F08819-62C3-45A3-BCA1-D306DF3E61B4}"/>
    <cellStyle name="Вывод 2 2 4 3 8" xfId="5636" xr:uid="{0159F3E6-7AC5-46E7-9F12-2F0A01BC2FF0}"/>
    <cellStyle name="Вывод 2 2 4 3 8 2" xfId="10267" xr:uid="{1DA21612-8FE0-4AC7-8C07-ABB8E2397261}"/>
    <cellStyle name="Вывод 2 2 4 3 8 3" xfId="13259" xr:uid="{BBB6A6B3-A7C7-4322-9413-4F9796E3E5ED}"/>
    <cellStyle name="Вывод 2 2 4 3 8 4" xfId="8586" xr:uid="{0BD29C76-C40A-44C8-804F-4F9AA8EDBBCF}"/>
    <cellStyle name="Вывод 2 2 4 3 8 5" xfId="17685" xr:uid="{91B00194-2B8D-4669-B8E1-7166B4AC0127}"/>
    <cellStyle name="Вывод 2 2 4 3 9" xfId="6132" xr:uid="{4131E9C7-3412-4B5D-94E8-4307A1AB1D04}"/>
    <cellStyle name="Вывод 2 2 4 4" xfId="713" xr:uid="{A60DDE7B-6D37-444E-ADC2-85FBD18EBFFE}"/>
    <cellStyle name="Вывод 2 2 4 4 10" xfId="18260" xr:uid="{8EF2ECA7-ABF7-450E-B7D2-254A87065AB1}"/>
    <cellStyle name="Вывод 2 2 4 4 2" xfId="2074" xr:uid="{6D322829-C15F-43FB-A3ED-DD8E6B109B40}"/>
    <cellStyle name="Вывод 2 2 4 4 2 2" xfId="4332" xr:uid="{382B5A2D-5E5D-4EAF-BADE-B7A520F64E44}"/>
    <cellStyle name="Вывод 2 2 4 4 2 3" xfId="8957" xr:uid="{D5450A87-BEFE-4620-BEEF-94BF00237C97}"/>
    <cellStyle name="Вывод 2 2 4 4 2 4" xfId="11947" xr:uid="{5CC87468-AA6A-43F9-9015-FB5DE2FA29B2}"/>
    <cellStyle name="Вывод 2 2 4 4 2 5" xfId="16061" xr:uid="{683C15EB-F1A2-4A7D-A9AA-35D4023FA955}"/>
    <cellStyle name="Вывод 2 2 4 4 2 6" xfId="19609" xr:uid="{CBD823CB-9478-4D95-99CE-4408E57D418B}"/>
    <cellStyle name="Вывод 2 2 4 4 3" xfId="1302" xr:uid="{B5CC9998-4BD8-4331-91B9-02C039029FE3}"/>
    <cellStyle name="Вывод 2 2 4 4 3 2" xfId="3567" xr:uid="{409A97A3-10FF-4280-9D97-A490BDC119BB}"/>
    <cellStyle name="Вывод 2 2 4 4 3 3" xfId="7737" xr:uid="{78545231-B78B-4445-94BC-417F49814048}"/>
    <cellStyle name="Вывод 2 2 4 4 3 4" xfId="11174" xr:uid="{96628A64-5F4A-4F9C-8AA9-D5FE1C15F201}"/>
    <cellStyle name="Вывод 2 2 4 4 3 5" xfId="16026" xr:uid="{35E2D68A-8050-4DBD-B16A-1B3B9092C1BF}"/>
    <cellStyle name="Вывод 2 2 4 4 3 6" xfId="18844" xr:uid="{6BE0BDB1-50D0-41F3-8355-7F2EB69167F1}"/>
    <cellStyle name="Вывод 2 2 4 4 4" xfId="2983" xr:uid="{D0CCA0D2-33FB-4AF1-A0FA-0C4675D047F1}"/>
    <cellStyle name="Вывод 2 2 4 4 5" xfId="6138" xr:uid="{69F8B536-A4B9-4EF8-876E-4FAF99FCBC67}"/>
    <cellStyle name="Вывод 2 2 4 4 6" xfId="7843" xr:uid="{56FF5217-DAFD-4ED3-89C2-F98BAF142B3A}"/>
    <cellStyle name="Вывод 2 2 4 4 7" xfId="10585" xr:uid="{609A2410-A4B4-41F3-8C75-16D1F130E196}"/>
    <cellStyle name="Вывод 2 2 4 4 8" xfId="14076" xr:uid="{2A68555E-7D62-4BE6-A65A-E922EC6DE244}"/>
    <cellStyle name="Вывод 2 2 4 4 9" xfId="16445" xr:uid="{48218D56-FAD4-46FD-AD4B-31F046947765}"/>
    <cellStyle name="Вывод 2 2 4 5" xfId="834" xr:uid="{F097F8FD-6478-4D4E-930F-B86D18F3BC5A}"/>
    <cellStyle name="Вывод 2 2 4 5 10" xfId="18381" xr:uid="{75145871-9FAF-41D9-B3F7-D8C4B8C2CD35}"/>
    <cellStyle name="Вывод 2 2 4 5 2" xfId="2195" xr:uid="{D9C3FA24-CFD5-4036-B215-FF3F9F8DF91D}"/>
    <cellStyle name="Вывод 2 2 4 5 2 2" xfId="4453" xr:uid="{69714810-88D6-4823-A3CF-A496DAB4F1BC}"/>
    <cellStyle name="Вывод 2 2 4 5 2 3" xfId="9078" xr:uid="{3F88A6A8-E0BF-4F76-A666-7FFABE5451B5}"/>
    <cellStyle name="Вывод 2 2 4 5 2 4" xfId="12068" xr:uid="{1197577E-5472-4184-87A9-42C17D27D3CE}"/>
    <cellStyle name="Вывод 2 2 4 5 2 5" xfId="13545" xr:uid="{EDB71A6D-0133-40AE-89F5-148DF2E53F5C}"/>
    <cellStyle name="Вывод 2 2 4 5 2 6" xfId="19730" xr:uid="{5817FBB6-5AC6-49BB-B383-58ABE7607A50}"/>
    <cellStyle name="Вывод 2 2 4 5 3" xfId="1423" xr:uid="{DA3D06E4-347D-4923-A3C2-DA617D27446B}"/>
    <cellStyle name="Вывод 2 2 4 5 3 2" xfId="3688" xr:uid="{05CFD156-0A3D-4920-9539-C65B9ABE38AF}"/>
    <cellStyle name="Вывод 2 2 4 5 3 3" xfId="7213" xr:uid="{1134727D-7585-4849-9BC0-D7588D7D55FE}"/>
    <cellStyle name="Вывод 2 2 4 5 3 4" xfId="11295" xr:uid="{5F9C7D5F-EFF9-44DF-8AB9-41EEEFD10090}"/>
    <cellStyle name="Вывод 2 2 4 5 3 5" xfId="13667" xr:uid="{E396EB0E-FB6A-49FA-9741-4CEA2CEF76B6}"/>
    <cellStyle name="Вывод 2 2 4 5 3 6" xfId="18965" xr:uid="{CF1BF95E-F3C7-40E0-B635-2217BB0FFFBE}"/>
    <cellStyle name="Вывод 2 2 4 5 4" xfId="3104" xr:uid="{50D8E282-3B23-4407-9350-7132FA35D623}"/>
    <cellStyle name="Вывод 2 2 4 5 5" xfId="6139" xr:uid="{E55B6E1A-B068-4A08-9310-3EAD4BA72D78}"/>
    <cellStyle name="Вывод 2 2 4 5 6" xfId="8200" xr:uid="{337BDADE-8A3B-40DE-99FA-56B818E0D361}"/>
    <cellStyle name="Вывод 2 2 4 5 7" xfId="10706" xr:uid="{42D51400-DAAC-48C4-9176-5CC0A805E7D5}"/>
    <cellStyle name="Вывод 2 2 4 5 8" xfId="14636" xr:uid="{7EE850BC-CC69-4650-A2DF-0294174AABB1}"/>
    <cellStyle name="Вывод 2 2 4 5 9" xfId="16566" xr:uid="{E4F7A7EE-6FF8-4686-BBF0-53CF3C0DF36C}"/>
    <cellStyle name="Вывод 2 2 4 6" xfId="910" xr:uid="{E0CDB1A7-5E08-4EAC-85A9-D2E3D5DF9F62}"/>
    <cellStyle name="Вывод 2 2 4 6 10" xfId="18457" xr:uid="{4D5F1158-C29E-470B-B286-A3DD1B32BF16}"/>
    <cellStyle name="Вывод 2 2 4 6 2" xfId="2271" xr:uid="{09825454-C516-42CC-B5E0-7483E1C61447}"/>
    <cellStyle name="Вывод 2 2 4 6 2 2" xfId="4529" xr:uid="{C55327BB-B9CC-4DA5-BBA8-5E052C6E26BE}"/>
    <cellStyle name="Вывод 2 2 4 6 2 3" xfId="9154" xr:uid="{2E765D08-540C-4AA2-AD83-DD4301E86F49}"/>
    <cellStyle name="Вывод 2 2 4 6 2 4" xfId="12144" xr:uid="{6EF82852-3235-4463-8389-679EB4B257D1}"/>
    <cellStyle name="Вывод 2 2 4 6 2 5" xfId="15363" xr:uid="{83587C9C-F3E5-4CEB-B203-D3CDAD483A0A}"/>
    <cellStyle name="Вывод 2 2 4 6 2 6" xfId="19806" xr:uid="{CB55944C-4704-4FEB-BBD3-261C6E5E1AF7}"/>
    <cellStyle name="Вывод 2 2 4 6 3" xfId="1499" xr:uid="{F60356AC-B198-4201-86C5-458BE92AC4A4}"/>
    <cellStyle name="Вывод 2 2 4 6 3 2" xfId="3764" xr:uid="{79F804B6-3CC1-43B8-B40D-37DC1363C120}"/>
    <cellStyle name="Вывод 2 2 4 6 3 3" xfId="7474" xr:uid="{3C556502-2848-42EE-92F8-E8079A0318DC}"/>
    <cellStyle name="Вывод 2 2 4 6 3 4" xfId="11371" xr:uid="{8C90E591-B3DA-4B02-87F2-D811CC800740}"/>
    <cellStyle name="Вывод 2 2 4 6 3 5" xfId="16120" xr:uid="{CDD106BB-AAC4-4194-B294-7DE0F3EC1C79}"/>
    <cellStyle name="Вывод 2 2 4 6 3 6" xfId="19041" xr:uid="{77C8E6D3-1B98-4DD9-A544-A988C3D8BC93}"/>
    <cellStyle name="Вывод 2 2 4 6 4" xfId="3180" xr:uid="{2DE832F7-3D69-44F3-B86A-FF23A627AFA6}"/>
    <cellStyle name="Вывод 2 2 4 6 5" xfId="6037" xr:uid="{0DDE1CAD-B2A0-4ACF-8310-F3D48014D9B1}"/>
    <cellStyle name="Вывод 2 2 4 6 6" xfId="8132" xr:uid="{7962E7C7-5052-4B3D-B635-DA17D2039DE8}"/>
    <cellStyle name="Вывод 2 2 4 6 7" xfId="10782" xr:uid="{47445166-BF87-4967-8FC7-3147AE18D082}"/>
    <cellStyle name="Вывод 2 2 4 6 8" xfId="14413" xr:uid="{94034EDE-C455-4D2B-B706-3DEA8E1DAF5B}"/>
    <cellStyle name="Вывод 2 2 4 6 9" xfId="16642" xr:uid="{AD8EF7AA-15C6-4E23-A020-6D52CFF7348B}"/>
    <cellStyle name="Вывод 2 2 4 7" xfId="978" xr:uid="{653C1582-1E74-46B1-98FB-3173B3DF1AAD}"/>
    <cellStyle name="Вывод 2 2 4 7 10" xfId="18525" xr:uid="{CFD593FE-1781-45C6-A9FB-DDC5989C43C9}"/>
    <cellStyle name="Вывод 2 2 4 7 2" xfId="2339" xr:uid="{62DB6D55-9821-4B54-8B46-532EC6030A44}"/>
    <cellStyle name="Вывод 2 2 4 7 2 2" xfId="4597" xr:uid="{B2CDA599-CF3F-4516-865C-31E312CFD86B}"/>
    <cellStyle name="Вывод 2 2 4 7 2 3" xfId="9222" xr:uid="{78CED5A3-45C6-4A7E-87CE-12813704C454}"/>
    <cellStyle name="Вывод 2 2 4 7 2 4" xfId="12212" xr:uid="{3C8F5524-4553-4170-80BA-B4F6EE13D2E6}"/>
    <cellStyle name="Вывод 2 2 4 7 2 5" xfId="15609" xr:uid="{DFD99FD2-4F8F-46CF-9DCE-B8DD56BC03A9}"/>
    <cellStyle name="Вывод 2 2 4 7 2 6" xfId="19874" xr:uid="{657ED904-EE20-4D4B-9E2A-A58132130FC6}"/>
    <cellStyle name="Вывод 2 2 4 7 3" xfId="1567" xr:uid="{9F72EB6A-E23B-423C-9246-C2A0D0396837}"/>
    <cellStyle name="Вывод 2 2 4 7 3 2" xfId="3832" xr:uid="{B29514C5-3D0F-403C-BE6C-04ED245E5BC5}"/>
    <cellStyle name="Вывод 2 2 4 7 3 3" xfId="7556" xr:uid="{95C22FFB-DEDB-4459-AFA1-0937B6A1A7A1}"/>
    <cellStyle name="Вывод 2 2 4 7 3 4" xfId="11439" xr:uid="{86998CBA-9750-4996-A9FF-B41012F68761}"/>
    <cellStyle name="Вывод 2 2 4 7 3 5" xfId="14926" xr:uid="{BDFB961E-E96C-42FB-BD0A-EC2440C0A4B8}"/>
    <cellStyle name="Вывод 2 2 4 7 3 6" xfId="19109" xr:uid="{97497300-1E9E-4247-B046-5313FFF97812}"/>
    <cellStyle name="Вывод 2 2 4 7 4" xfId="3248" xr:uid="{F165344A-02FB-4C81-A41C-0BE710A00958}"/>
    <cellStyle name="Вывод 2 2 4 7 5" xfId="6039" xr:uid="{61D9E895-7C19-46F9-BA8C-F365CB107859}"/>
    <cellStyle name="Вывод 2 2 4 7 6" xfId="8069" xr:uid="{41D4DBF5-083F-465D-B300-67C8DCF0931C}"/>
    <cellStyle name="Вывод 2 2 4 7 7" xfId="10850" xr:uid="{3A44837C-5A58-47A9-8AA7-ADFD16D8797D}"/>
    <cellStyle name="Вывод 2 2 4 7 8" xfId="15404" xr:uid="{61DE6F2B-51FC-4929-9589-2061E2076F3E}"/>
    <cellStyle name="Вывод 2 2 4 7 9" xfId="16710" xr:uid="{63E971A8-26A6-49F0-80EF-D85CC5D04BF0}"/>
    <cellStyle name="Вывод 2 2 4 8" xfId="1053" xr:uid="{A83E19F1-68B5-4B7C-BF5C-0D82F66C4348}"/>
    <cellStyle name="Вывод 2 2 4 8 2" xfId="2414" xr:uid="{C8474CBE-E364-4543-8F12-7E3600584243}"/>
    <cellStyle name="Вывод 2 2 4 8 2 2" xfId="4672" xr:uid="{8BAAE250-41C9-4CD4-9B3C-CEC8407BD741}"/>
    <cellStyle name="Вывод 2 2 4 8 2 3" xfId="9297" xr:uid="{B40F5A33-D172-4993-AAD9-D31AA95E63A6}"/>
    <cellStyle name="Вывод 2 2 4 8 2 4" xfId="12287" xr:uid="{A241BAAF-8CA1-45D1-98B5-8986DB26964C}"/>
    <cellStyle name="Вывод 2 2 4 8 2 5" xfId="14408" xr:uid="{79EDE5F1-0589-4459-B43B-E0B1BF923A90}"/>
    <cellStyle name="Вывод 2 2 4 8 2 6" xfId="19949" xr:uid="{91704874-C905-4560-A219-3E47B90438A3}"/>
    <cellStyle name="Вывод 2 2 4 8 3" xfId="3323" xr:uid="{3F2DA36A-126C-42FA-B0C5-A1D13B751DDE}"/>
    <cellStyle name="Вывод 2 2 4 8 4" xfId="6041" xr:uid="{0117C3B3-932B-4AE8-84A3-5D1273F24AF4}"/>
    <cellStyle name="Вывод 2 2 4 8 5" xfId="7990" xr:uid="{0FAA5682-B76D-4822-89CF-11AE72B03217}"/>
    <cellStyle name="Вывод 2 2 4 8 6" xfId="10925" xr:uid="{73ED5EE0-16B5-4F39-996D-516398D70401}"/>
    <cellStyle name="Вывод 2 2 4 8 7" xfId="15426" xr:uid="{163BA4D0-FE1F-4C38-8461-003296C7016D}"/>
    <cellStyle name="Вывод 2 2 4 8 8" xfId="18600" xr:uid="{C2C6D0E4-7B5D-4E8A-B263-5A49CF7F7A55}"/>
    <cellStyle name="Вывод 2 2 4 9" xfId="1932" xr:uid="{5F863E41-2821-4918-93F6-EB9D355694AD}"/>
    <cellStyle name="Вывод 2 2 4 9 2" xfId="4190" xr:uid="{6749A1D6-67FD-43A2-B47D-F7E29EE12F50}"/>
    <cellStyle name="Вывод 2 2 4 9 3" xfId="8815" xr:uid="{A5F7EBE0-241C-4685-9420-BFB7673CA5D6}"/>
    <cellStyle name="Вывод 2 2 4 9 4" xfId="11805" xr:uid="{54ACB6DC-240D-46D9-9911-44357098314E}"/>
    <cellStyle name="Вывод 2 2 4 9 5" xfId="13506" xr:uid="{6D809711-E72C-43EB-9B3D-041D190EC744}"/>
    <cellStyle name="Вывод 2 2 4 9 6" xfId="19467" xr:uid="{B189DF05-C6A8-42E1-BB24-EC0BEC285E8C}"/>
    <cellStyle name="Вывод 2 2 5" xfId="162" xr:uid="{C1ABC1DF-B0EA-4387-A894-BBA0C5F51420}"/>
    <cellStyle name="Вывод 2 2 5 10" xfId="8501" xr:uid="{C08C239D-7D52-4A4D-8170-C2FC72833020}"/>
    <cellStyle name="Вывод 2 2 5 11" xfId="10365" xr:uid="{E92837D6-EC65-49E5-B801-41201CF4A5C8}"/>
    <cellStyle name="Вывод 2 2 5 12" xfId="13421" xr:uid="{C0F6118B-2276-4D94-978C-B45FE0D9D835}"/>
    <cellStyle name="Вывод 2 2 5 13" xfId="16225" xr:uid="{0C7F254F-767F-4797-A116-F9B9246D1BEC}"/>
    <cellStyle name="Вывод 2 2 5 14" xfId="17805" xr:uid="{CA80679C-01D5-4335-BDC3-4060F14AA204}"/>
    <cellStyle name="Вывод 2 2 5 15" xfId="18041" xr:uid="{9F4373F5-5FA1-40CE-B395-6A51BD1340CA}"/>
    <cellStyle name="Вывод 2 2 5 2" xfId="1686" xr:uid="{0CF0151F-C700-4BBB-9D4A-5FFC87CBB5FA}"/>
    <cellStyle name="Вывод 2 2 5 2 2" xfId="3944" xr:uid="{5C4CC850-E3E4-4924-9AF9-1DE62DFE1FF9}"/>
    <cellStyle name="Вывод 2 2 5 2 3" xfId="5764" xr:uid="{B72F6644-B039-4B60-8DF7-86C751E796F6}"/>
    <cellStyle name="Вывод 2 2 5 2 4" xfId="7438" xr:uid="{D760B823-C3BB-4B3F-88F9-A36EBCA1A2B7}"/>
    <cellStyle name="Вывод 2 2 5 2 5" xfId="11558" xr:uid="{2E13B71A-C715-4D83-8B57-AC2757D47100}"/>
    <cellStyle name="Вывод 2 2 5 2 6" xfId="13932" xr:uid="{B37448A0-99DF-42F3-984F-997817BBBC8A}"/>
    <cellStyle name="Вывод 2 2 5 2 7" xfId="19221" xr:uid="{14F69632-5088-49A0-BABD-33E5D6D253D9}"/>
    <cellStyle name="Вывод 2 2 5 3" xfId="1656" xr:uid="{F8C6BF4F-B2F0-4961-A2FC-0C7A04DDF48D}"/>
    <cellStyle name="Вывод 2 2 5 3 2" xfId="3916" xr:uid="{F4B99852-218C-4A4F-BA74-80CD256C5111}"/>
    <cellStyle name="Вывод 2 2 5 3 3" xfId="6141" xr:uid="{094228C3-31F8-4CD5-A73E-BAB4F66C70C6}"/>
    <cellStyle name="Вывод 2 2 5 3 4" xfId="7491" xr:uid="{F78F0511-3961-4BC9-83F6-C0F68E203FB4}"/>
    <cellStyle name="Вывод 2 2 5 3 5" xfId="11527" xr:uid="{F5D78C09-674F-4C45-BAD8-F0D3AD0CF9ED}"/>
    <cellStyle name="Вывод 2 2 5 3 6" xfId="15745" xr:uid="{A447CEFD-F499-4494-BAAD-6D5CB113CCED}"/>
    <cellStyle name="Вывод 2 2 5 3 7" xfId="19193" xr:uid="{DEFF4716-94D4-49BE-8479-A58881520F9E}"/>
    <cellStyle name="Вывод 2 2 5 4" xfId="1082" xr:uid="{070832BB-D78E-4C05-8A89-F93ADAE5A41F}"/>
    <cellStyle name="Вывод 2 2 5 4 2" xfId="3347" xr:uid="{4B96CFB7-939C-4704-9B17-3A1786BDF845}"/>
    <cellStyle name="Вывод 2 2 5 4 3" xfId="6142" xr:uid="{B84B2BE5-5E2E-4690-A682-4A52D6C3D6F5}"/>
    <cellStyle name="Вывод 2 2 5 4 4" xfId="7963" xr:uid="{D4BE8EC3-28B2-4737-8EC8-5A52633FF859}"/>
    <cellStyle name="Вывод 2 2 5 4 5" xfId="10954" xr:uid="{24B8D11B-FE78-4FFF-B654-7A7BBA78B6BA}"/>
    <cellStyle name="Вывод 2 2 5 4 6" xfId="13933" xr:uid="{B970F4B9-08F7-4B6C-9A38-7F35D07CBFC2}"/>
    <cellStyle name="Вывод 2 2 5 4 7" xfId="18624" xr:uid="{1598C197-9C06-4459-BDDF-6684B962D1C3}"/>
    <cellStyle name="Вывод 2 2 5 5" xfId="2545" xr:uid="{491188DD-31F8-480F-B3EC-0C5F3E251481}"/>
    <cellStyle name="Вывод 2 2 5 5 2" xfId="4797" xr:uid="{ADA585A2-4144-4855-AD8F-D664C48BBDD2}"/>
    <cellStyle name="Вывод 2 2 5 5 3" xfId="5646" xr:uid="{8EBA3950-0310-4491-89E9-A9C5EF39419D}"/>
    <cellStyle name="Вывод 2 2 5 5 4" xfId="9427" xr:uid="{403F584D-C478-4A8B-A4BC-B499C2726999}"/>
    <cellStyle name="Вывод 2 2 5 5 5" xfId="12417" xr:uid="{897578C6-EFA0-4BA8-9AD7-2FB589D44D4D}"/>
    <cellStyle name="Вывод 2 2 5 5 6" xfId="15841" xr:uid="{E1D9315D-E41D-4293-97CD-C5D0ADA56694}"/>
    <cellStyle name="Вывод 2 2 5 5 7" xfId="16850" xr:uid="{DBCFA506-8C0C-402D-A5A5-C7C64069C710}"/>
    <cellStyle name="Вывод 2 2 5 5 8" xfId="20075" xr:uid="{B4007D91-87A4-40B4-BFF6-D50AE6DCB7DF}"/>
    <cellStyle name="Вывод 2 2 5 6" xfId="2767" xr:uid="{E913C589-AAC0-4E88-BA5B-369A8A534C20}"/>
    <cellStyle name="Вывод 2 2 5 6 2" xfId="5017" xr:uid="{F1DC584C-A6F8-4E9C-B960-203642044F14}"/>
    <cellStyle name="Вывод 2 2 5 6 3" xfId="5648" xr:uid="{BE12F44F-2722-4AFF-B012-4C3C8DC3733A}"/>
    <cellStyle name="Вывод 2 2 5 6 4" xfId="9648" xr:uid="{13F2DDD2-66A9-47AD-AC5E-97FE1760C678}"/>
    <cellStyle name="Вывод 2 2 5 6 5" xfId="12638" xr:uid="{746A935B-2198-4699-A371-845DBB0B67F2}"/>
    <cellStyle name="Вывод 2 2 5 6 6" xfId="13407" xr:uid="{D5B04745-53DD-4470-90D4-3D612FEBC490}"/>
    <cellStyle name="Вывод 2 2 5 6 7" xfId="17070" xr:uid="{2AB45322-E4F7-4A8F-A98C-4F09866B17E0}"/>
    <cellStyle name="Вывод 2 2 5 6 8" xfId="20296" xr:uid="{84110B50-9A2F-476C-BDCB-58CD0028284F}"/>
    <cellStyle name="Вывод 2 2 5 7" xfId="493" xr:uid="{BFC2AC79-FBFF-42BF-B7BF-AB1F76D77596}"/>
    <cellStyle name="Вывод 2 2 5 7 2" xfId="5305" xr:uid="{8EA62A1D-E6F9-42C5-B2E5-D7D999C1FE39}"/>
    <cellStyle name="Вывод 2 2 5 7 3" xfId="9934" xr:uid="{402F0B6D-4B9B-456C-995D-01E23A85348F}"/>
    <cellStyle name="Вывод 2 2 5 7 4" xfId="12926" xr:uid="{04571C79-38BD-41F5-BC8E-9453A5740C42}"/>
    <cellStyle name="Вывод 2 2 5 7 5" xfId="13481" xr:uid="{08BC8E9B-09FC-4042-95BA-BA90F216DC1B}"/>
    <cellStyle name="Вывод 2 2 5 7 6" xfId="17355" xr:uid="{D362C47E-2280-4248-A01E-C04CAC40698A}"/>
    <cellStyle name="Вывод 2 2 5 8" xfId="5501" xr:uid="{31CF7547-8E73-4386-8311-A1F42753F3ED}"/>
    <cellStyle name="Вывод 2 2 5 8 2" xfId="10132" xr:uid="{D0F91CAD-387B-4BA8-8F7A-90FD346D6CEA}"/>
    <cellStyle name="Вывод 2 2 5 8 3" xfId="13124" xr:uid="{452B2A44-2FA5-4D62-95E2-7CE481168CAD}"/>
    <cellStyle name="Вывод 2 2 5 8 4" xfId="14105" xr:uid="{40957177-B793-4DD0-95C0-C493857B4A12}"/>
    <cellStyle name="Вывод 2 2 5 8 5" xfId="17550" xr:uid="{483D5139-4B80-47C0-802C-FEC1435BF19D}"/>
    <cellStyle name="Вывод 2 2 5 9" xfId="6140" xr:uid="{D43D53FB-2142-4B1B-A600-36F3D65DA4F8}"/>
    <cellStyle name="Вывод 2 2 6" xfId="238" xr:uid="{5FE385A4-AC10-4A70-ACE6-00E11EA5DC9A}"/>
    <cellStyle name="Вывод 2 2 6 10" xfId="8422" xr:uid="{A194EB86-C170-4178-BE1A-67DF21034C21}"/>
    <cellStyle name="Вывод 2 2 6 11" xfId="10445" xr:uid="{BBD2A095-AA8E-483B-89A8-2A2942936231}"/>
    <cellStyle name="Вывод 2 2 6 12" xfId="13314" xr:uid="{A213670C-8288-4FCD-A9D6-625A675C428F}"/>
    <cellStyle name="Вывод 2 2 6 13" xfId="16305" xr:uid="{8F2F0638-9A46-4EE8-A6F7-D45457FB1077}"/>
    <cellStyle name="Вывод 2 2 6 14" xfId="17881" xr:uid="{D5D81161-F357-45A1-9D90-9EA5602A5D18}"/>
    <cellStyle name="Вывод 2 2 6 15" xfId="18116" xr:uid="{96508470-FC56-4E7C-9943-BB799D475EC5}"/>
    <cellStyle name="Вывод 2 2 6 2" xfId="1761" xr:uid="{169E514F-7872-4EE4-A0DB-F12297C232A8}"/>
    <cellStyle name="Вывод 2 2 6 2 2" xfId="4019" xr:uid="{F3E97E80-50EF-4AE0-BE51-C2E007D54CF1}"/>
    <cellStyle name="Вывод 2 2 6 2 3" xfId="5929" xr:uid="{AF08B154-4B87-4301-8C9F-8B47A86EAF9F}"/>
    <cellStyle name="Вывод 2 2 6 2 4" xfId="7200" xr:uid="{5477F42B-C31B-443E-9489-27F51551C688}"/>
    <cellStyle name="Вывод 2 2 6 2 5" xfId="11634" xr:uid="{FA0C1A90-9306-477F-9D55-C2AB6AB3C8CF}"/>
    <cellStyle name="Вывод 2 2 6 2 6" xfId="14305" xr:uid="{65E483CE-5AB8-4AA8-B452-F378E84A8D9A}"/>
    <cellStyle name="Вывод 2 2 6 2 7" xfId="19296" xr:uid="{0706ECB3-EE6D-4062-B498-483775E4438D}"/>
    <cellStyle name="Вывод 2 2 6 3" xfId="1640" xr:uid="{CEDC87C4-A0CB-4E0D-AE2B-6B6BF7426686}"/>
    <cellStyle name="Вывод 2 2 6 3 2" xfId="3900" xr:uid="{91132D1C-6E98-4806-849D-89CE473D23DD}"/>
    <cellStyle name="Вывод 2 2 6 3 3" xfId="5653" xr:uid="{6946375E-52CD-402C-B88A-1357F2A1930D}"/>
    <cellStyle name="Вывод 2 2 6 3 4" xfId="7347" xr:uid="{2D3A1183-EBB6-417E-B9EC-90E38F23A0C8}"/>
    <cellStyle name="Вывод 2 2 6 3 5" xfId="11511" xr:uid="{E87BF9C7-E113-4CB8-9BD4-6D51016B3E4D}"/>
    <cellStyle name="Вывод 2 2 6 3 6" xfId="15712" xr:uid="{924FEB67-61DE-4CF4-913F-FB746295F18C}"/>
    <cellStyle name="Вывод 2 2 6 3 7" xfId="19177" xr:uid="{49CE949E-9B63-4751-88D0-B5ED0ABFB648}"/>
    <cellStyle name="Вывод 2 2 6 4" xfId="1162" xr:uid="{74DFDA16-2B9B-458C-9969-41E4FCD9DA9F}"/>
    <cellStyle name="Вывод 2 2 6 4 2" xfId="3427" xr:uid="{0BEDC0EE-B37C-42FB-A769-C7DE15395648}"/>
    <cellStyle name="Вывод 2 2 6 4 3" xfId="5931" xr:uid="{6B2587E9-7785-42DA-B591-045CD9B5C749}"/>
    <cellStyle name="Вывод 2 2 6 4 4" xfId="7879" xr:uid="{C2645F8B-316E-4903-806D-ED2015D4C2E4}"/>
    <cellStyle name="Вывод 2 2 6 4 5" xfId="11034" xr:uid="{4FB0C7A5-B146-4008-BA63-3CBCBDE33BEA}"/>
    <cellStyle name="Вывод 2 2 6 4 6" xfId="14981" xr:uid="{EA7647C1-E5A3-4553-B4BA-23A7DA07EB10}"/>
    <cellStyle name="Вывод 2 2 6 4 7" xfId="18704" xr:uid="{4EBCABB9-49A9-40C5-81A6-D191BEE7B1A7}"/>
    <cellStyle name="Вывод 2 2 6 5" xfId="2645" xr:uid="{7AFED6AF-2C67-42E0-A078-24D9B1C0B487}"/>
    <cellStyle name="Вывод 2 2 6 5 2" xfId="4895" xr:uid="{A4552E97-DCE4-4F01-B60D-2273D0FA9B21}"/>
    <cellStyle name="Вывод 2 2 6 5 3" xfId="6143" xr:uid="{7E532F67-872A-4CF4-AB4C-ECEE717B1561}"/>
    <cellStyle name="Вывод 2 2 6 5 4" xfId="9526" xr:uid="{714942CA-5518-4B0A-B91F-1058EFE1C4DE}"/>
    <cellStyle name="Вывод 2 2 6 5 5" xfId="12516" xr:uid="{771BA8C3-84D6-44A4-9729-F3BCFC0EE26C}"/>
    <cellStyle name="Вывод 2 2 6 5 6" xfId="13321" xr:uid="{4F988CEE-DA6B-4A61-AB6C-F90057C1B6DB}"/>
    <cellStyle name="Вывод 2 2 6 5 7" xfId="16948" xr:uid="{3C975EEC-D859-48B6-9C6F-78D1F55C5E1C}"/>
    <cellStyle name="Вывод 2 2 6 5 8" xfId="20174" xr:uid="{3D8E3354-2EE3-482F-BC29-0FB923C7F031}"/>
    <cellStyle name="Вывод 2 2 6 6" xfId="2842" xr:uid="{85B1E00E-A184-467E-8CF8-B1C590966D13}"/>
    <cellStyle name="Вывод 2 2 6 6 2" xfId="5092" xr:uid="{4EB1099E-0B24-4757-B38D-D6C6A2DF9CE3}"/>
    <cellStyle name="Вывод 2 2 6 6 3" xfId="6144" xr:uid="{CD917F35-AFD3-4911-A0F9-3A7EB7D613B8}"/>
    <cellStyle name="Вывод 2 2 6 6 4" xfId="9723" xr:uid="{0845F7B9-7010-4D77-B96D-707412761CE5}"/>
    <cellStyle name="Вывод 2 2 6 6 5" xfId="12713" xr:uid="{86C30708-9C17-4491-805B-DCBE65D332DB}"/>
    <cellStyle name="Вывод 2 2 6 6 6" xfId="13373" xr:uid="{FB442A01-110A-49B9-AECC-4F0A82C6143F}"/>
    <cellStyle name="Вывод 2 2 6 6 7" xfId="17145" xr:uid="{3E2EBD19-545B-46BD-A94D-6020A033C0FD}"/>
    <cellStyle name="Вывод 2 2 6 6 8" xfId="20371" xr:uid="{61F40E1E-E32B-43DF-9DB0-1C202859DE48}"/>
    <cellStyle name="Вывод 2 2 6 7" xfId="573" xr:uid="{CC813758-4A89-472C-8098-8D7863218966}"/>
    <cellStyle name="Вывод 2 2 6 7 2" xfId="5248" xr:uid="{DF996015-8ED2-4D97-8C97-55B980D4B83A}"/>
    <cellStyle name="Вывод 2 2 6 7 3" xfId="9877" xr:uid="{0E958657-BD31-448F-9CBA-BE43B0716109}"/>
    <cellStyle name="Вывод 2 2 6 7 4" xfId="12869" xr:uid="{BFE96685-CDFB-4CC5-8E43-EAECD6F8FB8C}"/>
    <cellStyle name="Вывод 2 2 6 7 5" xfId="15652" xr:uid="{6474842F-35C6-411D-8755-8FC0625F4052}"/>
    <cellStyle name="Вывод 2 2 6 7 6" xfId="17299" xr:uid="{E29CD32D-4B46-46FB-8B1A-EB056188C847}"/>
    <cellStyle name="Вывод 2 2 6 8" xfId="5576" xr:uid="{E478BB34-D760-42F6-8FF0-F8E2323C7D33}"/>
    <cellStyle name="Вывод 2 2 6 8 2" xfId="10207" xr:uid="{B51B1455-ECF2-444E-98B6-B80E299576F2}"/>
    <cellStyle name="Вывод 2 2 6 8 3" xfId="13199" xr:uid="{8960C453-9F5F-4D0A-9683-A5CF73EF2BB4}"/>
    <cellStyle name="Вывод 2 2 6 8 4" xfId="15837" xr:uid="{BDC79D27-78BE-4540-9940-E8F78A57F22B}"/>
    <cellStyle name="Вывод 2 2 6 8 5" xfId="17625" xr:uid="{0667DCA8-C8D5-49F6-9793-7C14CCB2325E}"/>
    <cellStyle name="Вывод 2 2 6 9" xfId="5666" xr:uid="{CDEF0E41-DCD7-4B73-B5AA-25D4CBC00A12}"/>
    <cellStyle name="Вывод 2 2 7" xfId="653" xr:uid="{E5AC10A8-05F6-4815-BB83-7CA41FB18608}"/>
    <cellStyle name="Вывод 2 2 7 10" xfId="18200" xr:uid="{6070F531-4575-4375-B05B-C21F27B5D354}"/>
    <cellStyle name="Вывод 2 2 7 2" xfId="2014" xr:uid="{8C379D1C-53D2-4DD3-8AB0-C7667FC85AF0}"/>
    <cellStyle name="Вывод 2 2 7 2 2" xfId="4272" xr:uid="{AB1932CB-7E4C-4EB9-9690-D989AE653B18}"/>
    <cellStyle name="Вывод 2 2 7 2 3" xfId="8897" xr:uid="{3E66BBCB-A730-428F-BE3C-460BE6208183}"/>
    <cellStyle name="Вывод 2 2 7 2 4" xfId="11887" xr:uid="{EEB1865C-414B-4AFF-827E-302FCC1E9C7D}"/>
    <cellStyle name="Вывод 2 2 7 2 5" xfId="13335" xr:uid="{0821A80E-FF33-4E43-8862-C752EAE6C6AC}"/>
    <cellStyle name="Вывод 2 2 7 2 6" xfId="19549" xr:uid="{DC166A17-A52D-4D21-AC59-4849BDDFF09D}"/>
    <cellStyle name="Вывод 2 2 7 3" xfId="1242" xr:uid="{166B9E02-C7F2-4332-B9FE-720F798A2F68}"/>
    <cellStyle name="Вывод 2 2 7 3 2" xfId="3507" xr:uid="{30B95951-DA9F-4F08-902F-4D31A096006A}"/>
    <cellStyle name="Вывод 2 2 7 3 3" xfId="7797" xr:uid="{2D4DA7C8-DBD9-405F-889D-780EA895842E}"/>
    <cellStyle name="Вывод 2 2 7 3 4" xfId="11114" xr:uid="{34199EAD-3CC8-4F72-A258-6AE884B5AD47}"/>
    <cellStyle name="Вывод 2 2 7 3 5" xfId="15250" xr:uid="{B77A291A-CDA5-4DB4-A25E-C5A9331C2467}"/>
    <cellStyle name="Вывод 2 2 7 3 6" xfId="18784" xr:uid="{FF4CF864-1E32-4666-9979-B3164B2C7663}"/>
    <cellStyle name="Вывод 2 2 7 4" xfId="2923" xr:uid="{6AB32470-0C49-4F86-B2A8-5A5EC924989E}"/>
    <cellStyle name="Вывод 2 2 7 5" xfId="6145" xr:uid="{2887D1F4-B9B1-4A9B-8174-EFE78D0D06CE}"/>
    <cellStyle name="Вывод 2 2 7 6" xfId="8371" xr:uid="{95A3B125-B156-42D6-BADB-AB8F0359A4C3}"/>
    <cellStyle name="Вывод 2 2 7 7" xfId="10525" xr:uid="{A4504663-658D-4F49-BE75-EEE58BDDE1F0}"/>
    <cellStyle name="Вывод 2 2 7 8" xfId="13978" xr:uid="{0299F62D-00AB-4C1E-9E83-650059E32DE4}"/>
    <cellStyle name="Вывод 2 2 7 9" xfId="16385" xr:uid="{30313E5F-FFD3-4182-ABD6-C46CC1C6CFA3}"/>
    <cellStyle name="Вывод 2 2 8" xfId="774" xr:uid="{E2EC1126-D1C5-49A0-92E7-8D285B62B1EE}"/>
    <cellStyle name="Вывод 2 2 8 10" xfId="18321" xr:uid="{8C5BD5F7-BE7C-4BA3-B46B-C27610CB75A7}"/>
    <cellStyle name="Вывод 2 2 8 2" xfId="2135" xr:uid="{ABD30A57-2FC9-4006-B6B7-A1062509A8A7}"/>
    <cellStyle name="Вывод 2 2 8 2 2" xfId="4393" xr:uid="{CC7DC359-7156-4E16-AC13-823EAE12A5CD}"/>
    <cellStyle name="Вывод 2 2 8 2 3" xfId="9018" xr:uid="{B9B4A3FF-7352-4407-9E86-47DC81F78EC9}"/>
    <cellStyle name="Вывод 2 2 8 2 4" xfId="12008" xr:uid="{57BC1960-9F0E-4FF7-B3EB-AE9F8C3F77A2}"/>
    <cellStyle name="Вывод 2 2 8 2 5" xfId="15080" xr:uid="{DCD32768-2C31-48CB-9DCB-4775E4149782}"/>
    <cellStyle name="Вывод 2 2 8 2 6" xfId="19670" xr:uid="{A78052F6-BC1D-4B96-AD41-832F33C65EDF}"/>
    <cellStyle name="Вывод 2 2 8 3" xfId="1363" xr:uid="{0E02DD5A-B375-4404-8E8A-64F15776C90D}"/>
    <cellStyle name="Вывод 2 2 8 3 2" xfId="3628" xr:uid="{3C8D64C3-CD76-49D1-8C7A-201DF7298477}"/>
    <cellStyle name="Вывод 2 2 8 3 3" xfId="7694" xr:uid="{C47BF303-25BD-4ABF-B54D-42A3D8E7CCEC}"/>
    <cellStyle name="Вывод 2 2 8 3 4" xfId="11235" xr:uid="{48143CC2-DECA-480E-89B7-AD194C2B4C3F}"/>
    <cellStyle name="Вывод 2 2 8 3 5" xfId="14083" xr:uid="{5435DA08-31C6-4014-A337-217C43978A76}"/>
    <cellStyle name="Вывод 2 2 8 3 6" xfId="18905" xr:uid="{4D140376-C884-499F-AE26-2CD02BF99073}"/>
    <cellStyle name="Вывод 2 2 8 4" xfId="3044" xr:uid="{DCB2AB56-C0D5-49B9-9FD6-05D5248F43CB}"/>
    <cellStyle name="Вывод 2 2 8 5" xfId="6146" xr:uid="{DF02BEA5-5C37-4CC7-9CEC-54E6111EFAAF}"/>
    <cellStyle name="Вывод 2 2 8 6" xfId="8263" xr:uid="{C7BF2504-1CF6-4509-A3CD-8B31390F4018}"/>
    <cellStyle name="Вывод 2 2 8 7" xfId="10646" xr:uid="{312E4489-6E9A-47D8-A1A5-964C149FB6D6}"/>
    <cellStyle name="Вывод 2 2 8 8" xfId="15008" xr:uid="{B3AC9676-0DA9-4E51-B66C-78890E1361E6}"/>
    <cellStyle name="Вывод 2 2 8 9" xfId="16506" xr:uid="{09539F46-1547-4414-BBEB-F1511A5413CD}"/>
    <cellStyle name="Вывод 2 2 9" xfId="850" xr:uid="{C7CA20E2-B0C5-4DFB-A1EC-60A06FB31940}"/>
    <cellStyle name="Вывод 2 2 9 10" xfId="18397" xr:uid="{42935B28-6B35-47A3-B736-DABADFF418AB}"/>
    <cellStyle name="Вывод 2 2 9 2" xfId="2211" xr:uid="{35CE7612-01BD-4FED-8736-A8B741B81131}"/>
    <cellStyle name="Вывод 2 2 9 2 2" xfId="4469" xr:uid="{15D9C2A7-8FCD-49BE-BB0F-693922369819}"/>
    <cellStyle name="Вывод 2 2 9 2 3" xfId="9094" xr:uid="{3580F29C-17AF-4645-9BC4-7BA1BF5456FD}"/>
    <cellStyle name="Вывод 2 2 9 2 4" xfId="12084" xr:uid="{6CF6AB77-B87B-4D06-B322-44EE73C08DF5}"/>
    <cellStyle name="Вывод 2 2 9 2 5" xfId="13389" xr:uid="{2FF07C93-0000-4859-91C2-62493CCAF126}"/>
    <cellStyle name="Вывод 2 2 9 2 6" xfId="19746" xr:uid="{0B911D9D-0325-4E9F-B1FF-524E18CACEAB}"/>
    <cellStyle name="Вывод 2 2 9 3" xfId="1439" xr:uid="{3D75912D-C787-4BE2-8F91-1F2570A4393A}"/>
    <cellStyle name="Вывод 2 2 9 3 2" xfId="3704" xr:uid="{B7F868C4-3DC7-4F68-A40E-ED07A39F47AB}"/>
    <cellStyle name="Вывод 2 2 9 3 3" xfId="7194" xr:uid="{37388472-FD2A-44D8-8C13-7D6D97C499C2}"/>
    <cellStyle name="Вывод 2 2 9 3 4" xfId="11311" xr:uid="{AD58BB3C-983F-4A42-A4D4-F8ECE02BA992}"/>
    <cellStyle name="Вывод 2 2 9 3 5" xfId="13967" xr:uid="{D6FA272F-B224-48E2-90CE-4071185E41D3}"/>
    <cellStyle name="Вывод 2 2 9 3 6" xfId="18981" xr:uid="{0EFAF198-C27A-49FA-835C-7529D0AAEA15}"/>
    <cellStyle name="Вывод 2 2 9 4" xfId="3120" xr:uid="{C221DA25-F6F9-49F3-856A-4D4B0E9DAC3D}"/>
    <cellStyle name="Вывод 2 2 9 5" xfId="6147" xr:uid="{3E13E409-C16A-4E6C-AECF-71833ABA9CF8}"/>
    <cellStyle name="Вывод 2 2 9 6" xfId="8184" xr:uid="{B93D67CC-35FF-44B3-9682-6998F06DC811}"/>
    <cellStyle name="Вывод 2 2 9 7" xfId="10722" xr:uid="{FC598D56-C012-4757-AE03-2A99738859EE}"/>
    <cellStyle name="Вывод 2 2 9 8" xfId="15706" xr:uid="{BB2C1AB5-2062-4367-92B4-EE5AA0817E15}"/>
    <cellStyle name="Вывод 2 2 9 9" xfId="16582" xr:uid="{A18914C8-B076-41A4-AFB1-D829A6CCDE8C}"/>
    <cellStyle name="Вывод 2 20" xfId="8593" xr:uid="{AF3D3FA1-2041-4ECB-A22E-6F7866358014}"/>
    <cellStyle name="Вывод 2 21" xfId="8604" xr:uid="{BBE3B98F-70C0-476B-96D5-164D865516BF}"/>
    <cellStyle name="Вывод 2 22" xfId="14236" xr:uid="{2709566A-93BD-448E-89D0-0EBA720FEE45}"/>
    <cellStyle name="Вывод 2 23" xfId="15258" xr:uid="{FF9B2973-AD4A-4929-8007-552D6339E192}"/>
    <cellStyle name="Вывод 2 24" xfId="17706" xr:uid="{8A970051-19CE-4DAE-8B19-67E6D12E4782}"/>
    <cellStyle name="Вывод 2 25" xfId="17703" xr:uid="{E3B1EE06-3CC3-4ABA-A3A8-75A86750A729}"/>
    <cellStyle name="Вывод 2 3" xfId="91" xr:uid="{00000000-0005-0000-0000-00002F000000}"/>
    <cellStyle name="Вывод 2 3 10" xfId="2647" xr:uid="{2E10A2C8-25C8-49FA-B739-A1F7FBAA5581}"/>
    <cellStyle name="Вывод 2 3 10 2" xfId="4897" xr:uid="{4238D38A-B08C-4A47-880C-595E74717AA8}"/>
    <cellStyle name="Вывод 2 3 10 3" xfId="9528" xr:uid="{5FB8028D-EF25-4D24-82A8-3E4E70DC9C0E}"/>
    <cellStyle name="Вывод 2 3 10 4" xfId="12518" xr:uid="{8AFCE734-3DFB-4133-B303-B640F1BB1D1D}"/>
    <cellStyle name="Вывод 2 3 10 5" xfId="15188" xr:uid="{B3A09EB3-68C0-4E13-AFFD-CD15E4CE71A0}"/>
    <cellStyle name="Вывод 2 3 10 6" xfId="16950" xr:uid="{6E9D2A5B-E59E-49C8-AB68-6F6FEBD36BDE}"/>
    <cellStyle name="Вывод 2 3 10 7" xfId="20176" xr:uid="{42F8C885-138A-47C1-B1DE-69DBB0E04E1B}"/>
    <cellStyle name="Вывод 2 3 11" xfId="2700" xr:uid="{70EF7232-5EFD-4F25-BFAE-48B5E43FE436}"/>
    <cellStyle name="Вывод 2 3 11 2" xfId="4950" xr:uid="{B1091862-D8EF-468D-A00F-85C9546CFC59}"/>
    <cellStyle name="Вывод 2 3 11 3" xfId="9581" xr:uid="{CF681925-5DDB-4DDC-97BC-2F9B05574D09}"/>
    <cellStyle name="Вывод 2 3 11 4" xfId="12571" xr:uid="{CC51D85C-6968-4288-815B-5E6BB90484E1}"/>
    <cellStyle name="Вывод 2 3 11 5" xfId="15259" xr:uid="{C81A7AF9-0CB9-47BF-B0D2-FD656487DE24}"/>
    <cellStyle name="Вывод 2 3 11 6" xfId="17003" xr:uid="{9C86EEE4-10AA-40C7-961C-EB497E19E113}"/>
    <cellStyle name="Вывод 2 3 11 7" xfId="20229" xr:uid="{DB57169F-8BBC-4EBE-9C1C-D1EC8B3DAA92}"/>
    <cellStyle name="Вывод 2 3 12" xfId="436" xr:uid="{4213F272-0EAC-4F5A-9897-63ACF17C5600}"/>
    <cellStyle name="Вывод 2 3 12 2" xfId="5373" xr:uid="{E7E3FBF3-8264-44C7-BA03-C8AEBFEFE09B}"/>
    <cellStyle name="Вывод 2 3 12 3" xfId="10002" xr:uid="{A5ACDFCF-B68F-4787-BBA4-CB8EC2588E38}"/>
    <cellStyle name="Вывод 2 3 12 4" xfId="12994" xr:uid="{D3A8698E-FC2A-42FB-9671-0D5A5E9F1C83}"/>
    <cellStyle name="Вывод 2 3 12 5" xfId="16099" xr:uid="{46E90617-4D8D-41C2-A64C-7BFDEA95FBE0}"/>
    <cellStyle name="Вывод 2 3 12 6" xfId="17423" xr:uid="{9071DA3C-66AA-470A-89D7-ED6ADD44354E}"/>
    <cellStyle name="Вывод 2 3 13" xfId="5434" xr:uid="{2918CFCF-FFBF-46EC-9324-2D9F00D1680E}"/>
    <cellStyle name="Вывод 2 3 13 2" xfId="10065" xr:uid="{E5176F5D-99B9-4899-8C6A-F8F9F1623031}"/>
    <cellStyle name="Вывод 2 3 13 3" xfId="13057" xr:uid="{1DB31BA2-EF6B-41C4-AA44-D8812BD72E75}"/>
    <cellStyle name="Вывод 2 3 13 4" xfId="14061" xr:uid="{3B5454F3-2537-422B-ADC9-398A5CBB681F}"/>
    <cellStyle name="Вывод 2 3 13 5" xfId="17483" xr:uid="{CD827BF8-5434-465E-9B3F-890C65676624}"/>
    <cellStyle name="Вывод 2 3 14" xfId="6148" xr:uid="{FD1B137D-46DD-4327-8205-D1B0013B2CCC}"/>
    <cellStyle name="Вывод 2 3 15" xfId="8549" xr:uid="{85A19DB9-31C6-4E27-852E-963800DD6E96}"/>
    <cellStyle name="Вывод 2 3 16" xfId="10308" xr:uid="{C8FB8045-3AAD-4DD2-AF97-E14F36B971BD}"/>
    <cellStyle name="Вывод 2 3 17" xfId="15974" xr:uid="{10D37CCC-2882-401F-9A92-FFBEBE047895}"/>
    <cellStyle name="Вывод 2 3 18" xfId="16168" xr:uid="{09592B65-D074-45F0-B48B-5EB4257350D5}"/>
    <cellStyle name="Вывод 2 3 19" xfId="17735" xr:uid="{503F4285-940C-4466-AAAE-D0E099C01620}"/>
    <cellStyle name="Вывод 2 3 2" xfId="180" xr:uid="{F5ABE398-0C9C-4AF6-A197-C18C1D00A227}"/>
    <cellStyle name="Вывод 2 3 2 10" xfId="8481" xr:uid="{D0035321-04D8-434A-95AA-B8731F52CF32}"/>
    <cellStyle name="Вывод 2 3 2 11" xfId="10383" xr:uid="{F9BBDFB5-CC89-4A39-A91B-49A78759DD5C}"/>
    <cellStyle name="Вывод 2 3 2 12" xfId="14246" xr:uid="{D65E27BE-5C21-48A2-B935-A561EDB7E7CC}"/>
    <cellStyle name="Вывод 2 3 2 13" xfId="16243" xr:uid="{AA686915-36F1-4C9B-B086-2E4D7ABB66E7}"/>
    <cellStyle name="Вывод 2 3 2 14" xfId="17823" xr:uid="{31109A48-8B1A-4C37-A89B-2515B06F1E2E}"/>
    <cellStyle name="Вывод 2 3 2 15" xfId="18059" xr:uid="{8A13FBCF-2217-47F2-9ED1-E6AD01A1DCF1}"/>
    <cellStyle name="Вывод 2 3 2 2" xfId="1704" xr:uid="{6AF123E8-6CAB-455D-944F-39E5608217D2}"/>
    <cellStyle name="Вывод 2 3 2 2 2" xfId="3962" xr:uid="{CCD4C032-F411-4C3F-BFF5-D8BAA9FCF0AE}"/>
    <cellStyle name="Вывод 2 3 2 2 3" xfId="5897" xr:uid="{6D60A411-1EAB-4B72-9B32-03D619DC4C19}"/>
    <cellStyle name="Вывод 2 3 2 2 4" xfId="7412" xr:uid="{7288926C-49AC-4F0A-B595-C741BC0ADE66}"/>
    <cellStyle name="Вывод 2 3 2 2 5" xfId="11576" xr:uid="{321D8C74-59F2-441C-8A2A-00E78A46740F}"/>
    <cellStyle name="Вывод 2 3 2 2 6" xfId="16095" xr:uid="{EA970593-8F27-494E-9AC5-B44EE04B924C}"/>
    <cellStyle name="Вывод 2 3 2 2 7" xfId="19239" xr:uid="{EFB30FC5-EE60-4491-B454-33D5955305C2}"/>
    <cellStyle name="Вывод 2 3 2 3" xfId="1847" xr:uid="{84AFBD56-FC59-402A-8630-4473939F5EB7}"/>
    <cellStyle name="Вывод 2 3 2 3 2" xfId="4105" xr:uid="{D448B53F-7FA4-4FC9-BAE3-DBDD0BA07D91}"/>
    <cellStyle name="Вывод 2 3 2 3 3" xfId="5899" xr:uid="{3336BD83-3214-472B-ABB5-9BA7406EF0CC}"/>
    <cellStyle name="Вывод 2 3 2 3 4" xfId="8730" xr:uid="{0A9BF60C-7CA4-4B9A-88CD-C03FC0A94FE1}"/>
    <cellStyle name="Вывод 2 3 2 3 5" xfId="11720" xr:uid="{EB3DF2A4-AE9B-4C84-8A77-7A5C98CFE223}"/>
    <cellStyle name="Вывод 2 3 2 3 6" xfId="14391" xr:uid="{C540AD5D-F685-4301-A426-F41F4C563554}"/>
    <cellStyle name="Вывод 2 3 2 3 7" xfId="19382" xr:uid="{3F3161DD-195E-41C8-B307-5B68DD010EA5}"/>
    <cellStyle name="Вывод 2 3 2 4" xfId="1100" xr:uid="{83058F20-5A8E-427F-B314-E51C5E6523B9}"/>
    <cellStyle name="Вывод 2 3 2 4 2" xfId="3365" xr:uid="{1141F781-32E9-4AD6-BB60-B6C98BF0423A}"/>
    <cellStyle name="Вывод 2 3 2 4 3" xfId="6150" xr:uid="{127CBD0D-826D-4D1E-BDF7-654379CE6398}"/>
    <cellStyle name="Вывод 2 3 2 4 4" xfId="7942" xr:uid="{24A2BFD3-62B5-483D-9DED-4C9B5415B501}"/>
    <cellStyle name="Вывод 2 3 2 4 5" xfId="10972" xr:uid="{A4599C6C-168F-4D9F-A772-3E87DC179018}"/>
    <cellStyle name="Вывод 2 3 2 4 6" xfId="16096" xr:uid="{3D4C7A05-F791-4ABA-83F9-62F8A643D15D}"/>
    <cellStyle name="Вывод 2 3 2 4 7" xfId="18642" xr:uid="{5C2ECFAC-478D-4BB0-9AF2-266DC6E139C3}"/>
    <cellStyle name="Вывод 2 3 2 5" xfId="2576" xr:uid="{E28ADF44-2BFF-467D-BFE6-AE6CA1DBC866}"/>
    <cellStyle name="Вывод 2 3 2 5 2" xfId="4827" xr:uid="{E50AA741-62AF-470A-840A-74A558A8523A}"/>
    <cellStyle name="Вывод 2 3 2 5 3" xfId="5665" xr:uid="{8CAE6754-1458-46FB-BF1B-A9876025A2E3}"/>
    <cellStyle name="Вывод 2 3 2 5 4" xfId="9458" xr:uid="{DF49C52C-904D-4310-A1ED-AC05F1F60CBA}"/>
    <cellStyle name="Вывод 2 3 2 5 5" xfId="12448" xr:uid="{1E9EA862-8C51-409A-9D61-CDAC407B8B39}"/>
    <cellStyle name="Вывод 2 3 2 5 6" xfId="13924" xr:uid="{B999948D-D5A4-4939-8F3B-CA8C607384F4}"/>
    <cellStyle name="Вывод 2 3 2 5 7" xfId="16880" xr:uid="{9D9E30B4-45FE-47F4-85E5-F0D057D31AEB}"/>
    <cellStyle name="Вывод 2 3 2 5 8" xfId="20105" xr:uid="{CA7F9DA2-4F87-4267-81A2-3EE28BE42B50}"/>
    <cellStyle name="Вывод 2 3 2 6" xfId="2785" xr:uid="{6EDC68A0-B977-453D-9351-2444B1063F32}"/>
    <cellStyle name="Вывод 2 3 2 6 2" xfId="5035" xr:uid="{3FE569AC-0E25-40A0-B943-98BCCC1D449C}"/>
    <cellStyle name="Вывод 2 3 2 6 3" xfId="5708" xr:uid="{E3B4E32F-1892-4C4D-B727-AD6D932928B9}"/>
    <cellStyle name="Вывод 2 3 2 6 4" xfId="9666" xr:uid="{F1B648FE-10A6-4E57-A927-B1FA0CD0B970}"/>
    <cellStyle name="Вывод 2 3 2 6 5" xfId="12656" xr:uid="{7E525E35-7AF3-4084-BB18-0F66A33AA881}"/>
    <cellStyle name="Вывод 2 3 2 6 6" xfId="14232" xr:uid="{C8BC8F0A-C6DF-4BF5-9B8B-13C5F462CC7D}"/>
    <cellStyle name="Вывод 2 3 2 6 7" xfId="17088" xr:uid="{3DA845AA-AE55-470F-A99A-D6F5054384A0}"/>
    <cellStyle name="Вывод 2 3 2 6 8" xfId="20314" xr:uid="{EF049F64-1FB2-4659-B9A7-85B7FBE0DBAA}"/>
    <cellStyle name="Вывод 2 3 2 7" xfId="511" xr:uid="{1BC7557B-00D9-43A4-8CC2-B13629D2E674}"/>
    <cellStyle name="Вывод 2 3 2 7 2" xfId="5242" xr:uid="{B7AD6494-FDC3-4ED5-A890-911A4816AD37}"/>
    <cellStyle name="Вывод 2 3 2 7 3" xfId="9871" xr:uid="{652C9F16-544A-42E5-B5C1-509FDE200133}"/>
    <cellStyle name="Вывод 2 3 2 7 4" xfId="12863" xr:uid="{7C13EB40-4896-42F3-86DE-69EA4220CC84}"/>
    <cellStyle name="Вывод 2 3 2 7 5" xfId="13641" xr:uid="{1B93113A-492E-4C37-86A4-F066768D0772}"/>
    <cellStyle name="Вывод 2 3 2 7 6" xfId="17293" xr:uid="{C39266E0-AE0F-4013-A877-E0ADC781C2EE}"/>
    <cellStyle name="Вывод 2 3 2 8" xfId="5519" xr:uid="{5797FB8F-13B9-4DFD-B9C4-E8AE1ED64E08}"/>
    <cellStyle name="Вывод 2 3 2 8 2" xfId="10150" xr:uid="{D4A69705-1207-4648-804C-0E322411AD70}"/>
    <cellStyle name="Вывод 2 3 2 8 3" xfId="13142" xr:uid="{5AD83223-0919-4E73-BF7A-1B6590DF075E}"/>
    <cellStyle name="Вывод 2 3 2 8 4" xfId="13378" xr:uid="{A6AFC83C-2D05-4E9C-AF63-7351B41C2E49}"/>
    <cellStyle name="Вывод 2 3 2 8 5" xfId="17568" xr:uid="{4D09726D-44CC-4FFF-A554-A951AA871C94}"/>
    <cellStyle name="Вывод 2 3 2 9" xfId="6149" xr:uid="{5CAE996C-3C08-440E-97E3-6696F10819AC}"/>
    <cellStyle name="Вывод 2 3 20" xfId="17974" xr:uid="{0D581BF1-99A8-42A4-992C-BD55BC7497EC}"/>
    <cellStyle name="Вывод 2 3 3" xfId="256" xr:uid="{079713B7-5B1A-4312-9C61-39EF666E7538}"/>
    <cellStyle name="Вывод 2 3 3 10" xfId="7217" xr:uid="{AFC4D647-E28D-404F-A9BD-AB93A4A7C9CD}"/>
    <cellStyle name="Вывод 2 3 3 11" xfId="10463" xr:uid="{9D5BADA6-BE28-45CD-939E-663CEC717E20}"/>
    <cellStyle name="Вывод 2 3 3 12" xfId="15656" xr:uid="{24986C97-26FE-48E7-A656-300303D10C8F}"/>
    <cellStyle name="Вывод 2 3 3 13" xfId="16323" xr:uid="{D8B85856-5124-41EE-AFBC-B1F6ABA1EA50}"/>
    <cellStyle name="Вывод 2 3 3 14" xfId="17899" xr:uid="{8F6C613E-147C-4074-ACD0-04A36FD3CF60}"/>
    <cellStyle name="Вывод 2 3 3 15" xfId="18134" xr:uid="{720D6C48-CC48-4E8C-ACA0-701E7B51E66B}"/>
    <cellStyle name="Вывод 2 3 3 2" xfId="1779" xr:uid="{08E419A0-7D4B-46E2-9290-0A4000D54934}"/>
    <cellStyle name="Вывод 2 3 3 2 2" xfId="4037" xr:uid="{02A7A060-DF2B-4A20-9572-B11ABF01187E}"/>
    <cellStyle name="Вывод 2 3 3 2 3" xfId="6152" xr:uid="{EBE8B1F9-0FE3-4B07-96D9-B5CFC99A1719}"/>
    <cellStyle name="Вывод 2 3 3 2 4" xfId="8662" xr:uid="{6BD86B1B-10EE-4C84-8074-9CE8EFDC51FB}"/>
    <cellStyle name="Вывод 2 3 3 2 5" xfId="11652" xr:uid="{82473990-0D3C-481A-8691-3052251F2745}"/>
    <cellStyle name="Вывод 2 3 3 2 6" xfId="15818" xr:uid="{5EF5E962-711E-4FDD-BC63-529BD7A4667F}"/>
    <cellStyle name="Вывод 2 3 3 2 7" xfId="19314" xr:uid="{AECBACA6-9FAD-4595-B7D2-C5FAD71E2497}"/>
    <cellStyle name="Вывод 2 3 3 3" xfId="1952" xr:uid="{E4F9E6B8-EBDF-4B07-B637-451B46FDFDCB}"/>
    <cellStyle name="Вывод 2 3 3 3 2" xfId="4210" xr:uid="{CF9091AC-07C5-42DC-952E-EA9ABF7F1B26}"/>
    <cellStyle name="Вывод 2 3 3 3 3" xfId="6153" xr:uid="{1642F2A2-B010-494B-BBAB-689267299BF0}"/>
    <cellStyle name="Вывод 2 3 3 3 4" xfId="8835" xr:uid="{E8503CDD-A075-48FD-AE70-2B387FD78B7B}"/>
    <cellStyle name="Вывод 2 3 3 3 5" xfId="11825" xr:uid="{028A0FBD-983E-4589-8907-78A07FD6A1FB}"/>
    <cellStyle name="Вывод 2 3 3 3 6" xfId="15442" xr:uid="{B140F152-865A-4FF6-9573-8196D538EA3B}"/>
    <cellStyle name="Вывод 2 3 3 3 7" xfId="19487" xr:uid="{7305A838-7FA9-4464-BDBF-CBE539D52091}"/>
    <cellStyle name="Вывод 2 3 3 4" xfId="1180" xr:uid="{63186C4B-85D3-4427-962A-58D8AF6B30B2}"/>
    <cellStyle name="Вывод 2 3 3 4 2" xfId="3445" xr:uid="{8C74CEDB-D9A8-467F-91AE-1CECD728DC91}"/>
    <cellStyle name="Вывод 2 3 3 4 3" xfId="6154" xr:uid="{4F936CD3-5EB9-4F81-A11D-2DF596B46E05}"/>
    <cellStyle name="Вывод 2 3 3 4 4" xfId="7862" xr:uid="{943DD336-DEE4-4F4C-9B93-AC4B4ACF085D}"/>
    <cellStyle name="Вывод 2 3 3 4 5" xfId="11052" xr:uid="{E32151C1-5078-4407-A139-FB9221C13D0C}"/>
    <cellStyle name="Вывод 2 3 3 4 6" xfId="14703" xr:uid="{58596A00-3921-4AB1-8787-DE0FDE26025A}"/>
    <cellStyle name="Вывод 2 3 3 4 7" xfId="18722" xr:uid="{54AD26FE-4567-42A5-8534-EE7E84D15CAD}"/>
    <cellStyle name="Вывод 2 3 3 5" xfId="2488" xr:uid="{CCC45B50-AB31-4979-BBD0-77B91241B7F7}"/>
    <cellStyle name="Вывод 2 3 3 5 2" xfId="4743" xr:uid="{5F6207BA-B0A0-4663-8420-B4A7003ADAC4}"/>
    <cellStyle name="Вывод 2 3 3 5 3" xfId="6155" xr:uid="{AE1C0E0E-80C9-42D4-BAD6-D4FB8060A104}"/>
    <cellStyle name="Вывод 2 3 3 5 4" xfId="9371" xr:uid="{C8A7CBAB-2343-4196-BE8E-5BF061167329}"/>
    <cellStyle name="Вывод 2 3 3 5 5" xfId="12361" xr:uid="{21D62550-B6E8-43C6-A02B-6662C672603C}"/>
    <cellStyle name="Вывод 2 3 3 5 6" xfId="13617" xr:uid="{6790F424-E7BF-4A13-80EE-48081ADD3B25}"/>
    <cellStyle name="Вывод 2 3 3 5 7" xfId="16796" xr:uid="{5A50D223-DB2D-4239-99BF-A7B3E2711A3C}"/>
    <cellStyle name="Вывод 2 3 3 5 8" xfId="20020" xr:uid="{3141E94B-E537-4D80-AE15-339A25AB5DEF}"/>
    <cellStyle name="Вывод 2 3 3 6" xfId="2860" xr:uid="{33937B1F-01A3-44C9-8546-2A570B73AECE}"/>
    <cellStyle name="Вывод 2 3 3 6 2" xfId="5110" xr:uid="{B19BE4F1-30B2-4860-9416-ACAA1D5594D1}"/>
    <cellStyle name="Вывод 2 3 3 6 3" xfId="6156" xr:uid="{1003EEC2-5FF6-4AA2-AC30-D366FA1C5EAC}"/>
    <cellStyle name="Вывод 2 3 3 6 4" xfId="9741" xr:uid="{8BA4C17E-A615-49D8-8FB6-322917FDE3FB}"/>
    <cellStyle name="Вывод 2 3 3 6 5" xfId="12731" xr:uid="{A4495D48-ECD3-4517-98A7-E6294F905B82}"/>
    <cellStyle name="Вывод 2 3 3 6 6" xfId="14086" xr:uid="{7560DFF4-59D0-4418-8AFB-722CA395C099}"/>
    <cellStyle name="Вывод 2 3 3 6 7" xfId="17163" xr:uid="{F7DAC917-C843-44D9-98F5-5AC035A76EF5}"/>
    <cellStyle name="Вывод 2 3 3 6 8" xfId="20389" xr:uid="{C1B2DBE5-6BC5-4B41-BBBC-EF2728D38DD0}"/>
    <cellStyle name="Вывод 2 3 3 7" xfId="591" xr:uid="{C789F6FA-F8A9-4B27-8255-06620B22085F}"/>
    <cellStyle name="Вывод 2 3 3 7 2" xfId="5279" xr:uid="{6E76D4F4-B95B-4536-985B-7493C0176822}"/>
    <cellStyle name="Вывод 2 3 3 7 3" xfId="9908" xr:uid="{9E5ECECD-516A-4B8A-9715-EE41D047B071}"/>
    <cellStyle name="Вывод 2 3 3 7 4" xfId="12900" xr:uid="{541964B0-996D-4C64-BE39-097DF8CF008C}"/>
    <cellStyle name="Вывод 2 3 3 7 5" xfId="15083" xr:uid="{808225B8-C71E-4B99-8658-B0D73A7EABEE}"/>
    <cellStyle name="Вывод 2 3 3 7 6" xfId="17329" xr:uid="{00606504-310D-4FE2-90C3-17141E664FF9}"/>
    <cellStyle name="Вывод 2 3 3 8" xfId="5594" xr:uid="{6192771B-C645-49E0-989D-E1D8D5884080}"/>
    <cellStyle name="Вывод 2 3 3 8 2" xfId="10225" xr:uid="{AC56FB16-0141-4E9D-B2F3-5ACD3FB69B4F}"/>
    <cellStyle name="Вывод 2 3 3 8 3" xfId="13217" xr:uid="{5E229604-2527-4AFD-B399-EBA5D1330512}"/>
    <cellStyle name="Вывод 2 3 3 8 4" xfId="12414" xr:uid="{C57F4C50-9FEB-40AA-AF98-0E3AE36F8A66}"/>
    <cellStyle name="Вывод 2 3 3 8 5" xfId="17643" xr:uid="{ED3EE2B8-9B06-4C0D-9868-F78EC2974292}"/>
    <cellStyle name="Вывод 2 3 3 9" xfId="6151" xr:uid="{0D4D2D8B-14CE-4CF7-82D7-4C6CC1B73872}"/>
    <cellStyle name="Вывод 2 3 4" xfId="671" xr:uid="{30F9CC64-94E2-4862-8F78-C90BCDF3AEFE}"/>
    <cellStyle name="Вывод 2 3 4 10" xfId="18218" xr:uid="{9C0292E0-CE73-4D47-981D-03E57E97D285}"/>
    <cellStyle name="Вывод 2 3 4 2" xfId="2032" xr:uid="{20E13ACC-3621-469B-AF98-7A28AE8346C6}"/>
    <cellStyle name="Вывод 2 3 4 2 2" xfId="4290" xr:uid="{1C1DD56C-65A9-4EE7-AD31-2577C483FD19}"/>
    <cellStyle name="Вывод 2 3 4 2 3" xfId="8915" xr:uid="{0E230D20-B5CE-4B59-B65B-C6C484FFD73C}"/>
    <cellStyle name="Вывод 2 3 4 2 4" xfId="11905" xr:uid="{B1EBFFF1-DF5E-4E90-A827-26899C0D29F2}"/>
    <cellStyle name="Вывод 2 3 4 2 5" xfId="15678" xr:uid="{F3C683CF-15D4-4550-9BF3-8DB43D646A04}"/>
    <cellStyle name="Вывод 2 3 4 2 6" xfId="19567" xr:uid="{4FAD04A7-5216-4E51-8FE9-D1B9DAF886D3}"/>
    <cellStyle name="Вывод 2 3 4 3" xfId="1260" xr:uid="{70E37018-8CB9-4632-B1A2-52CD7778FB4D}"/>
    <cellStyle name="Вывод 2 3 4 3 2" xfId="3525" xr:uid="{347D6443-D336-4817-9D0F-29EF4EEF2C93}"/>
    <cellStyle name="Вывод 2 3 4 3 3" xfId="7779" xr:uid="{E5C9C58D-F9FD-47E3-937E-D12FA63546DF}"/>
    <cellStyle name="Вывод 2 3 4 3 4" xfId="11132" xr:uid="{BCA4C02F-A6C1-45A0-AB4B-0A8B34A1701B}"/>
    <cellStyle name="Вывод 2 3 4 3 5" xfId="14055" xr:uid="{E3E2C6DD-D8E4-40EA-A4E2-8DA5A0BB75EE}"/>
    <cellStyle name="Вывод 2 3 4 3 6" xfId="18802" xr:uid="{B6679DC4-D36E-4CFA-AE99-B67576C90DF8}"/>
    <cellStyle name="Вывод 2 3 4 4" xfId="2941" xr:uid="{0B950AEC-499C-4767-A325-29921E74583D}"/>
    <cellStyle name="Вывод 2 3 4 5" xfId="6157" xr:uid="{23156038-B627-46CD-8A93-CE0F2DDEBA9F}"/>
    <cellStyle name="Вывод 2 3 4 6" xfId="8353" xr:uid="{653F1289-EC47-4696-9713-139A503EAC60}"/>
    <cellStyle name="Вывод 2 3 4 7" xfId="10543" xr:uid="{B34C874C-EDA0-4960-B08C-D1CD3845C8F3}"/>
    <cellStyle name="Вывод 2 3 4 8" xfId="14276" xr:uid="{3B426C79-C2EC-4296-AA79-A2C934CF6E9C}"/>
    <cellStyle name="Вывод 2 3 4 9" xfId="16403" xr:uid="{DF34B310-BA62-4F26-9A35-8518A6F1BC93}"/>
    <cellStyle name="Вывод 2 3 5" xfId="792" xr:uid="{41DE735D-5243-4CD4-9F92-C2D717EEA7E4}"/>
    <cellStyle name="Вывод 2 3 5 10" xfId="18339" xr:uid="{2252665D-8767-4DF6-A667-3384CF6775D1}"/>
    <cellStyle name="Вывод 2 3 5 2" xfId="2153" xr:uid="{2DF80AFF-F589-44F7-AC97-6933751FEC5B}"/>
    <cellStyle name="Вывод 2 3 5 2 2" xfId="4411" xr:uid="{6C521F20-1721-4F64-9D14-B64CF8D801CD}"/>
    <cellStyle name="Вывод 2 3 5 2 3" xfId="9036" xr:uid="{5C4B3471-2014-43C3-B01D-2B3CB4E728BD}"/>
    <cellStyle name="Вывод 2 3 5 2 4" xfId="12026" xr:uid="{85A0C77B-8C81-4AD0-A82F-8A8442390103}"/>
    <cellStyle name="Вывод 2 3 5 2 5" xfId="14908" xr:uid="{2D66F083-1C98-4546-9A8C-8F8721297D66}"/>
    <cellStyle name="Вывод 2 3 5 2 6" xfId="19688" xr:uid="{2FC86FFC-004F-4A7D-8151-03B76678A9A1}"/>
    <cellStyle name="Вывод 2 3 5 3" xfId="1381" xr:uid="{66FD3884-3364-492F-9041-39BA590EBF32}"/>
    <cellStyle name="Вывод 2 3 5 3 2" xfId="3646" xr:uid="{EC4366C7-A56D-42D8-85C9-967C9BAC53BA}"/>
    <cellStyle name="Вывод 2 3 5 3 3" xfId="7680" xr:uid="{42F82194-1918-4726-8054-3181F94797F6}"/>
    <cellStyle name="Вывод 2 3 5 3 4" xfId="11253" xr:uid="{C242F1C2-DFFB-4ED0-8631-6801F6516F8D}"/>
    <cellStyle name="Вывод 2 3 5 3 5" xfId="13355" xr:uid="{9A317FF0-684F-406A-9C3D-00AF1EAB4508}"/>
    <cellStyle name="Вывод 2 3 5 3 6" xfId="18923" xr:uid="{D5B2FDA5-BFFC-4433-86DA-3174A215F1B4}"/>
    <cellStyle name="Вывод 2 3 5 4" xfId="3062" xr:uid="{7EEF4BD8-68A6-4171-BE81-D6B0AB545599}"/>
    <cellStyle name="Вывод 2 3 5 5" xfId="6158" xr:uid="{F77A26AB-B830-4E64-9559-F6068B3187B9}"/>
    <cellStyle name="Вывод 2 3 5 6" xfId="8243" xr:uid="{DAFFD1A7-A853-461B-ADEA-13C2D77C0258}"/>
    <cellStyle name="Вывод 2 3 5 7" xfId="10664" xr:uid="{EF8A9C5F-83C7-40D6-84A4-12C731173D62}"/>
    <cellStyle name="Вывод 2 3 5 8" xfId="15549" xr:uid="{6A96C2BD-3FFE-445B-AF15-9609B6D5190C}"/>
    <cellStyle name="Вывод 2 3 5 9" xfId="16524" xr:uid="{59D8F4F6-5848-4214-BE97-21A6B335EE46}"/>
    <cellStyle name="Вывод 2 3 6" xfId="868" xr:uid="{F46CB32E-0BCC-4A85-886D-B5D029E136D5}"/>
    <cellStyle name="Вывод 2 3 6 10" xfId="18415" xr:uid="{9FCD8F24-3A64-4CED-95EF-8FD5760CE8CF}"/>
    <cellStyle name="Вывод 2 3 6 2" xfId="2229" xr:uid="{CC99B8D5-708B-4D9A-82F3-E87C6710C939}"/>
    <cellStyle name="Вывод 2 3 6 2 2" xfId="4487" xr:uid="{2D130B81-15E7-439D-85DD-E12FB0420EA9}"/>
    <cellStyle name="Вывод 2 3 6 2 3" xfId="9112" xr:uid="{50F6D7DA-AC0C-45AD-A736-EA5569174284}"/>
    <cellStyle name="Вывод 2 3 6 2 4" xfId="12102" xr:uid="{317835EF-B5B2-432F-9EE2-E60DCD66C455}"/>
    <cellStyle name="Вывод 2 3 6 2 5" xfId="14101" xr:uid="{0FD782D0-CA04-437C-9E23-055A64E209A6}"/>
    <cellStyle name="Вывод 2 3 6 2 6" xfId="19764" xr:uid="{C4FA2BED-2C70-4A2B-9F02-F47D70E512FC}"/>
    <cellStyle name="Вывод 2 3 6 3" xfId="1457" xr:uid="{E5493EC7-8864-46B7-88E8-7B703D25230E}"/>
    <cellStyle name="Вывод 2 3 6 3 2" xfId="3722" xr:uid="{D5CD5847-8B5E-4493-8E25-A5468BA468C3}"/>
    <cellStyle name="Вывод 2 3 6 3 3" xfId="7503" xr:uid="{05B64C34-FE53-40BD-A56F-505B5E845363}"/>
    <cellStyle name="Вывод 2 3 6 3 4" xfId="11329" xr:uid="{A2DF8195-1A06-49DE-BA21-F8994F474C41}"/>
    <cellStyle name="Вывод 2 3 6 3 5" xfId="14225" xr:uid="{4B74037B-0888-45C1-B41D-A557822F9D11}"/>
    <cellStyle name="Вывод 2 3 6 3 6" xfId="18999" xr:uid="{53F10C13-EBAC-4AE5-93CF-064CC9555C90}"/>
    <cellStyle name="Вывод 2 3 6 4" xfId="3138" xr:uid="{9BAEC36F-8381-4131-938C-7FFFAE0C9ED5}"/>
    <cellStyle name="Вывод 2 3 6 5" xfId="6159" xr:uid="{CC06AEAE-69B1-4D51-8DA3-618F3275DFC6}"/>
    <cellStyle name="Вывод 2 3 6 6" xfId="8171" xr:uid="{DFC4939A-E813-40B9-8853-B0517038F7DE}"/>
    <cellStyle name="Вывод 2 3 6 7" xfId="10740" xr:uid="{BEC66AD5-932D-46C2-9826-D75005E81C8A}"/>
    <cellStyle name="Вывод 2 3 6 8" xfId="15261" xr:uid="{E7338824-51AC-406D-85D4-FA14597D2020}"/>
    <cellStyle name="Вывод 2 3 6 9" xfId="16600" xr:uid="{4CBA33EE-4033-4276-90B9-22BD389794E6}"/>
    <cellStyle name="Вывод 2 3 7" xfId="935" xr:uid="{3F6FD678-AB65-438E-B775-22FA1A6C73B2}"/>
    <cellStyle name="Вывод 2 3 7 10" xfId="18482" xr:uid="{636C3030-BFED-4DFC-9E4D-139BCDB11CCA}"/>
    <cellStyle name="Вывод 2 3 7 2" xfId="2296" xr:uid="{EE0233B0-2805-49AA-9499-AF99DC38A700}"/>
    <cellStyle name="Вывод 2 3 7 2 2" xfId="4554" xr:uid="{5D1D8085-E0ED-4BBA-B12F-CCEBFB3D7ED2}"/>
    <cellStyle name="Вывод 2 3 7 2 3" xfId="9179" xr:uid="{D5A8FCAB-C388-48AE-A371-7616F8008E18}"/>
    <cellStyle name="Вывод 2 3 7 2 4" xfId="12169" xr:uid="{BFDF584C-C4B7-4573-A1FB-75DA04C99ED5}"/>
    <cellStyle name="Вывод 2 3 7 2 5" xfId="14818" xr:uid="{AB5F21A5-3A1A-424D-859A-88A5A2F54370}"/>
    <cellStyle name="Вывод 2 3 7 2 6" xfId="19831" xr:uid="{2BF944B1-8DCB-4FB3-A07A-E1A05C314FD0}"/>
    <cellStyle name="Вывод 2 3 7 3" xfId="1524" xr:uid="{0EE16227-813B-4656-9730-5F0CDE5DA77A}"/>
    <cellStyle name="Вывод 2 3 7 3 2" xfId="3789" xr:uid="{670D09F3-96CE-40AB-BAE6-FFEF90AC9F09}"/>
    <cellStyle name="Вывод 2 3 7 3 3" xfId="7266" xr:uid="{F03D40C0-CA7F-470E-A94A-3CFC834033F3}"/>
    <cellStyle name="Вывод 2 3 7 3 4" xfId="11396" xr:uid="{94AAE404-61A4-46C0-BB4F-E0F4F08B127E}"/>
    <cellStyle name="Вывод 2 3 7 3 5" xfId="14683" xr:uid="{09C2EE52-CBEE-494A-9958-6FFA82380534}"/>
    <cellStyle name="Вывод 2 3 7 3 6" xfId="19066" xr:uid="{5B1B6499-987C-450F-B21E-2A18350FD262}"/>
    <cellStyle name="Вывод 2 3 7 4" xfId="3205" xr:uid="{20B12AAB-5589-4EDB-B36E-FD5490D72DA0}"/>
    <cellStyle name="Вывод 2 3 7 5" xfId="6160" xr:uid="{FB8FF9BE-0BB8-4FB5-ABD7-B0BA9B0CD087}"/>
    <cellStyle name="Вывод 2 3 7 6" xfId="8110" xr:uid="{E3E6BFA2-8EAE-49DB-9595-B8E065A66A1B}"/>
    <cellStyle name="Вывод 2 3 7 7" xfId="10807" xr:uid="{16469760-3D8F-484A-AC84-DE32BB9C9FEC}"/>
    <cellStyle name="Вывод 2 3 7 8" xfId="14146" xr:uid="{600134E4-9E82-4886-B23A-53BDE57448E6}"/>
    <cellStyle name="Вывод 2 3 7 9" xfId="16667" xr:uid="{9F20659C-4C9B-4D63-9792-6941AF05D572}"/>
    <cellStyle name="Вывод 2 3 8" xfId="1011" xr:uid="{1A8D2AEB-DE71-4741-AD84-128963A687F3}"/>
    <cellStyle name="Вывод 2 3 8 2" xfId="2372" xr:uid="{5349A437-8E6E-489B-A0A0-3F8C4BE48FE3}"/>
    <cellStyle name="Вывод 2 3 8 2 2" xfId="4630" xr:uid="{F063EA5A-35A6-46EA-ABDA-C8C5E21874B9}"/>
    <cellStyle name="Вывод 2 3 8 2 3" xfId="9255" xr:uid="{7AC6391A-3D5D-4BC5-9089-1A9FD394B5BE}"/>
    <cellStyle name="Вывод 2 3 8 2 4" xfId="12245" xr:uid="{312B6685-0539-4930-A95C-1D9FDE401870}"/>
    <cellStyle name="Вывод 2 3 8 2 5" xfId="13463" xr:uid="{42E9501B-D59B-4FF3-9A75-FE42A6FA1333}"/>
    <cellStyle name="Вывод 2 3 8 2 6" xfId="19907" xr:uid="{D49504B4-F33D-4837-B859-A0FC5F4C8CB2}"/>
    <cellStyle name="Вывод 2 3 8 3" xfId="3281" xr:uid="{C81C017D-7D93-4B4B-B790-2F5285579581}"/>
    <cellStyle name="Вывод 2 3 8 4" xfId="6161" xr:uid="{2281E599-0E83-4C89-A0F3-22D90AC0510B}"/>
    <cellStyle name="Вывод 2 3 8 5" xfId="8031" xr:uid="{44A1B854-A74A-4F5C-AEB9-504CFDDFED90}"/>
    <cellStyle name="Вывод 2 3 8 6" xfId="10883" xr:uid="{DB85C049-7BBA-45C6-99C0-7663F1A312AF}"/>
    <cellStyle name="Вывод 2 3 8 7" xfId="14730" xr:uid="{50C718C8-00C1-48EF-A974-E975316EB146}"/>
    <cellStyle name="Вывод 2 3 8 8" xfId="18558" xr:uid="{CA2EDB98-6DC8-43DC-AC64-2CD3A26E7AB0}"/>
    <cellStyle name="Вывод 2 3 9" xfId="1638" xr:uid="{EE00D46D-5D44-491C-A6CA-CE80845CA77A}"/>
    <cellStyle name="Вывод 2 3 9 2" xfId="3898" xr:uid="{FDFADB79-14AE-4CC0-A782-E35D01ABEAC9}"/>
    <cellStyle name="Вывод 2 3 9 3" xfId="7356" xr:uid="{18E00C63-84F0-49C7-A412-AD9EE3F7586A}"/>
    <cellStyle name="Вывод 2 3 9 4" xfId="11509" xr:uid="{CED406CF-2D41-4F4E-930E-D642119CCD6A}"/>
    <cellStyle name="Вывод 2 3 9 5" xfId="13531" xr:uid="{CD880A15-74E2-4948-B216-C8432BA2B2B4}"/>
    <cellStyle name="Вывод 2 3 9 6" xfId="19175" xr:uid="{9495AD76-A58C-42FE-BF9C-B155D9AB8955}"/>
    <cellStyle name="Вывод 2 4" xfId="89" xr:uid="{00000000-0005-0000-0000-000030000000}"/>
    <cellStyle name="Вывод 2 4 10" xfId="2598" xr:uid="{9408ADEE-5C99-4D58-9D4E-71A3129CFD6D}"/>
    <cellStyle name="Вывод 2 4 10 2" xfId="4849" xr:uid="{F597E30A-FA63-4351-BC94-7472FCAE3EB7}"/>
    <cellStyle name="Вывод 2 4 10 3" xfId="9480" xr:uid="{6AB4BB85-9291-4173-AEFD-140FC7AECACA}"/>
    <cellStyle name="Вывод 2 4 10 4" xfId="12470" xr:uid="{DD085056-21FD-4DC4-84FB-9C1ED01EF861}"/>
    <cellStyle name="Вывод 2 4 10 5" xfId="13985" xr:uid="{0B24D1FC-490E-40C6-9BB4-5C03919BCF07}"/>
    <cellStyle name="Вывод 2 4 10 6" xfId="16902" xr:uid="{33A83567-4059-426D-A51C-53234734956C}"/>
    <cellStyle name="Вывод 2 4 10 7" xfId="20127" xr:uid="{4C9284C3-ADC6-4F6B-AE66-45F25D88980E}"/>
    <cellStyle name="Вывод 2 4 11" xfId="2698" xr:uid="{55845CFD-646F-436D-8106-E3A77E206386}"/>
    <cellStyle name="Вывод 2 4 11 2" xfId="4948" xr:uid="{01917680-11AE-4A4B-8BCD-E9CC95208455}"/>
    <cellStyle name="Вывод 2 4 11 3" xfId="9579" xr:uid="{81F08F9C-F4C2-4147-A0AA-553E7FE6C056}"/>
    <cellStyle name="Вывод 2 4 11 4" xfId="12569" xr:uid="{1DB31D45-51E1-4C9B-B345-5F67BCAA6B45}"/>
    <cellStyle name="Вывод 2 4 11 5" xfId="15918" xr:uid="{6765D105-3600-493A-AB34-91FD34FECA0D}"/>
    <cellStyle name="Вывод 2 4 11 6" xfId="17001" xr:uid="{1148A137-80A2-4A58-B901-CF37D0B8DAEA}"/>
    <cellStyle name="Вывод 2 4 11 7" xfId="20227" xr:uid="{908B22F7-146F-4ED9-99BE-6C3CDDDD19E5}"/>
    <cellStyle name="Вывод 2 4 12" xfId="434" xr:uid="{5937918A-1A98-4A1D-9587-A5C655B523B6}"/>
    <cellStyle name="Вывод 2 4 12 2" xfId="5324" xr:uid="{1B0D5D13-E955-4B46-ABEC-2ED62316F451}"/>
    <cellStyle name="Вывод 2 4 12 3" xfId="9953" xr:uid="{89955A0A-161F-49EB-80CB-66916EF04286}"/>
    <cellStyle name="Вывод 2 4 12 4" xfId="12945" xr:uid="{60C72930-B366-43F2-88CB-7478FABC8DBF}"/>
    <cellStyle name="Вывод 2 4 12 5" xfId="13835" xr:uid="{05DF1175-37E4-4B9F-ACAE-94CE7BF1194C}"/>
    <cellStyle name="Вывод 2 4 12 6" xfId="17374" xr:uid="{6794E257-0F53-4C87-9688-8829910F7E10}"/>
    <cellStyle name="Вывод 2 4 13" xfId="5432" xr:uid="{9469487F-68B5-4063-BD73-916B723DF0BE}"/>
    <cellStyle name="Вывод 2 4 13 2" xfId="10063" xr:uid="{F9983EFF-74BC-48D2-8ECB-2E10A5E1F3B4}"/>
    <cellStyle name="Вывод 2 4 13 3" xfId="13055" xr:uid="{0F7DE276-FF0A-47F4-8A80-F7729FB11C3E}"/>
    <cellStyle name="Вывод 2 4 13 4" xfId="14928" xr:uid="{9CE0396A-FD07-4124-BD3A-ECEC0B270C45}"/>
    <cellStyle name="Вывод 2 4 13 5" xfId="17481" xr:uid="{65DB093B-99C0-44CC-9AB8-1483657F7903}"/>
    <cellStyle name="Вывод 2 4 14" xfId="6162" xr:uid="{47CC4E4A-F159-4E63-981E-B33F458DD7D5}"/>
    <cellStyle name="Вывод 2 4 15" xfId="8258" xr:uid="{47B46736-9F46-450A-BE57-FFEF15748C5B}"/>
    <cellStyle name="Вывод 2 4 16" xfId="10306" xr:uid="{EDA10F56-9895-4A3B-AF47-98594E154A53}"/>
    <cellStyle name="Вывод 2 4 17" xfId="14536" xr:uid="{1DE9A472-B15A-467B-82EE-8EC3C75B4847}"/>
    <cellStyle name="Вывод 2 4 18" xfId="16166" xr:uid="{76EED5A7-BD84-438B-98B0-E6DBDA96355D}"/>
    <cellStyle name="Вывод 2 4 19" xfId="17733" xr:uid="{ECDA0DE0-8FDC-494E-AC40-BD847FF50027}"/>
    <cellStyle name="Вывод 2 4 2" xfId="178" xr:uid="{818A6201-E802-493C-8C42-8F052F715F6F}"/>
    <cellStyle name="Вывод 2 4 2 10" xfId="8484" xr:uid="{2CA0AA51-BF59-4E4C-A58B-B76AE6F57594}"/>
    <cellStyle name="Вывод 2 4 2 11" xfId="10381" xr:uid="{67E1801E-CA91-4A5B-937E-19DA468FC861}"/>
    <cellStyle name="Вывод 2 4 2 12" xfId="15072" xr:uid="{70C3CA29-AF5C-4418-81E8-5C251AE25555}"/>
    <cellStyle name="Вывод 2 4 2 13" xfId="16241" xr:uid="{F8EF4CE6-AE23-40B0-B772-9FA034444EC6}"/>
    <cellStyle name="Вывод 2 4 2 14" xfId="17821" xr:uid="{016807BE-02DE-4CDB-A0EC-8AFA1EAF6321}"/>
    <cellStyle name="Вывод 2 4 2 15" xfId="18057" xr:uid="{3FD4990F-E6FB-4AA2-ADD0-D3E55644041F}"/>
    <cellStyle name="Вывод 2 4 2 2" xfId="1702" xr:uid="{FA57825F-F9CA-4D21-8BC7-37622ECF4E3A}"/>
    <cellStyle name="Вывод 2 4 2 2 2" xfId="3960" xr:uid="{2A719DC1-A8F9-4311-8083-C57E227BDAEC}"/>
    <cellStyle name="Вывод 2 4 2 2 3" xfId="6163" xr:uid="{DB2428BB-E8A4-46BB-8AB3-B8FD9FAEA4E5}"/>
    <cellStyle name="Вывод 2 4 2 2 4" xfId="7416" xr:uid="{7C2F9212-E972-4F5E-8351-5022E319EA47}"/>
    <cellStyle name="Вывод 2 4 2 2 5" xfId="11574" xr:uid="{A61154D0-00C1-4F00-8395-4BFCCEF1C366}"/>
    <cellStyle name="Вывод 2 4 2 2 6" xfId="14819" xr:uid="{05691568-1A36-420B-882C-29B104B14B9F}"/>
    <cellStyle name="Вывод 2 4 2 2 7" xfId="19237" xr:uid="{710D1AEC-09CE-4238-AB55-E80DE20C9AAB}"/>
    <cellStyle name="Вывод 2 4 2 3" xfId="1666" xr:uid="{57E5661B-649F-47BE-B1E1-46CE7A46D0DC}"/>
    <cellStyle name="Вывод 2 4 2 3 2" xfId="3926" xr:uid="{02D5E3E7-C297-4651-9A23-F8D2AFBA5E61}"/>
    <cellStyle name="Вывод 2 4 2 3 3" xfId="6164" xr:uid="{0CD24225-EFE6-491D-A0DB-0AF2F3941C8B}"/>
    <cellStyle name="Вывод 2 4 2 3 4" xfId="7470" xr:uid="{38D7468F-E4B9-42B2-B3D8-32C8AB5D7D19}"/>
    <cellStyle name="Вывод 2 4 2 3 5" xfId="11537" xr:uid="{83BB2925-DB55-46DC-9FDE-427F734FB938}"/>
    <cellStyle name="Вывод 2 4 2 3 6" xfId="14280" xr:uid="{A4CBFA45-B6C3-4DF7-B8E0-CCC21F7B03FC}"/>
    <cellStyle name="Вывод 2 4 2 3 7" xfId="19203" xr:uid="{89CB5005-DA07-425F-A124-F8925CC6EDEF}"/>
    <cellStyle name="Вывод 2 4 2 4" xfId="1098" xr:uid="{B61E3008-6B54-4CDF-BB10-8E93CD8BB97E}"/>
    <cellStyle name="Вывод 2 4 2 4 2" xfId="3363" xr:uid="{B298C7E5-4237-4950-8EC5-5DC6EAB46687}"/>
    <cellStyle name="Вывод 2 4 2 4 3" xfId="6166" xr:uid="{EFA70820-916D-4CF8-82BD-38BBC5B05E8D}"/>
    <cellStyle name="Вывод 2 4 2 4 4" xfId="7944" xr:uid="{F4F46969-D12F-4BD3-9F41-E8C4B05CCC48}"/>
    <cellStyle name="Вывод 2 4 2 4 5" xfId="10970" xr:uid="{7A49CC7C-69E1-4D2A-8FBF-A966ACA02730}"/>
    <cellStyle name="Вывод 2 4 2 4 6" xfId="14820" xr:uid="{C233CD52-D077-4806-8E31-596043AD4080}"/>
    <cellStyle name="Вывод 2 4 2 4 7" xfId="18640" xr:uid="{140FF28C-9C53-410F-A30D-F7012AB03F2A}"/>
    <cellStyle name="Вывод 2 4 2 5" xfId="2516" xr:uid="{9314EF0A-6421-4393-99C8-91E572B76F4E}"/>
    <cellStyle name="Вывод 2 4 2 5 2" xfId="4771" xr:uid="{B27735F1-CD30-4B58-89DC-D370465F36EF}"/>
    <cellStyle name="Вывод 2 4 2 5 3" xfId="6168" xr:uid="{94FA2934-9791-4506-8E1E-5A73B2B51CA9}"/>
    <cellStyle name="Вывод 2 4 2 5 4" xfId="9399" xr:uid="{95590105-E075-4203-8116-E245DFADC029}"/>
    <cellStyle name="Вывод 2 4 2 5 5" xfId="12389" xr:uid="{7625F126-0253-4094-934C-13EFC0F56BF5}"/>
    <cellStyle name="Вывод 2 4 2 5 6" xfId="14353" xr:uid="{EBC19190-77A3-47C9-9536-5C9D06D425E9}"/>
    <cellStyle name="Вывод 2 4 2 5 7" xfId="16824" xr:uid="{CF0B1031-684B-43BE-B132-608328DA8961}"/>
    <cellStyle name="Вывод 2 4 2 5 8" xfId="20048" xr:uid="{22906305-021C-401A-B64B-97954FE1030E}"/>
    <cellStyle name="Вывод 2 4 2 6" xfId="2783" xr:uid="{87783E9A-0EBF-4EE8-8229-C8F0D3AB4D4A}"/>
    <cellStyle name="Вывод 2 4 2 6 2" xfId="5033" xr:uid="{37A62C22-3B78-46DC-A2F9-E3675B3B4E81}"/>
    <cellStyle name="Вывод 2 4 2 6 3" xfId="6170" xr:uid="{AD0DE89A-87BC-4028-89FA-B4A7425B21E6}"/>
    <cellStyle name="Вывод 2 4 2 6 4" xfId="9664" xr:uid="{4C23598B-3E78-4088-A293-2648A4EB6CF3}"/>
    <cellStyle name="Вывод 2 4 2 6 5" xfId="12654" xr:uid="{E2A7B7EC-B8EF-4EAB-A2B8-098FE41ACF29}"/>
    <cellStyle name="Вывод 2 4 2 6 6" xfId="15059" xr:uid="{90743F1E-B1E2-44B5-922E-0E42F44693BF}"/>
    <cellStyle name="Вывод 2 4 2 6 7" xfId="17086" xr:uid="{F8B114FC-6EB9-41A7-9DF1-006C786DBA3A}"/>
    <cellStyle name="Вывод 2 4 2 6 8" xfId="20312" xr:uid="{2D8D1426-3582-48F6-B4A2-D66BC86A7A92}"/>
    <cellStyle name="Вывод 2 4 2 7" xfId="509" xr:uid="{B32E5943-E352-467B-B093-C68A866349FE}"/>
    <cellStyle name="Вывод 2 4 2 7 2" xfId="5376" xr:uid="{A5D68428-7BAC-4004-B5A2-5833A21C584C}"/>
    <cellStyle name="Вывод 2 4 2 7 3" xfId="10005" xr:uid="{1843C02B-B3A7-48FF-92BD-4E94C21AAEC6}"/>
    <cellStyle name="Вывод 2 4 2 7 4" xfId="12997" xr:uid="{286F76E3-7E25-4E77-9369-5B83A64AF7DA}"/>
    <cellStyle name="Вывод 2 4 2 7 5" xfId="15398" xr:uid="{53D65410-69C3-4F36-BA65-3F18383A3571}"/>
    <cellStyle name="Вывод 2 4 2 7 6" xfId="17426" xr:uid="{1BFBA464-D3AC-4F74-B5E5-8882363FC115}"/>
    <cellStyle name="Вывод 2 4 2 8" xfId="5517" xr:uid="{5AE1AA36-AF45-445E-9066-079636CDDF8F}"/>
    <cellStyle name="Вывод 2 4 2 8 2" xfId="10148" xr:uid="{8A959B9F-3FA3-40F6-990A-EE19A79DB611}"/>
    <cellStyle name="Вывод 2 4 2 8 3" xfId="13140" xr:uid="{6A933735-C47C-4378-9F51-5838C017F738}"/>
    <cellStyle name="Вывод 2 4 2 8 4" xfId="14663" xr:uid="{B57E0CE4-940C-41E7-BB8E-0D89AB4887CB}"/>
    <cellStyle name="Вывод 2 4 2 8 5" xfId="17566" xr:uid="{1959DE10-FD66-4D66-A89F-04393909CA72}"/>
    <cellStyle name="Вывод 2 4 2 9" xfId="5991" xr:uid="{D6BE933C-A756-4732-B49E-1DCAEC754712}"/>
    <cellStyle name="Вывод 2 4 20" xfId="17972" xr:uid="{A3A2DA3B-F101-4176-AE00-CBBE56E64D3B}"/>
    <cellStyle name="Вывод 2 4 3" xfId="254" xr:uid="{111D4350-C6C6-4481-97FF-B2AF21BAF159}"/>
    <cellStyle name="Вывод 2 4 3 10" xfId="8412" xr:uid="{C025374B-4795-4F06-A2E4-58493FD37FA5}"/>
    <cellStyle name="Вывод 2 4 3 11" xfId="10461" xr:uid="{768F1091-6E1F-4584-B940-E966DB1939E6}"/>
    <cellStyle name="Вывод 2 4 3 12" xfId="16126" xr:uid="{B374B43C-7CD5-4169-BA13-AA32F389BD76}"/>
    <cellStyle name="Вывод 2 4 3 13" xfId="16321" xr:uid="{7E10D51A-0153-4B7D-8898-81CDE0EC2C9E}"/>
    <cellStyle name="Вывод 2 4 3 14" xfId="17897" xr:uid="{F7374A79-7335-4883-BD03-CB08AA1FBE10}"/>
    <cellStyle name="Вывод 2 4 3 15" xfId="18132" xr:uid="{64595EA1-CCA6-4E98-8EBF-B515F4A617BD}"/>
    <cellStyle name="Вывод 2 4 3 2" xfId="1777" xr:uid="{21C875C0-5CBF-4A3E-8A7E-F0EB1CEEF893}"/>
    <cellStyle name="Вывод 2 4 3 2 2" xfId="4035" xr:uid="{8FAF954A-28CC-4A8B-B41B-8AB8941D83AD}"/>
    <cellStyle name="Вывод 2 4 3 2 3" xfId="6173" xr:uid="{A6B99E8C-B941-4288-B116-BE6FE347A72C}"/>
    <cellStyle name="Вывод 2 4 3 2 4" xfId="8660" xr:uid="{8E5449BB-5BC2-4333-99E1-BD7A4BD27879}"/>
    <cellStyle name="Вывод 2 4 3 2 5" xfId="11650" xr:uid="{CBDFA7B6-9BF2-41DC-B8D5-CD0FDE1931E3}"/>
    <cellStyle name="Вывод 2 4 3 2 6" xfId="13464" xr:uid="{5FEE8200-3ED9-4F1F-99CD-1B3918E828DE}"/>
    <cellStyle name="Вывод 2 4 3 2 7" xfId="19312" xr:uid="{C1914DDB-C9AA-4DC1-A904-0621DA4BA759}"/>
    <cellStyle name="Вывод 2 4 3 3" xfId="1950" xr:uid="{5F3E7C2A-6D47-476E-8A80-687C94C8E6D9}"/>
    <cellStyle name="Вывод 2 4 3 3 2" xfId="4208" xr:uid="{A7675F44-5EF8-4448-B541-C4A4F0CA82A5}"/>
    <cellStyle name="Вывод 2 4 3 3 3" xfId="6174" xr:uid="{F83EFC3B-9899-49F5-AE2A-501228AAADBC}"/>
    <cellStyle name="Вывод 2 4 3 3 4" xfId="8833" xr:uid="{CD8E156B-FF54-4040-935D-352F527FC31B}"/>
    <cellStyle name="Вывод 2 4 3 3 5" xfId="11823" xr:uid="{929B897E-0879-478A-9955-AC2E3D7CBD71}"/>
    <cellStyle name="Вывод 2 4 3 3 6" xfId="15904" xr:uid="{C2D7457C-5582-425D-BC09-3239605E42C9}"/>
    <cellStyle name="Вывод 2 4 3 3 7" xfId="19485" xr:uid="{3E81E31D-BB11-49F3-BC03-FA5472292105}"/>
    <cellStyle name="Вывод 2 4 3 4" xfId="1178" xr:uid="{50AFBBEB-1E33-4E44-97D3-A5FA999CA820}"/>
    <cellStyle name="Вывод 2 4 3 4 2" xfId="3443" xr:uid="{27C09176-98B0-4618-A1CE-6A220501A541}"/>
    <cellStyle name="Вывод 2 4 3 4 3" xfId="6106" xr:uid="{0A4DB0C0-1F7D-4F38-8B14-C1460A8BB399}"/>
    <cellStyle name="Вывод 2 4 3 4 4" xfId="7397" xr:uid="{0B815437-092C-423C-86A5-1B66AB16EC5E}"/>
    <cellStyle name="Вывод 2 4 3 4 5" xfId="11050" xr:uid="{CA0DDED9-78BA-402C-813A-1A555B644AD1}"/>
    <cellStyle name="Вывод 2 4 3 4 6" xfId="15424" xr:uid="{29EA2DC1-075E-4C14-BC11-DD9B31EC7628}"/>
    <cellStyle name="Вывод 2 4 3 4 7" xfId="18720" xr:uid="{DA5282A8-5003-471F-87AE-3719D9E7E14F}"/>
    <cellStyle name="Вывод 2 4 3 5" xfId="2620" xr:uid="{AB4EA988-99EF-4E44-9C56-2504A2D515B1}"/>
    <cellStyle name="Вывод 2 4 3 5 2" xfId="4870" xr:uid="{7B68F8C0-6345-44A5-BE13-EA8B55539CF6}"/>
    <cellStyle name="Вывод 2 4 3 5 3" xfId="6108" xr:uid="{E41851FC-FFB3-4B28-8270-D80096109629}"/>
    <cellStyle name="Вывод 2 4 3 5 4" xfId="9501" xr:uid="{314DFCAE-5041-4106-9217-A1CF16095701}"/>
    <cellStyle name="Вывод 2 4 3 5 5" xfId="12491" xr:uid="{EF09CDFC-1C33-4826-9D50-0739D5E39912}"/>
    <cellStyle name="Вывод 2 4 3 5 6" xfId="14989" xr:uid="{69D2E691-D096-48CC-B3A0-6D8AE1631AC3}"/>
    <cellStyle name="Вывод 2 4 3 5 7" xfId="16923" xr:uid="{37FD6493-18E3-410D-8A11-5D215486953D}"/>
    <cellStyle name="Вывод 2 4 3 5 8" xfId="20149" xr:uid="{55867803-FE8B-467A-A3DA-50EC7D9B8D71}"/>
    <cellStyle name="Вывод 2 4 3 6" xfId="2858" xr:uid="{8B3F3404-3225-40C2-9616-E778E10DA940}"/>
    <cellStyle name="Вывод 2 4 3 6 2" xfId="5108" xr:uid="{1D59DB0E-0EC1-4260-A84D-CE5675F7C95D}"/>
    <cellStyle name="Вывод 2 4 3 6 3" xfId="6175" xr:uid="{5A78CE6E-D2FD-47F3-B0E3-F610BE304627}"/>
    <cellStyle name="Вывод 2 4 3 6 4" xfId="9739" xr:uid="{4D964A55-165D-475E-98C3-D1E392AE1D90}"/>
    <cellStyle name="Вывод 2 4 3 6 5" xfId="12729" xr:uid="{B78232C0-BCBD-4D55-9F8F-BD7B53E46F0F}"/>
    <cellStyle name="Вывод 2 4 3 6 6" xfId="14953" xr:uid="{AB0664C2-DFD2-4EA1-B2A4-21768C35CAA0}"/>
    <cellStyle name="Вывод 2 4 3 6 7" xfId="17161" xr:uid="{2BA3333C-8126-46C3-B1BE-988E9189F695}"/>
    <cellStyle name="Вывод 2 4 3 6 8" xfId="20387" xr:uid="{E545EABF-3E17-47CC-8587-1C33ED01DD3A}"/>
    <cellStyle name="Вывод 2 4 3 7" xfId="589" xr:uid="{B734DBF3-B867-4B04-8440-E1EF64594CB1}"/>
    <cellStyle name="Вывод 2 4 3 7 2" xfId="5208" xr:uid="{98B7906A-9525-41C8-ABC0-22F3F4A7C055}"/>
    <cellStyle name="Вывод 2 4 3 7 3" xfId="9837" xr:uid="{63D6EB99-F79D-40BE-B2E5-AE57394B9D6A}"/>
    <cellStyle name="Вывод 2 4 3 7 4" xfId="12829" xr:uid="{FF88C108-1C9D-47E4-B0D7-E9A26C6E7BA6}"/>
    <cellStyle name="Вывод 2 4 3 7 5" xfId="14861" xr:uid="{699E8D73-E9C1-4E5D-A8A6-BB02588DE873}"/>
    <cellStyle name="Вывод 2 4 3 7 6" xfId="17259" xr:uid="{6B575229-4799-4D62-8944-5B43FCE04A18}"/>
    <cellStyle name="Вывод 2 4 3 8" xfId="5592" xr:uid="{0BDC5ED1-A07C-40A8-9A33-3F59D81E313C}"/>
    <cellStyle name="Вывод 2 4 3 8 2" xfId="10223" xr:uid="{8D8DA0D6-8A39-4A74-9EF6-EC6B79BE6143}"/>
    <cellStyle name="Вывод 2 4 3 8 3" xfId="13215" xr:uid="{C7687B06-0BFE-49BC-88B0-F7FF0405EFC5}"/>
    <cellStyle name="Вывод 2 4 3 8 4" xfId="13588" xr:uid="{76A9FDA0-F960-45ED-907A-BF164E029579}"/>
    <cellStyle name="Вывод 2 4 3 8 5" xfId="17641" xr:uid="{CA247718-CE79-4CE7-BDA8-CCCAFD8D5D15}"/>
    <cellStyle name="Вывод 2 4 3 9" xfId="6172" xr:uid="{2D908E46-B0EB-4A76-B429-FB8F0F4A4633}"/>
    <cellStyle name="Вывод 2 4 4" xfId="669" xr:uid="{1E487B39-C686-4360-8BC1-A5E6D34CBBE9}"/>
    <cellStyle name="Вывод 2 4 4 10" xfId="18216" xr:uid="{5AAAC296-2A2D-4024-A499-40921A1A0666}"/>
    <cellStyle name="Вывод 2 4 4 2" xfId="2030" xr:uid="{2B43F30F-4DF4-4AD0-B091-2A91FC103075}"/>
    <cellStyle name="Вывод 2 4 4 2 2" xfId="4288" xr:uid="{3E2E66D7-7B9C-4C0C-9701-5A4F80012D0C}"/>
    <cellStyle name="Вывод 2 4 4 2 3" xfId="8913" xr:uid="{1344717A-95B5-4B54-8AE8-EEF621EAD2B6}"/>
    <cellStyle name="Вывод 2 4 4 2 4" xfId="11903" xr:uid="{EC1129CC-8760-478A-B848-159B871EFBEE}"/>
    <cellStyle name="Вывод 2 4 4 2 5" xfId="16149" xr:uid="{32231369-EA5A-4BF6-9FED-23B7DFFE28B4}"/>
    <cellStyle name="Вывод 2 4 4 2 6" xfId="19565" xr:uid="{C73B28A8-D8BE-4B30-94FD-B915052C4B77}"/>
    <cellStyle name="Вывод 2 4 4 3" xfId="1258" xr:uid="{0B68F98B-5C0F-41F2-9E04-9BA10B753DC7}"/>
    <cellStyle name="Вывод 2 4 4 3 2" xfId="3523" xr:uid="{A98056AD-345C-48B0-A6B9-CF3EE968B061}"/>
    <cellStyle name="Вывод 2 4 4 3 3" xfId="7781" xr:uid="{825DFD47-A0C0-4AB4-835B-07A8654003D7}"/>
    <cellStyle name="Вывод 2 4 4 3 4" xfId="11130" xr:uid="{0BFC08BB-4513-42BD-B696-9E6AD4D6B055}"/>
    <cellStyle name="Вывод 2 4 4 3 5" xfId="14913" xr:uid="{B9BFB18B-A929-4C82-863E-42E086DBBA9A}"/>
    <cellStyle name="Вывод 2 4 4 3 6" xfId="18800" xr:uid="{F42E92B6-049B-463A-9495-92438F5D97F1}"/>
    <cellStyle name="Вывод 2 4 4 4" xfId="2939" xr:uid="{51E531C1-BB31-45E6-ABA3-2AE195417A0D}"/>
    <cellStyle name="Вывод 2 4 4 5" xfId="6176" xr:uid="{0B71E710-4A12-44A0-B458-46CDA1CCF234}"/>
    <cellStyle name="Вывод 2 4 4 6" xfId="8355" xr:uid="{64709445-C0DD-47E0-983F-82C7D49AB87B}"/>
    <cellStyle name="Вывод 2 4 4 7" xfId="10541" xr:uid="{DDD47579-84E3-4E13-BFB0-418E5DD8EE17}"/>
    <cellStyle name="Вывод 2 4 4 8" xfId="15100" xr:uid="{11EFA5BB-5C21-4737-AD80-904DBA0137EC}"/>
    <cellStyle name="Вывод 2 4 4 9" xfId="16401" xr:uid="{CA5EBE02-E058-4B07-A865-AFBCD3AD6FE9}"/>
    <cellStyle name="Вывод 2 4 5" xfId="790" xr:uid="{31B97C2D-229B-4E76-9EEB-18708F4F7E0F}"/>
    <cellStyle name="Вывод 2 4 5 10" xfId="18337" xr:uid="{C26D91CD-7646-499A-BE07-87469B51A1D2}"/>
    <cellStyle name="Вывод 2 4 5 2" xfId="2151" xr:uid="{3DC2E5B9-BC71-4B2F-9026-A545E0C839DA}"/>
    <cellStyle name="Вывод 2 4 5 2 2" xfId="4409" xr:uid="{C75D1FD9-0181-4E5B-B949-32FBDD64D05E}"/>
    <cellStyle name="Вывод 2 4 5 2 3" xfId="9034" xr:uid="{ED5F3ED4-0D10-40F9-A169-DF3D27FD77B4}"/>
    <cellStyle name="Вывод 2 4 5 2 4" xfId="12024" xr:uid="{0698873A-C24A-4BD4-98E4-E614BE978F9B}"/>
    <cellStyle name="Вывод 2 4 5 2 5" xfId="13559" xr:uid="{A1964763-DF39-4740-BD27-B6F882FE9757}"/>
    <cellStyle name="Вывод 2 4 5 2 6" xfId="19686" xr:uid="{48AC5D3C-2DB4-405C-8341-A518280912BA}"/>
    <cellStyle name="Вывод 2 4 5 3" xfId="1379" xr:uid="{31262DE7-0C72-4B1E-8008-1BAAD3171796}"/>
    <cellStyle name="Вывод 2 4 5 3 2" xfId="3644" xr:uid="{065DB885-E4C9-49F6-8017-07ED34EFE3F0}"/>
    <cellStyle name="Вывод 2 4 5 3 3" xfId="7682" xr:uid="{1F9D2A01-15E5-4785-A253-4255A6C3527D}"/>
    <cellStyle name="Вывод 2 4 5 3 4" xfId="11251" xr:uid="{717E0BFE-0B26-40AE-9DA9-E2B8A37FF138}"/>
    <cellStyle name="Вывод 2 4 5 3 5" xfId="14635" xr:uid="{98746812-A355-43D0-BB64-5E098DB2ADFC}"/>
    <cellStyle name="Вывод 2 4 5 3 6" xfId="18921" xr:uid="{89A3AF6C-BDC5-4A24-903B-E6DD6D4FC8BB}"/>
    <cellStyle name="Вывод 2 4 5 4" xfId="3060" xr:uid="{03355095-3988-44F0-8D8F-0765EB42771F}"/>
    <cellStyle name="Вывод 2 4 5 5" xfId="6177" xr:uid="{927C2A69-79AF-40D1-9905-C616A9840600}"/>
    <cellStyle name="Вывод 2 4 5 6" xfId="8245" xr:uid="{EF133F03-4567-4C96-854F-766F1C6268C0}"/>
    <cellStyle name="Вывод 2 4 5 7" xfId="10662" xr:uid="{CD0EB093-12E9-4740-ADF4-D5B4B85BA1EA}"/>
    <cellStyle name="Вывод 2 4 5 8" xfId="16018" xr:uid="{92F03391-6898-4E1F-B5EB-3D951FF34071}"/>
    <cellStyle name="Вывод 2 4 5 9" xfId="16522" xr:uid="{A78EF322-F715-424D-9988-823716909498}"/>
    <cellStyle name="Вывод 2 4 6" xfId="866" xr:uid="{F45E6B74-3E98-4EC4-B0BD-93C6AD4E2E4E}"/>
    <cellStyle name="Вывод 2 4 6 10" xfId="18413" xr:uid="{4BEE6D66-9577-4FC1-BA27-128EED218CDB}"/>
    <cellStyle name="Вывод 2 4 6 2" xfId="2227" xr:uid="{D0C8C85D-23E0-43A9-929C-DD9C4129CAC5}"/>
    <cellStyle name="Вывод 2 4 6 2 2" xfId="4485" xr:uid="{A5A42A38-E5AC-416E-990F-B0E023D5423A}"/>
    <cellStyle name="Вывод 2 4 6 2 3" xfId="9110" xr:uid="{C71F65C3-2421-489F-A55B-A96330D4E8DC}"/>
    <cellStyle name="Вывод 2 4 6 2 4" xfId="12100" xr:uid="{67243035-37AE-424A-B6B6-5D4C4624F981}"/>
    <cellStyle name="Вывод 2 4 6 2 5" xfId="14969" xr:uid="{8B5BBEE4-AC16-4D6D-9480-99D5D9F0C104}"/>
    <cellStyle name="Вывод 2 4 6 2 6" xfId="19762" xr:uid="{582CAC78-EB28-4B9D-9F70-461B13C28A8A}"/>
    <cellStyle name="Вывод 2 4 6 3" xfId="1455" xr:uid="{7F5D062F-03B1-4FC8-8077-0FC103D3E231}"/>
    <cellStyle name="Вывод 2 4 6 3 2" xfId="3720" xr:uid="{850D749E-20BC-4156-A158-F86FB11487D1}"/>
    <cellStyle name="Вывод 2 4 6 3 3" xfId="7634" xr:uid="{15200F04-C5FD-4B1C-A215-4839833204CC}"/>
    <cellStyle name="Вывод 2 4 6 3 4" xfId="11327" xr:uid="{B20949FA-0D31-4FCD-966A-F777880F6164}"/>
    <cellStyle name="Вывод 2 4 6 3 5" xfId="15052" xr:uid="{3C6FDF99-91B2-4401-9783-76C78DED84FC}"/>
    <cellStyle name="Вывод 2 4 6 3 6" xfId="18997" xr:uid="{991B910F-7F4E-4F5B-BAEB-C22D369F686A}"/>
    <cellStyle name="Вывод 2 4 6 4" xfId="3136" xr:uid="{E1C38C03-F51A-4F7C-9F97-675342AB5295}"/>
    <cellStyle name="Вывод 2 4 6 5" xfId="6178" xr:uid="{D42D19AF-C728-4151-B1AA-776E93CD0BBD}"/>
    <cellStyle name="Вывод 2 4 6 6" xfId="8172" xr:uid="{1091EFB6-E8E0-44D9-8C61-8BB9AF0DADFD}"/>
    <cellStyle name="Вывод 2 4 6 7" xfId="10738" xr:uid="{2AC20174-E1E8-44D5-B6C5-9B2FA8298144}"/>
    <cellStyle name="Вывод 2 4 6 8" xfId="15858" xr:uid="{3D2FE360-13F4-4DD7-9EC3-BA3BE7BE9932}"/>
    <cellStyle name="Вывод 2 4 6 9" xfId="16598" xr:uid="{580A5BF3-953A-46B4-ACF0-6049057DF923}"/>
    <cellStyle name="Вывод 2 4 7" xfId="949" xr:uid="{6936460F-AFF7-4BC6-96FD-CC4F2472C7B4}"/>
    <cellStyle name="Вывод 2 4 7 10" xfId="18496" xr:uid="{A8EB55FE-A1D2-47A0-9699-ACF8936EF341}"/>
    <cellStyle name="Вывод 2 4 7 2" xfId="2310" xr:uid="{20DA2CCC-3900-4510-81E7-A3ED6ED14AF5}"/>
    <cellStyle name="Вывод 2 4 7 2 2" xfId="4568" xr:uid="{49092FD6-5FB4-4705-B4B0-369756E537E4}"/>
    <cellStyle name="Вывод 2 4 7 2 3" xfId="9193" xr:uid="{B1933DB7-4273-4255-9C40-AD214F5661D7}"/>
    <cellStyle name="Вывод 2 4 7 2 4" xfId="12183" xr:uid="{473906B9-2558-4647-8933-88E70D921DC0}"/>
    <cellStyle name="Вывод 2 4 7 2 5" xfId="13911" xr:uid="{FE8D636C-CD65-4D10-8B6B-ED40585CEDC4}"/>
    <cellStyle name="Вывод 2 4 7 2 6" xfId="19845" xr:uid="{585876FB-9C32-4776-8096-F92618AB3BCE}"/>
    <cellStyle name="Вывод 2 4 7 3" xfId="1538" xr:uid="{7177C201-F750-484C-80D6-A4DB6F29F155}"/>
    <cellStyle name="Вывод 2 4 7 3 2" xfId="3803" xr:uid="{BD4F0E57-36F0-44BC-AE6D-60287E9D66DF}"/>
    <cellStyle name="Вывод 2 4 7 3 3" xfId="7383" xr:uid="{0D56C05C-DEAD-413E-A254-3F91B22720D7}"/>
    <cellStyle name="Вывод 2 4 7 3 4" xfId="11410" xr:uid="{0C64B3C6-6ACD-4554-B23E-18E852EB3B58}"/>
    <cellStyle name="Вывод 2 4 7 3 5" xfId="15267" xr:uid="{AAAEE2A0-2CB2-4C2E-97EE-6873B1DF3421}"/>
    <cellStyle name="Вывод 2 4 7 3 6" xfId="19080" xr:uid="{4C21461E-AB12-43E8-A573-0A78BE2CE5E9}"/>
    <cellStyle name="Вывод 2 4 7 4" xfId="3219" xr:uid="{213E2A63-9935-46FA-94DE-6583C1D24C12}"/>
    <cellStyle name="Вывод 2 4 7 5" xfId="6179" xr:uid="{31887D55-46D2-4328-B67E-3E0ADD8B7769}"/>
    <cellStyle name="Вывод 2 4 7 6" xfId="8093" xr:uid="{99A44846-4DDF-490E-88E6-01840615D252}"/>
    <cellStyle name="Вывод 2 4 7 7" xfId="10821" xr:uid="{84101713-3280-4332-A252-B56E8F0ADF97}"/>
    <cellStyle name="Вывод 2 4 7 8" xfId="8600" xr:uid="{498CEF83-3119-48A8-B37D-B983E61ABDC3}"/>
    <cellStyle name="Вывод 2 4 7 9" xfId="16681" xr:uid="{77AA83A6-6ECB-4EEE-A368-8745F11303E9}"/>
    <cellStyle name="Вывод 2 4 8" xfId="1009" xr:uid="{4BFE0CEC-E256-4DFE-A28C-F93CE672C7EE}"/>
    <cellStyle name="Вывод 2 4 8 2" xfId="2370" xr:uid="{BAAD6535-0F4A-4930-ABC4-2649EBB7B8CC}"/>
    <cellStyle name="Вывод 2 4 8 2 2" xfId="4628" xr:uid="{FE01DD66-108A-4787-AA8D-4CE2D18CBE1E}"/>
    <cellStyle name="Вывод 2 4 8 2 3" xfId="9253" xr:uid="{64547C91-0A49-4332-870D-D021ED2E111B}"/>
    <cellStyle name="Вывод 2 4 8 2 4" xfId="12243" xr:uid="{8E903AF8-C052-4D1F-9A3C-74327BB8138D}"/>
    <cellStyle name="Вывод 2 4 8 2 5" xfId="14785" xr:uid="{238C873B-F27E-4AB7-A5B9-9A12D1373CDC}"/>
    <cellStyle name="Вывод 2 4 8 2 6" xfId="19905" xr:uid="{F791AB61-57F5-4C3E-9A51-31FE9477AACC}"/>
    <cellStyle name="Вывод 2 4 8 3" xfId="3279" xr:uid="{C48F3905-418D-4F54-9869-A72ED5E01E77}"/>
    <cellStyle name="Вывод 2 4 8 4" xfId="6180" xr:uid="{2946DEF9-2CA2-44F0-82EB-EB6D2FB26508}"/>
    <cellStyle name="Вывод 2 4 8 5" xfId="8032" xr:uid="{A52957AE-3142-4F6B-8E26-CA8DA5DD1BD7}"/>
    <cellStyle name="Вывод 2 4 8 6" xfId="10881" xr:uid="{0AEA1570-482D-415C-8FB1-91810EF6E4CE}"/>
    <cellStyle name="Вывод 2 4 8 7" xfId="15284" xr:uid="{709DF141-5141-4E0E-868A-041A3915F290}"/>
    <cellStyle name="Вывод 2 4 8 8" xfId="18556" xr:uid="{1BE23B10-D8D4-444E-A55C-81F47F60BA4A}"/>
    <cellStyle name="Вывод 2 4 9" xfId="1875" xr:uid="{C64A0EBA-E7B6-428C-8980-319E6837F9F0}"/>
    <cellStyle name="Вывод 2 4 9 2" xfId="4133" xr:uid="{6D228B0E-5B44-4FE5-8E3E-EF1F5EE14D1C}"/>
    <cellStyle name="Вывод 2 4 9 3" xfId="8758" xr:uid="{1BED01BA-E0A2-4231-8117-F3DB513DCF19}"/>
    <cellStyle name="Вывод 2 4 9 4" xfId="11748" xr:uid="{828449D5-9969-4A71-93AA-F95DD5CD3A63}"/>
    <cellStyle name="Вывод 2 4 9 5" xfId="15849" xr:uid="{56082AC3-07A1-488F-97AC-0CA1396C4334}"/>
    <cellStyle name="Вывод 2 4 9 6" xfId="19410" xr:uid="{5FDB2888-18E0-4448-B50C-FD10BAB6866F}"/>
    <cellStyle name="Вывод 2 5" xfId="82" xr:uid="{00000000-0005-0000-0000-000031000000}"/>
    <cellStyle name="Вывод 2 5 10" xfId="2507" xr:uid="{C12AF156-5AEF-4454-AF08-5F8EAB199C75}"/>
    <cellStyle name="Вывод 2 5 10 2" xfId="4762" xr:uid="{C5255D87-FA3F-4634-B645-8A35DB542046}"/>
    <cellStyle name="Вывод 2 5 10 3" xfId="9390" xr:uid="{04B55943-49F1-43D4-B255-102A15E4F5FB}"/>
    <cellStyle name="Вывод 2 5 10 4" xfId="12380" xr:uid="{3524CDA9-7308-4734-AC2B-3F44DCD9DCDB}"/>
    <cellStyle name="Вывод 2 5 10 5" xfId="13343" xr:uid="{5C27DA11-D420-4186-9529-E65D69B95256}"/>
    <cellStyle name="Вывод 2 5 10 6" xfId="16815" xr:uid="{C0C183A8-1D6F-4449-9B72-9A00C27164E5}"/>
    <cellStyle name="Вывод 2 5 10 7" xfId="20039" xr:uid="{7C57DD58-DF5E-4997-95AF-6D3251A0EEA6}"/>
    <cellStyle name="Вывод 2 5 11" xfId="2691" xr:uid="{6C5E6D89-A912-43C4-8A99-B4AE0216DD5E}"/>
    <cellStyle name="Вывод 2 5 11 2" xfId="4941" xr:uid="{C5052B60-3B43-4198-B04B-08A0E7838B87}"/>
    <cellStyle name="Вывод 2 5 11 3" xfId="9572" xr:uid="{20AB7BA1-492F-4CFA-80CA-8FCB1EE24907}"/>
    <cellStyle name="Вывод 2 5 11 4" xfId="12562" xr:uid="{42414FFA-625A-4331-84F9-A5DA5AAA498D}"/>
    <cellStyle name="Вывод 2 5 11 5" xfId="14208" xr:uid="{E121C732-E540-491A-B8CE-1284AB6F5697}"/>
    <cellStyle name="Вывод 2 5 11 6" xfId="16994" xr:uid="{9BD5A2D5-011E-40E4-837E-57EC9FA7DBB4}"/>
    <cellStyle name="Вывод 2 5 11 7" xfId="20220" xr:uid="{92E377B4-9CF5-4FF9-BDDA-D411DDBB3DAB}"/>
    <cellStyle name="Вывод 2 5 12" xfId="427" xr:uid="{E78F8907-3030-4261-8738-9F61110D1C5A}"/>
    <cellStyle name="Вывод 2 5 12 2" xfId="5199" xr:uid="{FD2B270B-7379-4CC0-A905-844C395143C0}"/>
    <cellStyle name="Вывод 2 5 12 3" xfId="9829" xr:uid="{F6C88C71-FDEF-4F90-8726-5C559BF62F41}"/>
    <cellStyle name="Вывод 2 5 12 4" xfId="12820" xr:uid="{41D7BF49-9A7A-4FB1-AD5A-BA77D92253D6}"/>
    <cellStyle name="Вывод 2 5 12 5" xfId="15121" xr:uid="{C3583F63-3A7E-4C60-A211-7628A7D4CDCE}"/>
    <cellStyle name="Вывод 2 5 12 6" xfId="17251" xr:uid="{5636A67E-F2BE-4D56-A427-A00BB76CA4E1}"/>
    <cellStyle name="Вывод 2 5 13" xfId="5425" xr:uid="{16247A03-1699-4357-B31E-02EB872F4598}"/>
    <cellStyle name="Вывод 2 5 13 2" xfId="10056" xr:uid="{71461593-3BD5-414F-8954-2FCCD081BAFD}"/>
    <cellStyle name="Вывод 2 5 13 3" xfId="13048" xr:uid="{BD39B7D5-9820-442F-8643-1F50E45C8D26}"/>
    <cellStyle name="Вывод 2 5 13 4" xfId="15480" xr:uid="{14C51962-B238-4F8A-9079-22D3CB81C8F9}"/>
    <cellStyle name="Вывод 2 5 13 5" xfId="17474" xr:uid="{B711E984-A252-49BC-86BE-D049A84DB15F}"/>
    <cellStyle name="Вывод 2 5 14" xfId="6181" xr:uid="{C7210B0B-D6E5-43CE-9023-D8892F632E32}"/>
    <cellStyle name="Вывод 2 5 15" xfId="8045" xr:uid="{CBC293FC-EA21-4995-931F-4CFDAEEA764E}"/>
    <cellStyle name="Вывод 2 5 16" xfId="10299" xr:uid="{AB3BFD7D-D367-4F77-B900-1BE9CFB40670}"/>
    <cellStyle name="Вывод 2 5 17" xfId="13456" xr:uid="{D3735CAA-05E9-4647-8616-DADCDBF24CBD}"/>
    <cellStyle name="Вывод 2 5 18" xfId="16159" xr:uid="{104F6514-23F4-4D14-99CF-99EACB0E7A19}"/>
    <cellStyle name="Вывод 2 5 19" xfId="17726" xr:uid="{8A023D70-C2DC-4746-962B-52618056727D}"/>
    <cellStyle name="Вывод 2 5 2" xfId="171" xr:uid="{BC06C658-D96A-44AD-AC25-DB879AAC2283}"/>
    <cellStyle name="Вывод 2 5 2 10" xfId="8495" xr:uid="{8F0D610F-0E06-4F0E-91B4-CA0E85DBAF49}"/>
    <cellStyle name="Вывод 2 5 2 11" xfId="10374" xr:uid="{328DAE89-439D-45E2-897F-E8D40110EC88}"/>
    <cellStyle name="Вывод 2 5 2 12" xfId="14647" xr:uid="{E115FFAE-B84F-4972-B3CB-92E4E20CDCE0}"/>
    <cellStyle name="Вывод 2 5 2 13" xfId="16234" xr:uid="{37E1DB07-A89C-4944-B4FA-7906112DD953}"/>
    <cellStyle name="Вывод 2 5 2 14" xfId="17814" xr:uid="{136669AE-D208-4773-8430-71F9BAD16B34}"/>
    <cellStyle name="Вывод 2 5 2 15" xfId="18050" xr:uid="{194A4D01-3CFD-4DED-A8AE-63410EE2A314}"/>
    <cellStyle name="Вывод 2 5 2 2" xfId="1695" xr:uid="{677FDD06-97B8-4B2A-87D6-69A7DF028480}"/>
    <cellStyle name="Вывод 2 5 2 2 2" xfId="3953" xr:uid="{B231ADB3-8614-4AEF-B766-45024C315253}"/>
    <cellStyle name="Вывод 2 5 2 2 3" xfId="6182" xr:uid="{36821D30-66CE-43CE-9FB3-D082FAA472A1}"/>
    <cellStyle name="Вывод 2 5 2 2 4" xfId="7427" xr:uid="{59C0187D-0D3D-413A-A4F8-F96976DFB995}"/>
    <cellStyle name="Вывод 2 5 2 2 5" xfId="11567" xr:uid="{A5B72091-2B2F-4290-AC6D-35EB7C2AB7E9}"/>
    <cellStyle name="Вывод 2 5 2 2 6" xfId="14260" xr:uid="{E278D428-9E5D-4188-AF0A-DAD6ECA407A6}"/>
    <cellStyle name="Вывод 2 5 2 2 7" xfId="19230" xr:uid="{C401DE9F-2FD9-4615-8462-F08459A48298}"/>
    <cellStyle name="Вывод 2 5 2 3" xfId="1929" xr:uid="{33661084-F6EE-4B31-8BCE-D42A2FEB2141}"/>
    <cellStyle name="Вывод 2 5 2 3 2" xfId="4187" xr:uid="{A3FF5AD6-6102-4693-9EA7-1B7311FDDACF}"/>
    <cellStyle name="Вывод 2 5 2 3 3" xfId="5984" xr:uid="{53781804-A469-4138-9CFF-E336EF3AE75A}"/>
    <cellStyle name="Вывод 2 5 2 3 4" xfId="8812" xr:uid="{A1D333A0-0605-4938-BA73-DA2952FD48F6}"/>
    <cellStyle name="Вывод 2 5 2 3 5" xfId="11802" xr:uid="{24513175-EF27-4816-BD67-805A3A73987F}"/>
    <cellStyle name="Вывод 2 5 2 3 6" xfId="13623" xr:uid="{56484430-4BE4-4939-86DB-0D5A87099648}"/>
    <cellStyle name="Вывод 2 5 2 3 7" xfId="19464" xr:uid="{DA19CF23-002A-4EE4-9EDA-A1FC9A2F3709}"/>
    <cellStyle name="Вывод 2 5 2 4" xfId="1091" xr:uid="{24F0AF48-5074-4DE0-96EB-DE5591C4EA4A}"/>
    <cellStyle name="Вывод 2 5 2 4 2" xfId="3356" xr:uid="{746C0A8C-3184-4056-8A21-3E9471935990}"/>
    <cellStyle name="Вывод 2 5 2 4 3" xfId="5672" xr:uid="{7329241B-52DF-4729-A6E7-5B94A0240DC3}"/>
    <cellStyle name="Вывод 2 5 2 4 4" xfId="7951" xr:uid="{998DD365-B937-4D8A-BF01-E6F93C2F505E}"/>
    <cellStyle name="Вывод 2 5 2 4 5" xfId="10963" xr:uid="{F9EC745D-4C09-446D-9D9E-97483820876F}"/>
    <cellStyle name="Вывод 2 5 2 4 6" xfId="14261" xr:uid="{12DD51B7-7813-4B89-837B-7C770D6FAF62}"/>
    <cellStyle name="Вывод 2 5 2 4 7" xfId="18633" xr:uid="{0B963BB3-8EB6-4BB4-85A4-5881A90DF782}"/>
    <cellStyle name="Вывод 2 5 2 5" xfId="2498" xr:uid="{2CEA8F89-26D0-424C-9E09-B939C93D6620}"/>
    <cellStyle name="Вывод 2 5 2 5 2" xfId="4753" xr:uid="{E6782037-F3C8-4E27-893E-3D2DB3AFB8E4}"/>
    <cellStyle name="Вывод 2 5 2 5 3" xfId="5987" xr:uid="{A818DFAC-25A0-47CF-A403-0E2031F514C4}"/>
    <cellStyle name="Вывод 2 5 2 5 4" xfId="9381" xr:uid="{D9AEAB2C-2725-4F45-9ADC-845D493BE87D}"/>
    <cellStyle name="Вывод 2 5 2 5 5" xfId="12371" xr:uid="{8D8F849F-223F-4B5B-A34B-6D0212DD6231}"/>
    <cellStyle name="Вывод 2 5 2 5 6" xfId="14576" xr:uid="{EDDBAFDC-B68F-4804-9DC0-09735E4F0086}"/>
    <cellStyle name="Вывод 2 5 2 5 7" xfId="16806" xr:uid="{85656E61-16BA-4EB5-B4CB-29963CB5444E}"/>
    <cellStyle name="Вывод 2 5 2 5 8" xfId="20030" xr:uid="{FA198F66-14BC-4C21-8109-BDC5960D5ACB}"/>
    <cellStyle name="Вывод 2 5 2 6" xfId="2776" xr:uid="{6D1B89C7-A8B5-4395-8A97-9C6ACFA77E91}"/>
    <cellStyle name="Вывод 2 5 2 6 2" xfId="5026" xr:uid="{B8617FBE-3651-46B8-8244-C8F8A6ECE252}"/>
    <cellStyle name="Вывод 2 5 2 6 3" xfId="5989" xr:uid="{BF8C6CB2-A84D-4E9C-8F5F-34495EA96D52}"/>
    <cellStyle name="Вывод 2 5 2 6 4" xfId="9657" xr:uid="{CA94230A-0616-4B36-ACB2-794BAF07236D}"/>
    <cellStyle name="Вывод 2 5 2 6 5" xfId="12647" xr:uid="{F10A3524-4050-4C6A-AA1B-74F4860C0CA7}"/>
    <cellStyle name="Вывод 2 5 2 6 6" xfId="14451" xr:uid="{0A08404D-860C-4179-BC05-FC19B115E5B2}"/>
    <cellStyle name="Вывод 2 5 2 6 7" xfId="17079" xr:uid="{E4EAD194-52A8-46D0-B1C3-541DCB66EAF0}"/>
    <cellStyle name="Вывод 2 5 2 6 8" xfId="20305" xr:uid="{ACA8FB59-5A76-40F4-9CD8-6B7FE6EE8C32}"/>
    <cellStyle name="Вывод 2 5 2 7" xfId="502" xr:uid="{54F34449-DF10-46D0-A338-62A417D46297}"/>
    <cellStyle name="Вывод 2 5 2 7 2" xfId="5288" xr:uid="{D85D6721-49F1-40CD-A236-008F5C1EEC99}"/>
    <cellStyle name="Вывод 2 5 2 7 3" xfId="9917" xr:uid="{BB6809C8-00F9-425E-9AFD-9E05428BA6B0}"/>
    <cellStyle name="Вывод 2 5 2 7 4" xfId="12909" xr:uid="{F247B576-5202-46A0-878D-E136F5B74BDA}"/>
    <cellStyle name="Вывод 2 5 2 7 5" xfId="15138" xr:uid="{632032E2-7C27-4184-A8F3-EEEEE869FD01}"/>
    <cellStyle name="Вывод 2 5 2 7 6" xfId="17338" xr:uid="{CA55B143-CE5B-4F17-A599-1B8F81035810}"/>
    <cellStyle name="Вывод 2 5 2 8" xfId="5510" xr:uid="{026929A8-A274-4144-A528-B12308056E76}"/>
    <cellStyle name="Вывод 2 5 2 8 2" xfId="10141" xr:uid="{643D53A8-655C-4D49-B2AF-87C162C80A94}"/>
    <cellStyle name="Вывод 2 5 2 8 3" xfId="13133" xr:uid="{950A6427-8F6A-423B-8559-6D32C3158675}"/>
    <cellStyle name="Вывод 2 5 2 8 4" xfId="14611" xr:uid="{F0864F64-3183-4DDB-B4CB-19582DAEC912}"/>
    <cellStyle name="Вывод 2 5 2 8 5" xfId="17559" xr:uid="{D70C5A75-BD20-4468-8443-41F84B73D807}"/>
    <cellStyle name="Вывод 2 5 2 9" xfId="6007" xr:uid="{FB3B2283-5838-4255-9976-456DBF4A3D6F}"/>
    <cellStyle name="Вывод 2 5 20" xfId="17965" xr:uid="{6C6DD430-F529-4E97-9CF0-1DDAC9C1CF0C}"/>
    <cellStyle name="Вывод 2 5 3" xfId="247" xr:uid="{A0CC5334-A469-448A-832B-E66173CBDCB0}"/>
    <cellStyle name="Вывод 2 5 3 10" xfId="8418" xr:uid="{57B13B76-A5E6-48D4-B83B-D4B087F37BD9}"/>
    <cellStyle name="Вывод 2 5 3 11" xfId="10454" xr:uid="{CC31079E-5077-4E97-B5F8-79360899F162}"/>
    <cellStyle name="Вывод 2 5 3 12" xfId="13718" xr:uid="{C89B6A5A-D471-4B4C-B8F2-9F4B91F68657}"/>
    <cellStyle name="Вывод 2 5 3 13" xfId="16314" xr:uid="{59E7925D-61F0-4007-BFF6-97B1B28D4413}"/>
    <cellStyle name="Вывод 2 5 3 14" xfId="17890" xr:uid="{2C1960C7-EA00-409F-9C34-91F32F1002CF}"/>
    <cellStyle name="Вывод 2 5 3 15" xfId="18125" xr:uid="{983C7A1C-E7B7-4208-9505-A08A72F8E8ED}"/>
    <cellStyle name="Вывод 2 5 3 2" xfId="1770" xr:uid="{520C3A02-5978-4F57-9D9C-D47E61BD3179}"/>
    <cellStyle name="Вывод 2 5 3 2 2" xfId="4028" xr:uid="{27C6F89E-A353-4CBC-A93F-E0B0AE90D8EE}"/>
    <cellStyle name="Вывод 2 5 3 2 3" xfId="6185" xr:uid="{0D5F3A67-546E-4830-B033-624442BA38F1}"/>
    <cellStyle name="Вывод 2 5 3 2 4" xfId="8653" xr:uid="{C7D8150F-69C1-4F23-B5EC-56ABF869B251}"/>
    <cellStyle name="Вывод 2 5 3 2 5" xfId="11643" xr:uid="{8CE8CE39-9D66-418D-8A41-9D86187B9633}"/>
    <cellStyle name="Вывод 2 5 3 2 6" xfId="16139" xr:uid="{11AB95F2-873A-45D0-A0F6-0407674D7AF1}"/>
    <cellStyle name="Вывод 2 5 3 2 7" xfId="19305" xr:uid="{DF58064D-DD45-4FB7-BEB3-5233A7208CEC}"/>
    <cellStyle name="Вывод 2 5 3 3" xfId="1653" xr:uid="{369DE42B-1D3F-4DD8-994B-86C654FE69D4}"/>
    <cellStyle name="Вывод 2 5 3 3 2" xfId="3913" xr:uid="{9EA42629-BE3A-408D-ACCC-F8351E1480B1}"/>
    <cellStyle name="Вывод 2 5 3 3 3" xfId="5997" xr:uid="{53B01625-9427-4EED-8737-F4CC76A013BC}"/>
    <cellStyle name="Вывод 2 5 3 3 4" xfId="7497" xr:uid="{D2098926-CC52-48DC-A60E-DB18EBF8FD61}"/>
    <cellStyle name="Вывод 2 5 3 3 5" xfId="11524" xr:uid="{8693BDA8-83C1-43EA-9809-0E8D21764E48}"/>
    <cellStyle name="Вывод 2 5 3 3 6" xfId="14534" xr:uid="{E42CE7B8-65DB-4091-A2FE-D269754B8F49}"/>
    <cellStyle name="Вывод 2 5 3 3 7" xfId="19190" xr:uid="{67A683C0-E9C3-449E-B9BC-4D65887FA7C9}"/>
    <cellStyle name="Вывод 2 5 3 4" xfId="1171" xr:uid="{CC8E3607-C7BD-4B30-AA5B-CE50CC8DF93B}"/>
    <cellStyle name="Вывод 2 5 3 4 2" xfId="3436" xr:uid="{41358B45-5077-4585-833A-53EE6B79C340}"/>
    <cellStyle name="Вывод 2 5 3 4 3" xfId="6000" xr:uid="{BDB301A8-D9AD-49B5-ADF7-6154E1AA411E}"/>
    <cellStyle name="Вывод 2 5 3 4 4" xfId="7868" xr:uid="{91347A8C-D69D-4AAC-AF8A-C69CCA3E437F}"/>
    <cellStyle name="Вывод 2 5 3 4 5" xfId="11043" xr:uid="{B2A386F7-473F-4F1B-A6E8-AF7A8B1ADE02}"/>
    <cellStyle name="Вывод 2 5 3 4 6" xfId="14037" xr:uid="{C392665A-EA0E-4193-94C7-22DBC048E21E}"/>
    <cellStyle name="Вывод 2 5 3 4 7" xfId="18713" xr:uid="{83FB5BD1-DE4A-4917-AEC1-788495FB146D}"/>
    <cellStyle name="Вывод 2 5 3 5" xfId="2534" xr:uid="{DD77A067-0D1C-4A67-9E27-07B32964C259}"/>
    <cellStyle name="Вывод 2 5 3 5 2" xfId="4787" xr:uid="{B3050E1A-3023-4DBB-BEF4-A0C05C476F13}"/>
    <cellStyle name="Вывод 2 5 3 5 3" xfId="6003" xr:uid="{74636E5F-4557-421B-B28F-B8E18BEE6F9F}"/>
    <cellStyle name="Вывод 2 5 3 5 4" xfId="9416" xr:uid="{6E60DD38-AC1C-4044-B3CA-81DAFC639639}"/>
    <cellStyle name="Вывод 2 5 3 5 5" xfId="12406" xr:uid="{BE496543-B07A-46A8-A33D-FAA732828CF5}"/>
    <cellStyle name="Вывод 2 5 3 5 6" xfId="14583" xr:uid="{40B4E207-4D9B-41B2-8905-AAEC308A6CA0}"/>
    <cellStyle name="Вывод 2 5 3 5 7" xfId="16840" xr:uid="{900016B1-EAA1-4B1C-B80E-C3C38ABA3E97}"/>
    <cellStyle name="Вывод 2 5 3 5 8" xfId="20065" xr:uid="{947FD32B-0F62-4DB8-A310-2D9C1667F537}"/>
    <cellStyle name="Вывод 2 5 3 6" xfId="2851" xr:uid="{936D23AA-37AF-425D-A0D1-1EF73562334F}"/>
    <cellStyle name="Вывод 2 5 3 6 2" xfId="5101" xr:uid="{CD0389A8-7FAD-467C-9495-EE02A4A308C9}"/>
    <cellStyle name="Вывод 2 5 3 6 3" xfId="6005" xr:uid="{640821DE-61BE-478A-80EC-1CE2A8E53503}"/>
    <cellStyle name="Вывод 2 5 3 6 4" xfId="9732" xr:uid="{0D38A4E2-B451-423E-9D67-D0473E0FED40}"/>
    <cellStyle name="Вывод 2 5 3 6 5" xfId="12722" xr:uid="{8C2EEA54-7B62-425C-AB41-2EE5EEC0D8F6}"/>
    <cellStyle name="Вывод 2 5 3 6 6" xfId="14156" xr:uid="{9DCE1E21-255E-4315-B0AF-0A2B9B30F6F1}"/>
    <cellStyle name="Вывод 2 5 3 6 7" xfId="17154" xr:uid="{2EE31DE3-9E24-400E-A309-A114F17DA01B}"/>
    <cellStyle name="Вывод 2 5 3 6 8" xfId="20380" xr:uid="{8D687FD6-E005-4400-8559-687D587009BF}"/>
    <cellStyle name="Вывод 2 5 3 7" xfId="582" xr:uid="{2BE2D2A9-101C-42EC-9D82-457CF857248E}"/>
    <cellStyle name="Вывод 2 5 3 7 2" xfId="5393" xr:uid="{F768BBA5-390B-4209-BF22-D9D807F03780}"/>
    <cellStyle name="Вывод 2 5 3 7 3" xfId="10022" xr:uid="{C3BAE6CC-7E79-4455-A6D1-0B9024038FC9}"/>
    <cellStyle name="Вывод 2 5 3 7 4" xfId="13014" xr:uid="{E27A0857-21B1-4044-8235-B1594BB8BD68}"/>
    <cellStyle name="Вывод 2 5 3 7 5" xfId="13271" xr:uid="{A098ED77-C9AE-488C-8F72-123D903A0786}"/>
    <cellStyle name="Вывод 2 5 3 7 6" xfId="17443" xr:uid="{711FDCD2-4E5D-47D9-ACB3-35A1895E9D4C}"/>
    <cellStyle name="Вывод 2 5 3 8" xfId="5585" xr:uid="{C8222C9A-93E7-4F96-B51E-7621B795DC02}"/>
    <cellStyle name="Вывод 2 5 3 8 2" xfId="10216" xr:uid="{8CC6D17C-54DA-4BEF-87F8-6479D1DB09DF}"/>
    <cellStyle name="Вывод 2 5 3 8 3" xfId="13208" xr:uid="{F9B45B05-232A-4F44-BF7E-D3F4BAB5DDA8}"/>
    <cellStyle name="Вывод 2 5 3 8 4" xfId="14914" xr:uid="{B745BD52-FA4C-4B5B-B106-5F6C1D26C6AC}"/>
    <cellStyle name="Вывод 2 5 3 8 5" xfId="17634" xr:uid="{BABDA4F0-D6A8-4FC6-BE66-EBE42060BB3E}"/>
    <cellStyle name="Вывод 2 5 3 9" xfId="6184" xr:uid="{65B1FE6A-65F3-41A1-AF08-F0B07DF3639F}"/>
    <cellStyle name="Вывод 2 5 4" xfId="662" xr:uid="{32595104-7D9A-4DDF-9A15-0E93F80C4FAF}"/>
    <cellStyle name="Вывод 2 5 4 10" xfId="18209" xr:uid="{F4D3F474-CD20-432C-805A-3E684A51AEFC}"/>
    <cellStyle name="Вывод 2 5 4 2" xfId="2023" xr:uid="{82D9A103-8A46-4DF0-BD68-249A3D1BA828}"/>
    <cellStyle name="Вывод 2 5 4 2 2" xfId="4281" xr:uid="{92073651-2DAC-4607-8108-D78491381FCD}"/>
    <cellStyle name="Вывод 2 5 4 2 3" xfId="8906" xr:uid="{1396F761-25A8-4597-9B10-259A69A387BD}"/>
    <cellStyle name="Вывод 2 5 4 2 4" xfId="11896" xr:uid="{6399C203-E4F5-41C2-B5C1-4C757DFD0D18}"/>
    <cellStyle name="Вывод 2 5 4 2 5" xfId="13741" xr:uid="{4A127B0D-2648-463D-BD02-A164476A4173}"/>
    <cellStyle name="Вывод 2 5 4 2 6" xfId="19558" xr:uid="{F8FA4EAF-0F5C-4AF2-8304-43B67AAF93E0}"/>
    <cellStyle name="Вывод 2 5 4 3" xfId="1251" xr:uid="{4F9A4CCA-0895-4DA3-8BEB-E27634D57C43}"/>
    <cellStyle name="Вывод 2 5 4 3 2" xfId="3516" xr:uid="{97A82538-8E6B-4DBF-AF07-FFCADFBA2448}"/>
    <cellStyle name="Вывод 2 5 4 3 3" xfId="7788" xr:uid="{8DC544DB-5C28-4D6D-A337-475D3889A492}"/>
    <cellStyle name="Вывод 2 5 4 3 4" xfId="11123" xr:uid="{F1F4BF9D-69D5-4387-8767-4A8A288E97A2}"/>
    <cellStyle name="Вывод 2 5 4 3 5" xfId="15076" xr:uid="{DB345F14-3C8D-4780-82D2-2FD26EC96018}"/>
    <cellStyle name="Вывод 2 5 4 3 6" xfId="18793" xr:uid="{4F7ABC19-1390-44C5-B88D-30AD8448D621}"/>
    <cellStyle name="Вывод 2 5 4 4" xfId="2932" xr:uid="{BA11A3E2-FB19-4EBE-B3E2-EA9DA71011FC}"/>
    <cellStyle name="Вывод 2 5 4 5" xfId="5785" xr:uid="{347D13E6-80B6-461C-BA94-83339AA5E657}"/>
    <cellStyle name="Вывод 2 5 4 6" xfId="8363" xr:uid="{16965CB3-7017-4290-B1FD-E4C18B272B6A}"/>
    <cellStyle name="Вывод 2 5 4 7" xfId="10534" xr:uid="{9F010DC4-79B0-4705-9822-DC82C3F4F312}"/>
    <cellStyle name="Вывод 2 5 4 8" xfId="14686" xr:uid="{D84B6276-7E15-45BD-AF4C-25E433153F3B}"/>
    <cellStyle name="Вывод 2 5 4 9" xfId="16394" xr:uid="{033CB8B2-9664-435C-93FE-C32A892038B6}"/>
    <cellStyle name="Вывод 2 5 5" xfId="783" xr:uid="{9AECB7DF-557A-4E58-A22B-9923F1A405F7}"/>
    <cellStyle name="Вывод 2 5 5 10" xfId="18330" xr:uid="{F23EEF89-B32F-4B19-80B9-F49A3039CF00}"/>
    <cellStyle name="Вывод 2 5 5 2" xfId="2144" xr:uid="{A61BEE2B-0525-477C-A97B-A72C9ED71F46}"/>
    <cellStyle name="Вывод 2 5 5 2 2" xfId="4402" xr:uid="{BE9CDC0E-0D23-420F-A824-4E89395504D8}"/>
    <cellStyle name="Вывод 2 5 5 2 3" xfId="9027" xr:uid="{A9DB78A3-BDB2-454D-B932-BC18619D1254}"/>
    <cellStyle name="Вывод 2 5 5 2 4" xfId="12017" xr:uid="{088BB76F-605F-44CB-AACB-89FE12545CAE}"/>
    <cellStyle name="Вывод 2 5 5 2 5" xfId="15102" xr:uid="{DF6D1BB6-D3F3-4121-BCD1-339D17BA49FD}"/>
    <cellStyle name="Вывод 2 5 5 2 6" xfId="19679" xr:uid="{A5720228-F7B1-4295-9225-BC6D33E1DB0C}"/>
    <cellStyle name="Вывод 2 5 5 3" xfId="1372" xr:uid="{0B38543D-9A1C-4430-95EF-3AF1A2FDA2AC}"/>
    <cellStyle name="Вывод 2 5 5 3 2" xfId="3637" xr:uid="{C70C05AB-E6C2-4551-A75D-957E44ACE8FC}"/>
    <cellStyle name="Вывод 2 5 5 3 3" xfId="7685" xr:uid="{D83944CF-B601-4913-977B-9AE35B711D90}"/>
    <cellStyle name="Вывод 2 5 5 3 4" xfId="11244" xr:uid="{E727FF9E-296E-45A4-B443-89EF604CD399}"/>
    <cellStyle name="Вывод 2 5 5 3 5" xfId="14588" xr:uid="{B3027D86-CC4C-417D-BEF1-AEB5E164F8FD}"/>
    <cellStyle name="Вывод 2 5 5 3 6" xfId="18914" xr:uid="{A2DDE321-C141-463D-8D31-DF7E067E2FAE}"/>
    <cellStyle name="Вывод 2 5 5 4" xfId="3053" xr:uid="{50BFE59D-91D8-4395-91FD-D36A55D5D061}"/>
    <cellStyle name="Вывод 2 5 5 5" xfId="5788" xr:uid="{7964BDCE-DD8D-41F8-B88F-EE36BC6C2AB9}"/>
    <cellStyle name="Вывод 2 5 5 6" xfId="8248" xr:uid="{3E85BC60-4731-4B30-A845-CD1F2113FBCE}"/>
    <cellStyle name="Вывод 2 5 5 7" xfId="10655" xr:uid="{4657DD84-2BF2-4FE5-B7AF-2C677BF7521E}"/>
    <cellStyle name="Вывод 2 5 5 8" xfId="15754" xr:uid="{43B94D1E-2A23-49A7-94BD-1A50A0BB6447}"/>
    <cellStyle name="Вывод 2 5 5 9" xfId="16515" xr:uid="{6364A498-9405-4219-90AB-AA61B35AAC9D}"/>
    <cellStyle name="Вывод 2 5 6" xfId="859" xr:uid="{DA711A1D-1DF3-4A49-973A-3BB7780D9885}"/>
    <cellStyle name="Вывод 2 5 6 10" xfId="18406" xr:uid="{97933184-63A1-4D0C-A7B1-8358703BCE38}"/>
    <cellStyle name="Вывод 2 5 6 2" xfId="2220" xr:uid="{026A9071-2D6E-4977-9F51-31F77E22C4BF}"/>
    <cellStyle name="Вывод 2 5 6 2 2" xfId="4478" xr:uid="{8C6B7A92-67D4-4B83-BA03-A0AB11E4AD0E}"/>
    <cellStyle name="Вывод 2 5 6 2 3" xfId="9103" xr:uid="{EA46F279-D22B-4B6D-88FF-66392FD724D9}"/>
    <cellStyle name="Вывод 2 5 6 2 4" xfId="12093" xr:uid="{F8A27E33-3CF7-46D5-A01D-A109C3AF2175}"/>
    <cellStyle name="Вывод 2 5 6 2 5" xfId="14171" xr:uid="{09D11E73-2B8F-42C0-8360-4EDF2D80DF92}"/>
    <cellStyle name="Вывод 2 5 6 2 6" xfId="19755" xr:uid="{6634A9D1-7C4A-488B-B3D5-FD2506C51CBB}"/>
    <cellStyle name="Вывод 2 5 6 3" xfId="1448" xr:uid="{91A5B038-9B37-4A21-A237-893B421A12CC}"/>
    <cellStyle name="Вывод 2 5 6 3 2" xfId="3713" xr:uid="{E8116817-BC08-481E-8B7F-8C5DCFC3DED0}"/>
    <cellStyle name="Вывод 2 5 6 3 3" xfId="7293" xr:uid="{E87E039A-EFC2-4976-B826-53554E46A2E0}"/>
    <cellStyle name="Вывод 2 5 6 3 4" xfId="11320" xr:uid="{CE797BE5-9D4D-4F94-8DC6-5F95F083905F}"/>
    <cellStyle name="Вывод 2 5 6 3 5" xfId="14692" xr:uid="{27ABC0FA-D05C-4040-BF42-ED1D6D9A17CC}"/>
    <cellStyle name="Вывод 2 5 6 3 6" xfId="18990" xr:uid="{2A8F432F-2A97-49EE-94A9-8C3C78B027E8}"/>
    <cellStyle name="Вывод 2 5 6 4" xfId="3129" xr:uid="{FAD8AEB6-C622-4A03-9826-DE8EEFFB2369}"/>
    <cellStyle name="Вывод 2 5 6 5" xfId="5791" xr:uid="{95D08E8A-C4A4-4682-B81A-6E7A601987AD}"/>
    <cellStyle name="Вывод 2 5 6 6" xfId="8176" xr:uid="{DE7F5D89-4A40-46FC-B08B-B68D11398271}"/>
    <cellStyle name="Вывод 2 5 6 7" xfId="10731" xr:uid="{C38C8B28-D1F4-45E7-9397-8C70304093A8}"/>
    <cellStyle name="Вывод 2 5 6 8" xfId="15593" xr:uid="{DE54118E-F6AF-43B3-B7DA-751EEC400E4E}"/>
    <cellStyle name="Вывод 2 5 6 9" xfId="16591" xr:uid="{B9323ED7-2D0E-4048-8EA9-7D32B5379B5B}"/>
    <cellStyle name="Вывод 2 5 7" xfId="954" xr:uid="{4E01B062-8EC7-4FB2-9EA0-8401AF2B6AE2}"/>
    <cellStyle name="Вывод 2 5 7 10" xfId="18501" xr:uid="{A0D05775-D1C8-4313-8FD9-D0793F376F3D}"/>
    <cellStyle name="Вывод 2 5 7 2" xfId="2315" xr:uid="{E0E554D8-0E85-4C2C-B8FC-6C4E007E8AFB}"/>
    <cellStyle name="Вывод 2 5 7 2 2" xfId="4573" xr:uid="{1854D722-3523-45DD-B7FB-A3D5AB2B68AE}"/>
    <cellStyle name="Вывод 2 5 7 2 3" xfId="9198" xr:uid="{B89A8869-68E3-4D2F-AD9A-0322961C37A3}"/>
    <cellStyle name="Вывод 2 5 7 2 4" xfId="12188" xr:uid="{1E873943-9025-4876-BA0B-B64D5B150410}"/>
    <cellStyle name="Вывод 2 5 7 2 5" xfId="15207" xr:uid="{5B80B168-9BF7-45E6-A09E-BD7A334A767B}"/>
    <cellStyle name="Вывод 2 5 7 2 6" xfId="19850" xr:uid="{D8AE38D5-9475-4C50-9525-05091ED55373}"/>
    <cellStyle name="Вывод 2 5 7 3" xfId="1543" xr:uid="{4B0CE1B7-05BC-4BBB-8758-B38CAF3E4623}"/>
    <cellStyle name="Вывод 2 5 7 3 2" xfId="3808" xr:uid="{EB62A1D7-FDE5-413D-A9B9-EE5181CA00A1}"/>
    <cellStyle name="Вывод 2 5 7 3 3" xfId="7580" xr:uid="{AA669263-01C9-4EB2-83F4-28FB37BDE841}"/>
    <cellStyle name="Вывод 2 5 7 3 4" xfId="11415" xr:uid="{A259FC8D-4967-4114-9E8B-1B1ABA18E21D}"/>
    <cellStyle name="Вывод 2 5 7 3 5" xfId="14364" xr:uid="{D74CBA79-6214-42C2-8C88-BDDCD3001023}"/>
    <cellStyle name="Вывод 2 5 7 3 6" xfId="19085" xr:uid="{3163EFFD-FB81-43AE-8CB5-A6AFCAA2A825}"/>
    <cellStyle name="Вывод 2 5 7 4" xfId="3224" xr:uid="{75089060-A9D7-4EA6-8491-69EA77694FB8}"/>
    <cellStyle name="Вывод 2 5 7 5" xfId="5794" xr:uid="{6A402C1B-D074-4C7A-A541-DF61D5F37B75}"/>
    <cellStyle name="Вывод 2 5 7 6" xfId="7529" xr:uid="{100672C3-C1C1-466A-8B1D-89B7B2F56E45}"/>
    <cellStyle name="Вывод 2 5 7 7" xfId="10826" xr:uid="{B3A9DCB2-442C-44FF-B78B-FECD7D6F46E2}"/>
    <cellStyle name="Вывод 2 5 7 8" xfId="12784" xr:uid="{E0F5C28C-0621-4F08-AC7A-1C7EB330F434}"/>
    <cellStyle name="Вывод 2 5 7 9" xfId="16686" xr:uid="{5BAD3868-2393-4E57-B3DA-FB2AF5C63DB9}"/>
    <cellStyle name="Вывод 2 5 8" xfId="1002" xr:uid="{176E0645-A9B5-4BED-8D8B-87F1EBB4F5ED}"/>
    <cellStyle name="Вывод 2 5 8 2" xfId="2363" xr:uid="{3D1E079D-E88B-43C4-B3C9-A43CE0B67885}"/>
    <cellStyle name="Вывод 2 5 8 2 2" xfId="4621" xr:uid="{7F519F16-637C-435E-A948-37A98AB95825}"/>
    <cellStyle name="Вывод 2 5 8 2 3" xfId="9246" xr:uid="{46211B6B-35C7-4D69-836A-06808012E99E}"/>
    <cellStyle name="Вывод 2 5 8 2 4" xfId="12236" xr:uid="{0DCA95F4-507C-458C-B81C-9E4504AED2D2}"/>
    <cellStyle name="Вывод 2 5 8 2 5" xfId="14862" xr:uid="{862EA7F7-FEDD-4A76-8C91-892C1007CA53}"/>
    <cellStyle name="Вывод 2 5 8 2 6" xfId="19898" xr:uid="{6C6AE63D-DD7F-4BE7-979E-415CAC304EC8}"/>
    <cellStyle name="Вывод 2 5 8 3" xfId="3272" xr:uid="{B8CD6BCD-BB13-4E04-80DF-B2C07EE128B6}"/>
    <cellStyle name="Вывод 2 5 8 4" xfId="5798" xr:uid="{DC7BD520-F4CC-41B1-A012-1B4502E96A14}"/>
    <cellStyle name="Вывод 2 5 8 5" xfId="8041" xr:uid="{02691293-066F-42C1-A221-C8F177DEDB24}"/>
    <cellStyle name="Вывод 2 5 8 6" xfId="10874" xr:uid="{B11A45E3-E2A9-4CB8-8897-FB2B947B1224}"/>
    <cellStyle name="Вывод 2 5 8 7" xfId="14041" xr:uid="{34B9D903-B031-4E06-84A5-812F999A0A94}"/>
    <cellStyle name="Вывод 2 5 8 8" xfId="18549" xr:uid="{42BCBEE3-9AEA-4A22-A473-CC576BF15784}"/>
    <cellStyle name="Вывод 2 5 9" xfId="1944" xr:uid="{3A66EE4B-6447-41C5-9B1A-942A329A8A6A}"/>
    <cellStyle name="Вывод 2 5 9 2" xfId="4202" xr:uid="{FAA052AD-19F9-4A8A-9E3B-FE4876AA152A}"/>
    <cellStyle name="Вывод 2 5 9 3" xfId="8827" xr:uid="{C28B8319-9326-4B48-B960-41B8AEFF2AD0}"/>
    <cellStyle name="Вывод 2 5 9 4" xfId="11817" xr:uid="{FC16DD63-E127-4190-B65B-5D6273FD2780}"/>
    <cellStyle name="Вывод 2 5 9 5" xfId="15372" xr:uid="{DFBC17EF-8870-48C9-9D80-680BBE5FC7DB}"/>
    <cellStyle name="Вывод 2 5 9 6" xfId="19479" xr:uid="{70648B04-3459-4F58-A371-5F91D0C54141}"/>
    <cellStyle name="Вывод 2 6" xfId="151" xr:uid="{F56D9741-0EC7-469C-B650-1ACE3889CF3D}"/>
    <cellStyle name="Вывод 2 6 10" xfId="8572" xr:uid="{5F457693-94D2-4807-BA45-A0C2DDE9BA2F}"/>
    <cellStyle name="Вывод 2 6 11" xfId="10279" xr:uid="{ED82B990-0BE7-4ADD-B7EA-E3E4320B5287}"/>
    <cellStyle name="Вывод 2 6 12" xfId="15186" xr:uid="{07A6014E-E8BD-472D-B55B-78220A27CD75}"/>
    <cellStyle name="Вывод 2 6 13" xfId="16013" xr:uid="{909FF2E8-086A-411E-B06A-043F3D0F1B89}"/>
    <cellStyle name="Вывод 2 6 14" xfId="17794" xr:uid="{51E87599-68A3-435E-9CA7-26ACE0408511}"/>
    <cellStyle name="Вывод 2 6 15" xfId="18031" xr:uid="{6740E064-9571-4297-80B6-33DE6A905D10}"/>
    <cellStyle name="Вывод 2 6 2" xfId="1675" xr:uid="{D430AF80-17F3-4ECA-8AB1-2110662F1607}"/>
    <cellStyle name="Вывод 2 6 2 2" xfId="3934" xr:uid="{B5ACE66F-8095-4B8F-A219-9A4A27C4D842}"/>
    <cellStyle name="Вывод 2 6 2 3" xfId="6188" xr:uid="{913B669E-9EF6-439B-8CD4-99CA498864B8}"/>
    <cellStyle name="Вывод 2 6 2 4" xfId="7458" xr:uid="{1E5A5A9A-F935-49A1-9C6C-745247B15C01}"/>
    <cellStyle name="Вывод 2 6 2 5" xfId="11547" xr:uid="{9917513B-430C-4507-A5B0-6335B661A989}"/>
    <cellStyle name="Вывод 2 6 2 6" xfId="15819" xr:uid="{BDDEB3C0-655D-48D2-B39B-C61BA509DE99}"/>
    <cellStyle name="Вывод 2 6 2 7" xfId="19211" xr:uid="{EE0FF372-4E75-4B91-8873-02063D29D619}"/>
    <cellStyle name="Вывод 2 6 3" xfId="1872" xr:uid="{DA654ACC-0FB6-4D62-87D4-E9BFB37A48A4}"/>
    <cellStyle name="Вывод 2 6 3 2" xfId="4130" xr:uid="{2353731C-E301-4707-A592-AB7F4786EBF8}"/>
    <cellStyle name="Вывод 2 6 3 3" xfId="6189" xr:uid="{429EDC72-3A66-4CF8-AEF7-1811822387EA}"/>
    <cellStyle name="Вывод 2 6 3 4" xfId="8755" xr:uid="{661D125C-2F25-4F3A-9918-BAA379DEE15A}"/>
    <cellStyle name="Вывод 2 6 3 5" xfId="11745" xr:uid="{463D2A5B-6249-4BC9-AB31-64059B7C15C9}"/>
    <cellStyle name="Вывод 2 6 3 6" xfId="14479" xr:uid="{9BBD766A-C03F-41AB-9FFB-B90E58B39BFF}"/>
    <cellStyle name="Вывод 2 6 3 7" xfId="19407" xr:uid="{55F319D1-651D-4116-9FB2-8D8285D2B29D}"/>
    <cellStyle name="Вывод 2 6 4" xfId="1073" xr:uid="{67E1CE93-AC04-4B03-82FD-A84E40BB8509}"/>
    <cellStyle name="Вывод 2 6 4 2" xfId="3339" xr:uid="{F3AD2D1E-5158-45D5-ACDE-5B5545B837DB}"/>
    <cellStyle name="Вывод 2 6 4 3" xfId="5804" xr:uid="{0C33A88E-3C6D-47DB-9B3C-2922C6B9D9C1}"/>
    <cellStyle name="Вывод 2 6 4 4" xfId="7480" xr:uid="{FD3EB237-4F72-42BA-9682-1A89D5CAD13F}"/>
    <cellStyle name="Вывод 2 6 4 5" xfId="10945" xr:uid="{287F3553-B855-4335-8BC2-52AC93339E94}"/>
    <cellStyle name="Вывод 2 6 4 6" xfId="15411" xr:uid="{CEF9ADE7-1C2F-41AA-A68A-6889BC6B1B8A}"/>
    <cellStyle name="Вывод 2 6 4 7" xfId="18616" xr:uid="{78FC3DF7-EF1D-4709-94EE-A25891A6DB78}"/>
    <cellStyle name="Вывод 2 6 5" xfId="2536" xr:uid="{CFAEE4B1-E791-4D85-81FC-D21E68DA7FB1}"/>
    <cellStyle name="Вывод 2 6 5 2" xfId="4789" xr:uid="{A5FFFF85-0B9C-41F3-9F5E-F0943BFD8BD3}"/>
    <cellStyle name="Вывод 2 6 5 3" xfId="5808" xr:uid="{0E209B36-B419-44CF-AE53-D4ABB02CCDE5}"/>
    <cellStyle name="Вывод 2 6 5 4" xfId="9418" xr:uid="{24DCAFF1-62BF-4FA4-AA37-7239C560886E}"/>
    <cellStyle name="Вывод 2 6 5 5" xfId="12408" xr:uid="{E8869B26-F221-4E6C-AE65-05F461AFEB5A}"/>
    <cellStyle name="Вывод 2 6 5 6" xfId="16031" xr:uid="{1B56B528-1532-4AF8-830E-79DBEB71F4E8}"/>
    <cellStyle name="Вывод 2 6 5 7" xfId="16842" xr:uid="{59E9364E-7846-4D81-B722-88599299A12E}"/>
    <cellStyle name="Вывод 2 6 5 8" xfId="20067" xr:uid="{F7B391E9-1309-428D-AF6A-FAF10B1E6DC4}"/>
    <cellStyle name="Вывод 2 6 6" xfId="2757" xr:uid="{666770B6-6E25-4670-8E99-8FC4060AE6B4}"/>
    <cellStyle name="Вывод 2 6 6 2" xfId="5007" xr:uid="{9AD846D4-C35D-4615-B798-4855E479D602}"/>
    <cellStyle name="Вывод 2 6 6 3" xfId="5812" xr:uid="{2219F50A-08C6-4A37-9BB7-2A1420B8BD81}"/>
    <cellStyle name="Вывод 2 6 6 4" xfId="9638" xr:uid="{55F3B2A2-24EC-49CC-9743-42803E0490EE}"/>
    <cellStyle name="Вывод 2 6 6 5" xfId="12628" xr:uid="{0E1F764A-FD91-409B-8869-341611491B0B}"/>
    <cellStyle name="Вывод 2 6 6 6" xfId="14057" xr:uid="{18E69FCC-E39C-4BA9-B2E5-045ADFEF94BB}"/>
    <cellStyle name="Вывод 2 6 6 7" xfId="17060" xr:uid="{22DD0376-3682-418C-8C3D-0F9B656D1425}"/>
    <cellStyle name="Вывод 2 6 6 8" xfId="20286" xr:uid="{0E78DB9B-27AC-4DB8-9998-DD2BD5465DB7}"/>
    <cellStyle name="Вывод 2 6 7" xfId="407" xr:uid="{F3062CBB-565D-45E0-95FA-0CE9D18E7AD4}"/>
    <cellStyle name="Вывод 2 6 7 2" xfId="5395" xr:uid="{7EBD3F87-5616-4D50-895C-F43984C8BB7C}"/>
    <cellStyle name="Вывод 2 6 7 3" xfId="10024" xr:uid="{CF5D9EF7-4B58-436B-A839-429AE2FFF691}"/>
    <cellStyle name="Вывод 2 6 7 4" xfId="13016" xr:uid="{DEA8E4D3-A391-410E-B37E-924C3C7E6DE1}"/>
    <cellStyle name="Вывод 2 6 7 5" xfId="15161" xr:uid="{711D8F71-4C42-4FEF-85D8-5C999BECC84D}"/>
    <cellStyle name="Вывод 2 6 7 6" xfId="17445" xr:uid="{110BF18F-A2C4-44BE-A84F-1753A8F5CFF2}"/>
    <cellStyle name="Вывод 2 6 8" xfId="5491" xr:uid="{AA1E6090-DB7E-4195-A86F-DFC11F1488D2}"/>
    <cellStyle name="Вывод 2 6 8 2" xfId="10122" xr:uid="{2C2ECF7E-BEAF-4B11-917F-9CC922689943}"/>
    <cellStyle name="Вывод 2 6 8 3" xfId="13114" xr:uid="{35E63146-A6C3-44F8-9774-FE9D012A3B31}"/>
    <cellStyle name="Вывод 2 6 8 4" xfId="13866" xr:uid="{444B79B4-B68A-42AB-B7F9-C694C190E930}"/>
    <cellStyle name="Вывод 2 6 8 5" xfId="17540" xr:uid="{F0774809-2888-46A8-8056-598DC2191FC4}"/>
    <cellStyle name="Вывод 2 6 9" xfId="6187" xr:uid="{A8E5B138-2134-49BB-95FD-666AC6030DA4}"/>
    <cellStyle name="Вывод 2 7" xfId="148" xr:uid="{CF91687C-E8B9-41F1-9585-6FD6F4BE34F9}"/>
    <cellStyle name="Вывод 2 7 10" xfId="8431" xr:uid="{C53E2E10-FBFF-41AB-9242-A24C7C2EA926}"/>
    <cellStyle name="Вывод 2 7 11" xfId="10435" xr:uid="{ED3C82AF-FFDC-415C-A32D-D45B632E8038}"/>
    <cellStyle name="Вывод 2 7 12" xfId="15598" xr:uid="{DDB26EAD-8228-4E4C-AC21-D42E3B1BD1BE}"/>
    <cellStyle name="Вывод 2 7 13" xfId="16295" xr:uid="{A685E808-EE22-4E14-9B10-DC618B600768}"/>
    <cellStyle name="Вывод 2 7 14" xfId="17791" xr:uid="{8EEF0C65-7CF2-4AC4-A98B-D485A9692C38}"/>
    <cellStyle name="Вывод 2 7 15" xfId="18028" xr:uid="{C1FCFCA7-3E8D-4A5E-AE29-EA0BEB266846}"/>
    <cellStyle name="Вывод 2 7 2" xfId="1672" xr:uid="{A757D27C-AEE4-472F-8B75-B2061BF614EE}"/>
    <cellStyle name="Вывод 2 7 2 2" xfId="3931" xr:uid="{42422E0D-24C3-4DC5-8A4F-64DD2A74B423}"/>
    <cellStyle name="Вывод 2 7 2 3" xfId="6191" xr:uid="{A51C6C3E-B702-4243-820E-F670DAC64140}"/>
    <cellStyle name="Вывод 2 7 2 4" xfId="7461" xr:uid="{E0F06D8B-7180-410B-8926-AB98304F29F1}"/>
    <cellStyle name="Вывод 2 7 2 5" xfId="11544" xr:uid="{30C47F5E-85F3-4A9D-BF10-8FFA964D97B6}"/>
    <cellStyle name="Вывод 2 7 2 6" xfId="14839" xr:uid="{A1430F42-9BBA-4189-98C0-9FF88DB677EC}"/>
    <cellStyle name="Вывод 2 7 2 7" xfId="19208" xr:uid="{72C12559-AAD5-4285-BE59-99C9F17E4F47}"/>
    <cellStyle name="Вывод 2 7 3" xfId="1616" xr:uid="{179ADDF8-2A87-48D7-BD6D-3FEAA7DEB894}"/>
    <cellStyle name="Вывод 2 7 3 2" xfId="3878" xr:uid="{CD8822BD-0D68-4A4D-8F1D-6094CDBBD566}"/>
    <cellStyle name="Вывод 2 7 3 3" xfId="6192" xr:uid="{17F9FA9F-0633-4543-A216-7996C8CBD327}"/>
    <cellStyle name="Вывод 2 7 3 4" xfId="7417" xr:uid="{2BFC0003-A72E-41E0-AD48-CE8D7BE66FF9}"/>
    <cellStyle name="Вывод 2 7 3 5" xfId="11487" xr:uid="{2B712D01-64E5-43E7-A0DD-385AA9075479}"/>
    <cellStyle name="Вывод 2 7 3 6" xfId="14639" xr:uid="{34EABCB1-951B-4D85-96E5-57B745193331}"/>
    <cellStyle name="Вывод 2 7 3 7" xfId="19155" xr:uid="{E14927D0-D0A6-4149-997A-5E826C728B03}"/>
    <cellStyle name="Вывод 2 7 4" xfId="1152" xr:uid="{A97E24EF-3E39-41BB-B26C-562254329E5D}"/>
    <cellStyle name="Вывод 2 7 4 2" xfId="3417" xr:uid="{BEF6A35E-9336-499C-96A2-B0D9921B5FFA}"/>
    <cellStyle name="Вывод 2 7 4 3" xfId="6193" xr:uid="{8C18EAE1-718A-4F2A-8774-9FE679CB5DC9}"/>
    <cellStyle name="Вывод 2 7 4 4" xfId="7258" xr:uid="{7717E594-7ED9-47E2-B214-9372333FED0F}"/>
    <cellStyle name="Вывод 2 7 4 5" xfId="11024" xr:uid="{44EFE1ED-10BF-470A-BAA6-8E6E6CB02C52}"/>
    <cellStyle name="Вывод 2 7 4 6" xfId="14718" xr:uid="{BFE9015B-2B4E-4EB6-8E59-E37CEABFF621}"/>
    <cellStyle name="Вывод 2 7 4 7" xfId="18694" xr:uid="{7C3E753B-33C8-4A94-AA7B-07BCCE087035}"/>
    <cellStyle name="Вывод 2 7 5" xfId="2478" xr:uid="{44595B96-7B5E-4F1A-99EF-BF114B3988CE}"/>
    <cellStyle name="Вывод 2 7 5 2" xfId="4733" xr:uid="{B7AB4479-0270-4F6D-886E-143CA4E54393}"/>
    <cellStyle name="Вывод 2 7 5 3" xfId="6194" xr:uid="{ED73D821-BB22-4479-9602-4E831988A551}"/>
    <cellStyle name="Вывод 2 7 5 4" xfId="9361" xr:uid="{9736F7AD-1BE9-4336-9D18-B3415423FAD4}"/>
    <cellStyle name="Вывод 2 7 5 5" xfId="12351" xr:uid="{FD871FF4-45DC-4715-9A90-100A67871381}"/>
    <cellStyle name="Вывод 2 7 5 6" xfId="15153" xr:uid="{5D515479-3908-4779-9378-9043C06276AB}"/>
    <cellStyle name="Вывод 2 7 5 7" xfId="16786" xr:uid="{8C65DBEE-16E6-4865-9D16-7838F1D25650}"/>
    <cellStyle name="Вывод 2 7 5 8" xfId="20010" xr:uid="{A9FB2B5F-B25B-45C2-806C-FE3E285FCEF0}"/>
    <cellStyle name="Вывод 2 7 6" xfId="2754" xr:uid="{4591BD17-F285-4226-8D85-9DDEF46A64F4}"/>
    <cellStyle name="Вывод 2 7 6 2" xfId="5004" xr:uid="{38AE2D91-A98D-4EAA-9389-D2364A09E64B}"/>
    <cellStyle name="Вывод 2 7 6 3" xfId="6195" xr:uid="{2116CF4D-3549-4022-B679-F11B16A13583}"/>
    <cellStyle name="Вывод 2 7 6 4" xfId="9635" xr:uid="{FDCDF370-6DED-41D9-8740-A54A912E3071}"/>
    <cellStyle name="Вывод 2 7 6 5" xfId="12625" xr:uid="{22FF3CF9-BB55-42AE-ADAA-612ECAEF19C5}"/>
    <cellStyle name="Вывод 2 7 6 6" xfId="14174" xr:uid="{E2DEE405-266E-43E2-A4BC-8AC5629D22A0}"/>
    <cellStyle name="Вывод 2 7 6 7" xfId="17057" xr:uid="{EF9B26BF-CAFE-4961-9681-DB55CFCF43C9}"/>
    <cellStyle name="Вывод 2 7 6 8" xfId="20283" xr:uid="{9174022B-877B-4D7D-A2A7-83AECE582B9B}"/>
    <cellStyle name="Вывод 2 7 7" xfId="563" xr:uid="{2E6A6890-F30C-439D-B8BC-EDDC38541E0E}"/>
    <cellStyle name="Вывод 2 7 7 2" xfId="5408" xr:uid="{5C9CD907-CBEE-4783-A07F-058B561FBC37}"/>
    <cellStyle name="Вывод 2 7 7 3" xfId="10037" xr:uid="{319CBACC-B6ED-4323-A5F0-B83389B25722}"/>
    <cellStyle name="Вывод 2 7 7 4" xfId="13029" xr:uid="{4CAE764D-6E69-4776-89CC-A47F3D9990A0}"/>
    <cellStyle name="Вывод 2 7 7 5" xfId="13508" xr:uid="{30EDD28F-2C33-4AC2-8C70-9F4546F77ACE}"/>
    <cellStyle name="Вывод 2 7 7 6" xfId="17458" xr:uid="{31CBC65D-E35C-494E-856B-81C6D393DF7F}"/>
    <cellStyle name="Вывод 2 7 8" xfId="5488" xr:uid="{F1732E54-EF67-4731-AE9F-04ED7AFEF938}"/>
    <cellStyle name="Вывод 2 7 8 2" xfId="10119" xr:uid="{E7B48F1A-9EA3-40FD-8079-17B7FDB24317}"/>
    <cellStyle name="Вывод 2 7 8 3" xfId="13111" xr:uid="{6298690E-490F-462F-9D90-B4CCB4ACB4C0}"/>
    <cellStyle name="Вывод 2 7 8 4" xfId="13320" xr:uid="{62A26054-DBEF-4C14-8E1A-631BE11F3972}"/>
    <cellStyle name="Вывод 2 7 8 5" xfId="17537" xr:uid="{6811C8D3-0174-4F86-99EA-F74D5AF4149B}"/>
    <cellStyle name="Вывод 2 7 9" xfId="6190" xr:uid="{1D031920-7B08-41BC-87E6-199808ED599B}"/>
    <cellStyle name="Вывод 2 8" xfId="643" xr:uid="{8414F88D-EF5F-4DAD-A0DD-5C63F6621C0C}"/>
    <cellStyle name="Вывод 2 8 10" xfId="18190" xr:uid="{036D824C-6C5B-40FE-99D4-F8313B3CB540}"/>
    <cellStyle name="Вывод 2 8 2" xfId="2004" xr:uid="{11B516D7-121B-4303-80FC-F22672A972F9}"/>
    <cellStyle name="Вывод 2 8 2 2" xfId="4262" xr:uid="{899308FC-C58D-48D0-BFEB-350ABAD01AD9}"/>
    <cellStyle name="Вывод 2 8 2 3" xfId="8887" xr:uid="{72734432-134B-4AF8-AA09-23017FA3C241}"/>
    <cellStyle name="Вывод 2 8 2 4" xfId="11877" xr:uid="{A4498B89-F911-4A3A-9E33-834E34499D0E}"/>
    <cellStyle name="Вывод 2 8 2 5" xfId="14445" xr:uid="{9803D705-E612-4D69-865A-2834621A41C9}"/>
    <cellStyle name="Вывод 2 8 2 6" xfId="19539" xr:uid="{E7017B3C-2D6E-4F75-8FB9-418FF60FBA02}"/>
    <cellStyle name="Вывод 2 8 3" xfId="1232" xr:uid="{3C67661C-8B35-4F2A-990E-99858A4D4978}"/>
    <cellStyle name="Вывод 2 8 3 2" xfId="3497" xr:uid="{2AC23945-C43D-4352-B9ED-5877B54FC771}"/>
    <cellStyle name="Вывод 2 8 3 3" xfId="7808" xr:uid="{9B02A4C4-A32D-4780-9365-B55A59BD4B39}"/>
    <cellStyle name="Вывод 2 8 3 4" xfId="11104" xr:uid="{3431F842-F88B-498F-B8F1-F186BFD1D60A}"/>
    <cellStyle name="Вывод 2 8 3 5" xfId="14345" xr:uid="{375FF9C8-C7DF-4942-8ECA-ECAFE09F8479}"/>
    <cellStyle name="Вывод 2 8 3 6" xfId="18774" xr:uid="{94FB63BC-BE46-45A9-9D93-8F70E74351BD}"/>
    <cellStyle name="Вывод 2 8 4" xfId="2913" xr:uid="{B4F6BC81-98BF-4808-A1CF-BB8A65F6CF51}"/>
    <cellStyle name="Вывод 2 8 5" xfId="6196" xr:uid="{20853AF9-53A0-4829-B663-86213A2B797C}"/>
    <cellStyle name="Вывод 2 8 6" xfId="8042" xr:uid="{D9B2F769-1A56-4AFF-A1DB-012E985C1FDD}"/>
    <cellStyle name="Вывод 2 8 7" xfId="10515" xr:uid="{BEE1D617-E364-4609-9170-D568AE0E52E8}"/>
    <cellStyle name="Вывод 2 8 8" xfId="14166" xr:uid="{E14BC558-FABA-47E3-862D-9F812E369E4E}"/>
    <cellStyle name="Вывод 2 8 9" xfId="16375" xr:uid="{0C107566-03C1-4E48-808D-077FD2E95711}"/>
    <cellStyle name="Вывод 2 9" xfId="755" xr:uid="{1445051B-59BE-4244-A1DD-FF86D4741335}"/>
    <cellStyle name="Вывод 2 9 10" xfId="18302" xr:uid="{EDC25676-412A-4F56-8C4D-94727EAC3AE9}"/>
    <cellStyle name="Вывод 2 9 2" xfId="2116" xr:uid="{FF47C7B5-D690-40AA-8F84-27B548B63D96}"/>
    <cellStyle name="Вывод 2 9 2 2" xfId="4374" xr:uid="{F858BB92-B2A2-4519-B0ED-AB6AAA78CC2A}"/>
    <cellStyle name="Вывод 2 9 2 3" xfId="8999" xr:uid="{C4C8D970-EF95-4DFE-A4BA-642EA11A34B5}"/>
    <cellStyle name="Вывод 2 9 2 4" xfId="11989" xr:uid="{BFB16CEA-535A-482B-B29B-08A3F7CF11D5}"/>
    <cellStyle name="Вывод 2 9 2 5" xfId="14524" xr:uid="{34E67FE5-7D16-430B-865A-00E706142FF4}"/>
    <cellStyle name="Вывод 2 9 2 6" xfId="19651" xr:uid="{EDEA9764-9A39-48E2-BF6C-921E32C701DC}"/>
    <cellStyle name="Вывод 2 9 3" xfId="1344" xr:uid="{A2F51FAC-EF67-4F91-B9AC-C871E502DFEE}"/>
    <cellStyle name="Вывод 2 9 3 2" xfId="3609" xr:uid="{1C525966-5627-4456-95CA-2D0E431EA7F8}"/>
    <cellStyle name="Вывод 2 9 3 3" xfId="7714" xr:uid="{91054F68-2D4C-4A47-A396-1561A538B88D}"/>
    <cellStyle name="Вывод 2 9 3 4" xfId="11216" xr:uid="{E8D7D494-AAE8-46F1-996D-57185CAF9B0E}"/>
    <cellStyle name="Вывод 2 9 3 5" xfId="14505" xr:uid="{4C73C7C6-C009-4F31-AF34-66E63A2663C4}"/>
    <cellStyle name="Вывод 2 9 3 6" xfId="18886" xr:uid="{4EE6BEB8-112C-48D8-807D-9BD00003BB81}"/>
    <cellStyle name="Вывод 2 9 4" xfId="3025" xr:uid="{15BBDE05-FF73-484A-99C8-ACFCBDCCB005}"/>
    <cellStyle name="Вывод 2 9 5" xfId="6197" xr:uid="{42D61814-EE09-4871-B1B6-AC10C9DE543D}"/>
    <cellStyle name="Вывод 2 9 6" xfId="8281" xr:uid="{A916B901-2053-41B1-8EF9-E2621E7350FA}"/>
    <cellStyle name="Вывод 2 9 7" xfId="10627" xr:uid="{22CA4941-3B72-46EB-8C9A-00B734825D0A}"/>
    <cellStyle name="Вывод 2 9 8" xfId="15306" xr:uid="{286D93D4-4335-4A56-AC65-BF2BE1A33154}"/>
    <cellStyle name="Вывод 2 9 9" xfId="16487" xr:uid="{7CC0A485-2C2D-4C78-A72C-C232809B1269}"/>
    <cellStyle name="Вывод 3" xfId="67" xr:uid="{00000000-0005-0000-0000-000032000000}"/>
    <cellStyle name="Вывод 3 10" xfId="845" xr:uid="{41AB7853-D3FA-4C32-8E09-810035DBD0C0}"/>
    <cellStyle name="Вывод 3 10 10" xfId="18392" xr:uid="{401FE4B2-6A0F-4A2A-B3CB-B638C5AF7CFE}"/>
    <cellStyle name="Вывод 3 10 2" xfId="2206" xr:uid="{00EAEFC0-2B24-4D21-B7F3-A427AC7236DC}"/>
    <cellStyle name="Вывод 3 10 2 2" xfId="4464" xr:uid="{08372BA2-C8C9-4EF2-B73C-59DC5FDE107B}"/>
    <cellStyle name="Вывод 3 10 2 3" xfId="9089" xr:uid="{2ECA53FD-DB8B-4137-8ABA-11A1262AE125}"/>
    <cellStyle name="Вывод 3 10 2 4" xfId="12079" xr:uid="{98632CFE-33E6-4521-8FC1-765A2CCCD361}"/>
    <cellStyle name="Вывод 3 10 2 5" xfId="15600" xr:uid="{B526A6C1-638B-48EF-92FE-59C15A9997C5}"/>
    <cellStyle name="Вывод 3 10 2 6" xfId="19741" xr:uid="{E6D48CB3-B18D-411C-A428-D26142FD0329}"/>
    <cellStyle name="Вывод 3 10 3" xfId="1434" xr:uid="{29AE92BD-971C-4029-9824-00FD0F820A2A}"/>
    <cellStyle name="Вывод 3 10 3 2" xfId="3699" xr:uid="{A4E24115-7CF1-4F41-B2CD-A0CD8098EA87}"/>
    <cellStyle name="Вывод 3 10 3 3" xfId="7233" xr:uid="{7C2E230A-0EC7-42DB-A96B-25C5C5246C02}"/>
    <cellStyle name="Вывод 3 10 3 4" xfId="11306" xr:uid="{E90AB7FA-966C-457D-894B-70EE73465419}"/>
    <cellStyle name="Вывод 3 10 3 5" xfId="13474" xr:uid="{7294352A-58C9-4836-993F-8BC000B75D67}"/>
    <cellStyle name="Вывод 3 10 3 6" xfId="18976" xr:uid="{DCFEF464-0DB9-49B9-8BC3-30A6E3918CF0}"/>
    <cellStyle name="Вывод 3 10 4" xfId="3115" xr:uid="{F6B32575-5252-43A9-AA12-8D1475BC4FD4}"/>
    <cellStyle name="Вывод 3 10 5" xfId="6198" xr:uid="{08E5E1A0-36D0-4385-9FBE-178F18E468D6}"/>
    <cellStyle name="Вывод 3 10 6" xfId="8189" xr:uid="{BB329BF6-D656-4B2C-A18C-CD80CE413262}"/>
    <cellStyle name="Вывод 3 10 7" xfId="10717" xr:uid="{30BDBDF2-ABFC-4399-9FE0-018FD0D71051}"/>
    <cellStyle name="Вывод 3 10 8" xfId="13654" xr:uid="{06BA03A3-5C15-4D81-BA29-F414616478BE}"/>
    <cellStyle name="Вывод 3 10 9" xfId="16577" xr:uid="{329D695C-3429-466A-8DF4-771E24EACE71}"/>
    <cellStyle name="Вывод 3 11" xfId="920" xr:uid="{36E56FDF-F8DE-4786-A4DB-392729E0EC1D}"/>
    <cellStyle name="Вывод 3 11 10" xfId="18467" xr:uid="{936E05B3-2354-4829-B4B7-07496E86A410}"/>
    <cellStyle name="Вывод 3 11 2" xfId="2281" xr:uid="{E860CBE2-211F-4F30-B39F-65C95A157590}"/>
    <cellStyle name="Вывод 3 11 2 2" xfId="4539" xr:uid="{8A603FAC-B4C4-48A7-8466-CEA84B961707}"/>
    <cellStyle name="Вывод 3 11 2 3" xfId="9164" xr:uid="{4D04CA96-416B-493F-959B-69BBCC16E613}"/>
    <cellStyle name="Вывод 3 11 2 4" xfId="12154" xr:uid="{EA6C60B0-D919-453A-87E3-C176B588B323}"/>
    <cellStyle name="Вывод 3 11 2 5" xfId="14717" xr:uid="{03E2582B-6D7F-462B-B347-648479DA58DB}"/>
    <cellStyle name="Вывод 3 11 2 6" xfId="19816" xr:uid="{63BA4096-F81C-4284-8D36-E9C7AB333285}"/>
    <cellStyle name="Вывод 3 11 3" xfId="1509" xr:uid="{6E48B1E5-D34B-4338-B85E-63DC3446E80A}"/>
    <cellStyle name="Вывод 3 11 3 2" xfId="3774" xr:uid="{2DBD5F42-0197-4725-983E-B8FB57D3ACE4}"/>
    <cellStyle name="Вывод 3 11 3 3" xfId="7191" xr:uid="{B239FF89-EF66-4A78-B804-6180811FA192}"/>
    <cellStyle name="Вывод 3 11 3 4" xfId="11381" xr:uid="{B2B843D8-1797-46A5-896F-7922F17B3F31}"/>
    <cellStyle name="Вывод 3 11 3 5" xfId="15577" xr:uid="{A5B64072-88D4-4B8E-A403-BFD708790825}"/>
    <cellStyle name="Вывод 3 11 3 6" xfId="19051" xr:uid="{75976744-50D6-4B71-9873-EEB1D34AB8BF}"/>
    <cellStyle name="Вывод 3 11 4" xfId="3190" xr:uid="{E77ECC42-4276-4450-A4B9-FDED756900E6}"/>
    <cellStyle name="Вывод 3 11 5" xfId="6061" xr:uid="{962975E8-84FE-4C85-8D47-9EB3440941F1}"/>
    <cellStyle name="Вывод 3 11 6" xfId="7232" xr:uid="{FC5EFF0E-192D-41F0-9B85-992045B878B7}"/>
    <cellStyle name="Вывод 3 11 7" xfId="10792" xr:uid="{41F1ABD0-ED0F-43FF-80CC-986E463FB380}"/>
    <cellStyle name="Вывод 3 11 8" xfId="8254" xr:uid="{CE3EAF7A-A73C-42FA-BC65-06D102D1706E}"/>
    <cellStyle name="Вывод 3 11 9" xfId="16652" xr:uid="{32F7B31C-59F8-417E-AAAD-904174916A44}"/>
    <cellStyle name="Вывод 3 12" xfId="938" xr:uid="{4A15F01B-F704-4A55-B9E9-B89D3C17EBCF}"/>
    <cellStyle name="Вывод 3 12 10" xfId="18485" xr:uid="{CF956514-D073-4BB4-8DA5-228A95F91885}"/>
    <cellStyle name="Вывод 3 12 2" xfId="2299" xr:uid="{C897020B-3296-4C88-8AF0-431EEF0A2874}"/>
    <cellStyle name="Вывод 3 12 2 2" xfId="4557" xr:uid="{1EB1953D-B583-444F-9F88-4412FC673E40}"/>
    <cellStyle name="Вывод 3 12 2 3" xfId="9182" xr:uid="{2F7D038C-52AC-498E-A58D-04A2FAA3BD5E}"/>
    <cellStyle name="Вывод 3 12 2 4" xfId="12172" xr:uid="{90B87C9E-7D32-46A3-A84F-D8ED764365F0}"/>
    <cellStyle name="Вывод 3 12 2 5" xfId="15807" xr:uid="{27240438-8DDA-4542-A4B4-C0AD1FC75210}"/>
    <cellStyle name="Вывод 3 12 2 6" xfId="19834" xr:uid="{0E5453BB-59FE-43E5-B28D-B93CCE642AB8}"/>
    <cellStyle name="Вывод 3 12 3" xfId="1527" xr:uid="{F5851736-59B7-4D5E-A95B-BB5E8AABD81E}"/>
    <cellStyle name="Вывод 3 12 3 2" xfId="3792" xr:uid="{DB3591CA-6F1B-43C0-8E5C-39CAD9B9CE5B}"/>
    <cellStyle name="Вывод 3 12 3 3" xfId="7207" xr:uid="{4C8B804D-49CF-481E-A0EC-4F0F58AE697B}"/>
    <cellStyle name="Вывод 3 12 3 4" xfId="11399" xr:uid="{ADE12AC6-55C3-443B-9522-60F769AF8F79}"/>
    <cellStyle name="Вывод 3 12 3 5" xfId="13825" xr:uid="{6E4AFDBC-4A11-4AE7-8155-F35DB607E158}"/>
    <cellStyle name="Вывод 3 12 3 6" xfId="19069" xr:uid="{1F2A6F04-D3D0-485E-BF75-DB168B0E4209}"/>
    <cellStyle name="Вывод 3 12 4" xfId="3208" xr:uid="{B49D3DC8-13A5-49BC-8D4A-C6677C4B1F77}"/>
    <cellStyle name="Вывод 3 12 5" xfId="6067" xr:uid="{BC341632-A41D-43A6-A299-953E857DCD87}"/>
    <cellStyle name="Вывод 3 12 6" xfId="8107" xr:uid="{DC8A18FC-BEF5-4931-B039-398DE1E1D69A}"/>
    <cellStyle name="Вывод 3 12 7" xfId="10810" xr:uid="{AAAC51E6-D614-48B0-BAAA-FB0ED58C60D3}"/>
    <cellStyle name="Вывод 3 12 8" xfId="8631" xr:uid="{78048EB3-8CD6-4CB2-82E2-2F8FFD47E275}"/>
    <cellStyle name="Вывод 3 12 9" xfId="16670" xr:uid="{F812249D-0765-4FAF-B7B1-326415CB3C47}"/>
    <cellStyle name="Вывод 3 13" xfId="988" xr:uid="{9232DBE2-1D66-4360-BCD3-6A77A1FEB849}"/>
    <cellStyle name="Вывод 3 13 2" xfId="2349" xr:uid="{856E544D-9D2D-4F3F-B7F9-FBC36757E647}"/>
    <cellStyle name="Вывод 3 13 2 2" xfId="4607" xr:uid="{9C4C4D56-9960-4743-89A1-00C4D39E7F85}"/>
    <cellStyle name="Вывод 3 13 2 3" xfId="9232" xr:uid="{790B9B8D-8CA6-4B57-8E81-43B3A5762D88}"/>
    <cellStyle name="Вывод 3 13 2 4" xfId="12222" xr:uid="{AEE242E3-5D2D-4A23-9357-6DE2D2B5C8D8}"/>
    <cellStyle name="Вывод 3 13 2 5" xfId="13326" xr:uid="{7061FC5F-34A8-4794-B1B6-E8FC0FC9C7A6}"/>
    <cellStyle name="Вывод 3 13 2 6" xfId="19884" xr:uid="{3587357A-FA15-4FE5-8037-D035DEE671E7}"/>
    <cellStyle name="Вывод 3 13 3" xfId="1577" xr:uid="{D072989C-151D-465A-A960-A5E9BDCFC60F}"/>
    <cellStyle name="Вывод 3 13 3 2" xfId="3842" xr:uid="{46CD5841-FA04-4E9A-8EEB-6AB9C31C5E81}"/>
    <cellStyle name="Вывод 3 13 3 3" xfId="7546" xr:uid="{F76D7670-22F9-435E-A9F5-E21D782D4D4A}"/>
    <cellStyle name="Вывод 3 13 3 4" xfId="11449" xr:uid="{35958391-14DD-4593-B4CE-C016BC466BDB}"/>
    <cellStyle name="Вывод 3 13 3 5" xfId="14438" xr:uid="{A77E561A-FA90-436B-8089-A9DEAA8EFBF0}"/>
    <cellStyle name="Вывод 3 13 3 6" xfId="19119" xr:uid="{623F5791-F6C3-4DDD-B86D-2974A2716478}"/>
    <cellStyle name="Вывод 3 13 4" xfId="3258" xr:uid="{C5B356C5-E264-44D4-A25B-6A27C9F6FF90}"/>
    <cellStyle name="Вывод 3 13 5" xfId="8058" xr:uid="{BA23FD68-DD3E-42B9-86E8-457C63A8B93D}"/>
    <cellStyle name="Вывод 3 13 6" xfId="10860" xr:uid="{B1158F1E-FF14-4280-AE34-7386904BBB74}"/>
    <cellStyle name="Вывод 3 13 7" xfId="13805" xr:uid="{1CDAFDA4-43A5-4950-B9BC-53BBD1E3A6E8}"/>
    <cellStyle name="Вывод 3 13 8" xfId="16720" xr:uid="{46950C73-FDA3-4CD6-9EEB-22DB53E5EFA5}"/>
    <cellStyle name="Вывод 3 13 9" xfId="18535" xr:uid="{ABFC89ED-4C97-4275-8D73-959373E26E79}"/>
    <cellStyle name="Вывод 3 14" xfId="1632" xr:uid="{D695DB77-8641-4B3A-8E33-4A08171CE5E3}"/>
    <cellStyle name="Вывод 3 14 2" xfId="3892" xr:uid="{DB8EBB17-D06A-457F-AA8F-9CCD8FD9F5AB}"/>
    <cellStyle name="Вывод 3 14 3" xfId="7373" xr:uid="{3B4BE2F9-D015-4A20-8241-FCD2DC7434E0}"/>
    <cellStyle name="Вывод 3 14 4" xfId="11503" xr:uid="{AF3B4B2A-AEAC-4542-846C-771B69CAB3FF}"/>
    <cellStyle name="Вывод 3 14 5" xfId="13721" xr:uid="{6E1C9443-29CE-4C6E-A910-16572CA08439}"/>
    <cellStyle name="Вывод 3 14 6" xfId="19169" xr:uid="{1A53CA02-99A9-47FA-9963-21B38B8D1480}"/>
    <cellStyle name="Вывод 3 15" xfId="2464" xr:uid="{9E41FDCE-0FBF-4DF5-9633-FD34E220DD72}"/>
    <cellStyle name="Вывод 3 15 2" xfId="4720" xr:uid="{7568AC18-33FD-48FA-86CA-E3040E5E0326}"/>
    <cellStyle name="Вывод 3 15 3" xfId="9347" xr:uid="{1AFED379-3E6F-4368-A400-DBFC296AE144}"/>
    <cellStyle name="Вывод 3 15 4" xfId="12337" xr:uid="{610FC960-C7A4-419A-AA2F-7EFCE73905E7}"/>
    <cellStyle name="Вывод 3 15 5" xfId="15265" xr:uid="{EF08C70A-FE77-42D7-989F-1B55CD410B04}"/>
    <cellStyle name="Вывод 3 15 6" xfId="16773" xr:uid="{D24A491B-7A06-4BD9-9B70-1539228138AF}"/>
    <cellStyle name="Вывод 3 15 7" xfId="19997" xr:uid="{74A400D1-8322-45D9-80C8-7EE4EB586980}"/>
    <cellStyle name="Вывод 3 16" xfId="2677" xr:uid="{628CA688-1092-407D-BF3A-55CF9CCA9F40}"/>
    <cellStyle name="Вывод 3 16 2" xfId="4927" xr:uid="{AC9F622F-6EB0-4987-9540-D7142B27108F}"/>
    <cellStyle name="Вывод 3 16 3" xfId="9558" xr:uid="{73685B80-2F74-4B19-909C-BE43F3FB912D}"/>
    <cellStyle name="Вывод 3 16 4" xfId="12548" xr:uid="{961300F9-A777-4ECE-87E6-697046DEBA9E}"/>
    <cellStyle name="Вывод 3 16 5" xfId="15976" xr:uid="{0A4C964B-94DF-4EBA-B30E-789CC6480341}"/>
    <cellStyle name="Вывод 3 16 6" xfId="16980" xr:uid="{4B1457FD-3882-4989-8C30-0D39CF3A7F68}"/>
    <cellStyle name="Вывод 3 16 7" xfId="20206" xr:uid="{AED500E8-EABA-4AC1-A5E7-A13332CAD80C}"/>
    <cellStyle name="Вывод 3 17" xfId="413" xr:uid="{1BF8EE92-B426-44F2-B3C7-E04A190C6FBD}"/>
    <cellStyle name="Вывод 3 17 2" xfId="5329" xr:uid="{E11405D9-5B85-4423-B92E-2CCA3A08369D}"/>
    <cellStyle name="Вывод 3 17 3" xfId="9958" xr:uid="{36E8A300-8E09-4506-9B82-1C19F3CC11D1}"/>
    <cellStyle name="Вывод 3 17 4" xfId="12950" xr:uid="{E8EE8E2C-03C0-4D09-8BA6-0148C1319222}"/>
    <cellStyle name="Вывод 3 17 5" xfId="15018" xr:uid="{58258BA6-008B-49A7-AA97-94CBD3A65137}"/>
    <cellStyle name="Вывод 3 17 6" xfId="17379" xr:uid="{C2C4E31F-5A8C-436D-8264-AD629D8C6FF5}"/>
    <cellStyle name="Вывод 3 18" xfId="5206" xr:uid="{E629FD91-D492-4CE7-9B6A-78AE7333B149}"/>
    <cellStyle name="Вывод 3 18 2" xfId="9836" xr:uid="{3A5E7331-F705-477E-8FBD-8FE9FF2672B4}"/>
    <cellStyle name="Вывод 3 18 3" xfId="12827" xr:uid="{73F1F5D5-3745-4EED-A362-74F3CE576BF1}"/>
    <cellStyle name="Вывод 3 18 4" xfId="13655" xr:uid="{85F06C9E-B993-4A84-9BCA-B930A8CF7578}"/>
    <cellStyle name="Вывод 3 18 5" xfId="17258" xr:uid="{4F66F12A-11B6-47BF-8A32-7DF0F76836A3}"/>
    <cellStyle name="Вывод 3 19" xfId="5688" xr:uid="{2482A3A3-DE2B-45ED-A72A-6DF0C39CA361}"/>
    <cellStyle name="Вывод 3 2" xfId="78" xr:uid="{00000000-0005-0000-0000-000033000000}"/>
    <cellStyle name="Вывод 3 2 10" xfId="930" xr:uid="{D037D4DE-EE2B-436D-82E9-2A2ECBC64DFA}"/>
    <cellStyle name="Вывод 3 2 10 10" xfId="18477" xr:uid="{A4C0DE83-BBC8-4EB0-B0E6-C05EBE45BEF5}"/>
    <cellStyle name="Вывод 3 2 10 2" xfId="2291" xr:uid="{4C9E657E-80B3-41E5-B4B4-ED88DE1990F6}"/>
    <cellStyle name="Вывод 3 2 10 2 2" xfId="4549" xr:uid="{2001DEAC-EFA7-46CD-9113-C75134EF348F}"/>
    <cellStyle name="Вывод 3 2 10 2 3" xfId="9174" xr:uid="{501153AC-CFDD-4669-862F-B4DBBF66A3D7}"/>
    <cellStyle name="Вывод 3 2 10 2 4" xfId="12164" xr:uid="{09D2126E-D874-4FDD-98C4-93D750D911F1}"/>
    <cellStyle name="Вывод 3 2 10 2 5" xfId="13686" xr:uid="{6E7EC7D2-DBF8-463A-BA4E-1418FA8A29FE}"/>
    <cellStyle name="Вывод 3 2 10 2 6" xfId="19826" xr:uid="{94C661A2-3E49-46F4-A88D-0F200551C2D7}"/>
    <cellStyle name="Вывод 3 2 10 3" xfId="1519" xr:uid="{5EAE3636-1083-47E4-9F2B-EB9D06B4EE3B}"/>
    <cellStyle name="Вывод 3 2 10 3 2" xfId="3784" xr:uid="{07712489-949F-4F0D-8EA2-EC57849CB053}"/>
    <cellStyle name="Вывод 3 2 10 3 3" xfId="7597" xr:uid="{38DE76FE-7A62-4943-8D74-FBE8318F9B2C}"/>
    <cellStyle name="Вывод 3 2 10 3 4" xfId="11391" xr:uid="{67A5B635-297D-4C94-B755-A5C6C07B3E14}"/>
    <cellStyle name="Вывод 3 2 10 3 5" xfId="13293" xr:uid="{DAA08FE8-CF20-4DBB-B595-F2B5370160F0}"/>
    <cellStyle name="Вывод 3 2 10 3 6" xfId="19061" xr:uid="{9BDE3C03-0943-4513-98AC-7097AEF4CAF7}"/>
    <cellStyle name="Вывод 3 2 10 4" xfId="3200" xr:uid="{A158B3E8-5DAD-45A2-8FF9-E6539900FFD8}"/>
    <cellStyle name="Вывод 3 2 10 5" xfId="5720" xr:uid="{AAB55501-394F-4921-84B6-F98A875CF6B5}"/>
    <cellStyle name="Вывод 3 2 10 6" xfId="8115" xr:uid="{F3E9D81F-590B-49A2-9723-887BD4C25D15}"/>
    <cellStyle name="Вывод 3 2 10 7" xfId="10802" xr:uid="{14E1203A-4041-4A4C-8329-B029BE4BFCBB}"/>
    <cellStyle name="Вывод 3 2 10 8" xfId="15090" xr:uid="{898813A0-AC19-49CD-B590-D9EF188D02E3}"/>
    <cellStyle name="Вывод 3 2 10 9" xfId="16662" xr:uid="{B5C0C104-2DD2-4D59-B1AF-E8F01ACA3DF6}"/>
    <cellStyle name="Вывод 3 2 11" xfId="934" xr:uid="{A3D30651-0341-48A3-9FAD-E6412B3B7436}"/>
    <cellStyle name="Вывод 3 2 11 10" xfId="18481" xr:uid="{1F625740-A9BF-4E68-90E6-29F6143C195A}"/>
    <cellStyle name="Вывод 3 2 11 2" xfId="2295" xr:uid="{76DA076C-9140-4AFC-BC49-793D5CE7454E}"/>
    <cellStyle name="Вывод 3 2 11 2 2" xfId="4553" xr:uid="{8B199BA6-3571-4CE9-BBFA-D68BE8259597}"/>
    <cellStyle name="Вывод 3 2 11 2 3" xfId="9178" xr:uid="{E3EE53CF-BC0A-4201-B9C7-82973CC5E311}"/>
    <cellStyle name="Вывод 3 2 11 2 4" xfId="12168" xr:uid="{895784FE-8C59-43FB-A270-9E5C371AA5B4}"/>
    <cellStyle name="Вывод 3 2 11 2 5" xfId="14067" xr:uid="{D2837280-6ADA-4A6B-BF6F-0EEFE6398C3F}"/>
    <cellStyle name="Вывод 3 2 11 2 6" xfId="19830" xr:uid="{16A7AA5F-6D7C-4DAF-9A25-648B0C8CF9A4}"/>
    <cellStyle name="Вывод 3 2 11 3" xfId="1523" xr:uid="{031DCEB2-7A3C-4485-8761-0A115C68943D}"/>
    <cellStyle name="Вывод 3 2 11 3 2" xfId="3788" xr:uid="{451578B4-9421-4433-83AE-640B393771DC}"/>
    <cellStyle name="Вывод 3 2 11 3 3" xfId="7593" xr:uid="{FC76D823-206C-42C4-91CC-D13D2DCCCB38}"/>
    <cellStyle name="Вывод 3 2 11 3 4" xfId="11395" xr:uid="{AF0B8972-0A9A-43F1-B61F-9724F5BDEB96}"/>
    <cellStyle name="Вывод 3 2 11 3 5" xfId="15385" xr:uid="{0BA576AE-FB4F-4EDB-880D-4DE120C69AE3}"/>
    <cellStyle name="Вывод 3 2 11 3 6" xfId="19065" xr:uid="{4E7198ED-AE14-48BE-8A6A-7B9077A699A0}"/>
    <cellStyle name="Вывод 3 2 11 4" xfId="3204" xr:uid="{2BEF632F-5A30-4692-AB0A-DE7739E11987}"/>
    <cellStyle name="Вывод 3 2 11 5" xfId="6199" xr:uid="{AD72EE25-140B-4F69-8C89-55ED318F059D}"/>
    <cellStyle name="Вывод 3 2 11 6" xfId="8111" xr:uid="{D5B9C803-7BB9-41AA-AB85-AE0FC2F1D130}"/>
    <cellStyle name="Вывод 3 2 11 7" xfId="10806" xr:uid="{B2BBCBD4-8E86-4A10-B0A7-11F1A41BBC52}"/>
    <cellStyle name="Вывод 3 2 11 8" xfId="13594" xr:uid="{36E176BB-3277-4F34-BD33-16194B511700}"/>
    <cellStyle name="Вывод 3 2 11 9" xfId="16666" xr:uid="{89254738-32D9-4E39-9E73-9A26CF676E51}"/>
    <cellStyle name="Вывод 3 2 12" xfId="998" xr:uid="{F2348C72-A9B2-4DD3-BFAE-FDE274DD925D}"/>
    <cellStyle name="Вывод 3 2 12 2" xfId="2359" xr:uid="{081E5CF8-9E44-4D10-9337-97AE6708B370}"/>
    <cellStyle name="Вывод 3 2 12 2 2" xfId="4617" xr:uid="{89E01E6A-C44A-4302-8ACF-97F0E6537941}"/>
    <cellStyle name="Вывод 3 2 12 2 3" xfId="9242" xr:uid="{D5FF3C33-98F5-4EE8-AEEC-AA83166C5FE3}"/>
    <cellStyle name="Вывод 3 2 12 2 4" xfId="12232" xr:uid="{6993C24F-B73A-42D9-B196-721D07E97180}"/>
    <cellStyle name="Вывод 3 2 12 2 5" xfId="14228" xr:uid="{AB7794C5-CE7C-47DD-A437-FEFEDBC07464}"/>
    <cellStyle name="Вывод 3 2 12 2 6" xfId="19894" xr:uid="{912E578E-F0CB-4894-975E-741522531891}"/>
    <cellStyle name="Вывод 3 2 12 3" xfId="1587" xr:uid="{9AF02D4E-7DBD-494D-BD4B-65A41C47175C}"/>
    <cellStyle name="Вывод 3 2 12 3 2" xfId="3852" xr:uid="{B619659B-B5F9-4932-AE0E-21CFD4D89530}"/>
    <cellStyle name="Вывод 3 2 12 3 3" xfId="7524" xr:uid="{3B3D692C-6C1B-44BC-95D5-BB28F06B16F8}"/>
    <cellStyle name="Вывод 3 2 12 3 4" xfId="11459" xr:uid="{FBC53E32-9E79-49B4-B16D-800B339C7AA9}"/>
    <cellStyle name="Вывод 3 2 12 3 5" xfId="13331" xr:uid="{197C7509-D751-4647-9ED1-CB886A6A71AC}"/>
    <cellStyle name="Вывод 3 2 12 3 6" xfId="19129" xr:uid="{31E4AF23-F970-492D-9923-1708A910F5B4}"/>
    <cellStyle name="Вывод 3 2 12 4" xfId="3268" xr:uid="{EB00BE32-AF88-4A45-BCA1-1C24EDD5B83C}"/>
    <cellStyle name="Вывод 3 2 12 5" xfId="7625" xr:uid="{B1DA9609-D0D1-4250-AA6B-09498EB36B49}"/>
    <cellStyle name="Вывод 3 2 12 6" xfId="10870" xr:uid="{473E65CF-FBFA-4665-A36F-C49BC1C9AD56}"/>
    <cellStyle name="Вывод 3 2 12 7" xfId="16145" xr:uid="{26B8DFE9-A8B5-49E1-A263-09A3B2900D36}"/>
    <cellStyle name="Вывод 3 2 12 8" xfId="16730" xr:uid="{15B5BBE6-8E99-459D-B21D-D4ADC855ED39}"/>
    <cellStyle name="Вывод 3 2 12 9" xfId="18545" xr:uid="{AE84F8B0-5805-45F5-9FA1-737A76EE5CFE}"/>
    <cellStyle name="Вывод 3 2 13" xfId="1867" xr:uid="{4989DB08-617B-4289-A27C-E56DAAE20B4B}"/>
    <cellStyle name="Вывод 3 2 13 2" xfId="4125" xr:uid="{1691BCE8-2CFB-425F-9F7B-8B477B1EF762}"/>
    <cellStyle name="Вывод 3 2 13 3" xfId="8750" xr:uid="{BFB0558E-C2E0-405C-BFC4-4223C98AEF0D}"/>
    <cellStyle name="Вывод 3 2 13 4" xfId="11740" xr:uid="{66FC6A1B-0C3B-43FC-8AEA-A514144E34E2}"/>
    <cellStyle name="Вывод 3 2 13 5" xfId="15809" xr:uid="{F14DE249-AE1C-400E-99EC-C91E892204B5}"/>
    <cellStyle name="Вывод 3 2 13 6" xfId="19402" xr:uid="{A0F7B500-D0E2-4CB4-9BB9-570B53991460}"/>
    <cellStyle name="Вывод 3 2 14" xfId="2590" xr:uid="{2D76DB4C-6353-47FF-AE2E-B678A05CB3DE}"/>
    <cellStyle name="Вывод 3 2 14 2" xfId="4841" xr:uid="{AC03F668-2EBD-4193-9924-A58D318D047B}"/>
    <cellStyle name="Вывод 3 2 14 3" xfId="9472" xr:uid="{E5C61EF6-C203-4130-AA1F-6B818FBA4075}"/>
    <cellStyle name="Вывод 3 2 14 4" xfId="12462" xr:uid="{B95E5477-28B6-4B72-8C18-3D2B11C3F188}"/>
    <cellStyle name="Вывод 3 2 14 5" xfId="13608" xr:uid="{8E343E5B-F7A5-4B19-BB04-772C639C095D}"/>
    <cellStyle name="Вывод 3 2 14 6" xfId="16894" xr:uid="{B3C4DAAD-C868-44B7-B8DB-C07C63408C5F}"/>
    <cellStyle name="Вывод 3 2 14 7" xfId="20119" xr:uid="{01D6869A-4E89-420A-83C0-642F4D1B8B01}"/>
    <cellStyle name="Вывод 3 2 15" xfId="2687" xr:uid="{FDFB71A2-228C-4FD3-9012-554DC12B6E51}"/>
    <cellStyle name="Вывод 3 2 15 2" xfId="4937" xr:uid="{159FB502-09FB-4B55-9209-5B1B3DF0A853}"/>
    <cellStyle name="Вывод 3 2 15 3" xfId="9568" xr:uid="{83540534-5309-49CE-AE55-767296F0A480}"/>
    <cellStyle name="Вывод 3 2 15 4" xfId="12558" xr:uid="{D595A124-3745-4382-BA71-A47CD6C6579E}"/>
    <cellStyle name="Вывод 3 2 15 5" xfId="13580" xr:uid="{5BE6294D-C5E4-47CC-85BB-DB327811343F}"/>
    <cellStyle name="Вывод 3 2 15 6" xfId="16990" xr:uid="{DF6EFEDE-6133-4B0A-9909-AA0B52B229B4}"/>
    <cellStyle name="Вывод 3 2 15 7" xfId="20216" xr:uid="{B081075F-6F43-4560-81F1-D2EDA5FF85C9}"/>
    <cellStyle name="Вывод 3 2 16" xfId="423" xr:uid="{A811F07B-E88C-4427-9196-DD76365BA361}"/>
    <cellStyle name="Вывод 3 2 16 2" xfId="5165" xr:uid="{ED48A2FD-38D9-45DD-993E-260C4D181C57}"/>
    <cellStyle name="Вывод 3 2 16 3" xfId="9795" xr:uid="{6D47EC4A-AAC2-4D56-B81E-C558FE57A85E}"/>
    <cellStyle name="Вывод 3 2 16 4" xfId="12786" xr:uid="{A43521EF-3C1D-4631-9A98-2FA98AAC77BB}"/>
    <cellStyle name="Вывод 3 2 16 5" xfId="14318" xr:uid="{B0BD372A-1A9F-4FC4-A303-0E7B692C0954}"/>
    <cellStyle name="Вывод 3 2 16 6" xfId="17217" xr:uid="{514044F9-77E9-433A-9944-A73168486A6A}"/>
    <cellStyle name="Вывод 3 2 17" xfId="5421" xr:uid="{FE53DCB8-D775-47B8-8FC1-FC5F8527EB78}"/>
    <cellStyle name="Вывод 3 2 17 2" xfId="10052" xr:uid="{5F23E014-F214-464D-94B5-CEDBABA5AA65}"/>
    <cellStyle name="Вывод 3 2 17 3" xfId="13044" xr:uid="{29AA521B-90ED-4C2F-A163-52C7669C38CF}"/>
    <cellStyle name="Вывод 3 2 17 4" xfId="14510" xr:uid="{89650B79-9885-42F6-8A7D-BA88906EC9B5}"/>
    <cellStyle name="Вывод 3 2 17 5" xfId="17470" xr:uid="{8DF28575-3BB4-4452-A5E0-F967D26C7B93}"/>
    <cellStyle name="Вывод 3 2 18" xfId="5887" xr:uid="{21C1354E-BCB6-4C48-B40E-7A30AE37C750}"/>
    <cellStyle name="Вывод 3 2 19" xfId="8212" xr:uid="{5939F105-FBE2-4C66-A6E9-9537857F5E53}"/>
    <cellStyle name="Вывод 3 2 2" xfId="108" xr:uid="{00000000-0005-0000-0000-000034000000}"/>
    <cellStyle name="Вывод 3 2 2 10" xfId="2562" xr:uid="{2D89E17E-AD96-40BA-A2CB-1725E143D4DC}"/>
    <cellStyle name="Вывод 3 2 2 10 2" xfId="4814" xr:uid="{10D233F1-F8C3-4A83-9A97-CCD07348FA77}"/>
    <cellStyle name="Вывод 3 2 2 10 3" xfId="9444" xr:uid="{1A4B3F7F-3624-40BF-934C-4AA0D3CB631C}"/>
    <cellStyle name="Вывод 3 2 2 10 4" xfId="12434" xr:uid="{4848C8E1-641E-4735-8A50-BCF9B36EC002}"/>
    <cellStyle name="Вывод 3 2 2 10 5" xfId="14831" xr:uid="{93414AFE-D2D8-4094-8796-247283DC07C4}"/>
    <cellStyle name="Вывод 3 2 2 10 6" xfId="16867" xr:uid="{A54236DD-939D-430D-8A3D-D5E149820165}"/>
    <cellStyle name="Вывод 3 2 2 10 7" xfId="20092" xr:uid="{5841AB35-EA98-4B10-8A8F-BBF9244B4181}"/>
    <cellStyle name="Вывод 3 2 2 11" xfId="2717" xr:uid="{72E41AD9-69FF-4A6F-ACB3-B355E0747F7D}"/>
    <cellStyle name="Вывод 3 2 2 11 2" xfId="4967" xr:uid="{84A65FF5-826E-45D7-95DD-8C03E13588D2}"/>
    <cellStyle name="Вывод 3 2 2 11 3" xfId="9598" xr:uid="{DDE5BE57-C9C4-46B6-8773-7CA3C06DD3B2}"/>
    <cellStyle name="Вывод 3 2 2 11 4" xfId="12588" xr:uid="{B2FD45F3-E19A-472D-9D64-F285E3B87123}"/>
    <cellStyle name="Вывод 3 2 2 11 5" xfId="13291" xr:uid="{10CB867D-DA83-49C5-B9F7-926A6A6BAB12}"/>
    <cellStyle name="Вывод 3 2 2 11 6" xfId="17020" xr:uid="{D5DCFB21-D981-4725-98FD-2C6C44EFC8D3}"/>
    <cellStyle name="Вывод 3 2 2 11 7" xfId="20246" xr:uid="{9DAE1B19-FC38-44A6-B875-88CF53DDAE1B}"/>
    <cellStyle name="Вывод 3 2 2 12" xfId="453" xr:uid="{B49CF620-3F66-4921-941F-E91F9A8BE58C}"/>
    <cellStyle name="Вывод 3 2 2 12 2" xfId="5281" xr:uid="{A2C918AC-87C0-495B-BFAC-1C246D2C7B54}"/>
    <cellStyle name="Вывод 3 2 2 12 3" xfId="9910" xr:uid="{91175FF3-01FA-417A-B778-437DDAE7AF27}"/>
    <cellStyle name="Вывод 3 2 2 12 4" xfId="12902" xr:uid="{1C1AF536-B42C-406A-B70A-89B393C88593}"/>
    <cellStyle name="Вывод 3 2 2 12 5" xfId="8595" xr:uid="{D79099AD-B648-4995-94E3-55C9491CAB46}"/>
    <cellStyle name="Вывод 3 2 2 12 6" xfId="17331" xr:uid="{C02EAB59-AC2E-4A0E-84A3-4B2220A057BB}"/>
    <cellStyle name="Вывод 3 2 2 13" xfId="5451" xr:uid="{51AFC51F-8BEF-4D03-B681-0D953D9212AA}"/>
    <cellStyle name="Вывод 3 2 2 13 2" xfId="10082" xr:uid="{892142CB-5193-4E53-A54E-FE26B7D69841}"/>
    <cellStyle name="Вывод 3 2 2 13 3" xfId="13074" xr:uid="{948E7106-0CC4-4AAB-BE7A-F5DF9BCE635F}"/>
    <cellStyle name="Вывод 3 2 2 13 4" xfId="14492" xr:uid="{050E1A06-7AD3-456B-8777-7086740FFF41}"/>
    <cellStyle name="Вывод 3 2 2 13 5" xfId="17500" xr:uid="{9EC393CF-6A14-4ECC-8678-2F3CD96CBC53}"/>
    <cellStyle name="Вывод 3 2 2 14" xfId="6201" xr:uid="{9A1ABE36-6FAE-4A03-A021-51E64265B59A}"/>
    <cellStyle name="Вывод 3 2 2 15" xfId="8536" xr:uid="{EFC7676A-166C-4BE4-A363-B44D28472A54}"/>
    <cellStyle name="Вывод 3 2 2 16" xfId="10325" xr:uid="{EAA2C11E-A318-45CE-A629-4BBAE30C1463}"/>
    <cellStyle name="Вывод 3 2 2 17" xfId="14089" xr:uid="{47EA3428-339C-4B04-A944-FF483373C378}"/>
    <cellStyle name="Вывод 3 2 2 18" xfId="16185" xr:uid="{26C7B9BF-9602-4FD6-A0BC-A1C9232201C4}"/>
    <cellStyle name="Вывод 3 2 2 19" xfId="17752" xr:uid="{AF42AB5B-D286-4ACC-9E4D-56B094FCB269}"/>
    <cellStyle name="Вывод 3 2 2 2" xfId="197" xr:uid="{2AB42FA3-BD72-44CE-A064-6BE83E898AC2}"/>
    <cellStyle name="Вывод 3 2 2 2 10" xfId="8464" xr:uid="{63E74336-EF52-4F2C-B768-D4C9EA0BCA9C}"/>
    <cellStyle name="Вывод 3 2 2 2 11" xfId="10400" xr:uid="{A6C94D07-EA80-4EC9-8AE1-BB9E3687B4ED}"/>
    <cellStyle name="Вывод 3 2 2 2 12" xfId="15407" xr:uid="{5028F09B-998A-48FE-8406-ED281F495DB7}"/>
    <cellStyle name="Вывод 3 2 2 2 13" xfId="16260" xr:uid="{56A77150-FF16-460B-9AE3-713CAF35071A}"/>
    <cellStyle name="Вывод 3 2 2 2 14" xfId="17840" xr:uid="{260DE6DF-3B94-4B65-8DB9-91557C99B45C}"/>
    <cellStyle name="Вывод 3 2 2 2 15" xfId="18076" xr:uid="{B9FF506C-DD8E-431C-9B8C-824470863228}"/>
    <cellStyle name="Вывод 3 2 2 2 2" xfId="1721" xr:uid="{C512CAB7-2E4F-4AAC-9B72-8126DC8326C8}"/>
    <cellStyle name="Вывод 3 2 2 2 2 2" xfId="3979" xr:uid="{A04EC6D8-0F14-4992-A57F-DC2EE6396490}"/>
    <cellStyle name="Вывод 3 2 2 2 2 3" xfId="6203" xr:uid="{A9C5884A-92E6-4724-95ED-138EE4F9A47D}"/>
    <cellStyle name="Вывод 3 2 2 2 2 4" xfId="7362" xr:uid="{F20B15EB-6D75-4F44-BF2F-57E1687D7A5B}"/>
    <cellStyle name="Вывод 3 2 2 2 2 5" xfId="11593" xr:uid="{1B1AAF3D-E741-4A25-A73F-CD6DF2CF8FB3}"/>
    <cellStyle name="Вывод 3 2 2 2 2 6" xfId="15208" xr:uid="{C4188312-5E70-455C-B2AA-34F44C3C399D}"/>
    <cellStyle name="Вывод 3 2 2 2 2 7" xfId="19256" xr:uid="{3C354BEA-E4B0-4DD7-B42F-97788B0E8993}"/>
    <cellStyle name="Вывод 3 2 2 2 3" xfId="1597" xr:uid="{76DE1E65-7E76-46DD-809A-5F0A9EDBAD82}"/>
    <cellStyle name="Вывод 3 2 2 2 3 2" xfId="3860" xr:uid="{D7B9458A-6FE5-4107-8B6A-CF3CEFB28EBA}"/>
    <cellStyle name="Вывод 3 2 2 2 3 3" xfId="6204" xr:uid="{CDFF0638-4788-4EFA-AA33-82E7079E82DF}"/>
    <cellStyle name="Вывод 3 2 2 2 3 4" xfId="7353" xr:uid="{C47E7CD7-58DA-46C4-B63A-CB063B695271}"/>
    <cellStyle name="Вывод 3 2 2 2 3 5" xfId="11468" xr:uid="{A79AF39D-A415-464D-865D-77A73754AA0D}"/>
    <cellStyle name="Вывод 3 2 2 2 3 6" xfId="14234" xr:uid="{D6F13CA4-BB8C-4D73-A309-DA9E00872584}"/>
    <cellStyle name="Вывод 3 2 2 2 3 7" xfId="19137" xr:uid="{305481B8-B4BD-4658-A3AA-A20A69410656}"/>
    <cellStyle name="Вывод 3 2 2 2 4" xfId="1117" xr:uid="{78A39C7E-0673-4D7F-BF07-BBA028AAD8DA}"/>
    <cellStyle name="Вывод 3 2 2 2 4 2" xfId="3382" xr:uid="{882728B3-7B67-410C-8A7A-5894AE87CA7F}"/>
    <cellStyle name="Вывод 3 2 2 2 4 3" xfId="6205" xr:uid="{5C55649D-6C1D-47B7-B9E8-B0FF32517C97}"/>
    <cellStyle name="Вывод 3 2 2 2 4 4" xfId="7927" xr:uid="{62297990-0A05-45FD-B8C5-83029D02FBF1}"/>
    <cellStyle name="Вывод 3 2 2 2 4 5" xfId="10989" xr:uid="{FF34C2DF-E9D5-427F-8469-C413A247752C}"/>
    <cellStyle name="Вывод 3 2 2 2 4 6" xfId="15209" xr:uid="{3DEC9953-628C-416B-9520-E6CBF2ED9B2F}"/>
    <cellStyle name="Вывод 3 2 2 2 4 7" xfId="18659" xr:uid="{A36FD6E7-D5C9-4B0E-B000-8F6DA2F7134A}"/>
    <cellStyle name="Вывод 3 2 2 2 5" xfId="2467" xr:uid="{2F253F4B-5833-4FFA-A27A-BDA84076EE4E}"/>
    <cellStyle name="Вывод 3 2 2 2 5 2" xfId="4723" xr:uid="{036F5975-CC71-4B0B-B5F9-114A39F2DE28}"/>
    <cellStyle name="Вывод 3 2 2 2 5 3" xfId="6206" xr:uid="{2F8E4CF6-5C02-4BFA-97A2-DA569CAA3AE7}"/>
    <cellStyle name="Вывод 3 2 2 2 5 4" xfId="9350" xr:uid="{BDE97054-A274-47B5-8FC2-4EA75CFB3CF7}"/>
    <cellStyle name="Вывод 3 2 2 2 5 5" xfId="12340" xr:uid="{4DBFAE4A-FC24-4E24-B06B-DAF85C771621}"/>
    <cellStyle name="Вывод 3 2 2 2 5 6" xfId="14480" xr:uid="{CA7E5B56-1E95-4645-885B-4F15C09270CF}"/>
    <cellStyle name="Вывод 3 2 2 2 5 7" xfId="16776" xr:uid="{B1C13144-9DA2-4904-98C3-9128F210BBF8}"/>
    <cellStyle name="Вывод 3 2 2 2 5 8" xfId="20000" xr:uid="{CA17339E-EEA0-4962-8AA6-A86A7FA24F5E}"/>
    <cellStyle name="Вывод 3 2 2 2 6" xfId="2802" xr:uid="{B6A9955A-463D-47C5-A033-D7FD0B40BC6C}"/>
    <cellStyle name="Вывод 3 2 2 2 6 2" xfId="5052" xr:uid="{8EF2AF8D-470A-4C72-B943-5E602F77B7A7}"/>
    <cellStyle name="Вывод 3 2 2 2 6 3" xfId="6207" xr:uid="{53777240-551A-4BD6-A8B9-910D19F64CF0}"/>
    <cellStyle name="Вывод 3 2 2 2 6 4" xfId="9683" xr:uid="{CADE3994-CA4F-4BB7-8010-8DB38B01C1EE}"/>
    <cellStyle name="Вывод 3 2 2 2 6 5" xfId="12673" xr:uid="{FB98FB30-A73A-41A7-9929-F58C0EDD95AE}"/>
    <cellStyle name="Вывод 3 2 2 2 6 6" xfId="15296" xr:uid="{F79B0BDA-937F-4D47-ADBD-6B8E6CD0AB7B}"/>
    <cellStyle name="Вывод 3 2 2 2 6 7" xfId="17105" xr:uid="{35EB712C-FD7B-4C5A-81E8-ABD4A72CB444}"/>
    <cellStyle name="Вывод 3 2 2 2 6 8" xfId="20331" xr:uid="{DD0437CF-2162-4539-97EC-ECEB216F26D0}"/>
    <cellStyle name="Вывод 3 2 2 2 7" xfId="528" xr:uid="{0A50A0AF-022C-4CDB-83B5-A8F94A3A472C}"/>
    <cellStyle name="Вывод 3 2 2 2 7 2" xfId="5343" xr:uid="{984C8C47-AE84-4DA9-927D-CE3BDDB8A0C6}"/>
    <cellStyle name="Вывод 3 2 2 2 7 3" xfId="9972" xr:uid="{8AFFEC4A-D207-466A-B08F-68F4A403B927}"/>
    <cellStyle name="Вывод 3 2 2 2 7 4" xfId="12964" xr:uid="{82FB7944-9FB3-43BC-90AF-66039C2FD36B}"/>
    <cellStyle name="Вывод 3 2 2 2 7 5" xfId="14580" xr:uid="{44007EE9-354A-49A6-BB9E-846879149F7F}"/>
    <cellStyle name="Вывод 3 2 2 2 7 6" xfId="17393" xr:uid="{0CA9EECD-3A6C-4506-8F71-2074F4E67ECF}"/>
    <cellStyle name="Вывод 3 2 2 2 8" xfId="5536" xr:uid="{B14DC4B6-E12F-4210-A6C5-67CE739F660F}"/>
    <cellStyle name="Вывод 3 2 2 2 8 2" xfId="10167" xr:uid="{5340DBE9-0701-4C80-9B7A-F61781D05763}"/>
    <cellStyle name="Вывод 3 2 2 2 8 3" xfId="13159" xr:uid="{F3606B67-223D-4B0D-AB8E-F653DD91EAC2}"/>
    <cellStyle name="Вывод 3 2 2 2 8 4" xfId="13636" xr:uid="{7E89F8D1-3B54-43AD-AB45-57E2D2E0A369}"/>
    <cellStyle name="Вывод 3 2 2 2 8 5" xfId="17585" xr:uid="{CFF80ECB-AEC8-48D7-8DCC-76FB8FAFD3F7}"/>
    <cellStyle name="Вывод 3 2 2 2 9" xfId="6202" xr:uid="{7A348C6D-4BA5-4DA4-8BC1-48D6558BF2BE}"/>
    <cellStyle name="Вывод 3 2 2 20" xfId="17991" xr:uid="{806BEBEB-25D3-4AA6-A7C3-D1073B8D019A}"/>
    <cellStyle name="Вывод 3 2 2 3" xfId="273" xr:uid="{D52B2159-0123-4C00-9FD5-0BC6FC737D9E}"/>
    <cellStyle name="Вывод 3 2 2 3 10" xfId="8121" xr:uid="{856222F1-CE01-45BB-8E2D-0566B48901CF}"/>
    <cellStyle name="Вывод 3 2 2 3 11" xfId="10480" xr:uid="{505D2FC0-C7FB-4B40-BE6D-A68D406ECA07}"/>
    <cellStyle name="Вывод 3 2 2 3 12" xfId="15332" xr:uid="{6346CC69-B0E9-45E6-852A-47ADDC0185A2}"/>
    <cellStyle name="Вывод 3 2 2 3 13" xfId="16340" xr:uid="{130FE379-02A4-4863-B03C-F357E2E0EC60}"/>
    <cellStyle name="Вывод 3 2 2 3 14" xfId="17916" xr:uid="{124FBE5F-BEE7-4A92-B540-214596A533A3}"/>
    <cellStyle name="Вывод 3 2 2 3 15" xfId="18151" xr:uid="{3747D3FA-C532-4F6F-BBAF-37C5B1F3BE0D}"/>
    <cellStyle name="Вывод 3 2 2 3 2" xfId="1796" xr:uid="{2CAD0BB1-9745-4959-8896-1B1BD3C319D1}"/>
    <cellStyle name="Вывод 3 2 2 3 2 2" xfId="4054" xr:uid="{27BD6576-4FFC-4772-85FF-EFA8A6E25E76}"/>
    <cellStyle name="Вывод 3 2 2 3 2 3" xfId="6209" xr:uid="{A20E85FC-5F92-44EA-8F8F-39510B9F21C1}"/>
    <cellStyle name="Вывод 3 2 2 3 2 4" xfId="8679" xr:uid="{7666D2CD-7261-4906-AB0C-EC38402CFF77}"/>
    <cellStyle name="Вывод 3 2 2 3 2 5" xfId="11669" xr:uid="{0105DF50-B5F2-471C-AB24-398FBECF6941}"/>
    <cellStyle name="Вывод 3 2 2 3 2 6" xfId="13576" xr:uid="{525F4A35-212E-417B-8890-E88E530E9776}"/>
    <cellStyle name="Вывод 3 2 2 3 2 7" xfId="19331" xr:uid="{4770A338-4F61-4711-BAFC-AD79EA414AE1}"/>
    <cellStyle name="Вывод 3 2 2 3 3" xfId="1969" xr:uid="{E818B7FF-6AE3-48F9-BC02-1250B639865D}"/>
    <cellStyle name="Вывод 3 2 2 3 3 2" xfId="4227" xr:uid="{21B31AEF-B083-46ED-BDA8-B2D7695F014A}"/>
    <cellStyle name="Вывод 3 2 2 3 3 3" xfId="6210" xr:uid="{C78D1AC4-537D-413F-B42D-9DABD9C0DA0E}"/>
    <cellStyle name="Вывод 3 2 2 3 3 4" xfId="8852" xr:uid="{B0E36AC7-749B-42A4-B367-42DA00FA2ADC}"/>
    <cellStyle name="Вывод 3 2 2 3 3 5" xfId="11842" xr:uid="{05DA8966-8470-4DF8-B0B9-EF8145A837A8}"/>
    <cellStyle name="Вывод 3 2 2 3 3 6" xfId="16107" xr:uid="{BD62067C-62B5-47BE-B209-F8647B82ED54}"/>
    <cellStyle name="Вывод 3 2 2 3 3 7" xfId="19504" xr:uid="{60157119-7505-4ECB-81D5-7507C021C599}"/>
    <cellStyle name="Вывод 3 2 2 3 4" xfId="1197" xr:uid="{3BEC88AF-989A-496B-BAFB-D81B097EF9C6}"/>
    <cellStyle name="Вывод 3 2 2 3 4 2" xfId="3462" xr:uid="{7C5A1511-BAFA-427B-9C90-297B24625725}"/>
    <cellStyle name="Вывод 3 2 2 3 4 3" xfId="6211" xr:uid="{19852B14-0CD4-4889-A7C7-B34BAB5846B3}"/>
    <cellStyle name="Вывод 3 2 2 3 4 4" xfId="7854" xr:uid="{10F1689F-1E47-4B6A-BCCD-AE641D80F74B}"/>
    <cellStyle name="Вывод 3 2 2 3 4 5" xfId="11069" xr:uid="{C3E9A268-5992-4741-B227-CD211166CA5B}"/>
    <cellStyle name="Вывод 3 2 2 3 4 6" xfId="14215" xr:uid="{74B12856-E5FF-4BE5-8FFA-3FD1A2BAE25C}"/>
    <cellStyle name="Вывод 3 2 2 3 4 7" xfId="18739" xr:uid="{3B642A00-6F71-4FE1-B6BE-A5F65013017A}"/>
    <cellStyle name="Вывод 3 2 2 3 5" xfId="2447" xr:uid="{4BC1F178-03D0-430F-8BF3-2E4C386FD585}"/>
    <cellStyle name="Вывод 3 2 2 3 5 2" xfId="4704" xr:uid="{15E3B6F1-5549-422E-84F0-6934009A3BB7}"/>
    <cellStyle name="Вывод 3 2 2 3 5 3" xfId="6212" xr:uid="{8E2D87BD-9C94-4091-A0C5-355E4F909D3C}"/>
    <cellStyle name="Вывод 3 2 2 3 5 4" xfId="9330" xr:uid="{E6F73EFA-D4E2-49DE-88FD-6DDE664FC27F}"/>
    <cellStyle name="Вывод 3 2 2 3 5 5" xfId="12320" xr:uid="{41A54710-367B-41FB-96F6-35B95D55D175}"/>
    <cellStyle name="Вывод 3 2 2 3 5 6" xfId="13768" xr:uid="{04088140-5983-48CA-896B-F6DCFCAB1E47}"/>
    <cellStyle name="Вывод 3 2 2 3 5 7" xfId="16757" xr:uid="{753BE710-3098-465C-9EEE-3F6A6C1B5F99}"/>
    <cellStyle name="Вывод 3 2 2 3 5 8" xfId="19981" xr:uid="{07ED1829-1C7D-4B14-993A-B49E1D9AF28A}"/>
    <cellStyle name="Вывод 3 2 2 3 6" xfId="2877" xr:uid="{E561F5F7-ACC6-46F9-858E-42CBDF4E172D}"/>
    <cellStyle name="Вывод 3 2 2 3 6 2" xfId="5127" xr:uid="{2BB10A51-E815-48F1-B8E3-4342B5EC1BFD}"/>
    <cellStyle name="Вывод 3 2 2 3 6 3" xfId="6213" xr:uid="{4AF1D0F8-947B-46F6-B0A9-D400E4F797DB}"/>
    <cellStyle name="Вывод 3 2 2 3 6 4" xfId="9758" xr:uid="{306FF9E3-9088-4745-A4D3-32CB3EDB6A02}"/>
    <cellStyle name="Вывод 3 2 2 3 6 5" xfId="12748" xr:uid="{39085E18-C870-4A13-9DCD-F780A367F4CE}"/>
    <cellStyle name="Вывод 3 2 2 3 6 6" xfId="14517" xr:uid="{B4712214-5F5C-43DC-A2FC-1520F03DF0A4}"/>
    <cellStyle name="Вывод 3 2 2 3 6 7" xfId="17180" xr:uid="{2A28FB92-9FF5-49D0-8673-479292E5DD78}"/>
    <cellStyle name="Вывод 3 2 2 3 6 8" xfId="20406" xr:uid="{055E6109-FFF1-4F25-9074-A24F1554FA4C}"/>
    <cellStyle name="Вывод 3 2 2 3 7" xfId="608" xr:uid="{F631B899-4636-4CA3-81FA-7036CF36A76E}"/>
    <cellStyle name="Вывод 3 2 2 3 7 2" xfId="5251" xr:uid="{31C77995-FECB-4649-9BDE-48E35B286E2C}"/>
    <cellStyle name="Вывод 3 2 2 3 7 3" xfId="9880" xr:uid="{84198FE3-5537-47D5-B060-C2C6F93FAFF9}"/>
    <cellStyle name="Вывод 3 2 2 3 7 4" xfId="12872" xr:uid="{28ED0E72-C36C-422B-980C-40CCF35827EC}"/>
    <cellStyle name="Вывод 3 2 2 3 7 5" xfId="14769" xr:uid="{1BD7EFBD-BE10-4414-AC4D-AE89AECF098B}"/>
    <cellStyle name="Вывод 3 2 2 3 7 6" xfId="17302" xr:uid="{F73C60BA-699F-40DF-B8CF-77A1691320AF}"/>
    <cellStyle name="Вывод 3 2 2 3 8" xfId="5611" xr:uid="{A220D5F4-04AD-4022-BA91-D6FFC7E163D6}"/>
    <cellStyle name="Вывод 3 2 2 3 8 2" xfId="10242" xr:uid="{ACDD65BA-489A-42A2-AA35-4F88906372ED}"/>
    <cellStyle name="Вывод 3 2 2 3 8 3" xfId="13234" xr:uid="{207CE57E-A773-4B4F-B8DF-676E82B04AC7}"/>
    <cellStyle name="Вывод 3 2 2 3 8 4" xfId="10939" xr:uid="{DFEA7541-82B1-4E83-8F60-EC662C000BE9}"/>
    <cellStyle name="Вывод 3 2 2 3 8 5" xfId="17660" xr:uid="{06F96A3A-A8DE-4F2F-90D9-F95A0D049B99}"/>
    <cellStyle name="Вывод 3 2 2 3 9" xfId="6208" xr:uid="{4AC46BEE-2133-48CC-814A-9840CA05DCE6}"/>
    <cellStyle name="Вывод 3 2 2 4" xfId="688" xr:uid="{22C9C442-F6BD-43E4-8A6F-BE99C870BE86}"/>
    <cellStyle name="Вывод 3 2 2 4 10" xfId="18235" xr:uid="{6792C84C-C794-4A45-BF31-D8C0EDD8BC15}"/>
    <cellStyle name="Вывод 3 2 2 4 2" xfId="2049" xr:uid="{7E029427-4E5C-4855-A1D0-9B5628E114C9}"/>
    <cellStyle name="Вывод 3 2 2 4 2 2" xfId="4307" xr:uid="{0FF7C0CB-1BF8-49FA-B459-40146777E35B}"/>
    <cellStyle name="Вывод 3 2 2 4 2 3" xfId="8932" xr:uid="{CB8A5536-51EC-4684-8BA7-1711BC94FB44}"/>
    <cellStyle name="Вывод 3 2 2 4 2 4" xfId="11922" xr:uid="{858ACA5F-F489-487C-ABEE-884442DF7331}"/>
    <cellStyle name="Вывод 3 2 2 4 2 5" xfId="15409" xr:uid="{88C69061-4C02-4ABA-9DE0-D32C291D8302}"/>
    <cellStyle name="Вывод 3 2 2 4 2 6" xfId="19584" xr:uid="{994B02C2-C90C-4681-9BE8-BF840B682B1F}"/>
    <cellStyle name="Вывод 3 2 2 4 3" xfId="1277" xr:uid="{708C2D22-B0B4-4142-83BE-7A68949450BA}"/>
    <cellStyle name="Вывод 3 2 2 4 3 2" xfId="3542" xr:uid="{0F9B6B14-6814-47D5-A464-6E6AEC93C121}"/>
    <cellStyle name="Вывод 3 2 2 4 3 3" xfId="7762" xr:uid="{F3FC1298-9D34-4698-8756-E42705F12E60}"/>
    <cellStyle name="Вывод 3 2 2 4 3 4" xfId="11149" xr:uid="{DFDA6C98-55DD-4351-959E-749BB6A38E76}"/>
    <cellStyle name="Вывод 3 2 2 4 3 5" xfId="14485" xr:uid="{2C6F8255-B810-4E75-99BD-D6301480A689}"/>
    <cellStyle name="Вывод 3 2 2 4 3 6" xfId="18819" xr:uid="{10E1FEED-C43D-4285-97AC-F13FBE965FF4}"/>
    <cellStyle name="Вывод 3 2 2 4 4" xfId="2958" xr:uid="{9DE3F622-D7E1-44F9-97B5-1DA84F6260E1}"/>
    <cellStyle name="Вывод 3 2 2 4 5" xfId="6214" xr:uid="{34B1A1CD-71FF-4F12-BE8C-505F060372D0}"/>
    <cellStyle name="Вывод 3 2 2 4 6" xfId="8335" xr:uid="{A6AC32CD-34CB-4B01-9EBC-76179ACA16A8}"/>
    <cellStyle name="Вывод 3 2 2 4 7" xfId="10560" xr:uid="{F019DDD4-EACE-4EFC-A2AE-7A41941D1255}"/>
    <cellStyle name="Вывод 3 2 2 4 8" xfId="16037" xr:uid="{14F8F2A7-1488-4C59-9C5D-173137B09EB1}"/>
    <cellStyle name="Вывод 3 2 2 4 9" xfId="16420" xr:uid="{FD01D9BA-C003-4788-AB11-4C92BBC3684D}"/>
    <cellStyle name="Вывод 3 2 2 5" xfId="809" xr:uid="{557EE45B-CA23-43AC-A22E-C8B6DE97699E}"/>
    <cellStyle name="Вывод 3 2 2 5 10" xfId="18356" xr:uid="{DDB92C1C-D727-4CC4-977D-8973BD55A53B}"/>
    <cellStyle name="Вывод 3 2 2 5 2" xfId="2170" xr:uid="{55EC8561-616A-4E58-BF1F-377F6F563E19}"/>
    <cellStyle name="Вывод 3 2 2 5 2 2" xfId="4428" xr:uid="{CF0B17A0-1BF5-46C1-BEEA-0D51810ACDC0}"/>
    <cellStyle name="Вывод 3 2 2 5 2 3" xfId="9053" xr:uid="{AA3797B4-9FE6-4E4F-B8BD-724904904277}"/>
    <cellStyle name="Вывод 3 2 2 5 2 4" xfId="12043" xr:uid="{864C67D7-9521-42C9-974F-EF2B315BBD44}"/>
    <cellStyle name="Вывод 3 2 2 5 2 5" xfId="14429" xr:uid="{CDB6EE76-4C20-4DC0-8EBC-1E2E7035C70D}"/>
    <cellStyle name="Вывод 3 2 2 5 2 6" xfId="19705" xr:uid="{796056D2-9E3A-4B87-BDA5-D8C5D32D7557}"/>
    <cellStyle name="Вывод 3 2 2 5 3" xfId="1398" xr:uid="{B41A85EC-72B3-43C5-BDA5-D1C822063888}"/>
    <cellStyle name="Вывод 3 2 2 5 3 2" xfId="3663" xr:uid="{2FF57CD0-119F-47BE-8089-4C2C37C02188}"/>
    <cellStyle name="Вывод 3 2 2 5 3 3" xfId="7570" xr:uid="{140F2F6C-D2C4-4585-BA5B-C800EE528C04}"/>
    <cellStyle name="Вывод 3 2 2 5 3 4" xfId="11270" xr:uid="{F5198FF8-C00C-4307-8748-CAF74F471337}"/>
    <cellStyle name="Вывод 3 2 2 5 3 5" xfId="15621" xr:uid="{01560883-A373-4664-B908-FC5EC24FEC32}"/>
    <cellStyle name="Вывод 3 2 2 5 3 6" xfId="18940" xr:uid="{4F9F3ED5-9BE4-4F7D-BB66-B13BD956777F}"/>
    <cellStyle name="Вывод 3 2 2 5 4" xfId="3079" xr:uid="{3A014587-1106-444C-9845-4EA649D86496}"/>
    <cellStyle name="Вывод 3 2 2 5 5" xfId="6215" xr:uid="{415BE4D8-133D-442C-9260-7FE917C39104}"/>
    <cellStyle name="Вывод 3 2 2 5 6" xfId="8228" xr:uid="{158A8EF3-9F23-44FD-949A-F2EDF0A972AB}"/>
    <cellStyle name="Вывод 3 2 2 5 7" xfId="10681" xr:uid="{C7F9616E-AC1D-4F84-A2C1-D1D6E43B1FD4}"/>
    <cellStyle name="Вывод 3 2 2 5 8" xfId="13668" xr:uid="{99694430-1F96-4028-820B-935D859FF282}"/>
    <cellStyle name="Вывод 3 2 2 5 9" xfId="16541" xr:uid="{1550C78F-0749-4A48-8049-01247CDA7C33}"/>
    <cellStyle name="Вывод 3 2 2 6" xfId="885" xr:uid="{370FCFF4-FD19-440B-A0C1-BF49533E42CB}"/>
    <cellStyle name="Вывод 3 2 2 6 10" xfId="18432" xr:uid="{BDE211EE-211E-4398-8CB2-8CCBB2E3A169}"/>
    <cellStyle name="Вывод 3 2 2 6 2" xfId="2246" xr:uid="{DCBB86B2-7652-4932-986E-5F6A67446D6A}"/>
    <cellStyle name="Вывод 3 2 2 6 2 2" xfId="4504" xr:uid="{E77BB267-21B6-4BA8-B4F7-FF1B575BDFD0}"/>
    <cellStyle name="Вывод 3 2 2 6 2 3" xfId="9129" xr:uid="{EC7ECF22-D8E9-4BD1-B1F1-18A425F9FD77}"/>
    <cellStyle name="Вывод 3 2 2 6 2 4" xfId="12119" xr:uid="{B5AB63E3-F051-4EEA-A708-162457F99401}"/>
    <cellStyle name="Вывод 3 2 2 6 2 5" xfId="14533" xr:uid="{6D3247D7-5F10-4ACF-87FC-40483314DA13}"/>
    <cellStyle name="Вывод 3 2 2 6 2 6" xfId="19781" xr:uid="{A0D81724-4E92-4B35-9E9C-C911BBF3A3F7}"/>
    <cellStyle name="Вывод 3 2 2 6 3" xfId="1474" xr:uid="{06BE2BE3-EFBD-4E9B-9184-CEF3F4951CE9}"/>
    <cellStyle name="Вывод 3 2 2 6 3 2" xfId="3739" xr:uid="{FEF814C9-483D-4AF0-BA21-F613A748344F}"/>
    <cellStyle name="Вывод 3 2 2 6 3 3" xfId="7489" xr:uid="{22BC83DA-90EA-4AA7-A487-79CEB69E3804}"/>
    <cellStyle name="Вывод 3 2 2 6 3 4" xfId="11346" xr:uid="{1BDC3FBD-5244-4859-9CEF-C14C02ED6616}"/>
    <cellStyle name="Вывод 3 2 2 6 3 5" xfId="15387" xr:uid="{8E1EF406-38DE-4A1F-84F7-BFCA679A358D}"/>
    <cellStyle name="Вывод 3 2 2 6 3 6" xfId="19016" xr:uid="{F1E703A6-CA08-41C3-AA66-B7263B967798}"/>
    <cellStyle name="Вывод 3 2 2 6 4" xfId="3155" xr:uid="{F6FAF687-24C5-47E3-AF81-9C9F3CF181F7}"/>
    <cellStyle name="Вывод 3 2 2 6 5" xfId="6216" xr:uid="{BD826A84-ED8C-476C-AC3D-FFAD0C202975}"/>
    <cellStyle name="Вывод 3 2 2 6 6" xfId="8157" xr:uid="{C18818FD-4F69-48EB-8A30-D0CFF5FCD167}"/>
    <cellStyle name="Вывод 3 2 2 6 7" xfId="10757" xr:uid="{DA4EAFBD-3910-4EE8-944C-A746DF1DE4D7}"/>
    <cellStyle name="Вывод 3 2 2 6 8" xfId="16121" xr:uid="{9E3BB15A-5BFC-4140-BC52-8849241DF0E2}"/>
    <cellStyle name="Вывод 3 2 2 6 9" xfId="16617" xr:uid="{99C0F84C-8847-40C7-9EFB-12894A7C0EA6}"/>
    <cellStyle name="Вывод 3 2 2 7" xfId="742" xr:uid="{3CB6C6DE-5DAE-477B-A0D5-86B1CBD26544}"/>
    <cellStyle name="Вывод 3 2 2 7 10" xfId="18289" xr:uid="{44A8F200-5E4E-484E-9A87-18E138873657}"/>
    <cellStyle name="Вывод 3 2 2 7 2" xfId="2103" xr:uid="{087BB746-21E6-4BDE-9E2E-79ECC430E14D}"/>
    <cellStyle name="Вывод 3 2 2 7 2 2" xfId="4361" xr:uid="{73F2A563-8F23-4A8C-B400-7139DDF0E127}"/>
    <cellStyle name="Вывод 3 2 2 7 2 3" xfId="8986" xr:uid="{32AFF27D-6AB3-4E19-B28B-AD877CF74156}"/>
    <cellStyle name="Вывод 3 2 2 7 2 4" xfId="11976" xr:uid="{3CF889E3-12C3-4541-AE36-357EA8AF4C22}"/>
    <cellStyle name="Вывод 3 2 2 7 2 5" xfId="15855" xr:uid="{188BBB81-AD9F-4F3F-8132-F342AD03511C}"/>
    <cellStyle name="Вывод 3 2 2 7 2 6" xfId="19638" xr:uid="{3C7996DE-9011-4A6D-B577-B46AD9B3D935}"/>
    <cellStyle name="Вывод 3 2 2 7 3" xfId="1331" xr:uid="{64BB6A96-3EB4-4AA5-AB7D-B5F0F081C6D8}"/>
    <cellStyle name="Вывод 3 2 2 7 3 2" xfId="3596" xr:uid="{87AD4AE1-F6CE-4F19-AEFF-2C0A67AC9E7E}"/>
    <cellStyle name="Вывод 3 2 2 7 3 3" xfId="7323" xr:uid="{4AA6423E-878C-4AB0-B912-479AE08AB467}"/>
    <cellStyle name="Вывод 3 2 2 7 3 4" xfId="11203" xr:uid="{85FC033F-D485-45BA-A3BA-F2023E7C820A}"/>
    <cellStyle name="Вывод 3 2 2 7 3 5" xfId="15896" xr:uid="{BC633050-2754-4AFE-A3D3-4E63B0C1956F}"/>
    <cellStyle name="Вывод 3 2 2 7 3 6" xfId="18873" xr:uid="{39D37A6B-5A10-4CFA-B2AC-70B26459C97B}"/>
    <cellStyle name="Вывод 3 2 2 7 4" xfId="3012" xr:uid="{161251F0-ACDF-4F76-A0B9-A08553CA1B70}"/>
    <cellStyle name="Вывод 3 2 2 7 5" xfId="6217" xr:uid="{C2DBD21F-1F98-47A2-9F89-A91B8B279223}"/>
    <cellStyle name="Вывод 3 2 2 7 6" xfId="8291" xr:uid="{924CC9E1-EC1B-4737-844A-93AA605A470A}"/>
    <cellStyle name="Вывод 3 2 2 7 7" xfId="10614" xr:uid="{94CA618D-0B3D-4F5D-9245-C2EBB5C5DDB3}"/>
    <cellStyle name="Вывод 3 2 2 7 8" xfId="13602" xr:uid="{6DEF8625-07E7-4195-A784-491969C09DE5}"/>
    <cellStyle name="Вывод 3 2 2 7 9" xfId="16474" xr:uid="{989FB8DF-75E5-47D6-8A17-433DED3C646F}"/>
    <cellStyle name="Вывод 3 2 2 8" xfId="1028" xr:uid="{0D0ABF07-7BF5-443C-818C-D653C1354E0D}"/>
    <cellStyle name="Вывод 3 2 2 8 2" xfId="2389" xr:uid="{30843424-7A4A-4609-BCE0-C33F45840955}"/>
    <cellStyle name="Вывод 3 2 2 8 2 2" xfId="4647" xr:uid="{0F7E6210-683F-4F10-99A1-8C290D6AE148}"/>
    <cellStyle name="Вывод 3 2 2 8 2 3" xfId="9272" xr:uid="{B9F0005F-3C55-42B0-8F4A-AAD4556346B8}"/>
    <cellStyle name="Вывод 3 2 2 8 2 4" xfId="12262" xr:uid="{EA4B09C6-8DEB-4CE7-BF0E-003558D6A98E}"/>
    <cellStyle name="Вывод 3 2 2 8 2 5" xfId="14148" xr:uid="{11DC3A75-BE6F-43EF-83D4-89BA7613F8B2}"/>
    <cellStyle name="Вывод 3 2 2 8 2 6" xfId="19924" xr:uid="{D4DAAC76-70A8-4CAE-B47B-9F05EBE5AA4E}"/>
    <cellStyle name="Вывод 3 2 2 8 3" xfId="3298" xr:uid="{381E99E6-A484-4AD6-91ED-AD63CCBC2725}"/>
    <cellStyle name="Вывод 3 2 2 8 4" xfId="6218" xr:uid="{A289A244-345B-42FF-9161-740D0980475D}"/>
    <cellStyle name="Вывод 3 2 2 8 5" xfId="8016" xr:uid="{B1BFCF6D-D590-45A9-83A0-6DF784E80A15}"/>
    <cellStyle name="Вывод 3 2 2 8 6" xfId="10900" xr:uid="{8D62A66C-7F93-4061-911F-6CAC32BB7A61}"/>
    <cellStyle name="Вывод 3 2 2 8 7" xfId="14220" xr:uid="{35D35FF9-5875-4CDA-BDA8-813BE84E7B13}"/>
    <cellStyle name="Вывод 3 2 2 8 8" xfId="18575" xr:uid="{92B9DB76-298D-455C-80F8-CD458C0EE12E}"/>
    <cellStyle name="Вывод 3 2 2 9" xfId="1836" xr:uid="{0457CAA0-7171-4BD3-8497-2EBF0F919BA1}"/>
    <cellStyle name="Вывод 3 2 2 9 2" xfId="4094" xr:uid="{A6763235-F9B7-4AA5-8A59-A50C456A7741}"/>
    <cellStyle name="Вывод 3 2 2 9 3" xfId="8719" xr:uid="{4114AAC8-62F6-4871-880A-2CD70E58B1E6}"/>
    <cellStyle name="Вывод 3 2 2 9 4" xfId="11709" xr:uid="{75B586D0-A2E1-466D-AC9A-31A6E0127583}"/>
    <cellStyle name="Вывод 3 2 2 9 5" xfId="15093" xr:uid="{8BD10D26-96C0-4ADD-A3B5-E28EBCE75CA8}"/>
    <cellStyle name="Вывод 3 2 2 9 6" xfId="19371" xr:uid="{0B2284F9-C122-4DF2-9B54-D901437AA5B0}"/>
    <cellStyle name="Вывод 3 2 20" xfId="10295" xr:uid="{B6CAA62A-8CF8-44CE-9B50-F94031E91C2E}"/>
    <cellStyle name="Вывод 3 2 21" xfId="15228" xr:uid="{BCFE677B-7ED3-4A4A-8898-1B1609C8B216}"/>
    <cellStyle name="Вывод 3 2 22" xfId="13032" xr:uid="{E513B8BD-4BCE-4FA8-8F99-6354221BEBC5}"/>
    <cellStyle name="Вывод 3 2 23" xfId="17722" xr:uid="{4A3631D8-EB7A-4914-92EA-285DA082CB8A}"/>
    <cellStyle name="Вывод 3 2 24" xfId="17961" xr:uid="{FCB93BF2-BCFF-4B46-B53B-6716CFFEB0A9}"/>
    <cellStyle name="Вывод 3 2 3" xfId="123" xr:uid="{00000000-0005-0000-0000-000035000000}"/>
    <cellStyle name="Вывод 3 2 3 10" xfId="2457" xr:uid="{78FC0897-37E9-4076-B14C-95F6D716E6CA}"/>
    <cellStyle name="Вывод 3 2 3 10 2" xfId="4713" xr:uid="{959DC5FC-4E5E-417E-AF9A-F025B592117A}"/>
    <cellStyle name="Вывод 3 2 3 10 3" xfId="9340" xr:uid="{480251F4-EBDA-45C0-A148-8D874AC44714}"/>
    <cellStyle name="Вывод 3 2 3 10 4" xfId="12330" xr:uid="{087291AA-8B46-48D8-83B6-286E4D0D97E5}"/>
    <cellStyle name="Вывод 3 2 3 10 5" xfId="13590" xr:uid="{22D1DADD-66A8-41E4-B73A-FFB5C1E64533}"/>
    <cellStyle name="Вывод 3 2 3 10 6" xfId="16766" xr:uid="{DDA68E58-FC21-4855-B23C-2C0D6B22F408}"/>
    <cellStyle name="Вывод 3 2 3 10 7" xfId="19990" xr:uid="{F963E053-3882-409A-9DE1-072E9AAEC4F9}"/>
    <cellStyle name="Вывод 3 2 3 11" xfId="2732" xr:uid="{4FDD7631-E867-4342-BD2E-00C3FE09FE44}"/>
    <cellStyle name="Вывод 3 2 3 11 2" xfId="4982" xr:uid="{A4506AB4-D4E9-45AB-BB79-AC482564924B}"/>
    <cellStyle name="Вывод 3 2 3 11 3" xfId="9613" xr:uid="{9D3E8A35-9A3B-4880-9037-05D7BBCED196}"/>
    <cellStyle name="Вывод 3 2 3 11 4" xfId="12603" xr:uid="{9F5D7F7A-2124-47D0-9982-D8D8C4DDD721}"/>
    <cellStyle name="Вывод 3 2 3 11 5" xfId="8596" xr:uid="{F0773269-BF35-4AFC-9B16-E35DA3849078}"/>
    <cellStyle name="Вывод 3 2 3 11 6" xfId="17035" xr:uid="{D5D38B69-B96A-40CF-96C9-E22E3EE37D98}"/>
    <cellStyle name="Вывод 3 2 3 11 7" xfId="20261" xr:uid="{B6286166-352C-41F6-B501-42220CECD1B6}"/>
    <cellStyle name="Вывод 3 2 3 12" xfId="468" xr:uid="{337E07F8-7CC7-4BED-ACE5-3DD399574C35}"/>
    <cellStyle name="Вывод 3 2 3 12 2" xfId="5391" xr:uid="{8003C132-19E0-46DB-A9E9-7632549F54F8}"/>
    <cellStyle name="Вывод 3 2 3 12 3" xfId="10020" xr:uid="{B9E4F1C9-4C66-4047-94BC-9C62985E1ACD}"/>
    <cellStyle name="Вывод 3 2 3 12 4" xfId="13012" xr:uid="{B30786F3-F8AF-4FFB-8956-401AE8DA584D}"/>
    <cellStyle name="Вывод 3 2 3 12 5" xfId="15473" xr:uid="{7D487BBF-BBA8-4ACF-AAED-4AD171AD2663}"/>
    <cellStyle name="Вывод 3 2 3 12 6" xfId="17441" xr:uid="{A6B0DF9C-D88F-4D07-BFCE-12FF9103008F}"/>
    <cellStyle name="Вывод 3 2 3 13" xfId="5466" xr:uid="{E49EDE4C-1409-4DA3-947C-0EE750F0B296}"/>
    <cellStyle name="Вывод 3 2 3 13 2" xfId="10097" xr:uid="{2EAD6DFE-8AA9-449B-9EB8-699DB4C50B46}"/>
    <cellStyle name="Вывод 3 2 3 13 3" xfId="13089" xr:uid="{DFD5F057-75A7-40AC-9E53-C1E7161F38C5}"/>
    <cellStyle name="Вывод 3 2 3 13 4" xfId="14870" xr:uid="{BF845008-78C9-4024-A923-B7B7E4080393}"/>
    <cellStyle name="Вывод 3 2 3 13 5" xfId="17515" xr:uid="{224E38B7-3048-4098-BDF9-BD09F06A279B}"/>
    <cellStyle name="Вывод 3 2 3 14" xfId="6219" xr:uid="{C2E32B40-0652-4A77-AE00-4977C120DBD0}"/>
    <cellStyle name="Вывод 3 2 3 15" xfId="7318" xr:uid="{6051FB6D-722E-4C19-80B7-C49277A76AE8}"/>
    <cellStyle name="Вывод 3 2 3 16" xfId="10340" xr:uid="{CEA63B40-0778-4E83-A445-2A24637F51D4}"/>
    <cellStyle name="Вывод 3 2 3 17" xfId="13934" xr:uid="{ACDD047A-EC98-45B0-B274-EF23EF400CCA}"/>
    <cellStyle name="Вывод 3 2 3 18" xfId="16200" xr:uid="{977E0926-92FC-445D-BC6F-179A29F53F43}"/>
    <cellStyle name="Вывод 3 2 3 19" xfId="17767" xr:uid="{667AD9C6-71C4-4EE5-A325-C064920DEAC3}"/>
    <cellStyle name="Вывод 3 2 3 2" xfId="212" xr:uid="{10AF09DF-B4BC-4257-B1B4-2ECA6055B1BD}"/>
    <cellStyle name="Вывод 3 2 3 2 10" xfId="8449" xr:uid="{9C3974F9-EEE9-47B9-94C5-720E9F87F334}"/>
    <cellStyle name="Вывод 3 2 3 2 11" xfId="10415" xr:uid="{C4627A9B-B7B1-451E-AC19-269FB23D0A67}"/>
    <cellStyle name="Вывод 3 2 3 2 12" xfId="13801" xr:uid="{3986BD86-E5C4-4220-B5E4-CD52381C26B0}"/>
    <cellStyle name="Вывод 3 2 3 2 13" xfId="16275" xr:uid="{4943B3CD-16B1-43BA-93FA-054B6B123DB6}"/>
    <cellStyle name="Вывод 3 2 3 2 14" xfId="17855" xr:uid="{C03C2A95-C7A5-4FC9-BDF2-3350CEB410B3}"/>
    <cellStyle name="Вывод 3 2 3 2 15" xfId="18091" xr:uid="{A9767C8C-36B1-4190-81C2-D5171E5B926B}"/>
    <cellStyle name="Вывод 3 2 3 2 2" xfId="1736" xr:uid="{9803BD0B-682D-4F5B-9E04-A2599B93FAD0}"/>
    <cellStyle name="Вывод 3 2 3 2 2 2" xfId="3994" xr:uid="{E43D059C-42A6-46D8-8A9B-D4A372692FE3}"/>
    <cellStyle name="Вывод 3 2 3 2 2 3" xfId="6221" xr:uid="{99DDFD29-029C-4733-AB96-760C2C7CBE79}"/>
    <cellStyle name="Вывод 3 2 3 2 2 4" xfId="7316" xr:uid="{E0E69F26-7BEF-4749-A28D-060367678A7D}"/>
    <cellStyle name="Вывод 3 2 3 2 2 5" xfId="11608" xr:uid="{E123E24A-50C0-46C5-B8D2-8C503777B6F0}"/>
    <cellStyle name="Вывод 3 2 3 2 2 6" xfId="15689" xr:uid="{245577B4-6CAB-4379-AF77-66D27FABAF65}"/>
    <cellStyle name="Вывод 3 2 3 2 2 7" xfId="19271" xr:uid="{153B00D4-46A6-4672-AA25-053DADE4C1C1}"/>
    <cellStyle name="Вывод 3 2 3 2 3" xfId="1861" xr:uid="{1E5B3EEB-6A73-4F0A-A2E4-A71F545A584F}"/>
    <cellStyle name="Вывод 3 2 3 2 3 2" xfId="4119" xr:uid="{F03D5088-99F1-426F-9D46-BDB57F6CB749}"/>
    <cellStyle name="Вывод 3 2 3 2 3 3" xfId="6222" xr:uid="{022A6F7A-8040-4EDF-9542-670089F52E2B}"/>
    <cellStyle name="Вывод 3 2 3 2 3 4" xfId="8744" xr:uid="{753659B7-06C5-4FBB-B3C9-B604773E8603}"/>
    <cellStyle name="Вывод 3 2 3 2 3 5" xfId="11734" xr:uid="{77166CC1-349E-4CDF-97DC-B904D804AE42}"/>
    <cellStyle name="Вывод 3 2 3 2 3 6" xfId="14912" xr:uid="{893025F1-C784-4909-B819-EFCE8C6489F2}"/>
    <cellStyle name="Вывод 3 2 3 2 3 7" xfId="19396" xr:uid="{0FF498A9-6496-45EE-B565-8F4FEBCB293B}"/>
    <cellStyle name="Вывод 3 2 3 2 4" xfId="1132" xr:uid="{2C0D7150-F274-4E62-A986-019724DD355A}"/>
    <cellStyle name="Вывод 3 2 3 2 4 2" xfId="3397" xr:uid="{A6A0CFEC-B2DF-4C2C-B071-F4A1B6A583F0}"/>
    <cellStyle name="Вывод 3 2 3 2 4 3" xfId="6223" xr:uid="{6586D628-14A4-43F4-B55E-E3731762FB79}"/>
    <cellStyle name="Вывод 3 2 3 2 4 4" xfId="7913" xr:uid="{F2AE2A5C-5B94-4F08-BD6A-752E64FFB985}"/>
    <cellStyle name="Вывод 3 2 3 2 4 5" xfId="11004" xr:uid="{A46CC32E-09C6-42D8-AEDC-B30C1A545F6F}"/>
    <cellStyle name="Вывод 3 2 3 2 4 6" xfId="15926" xr:uid="{35C2A2D4-C59A-4302-A132-F7BBD984006E}"/>
    <cellStyle name="Вывод 3 2 3 2 4 7" xfId="18674" xr:uid="{B80E9BB1-D8CD-44AD-9E10-9722267E319B}"/>
    <cellStyle name="Вывод 3 2 3 2 5" xfId="2592" xr:uid="{AC810652-994E-411D-8E71-BF16AF3E066D}"/>
    <cellStyle name="Вывод 3 2 3 2 5 2" xfId="4843" xr:uid="{59D1794E-9589-4428-8C93-E0B54BE99F09}"/>
    <cellStyle name="Вывод 3 2 3 2 5 3" xfId="6224" xr:uid="{33A9F13B-E297-40C1-BFDB-6D7DE46CF0AC}"/>
    <cellStyle name="Вывод 3 2 3 2 5 4" xfId="9474" xr:uid="{4C1C0B65-5DF8-46BB-BABA-8AE5423327E6}"/>
    <cellStyle name="Вывод 3 2 3 2 5 5" xfId="12464" xr:uid="{FC2260C9-4A28-41AE-905C-2C474C162B75}"/>
    <cellStyle name="Вывод 3 2 3 2 5 6" xfId="14813" xr:uid="{9EBEB66F-4E72-48A0-B7A9-FD7F3C1D3E19}"/>
    <cellStyle name="Вывод 3 2 3 2 5 7" xfId="16896" xr:uid="{FC4466A6-2BFD-43EC-B258-21E322315045}"/>
    <cellStyle name="Вывод 3 2 3 2 5 8" xfId="20121" xr:uid="{933421FD-F917-412D-B087-D222CBAD40E0}"/>
    <cellStyle name="Вывод 3 2 3 2 6" xfId="2817" xr:uid="{B4316907-41A7-4462-864D-3EF3EE4EF3B9}"/>
    <cellStyle name="Вывод 3 2 3 2 6 2" xfId="5067" xr:uid="{F9FB7708-A5A9-43D0-9DFD-1C597F99F9E2}"/>
    <cellStyle name="Вывод 3 2 3 2 6 3" xfId="6225" xr:uid="{1445CE1E-AA0B-4D80-AD3A-1F8BD8673BFA}"/>
    <cellStyle name="Вывод 3 2 3 2 6 4" xfId="9698" xr:uid="{F638E059-1652-4199-9524-78A8B9F179F0}"/>
    <cellStyle name="Вывод 3 2 3 2 6 5" xfId="12688" xr:uid="{87C239BC-6C96-4C58-9EC5-DDAD4D6DA22C}"/>
    <cellStyle name="Вывод 3 2 3 2 6 6" xfId="13573" xr:uid="{A0DB67EA-2DF8-4EF9-BF85-2E102F4F5A04}"/>
    <cellStyle name="Вывод 3 2 3 2 6 7" xfId="17120" xr:uid="{613EF920-DD9B-43D6-B9C5-11A51468B86A}"/>
    <cellStyle name="Вывод 3 2 3 2 6 8" xfId="20346" xr:uid="{73CF3FDD-2DE2-4474-9A64-63D00A56105C}"/>
    <cellStyle name="Вывод 3 2 3 2 7" xfId="543" xr:uid="{7D6D4D1F-F35C-4AEA-82C1-94141631B976}"/>
    <cellStyle name="Вывод 3 2 3 2 7 2" xfId="5365" xr:uid="{6851BB40-D684-42AD-B1E4-03FF0C650BC5}"/>
    <cellStyle name="Вывод 3 2 3 2 7 3" xfId="9994" xr:uid="{74CD522C-5F7C-4272-AC3B-970D338ED671}"/>
    <cellStyle name="Вывод 3 2 3 2 7 4" xfId="12986" xr:uid="{441A1540-85B9-4FE8-8600-518AA3EC27BC}"/>
    <cellStyle name="Вывод 3 2 3 2 7 5" xfId="15015" xr:uid="{1D8C5EE2-7E5C-45DA-AAB7-7DBE3003DDC7}"/>
    <cellStyle name="Вывод 3 2 3 2 7 6" xfId="17415" xr:uid="{ED29BAF8-5067-406B-BF24-C2BDBFAE7696}"/>
    <cellStyle name="Вывод 3 2 3 2 8" xfId="5551" xr:uid="{76739A6B-61EC-460B-820D-1015ACB474CD}"/>
    <cellStyle name="Вывод 3 2 3 2 8 2" xfId="10182" xr:uid="{E2342F7B-D236-4667-89E3-EDE8C1EB368E}"/>
    <cellStyle name="Вывод 3 2 3 2 8 3" xfId="13174" xr:uid="{3B3A148C-6CC0-4122-8C4C-AA02523F2A9A}"/>
    <cellStyle name="Вывод 3 2 3 2 8 4" xfId="15368" xr:uid="{4CD51249-232F-4D4E-85C7-E87886CF572A}"/>
    <cellStyle name="Вывод 3 2 3 2 8 5" xfId="17600" xr:uid="{CD73E495-3DC5-4005-86F4-1D06987FC203}"/>
    <cellStyle name="Вывод 3 2 3 2 9" xfId="6220" xr:uid="{BFB1DDCE-4467-48F3-8117-524C2DA45FEF}"/>
    <cellStyle name="Вывод 3 2 3 20" xfId="18006" xr:uid="{8643F05B-E06A-4B8D-8EC5-FAFE8FF5C55E}"/>
    <cellStyle name="Вывод 3 2 3 3" xfId="288" xr:uid="{ED63F8DA-5D63-4603-BCC3-03A8FBA4C390}"/>
    <cellStyle name="Вывод 3 2 3 3 10" xfId="8390" xr:uid="{54F099BE-E455-4934-B969-D2BB42E57B64}"/>
    <cellStyle name="Вывод 3 2 3 3 11" xfId="10495" xr:uid="{98EE5A0D-E0BA-488C-AA0A-77F7CBC3648A}"/>
    <cellStyle name="Вывод 3 2 3 3 12" xfId="13763" xr:uid="{E3B7E1A6-DE89-4B15-8F1C-324439FE6B32}"/>
    <cellStyle name="Вывод 3 2 3 3 13" xfId="16355" xr:uid="{DA95C5BE-91B7-4D9F-95B4-F67790C695F5}"/>
    <cellStyle name="Вывод 3 2 3 3 14" xfId="17931" xr:uid="{660C3826-6E92-45BA-90C8-2B5A5FBA62D2}"/>
    <cellStyle name="Вывод 3 2 3 3 15" xfId="18166" xr:uid="{489CF78E-EE69-4927-A400-4AF0DD678FBC}"/>
    <cellStyle name="Вывод 3 2 3 3 2" xfId="1811" xr:uid="{19BAA300-C21D-4AEA-9E67-7A673CDECCDA}"/>
    <cellStyle name="Вывод 3 2 3 3 2 2" xfId="4069" xr:uid="{5F41B773-8C64-49DC-8FF4-E096C8502E3E}"/>
    <cellStyle name="Вывод 3 2 3 3 2 3" xfId="6227" xr:uid="{6C1B4C70-72B4-40CF-B911-973D0869F260}"/>
    <cellStyle name="Вывод 3 2 3 3 2 4" xfId="8694" xr:uid="{AF700215-7FFB-4A6F-9AA2-48C1D1543D63}"/>
    <cellStyle name="Вывод 3 2 3 3 2 5" xfId="11684" xr:uid="{AF8702E7-9F12-400B-8201-374DBB312D82}"/>
    <cellStyle name="Вывод 3 2 3 3 2 6" xfId="14771" xr:uid="{33B354F6-C045-4F71-8B88-4E2619B681AD}"/>
    <cellStyle name="Вывод 3 2 3 3 2 7" xfId="19346" xr:uid="{DAC2B8C7-2568-458A-8828-57796F6A1DD0}"/>
    <cellStyle name="Вывод 3 2 3 3 3" xfId="1984" xr:uid="{1A87C386-94EB-42F1-9D8B-F992FEC72193}"/>
    <cellStyle name="Вывод 3 2 3 3 3 2" xfId="4242" xr:uid="{608BF850-F4FC-4B01-8587-9CFD33FF6EE3}"/>
    <cellStyle name="Вывод 3 2 3 3 3 3" xfId="6228" xr:uid="{47056285-6AAF-4F67-8033-CA790EC3EE71}"/>
    <cellStyle name="Вывод 3 2 3 3 3 4" xfId="8867" xr:uid="{8A3AB523-6B3C-4992-8A02-B9F215186C1D}"/>
    <cellStyle name="Вывод 3 2 3 3 3 5" xfId="11857" xr:uid="{6A66B13D-725B-4619-AEF5-88D23861BB61}"/>
    <cellStyle name="Вывод 3 2 3 3 3 6" xfId="13353" xr:uid="{84518A78-927A-416E-A910-13FD6B405A1F}"/>
    <cellStyle name="Вывод 3 2 3 3 3 7" xfId="19519" xr:uid="{6BD5F02C-E9A4-4B19-B1F9-2079ED4532A2}"/>
    <cellStyle name="Вывод 3 2 3 3 4" xfId="1212" xr:uid="{05AD954A-DBDF-4CFD-8F92-AA9EC70CAE66}"/>
    <cellStyle name="Вывод 3 2 3 3 4 2" xfId="3477" xr:uid="{93F40E11-3E8C-4701-AC2D-5F3BD64BACF8}"/>
    <cellStyle name="Вывод 3 2 3 3 4 3" xfId="6229" xr:uid="{B8BEC2FE-D093-4485-981B-574C2FA849D2}"/>
    <cellStyle name="Вывод 3 2 3 3 4 4" xfId="7833" xr:uid="{693FA820-7186-4DC6-BA0A-4CEE030C5743}"/>
    <cellStyle name="Вывод 3 2 3 3 4 5" xfId="11084" xr:uid="{94A499ED-CDBE-4CD5-89B2-A2E607EB2E6E}"/>
    <cellStyle name="Вывод 3 2 3 3 4 6" xfId="15911" xr:uid="{99DFF681-CF18-4C92-913F-619BB0A07C7B}"/>
    <cellStyle name="Вывод 3 2 3 3 4 7" xfId="18754" xr:uid="{AEF03F31-B5FE-4CCB-9AE5-1DD72861835F}"/>
    <cellStyle name="Вывод 3 2 3 3 5" xfId="2433" xr:uid="{AF2EA3F2-DF70-4462-884E-033D3B9D2B20}"/>
    <cellStyle name="Вывод 3 2 3 3 5 2" xfId="4690" xr:uid="{47796439-8603-44F0-8268-C6EDEABFD61F}"/>
    <cellStyle name="Вывод 3 2 3 3 5 3" xfId="6230" xr:uid="{E9FBA40A-C48C-4DB6-BEEE-879A91E2658D}"/>
    <cellStyle name="Вывод 3 2 3 3 5 4" xfId="9316" xr:uid="{DF03667D-B062-46A3-B3C9-9AAC2F8472D7}"/>
    <cellStyle name="Вывод 3 2 3 3 5 5" xfId="12306" xr:uid="{DB99C981-6673-4D3E-BE0A-384EB25D84B7}"/>
    <cellStyle name="Вывод 3 2 3 3 5 6" xfId="14334" xr:uid="{DA7C8D77-CD89-44DA-8393-739B8972A93B}"/>
    <cellStyle name="Вывод 3 2 3 3 5 7" xfId="16743" xr:uid="{717012CB-261D-405B-B0CF-90BC0A8A62CA}"/>
    <cellStyle name="Вывод 3 2 3 3 5 8" xfId="19967" xr:uid="{52655BFF-C1AD-4646-941E-0C897B1B5C07}"/>
    <cellStyle name="Вывод 3 2 3 3 6" xfId="2892" xr:uid="{D6C2199F-148F-49A1-BAE0-58FC4C24F537}"/>
    <cellStyle name="Вывод 3 2 3 3 6 2" xfId="5142" xr:uid="{997D1462-590E-4B89-8960-6F2F58C118C9}"/>
    <cellStyle name="Вывод 3 2 3 3 6 3" xfId="6231" xr:uid="{ADC6B8B4-D0F2-41A2-95E2-157F34EE419E}"/>
    <cellStyle name="Вывод 3 2 3 3 6 4" xfId="9773" xr:uid="{A9906D90-1AEF-452F-8B57-D6558C4FDEDA}"/>
    <cellStyle name="Вывод 3 2 3 3 6 5" xfId="12763" xr:uid="{FACC7C62-FF29-4020-ABDA-F569CC954349}"/>
    <cellStyle name="Вывод 3 2 3 3 6 6" xfId="13495" xr:uid="{748CF5B9-DA35-4687-A81F-9A6E2597DB92}"/>
    <cellStyle name="Вывод 3 2 3 3 6 7" xfId="17195" xr:uid="{DE6D0A05-069B-4C8C-B24B-DB46A4E04FF2}"/>
    <cellStyle name="Вывод 3 2 3 3 6 8" xfId="20421" xr:uid="{755B1792-C2A7-4D9D-ADFA-5002639D7285}"/>
    <cellStyle name="Вывод 3 2 3 3 7" xfId="623" xr:uid="{4CE86F38-EE72-44BA-8AD8-FB427825DE84}"/>
    <cellStyle name="Вывод 3 2 3 3 7 2" xfId="5182" xr:uid="{EA158F28-2531-444A-865D-5C987CE78DFB}"/>
    <cellStyle name="Вывод 3 2 3 3 7 3" xfId="9812" xr:uid="{11BE9983-430A-48C0-BB65-BC4DA0EC336A}"/>
    <cellStyle name="Вывод 3 2 3 3 7 4" xfId="12803" xr:uid="{327A9E65-B7F3-4B14-BD0D-E56526DD1981}"/>
    <cellStyle name="Вывод 3 2 3 3 7 5" xfId="16078" xr:uid="{0A98F565-092F-40E2-A58C-14739094F4F8}"/>
    <cellStyle name="Вывод 3 2 3 3 7 6" xfId="17234" xr:uid="{E7AAE3B8-008B-4A82-AAA5-0087BCB3E28C}"/>
    <cellStyle name="Вывод 3 2 3 3 8" xfId="5626" xr:uid="{1D87D271-6A53-4907-9782-FFB22874ED06}"/>
    <cellStyle name="Вывод 3 2 3 3 8 2" xfId="10257" xr:uid="{F75F5407-89C6-4CE0-B1B2-94A99D2926C3}"/>
    <cellStyle name="Вывод 3 2 3 3 8 3" xfId="13249" xr:uid="{72A0455F-08CB-448E-8267-1DF316D27DD2}"/>
    <cellStyle name="Вывод 3 2 3 3 8 4" xfId="8608" xr:uid="{2820B4D6-46C1-4478-AC56-68BBEE3B7540}"/>
    <cellStyle name="Вывод 3 2 3 3 8 5" xfId="17675" xr:uid="{7CCBDFB3-2BF7-4E26-BACF-5C093BB7B8CB}"/>
    <cellStyle name="Вывод 3 2 3 3 9" xfId="6226" xr:uid="{0C350F3C-B5D8-411E-AE7F-3D98445C8530}"/>
    <cellStyle name="Вывод 3 2 3 4" xfId="703" xr:uid="{63D59197-8F6C-48D5-8828-CB433C8E16D5}"/>
    <cellStyle name="Вывод 3 2 3 4 10" xfId="18250" xr:uid="{C5A628D4-D959-426D-83F1-DDBB0781F28E}"/>
    <cellStyle name="Вывод 3 2 3 4 2" xfId="2064" xr:uid="{AC927C40-994A-4231-AAB3-F704DC91D05F}"/>
    <cellStyle name="Вывод 3 2 3 4 2 2" xfId="4322" xr:uid="{2E7432A5-7E3E-4929-81F3-4512699D9998}"/>
    <cellStyle name="Вывод 3 2 3 4 2 3" xfId="8947" xr:uid="{23C4A168-2565-4C44-AB80-52A38E89BBC8}"/>
    <cellStyle name="Вывод 3 2 3 4 2 4" xfId="11937" xr:uid="{19E37BFB-EA78-45D7-BC54-FD7D5BB6A19F}"/>
    <cellStyle name="Вывод 3 2 3 4 2 5" xfId="14858" xr:uid="{82D4D284-2345-4BF6-8981-6320BF56F6C7}"/>
    <cellStyle name="Вывод 3 2 3 4 2 6" xfId="19599" xr:uid="{755FCA52-B501-40BA-8B73-594574D596DC}"/>
    <cellStyle name="Вывод 3 2 3 4 3" xfId="1292" xr:uid="{982E2284-0E37-4163-859B-974B169F0A39}"/>
    <cellStyle name="Вывод 3 2 3 4 3 2" xfId="3557" xr:uid="{828410F1-9C9D-470E-8388-88DA74A52992}"/>
    <cellStyle name="Вывод 3 2 3 4 3 3" xfId="7747" xr:uid="{88F548FA-E812-4E86-A147-6C12692B4559}"/>
    <cellStyle name="Вывод 3 2 3 4 3 4" xfId="11164" xr:uid="{174EF6D9-C808-44D1-9B15-EFA168A5CDF7}"/>
    <cellStyle name="Вывод 3 2 3 4 3 5" xfId="14824" xr:uid="{9735A640-F1ED-4AAC-BC1C-75F00388AEC8}"/>
    <cellStyle name="Вывод 3 2 3 4 3 6" xfId="18834" xr:uid="{67645645-5CF9-4F5D-B7C7-A1D6C2782A40}"/>
    <cellStyle name="Вывод 3 2 3 4 4" xfId="2973" xr:uid="{8D9ACCA7-4C3D-4D75-8CE0-12C75F9C21B2}"/>
    <cellStyle name="Вывод 3 2 3 4 5" xfId="6232" xr:uid="{E174E54F-1C77-45EB-AB22-F3900232239C}"/>
    <cellStyle name="Вывод 3 2 3 4 6" xfId="8320" xr:uid="{B1BF9795-83FC-4B8F-A981-634436C566BB}"/>
    <cellStyle name="Вывод 3 2 3 4 7" xfId="10575" xr:uid="{16B137C0-A99C-4AB7-9502-B6DF1E097F4B}"/>
    <cellStyle name="Вывод 3 2 3 4 8" xfId="13836" xr:uid="{FFC8C132-8483-48E3-94A7-759482A35714}"/>
    <cellStyle name="Вывод 3 2 3 4 9" xfId="16435" xr:uid="{CA871FB0-81F4-4CC8-87B3-429FD2BDE350}"/>
    <cellStyle name="Вывод 3 2 3 5" xfId="824" xr:uid="{C864E52A-3437-4237-8285-F9C8E239DF07}"/>
    <cellStyle name="Вывод 3 2 3 5 10" xfId="18371" xr:uid="{E0508626-AB1F-4266-A62A-BA3B2088A71A}"/>
    <cellStyle name="Вывод 3 2 3 5 2" xfId="2185" xr:uid="{873FC3DC-52B0-48BE-A40F-BDD866BD5BB8}"/>
    <cellStyle name="Вывод 3 2 3 5 2 2" xfId="4443" xr:uid="{FD90F39B-1244-4F34-B6C3-5F0501A25D1D}"/>
    <cellStyle name="Вывод 3 2 3 5 2 3" xfId="9068" xr:uid="{25E2EC8D-1D3C-4C81-B39A-9C25CC010DD9}"/>
    <cellStyle name="Вывод 3 2 3 5 2 4" xfId="12058" xr:uid="{6F37644C-6F71-4C3A-8F28-6EA880EEF16C}"/>
    <cellStyle name="Вывод 3 2 3 5 2 5" xfId="15127" xr:uid="{BCDD3910-4977-41BA-B10E-30EBE9757E91}"/>
    <cellStyle name="Вывод 3 2 3 5 2 6" xfId="19720" xr:uid="{0D7F6EEA-7558-4273-875C-0808B50B3C03}"/>
    <cellStyle name="Вывод 3 2 3 5 3" xfId="1413" xr:uid="{F60AAD84-B9D5-4719-8F8A-0E67C2C022A8}"/>
    <cellStyle name="Вывод 3 2 3 5 3 2" xfId="3678" xr:uid="{F8ECFAC1-DC76-4EED-B632-116E1848B564}"/>
    <cellStyle name="Вывод 3 2 3 5 3 3" xfId="7660" xr:uid="{B0C6D5F4-B16C-4282-AD26-441443A67A7C}"/>
    <cellStyle name="Вывод 3 2 3 5 3 4" xfId="11285" xr:uid="{4DB90A75-D690-488D-BF81-EF357061BDBF}"/>
    <cellStyle name="Вывод 3 2 3 5 3 5" xfId="15204" xr:uid="{0D6D4FD2-1176-4156-8305-C23A1B08F682}"/>
    <cellStyle name="Вывод 3 2 3 5 3 6" xfId="18955" xr:uid="{B49ADD6F-34F2-487A-BF68-8C618BD32733}"/>
    <cellStyle name="Вывод 3 2 3 5 4" xfId="3094" xr:uid="{632F66E7-AEEA-4E42-AB94-74DA8E94E78E}"/>
    <cellStyle name="Вывод 3 2 3 5 5" xfId="6233" xr:uid="{7AA6477E-52E6-485C-B556-54F9A3445903}"/>
    <cellStyle name="Вывод 3 2 3 5 6" xfId="8211" xr:uid="{67B329EE-B0BC-46AB-923D-F3E310B7D295}"/>
    <cellStyle name="Вывод 3 2 3 5 7" xfId="10696" xr:uid="{59C909C8-9EB7-4E18-B3F3-F21C09CE9318}"/>
    <cellStyle name="Вывод 3 2 3 5 8" xfId="15371" xr:uid="{3E26041A-D1DC-4F89-85AC-1DEB6ABA834C}"/>
    <cellStyle name="Вывод 3 2 3 5 9" xfId="16556" xr:uid="{0B0C210C-88C2-4379-A49C-9203AEEAF024}"/>
    <cellStyle name="Вывод 3 2 3 6" xfId="900" xr:uid="{D3CE7022-4697-44FD-87AF-A09FAACF3E77}"/>
    <cellStyle name="Вывод 3 2 3 6 10" xfId="18447" xr:uid="{A6490E50-EFB3-465F-BC3C-1FBA5B511842}"/>
    <cellStyle name="Вывод 3 2 3 6 2" xfId="2261" xr:uid="{1EDFA702-D5DA-4B1D-A15E-04386BCDFDDE}"/>
    <cellStyle name="Вывод 3 2 3 6 2 2" xfId="4519" xr:uid="{EA1A90F5-8018-4BAA-9397-DFC99B95E9D7}"/>
    <cellStyle name="Вывод 3 2 3 6 2 3" xfId="9144" xr:uid="{B536E302-AE45-4AD5-A50F-A8A28184248D}"/>
    <cellStyle name="Вывод 3 2 3 6 2 4" xfId="12134" xr:uid="{309A032C-6CA3-4A49-AA64-20F1CFE89028}"/>
    <cellStyle name="Вывод 3 2 3 6 2 5" xfId="13706" xr:uid="{2530131A-453B-47BB-80BF-884400E88B5B}"/>
    <cellStyle name="Вывод 3 2 3 6 2 6" xfId="19796" xr:uid="{9386B2D2-2047-4EEA-996E-AADD5A252769}"/>
    <cellStyle name="Вывод 3 2 3 6 3" xfId="1489" xr:uid="{5D626983-B1CC-4C4F-8B9B-7C89DB0D12D1}"/>
    <cellStyle name="Вывод 3 2 3 6 3 2" xfId="3754" xr:uid="{E68C1B73-9426-4865-B266-E6E5963A43CC}"/>
    <cellStyle name="Вывод 3 2 3 6 3 3" xfId="7619" xr:uid="{BAC07057-FA4A-4901-BA63-827114E1F4F9}"/>
    <cellStyle name="Вывод 3 2 3 6 3 4" xfId="11361" xr:uid="{277AAF65-5D93-4DED-8E71-DD69652FEE0A}"/>
    <cellStyle name="Вывод 3 2 3 6 3 5" xfId="13598" xr:uid="{A580CB26-FEB3-4125-9F49-6FB29BB64194}"/>
    <cellStyle name="Вывод 3 2 3 6 3 6" xfId="19031" xr:uid="{5E8DE9F0-1D83-4E13-87FF-1A422FE0C29F}"/>
    <cellStyle name="Вывод 3 2 3 6 4" xfId="3170" xr:uid="{1F72D0B4-7E94-4555-9A2E-2FD8864A2C7C}"/>
    <cellStyle name="Вывод 3 2 3 6 5" xfId="6234" xr:uid="{CE632635-A655-47BE-8E47-84B0DDA2D232}"/>
    <cellStyle name="Вывод 3 2 3 6 6" xfId="8142" xr:uid="{41C6CBC1-987C-4901-82E4-5CF9B72F12B3}"/>
    <cellStyle name="Вывод 3 2 3 6 7" xfId="10772" xr:uid="{4BADDB7F-2951-4457-813C-CD9A72F9424D}"/>
    <cellStyle name="Вывод 3 2 3 6 8" xfId="13367" xr:uid="{E294BAC5-C016-4446-9025-CDBD672286FE}"/>
    <cellStyle name="Вывод 3 2 3 6 9" xfId="16632" xr:uid="{754B4BF2-19C9-4373-9031-055CCE56CB1A}"/>
    <cellStyle name="Вывод 3 2 3 7" xfId="968" xr:uid="{D88ECBD7-3E43-4254-8E42-3922B9EFACDB}"/>
    <cellStyle name="Вывод 3 2 3 7 10" xfId="18515" xr:uid="{23CAF8DD-A02F-4666-B09E-92C56A70ED70}"/>
    <cellStyle name="Вывод 3 2 3 7 2" xfId="2329" xr:uid="{FF12315E-E175-4BA8-8BAC-3FF3E7E0AE0E}"/>
    <cellStyle name="Вывод 3 2 3 7 2 2" xfId="4587" xr:uid="{E99E2005-6157-4C0A-97C4-42341BEDF024}"/>
    <cellStyle name="Вывод 3 2 3 7 2 3" xfId="9212" xr:uid="{2E081306-48B5-4ED3-8F5C-25037D7B5DB5}"/>
    <cellStyle name="Вывод 3 2 3 7 2 4" xfId="12202" xr:uid="{F211A30C-E2AB-4760-A2F0-247D499A4C18}"/>
    <cellStyle name="Вывод 3 2 3 7 2 5" xfId="16153" xr:uid="{0DF27890-7968-4D2C-AD20-549E386523CF}"/>
    <cellStyle name="Вывод 3 2 3 7 2 6" xfId="19864" xr:uid="{E3DE0825-5185-43B0-A5D7-988629B5EE57}"/>
    <cellStyle name="Вывод 3 2 3 7 3" xfId="1557" xr:uid="{3714950D-2015-4936-AF25-0A8495F71B56}"/>
    <cellStyle name="Вывод 3 2 3 7 3 2" xfId="3822" xr:uid="{EDD64FA4-327E-4359-B0E8-63E3B160E0E4}"/>
    <cellStyle name="Вывод 3 2 3 7 3 3" xfId="7566" xr:uid="{CBE4BC6C-5048-4F4D-A049-16B87E0D3FD9}"/>
    <cellStyle name="Вывод 3 2 3 7 3 4" xfId="11429" xr:uid="{FB70E449-D18C-491B-95C5-00F329B0A540}"/>
    <cellStyle name="Вывод 3 2 3 7 3 5" xfId="15244" xr:uid="{20EE23E7-0B22-4F02-9C73-90474BB268BF}"/>
    <cellStyle name="Вывод 3 2 3 7 3 6" xfId="19099" xr:uid="{26D1A3A8-5D01-4B60-95A1-3B177061E052}"/>
    <cellStyle name="Вывод 3 2 3 7 4" xfId="3238" xr:uid="{9304A9B4-7464-4636-8B63-26A7B9B3AFDC}"/>
    <cellStyle name="Вывод 3 2 3 7 5" xfId="6235" xr:uid="{DF8F7473-BCC4-44BB-ABA6-08D064B92346}"/>
    <cellStyle name="Вывод 3 2 3 7 6" xfId="8082" xr:uid="{76FBDB85-3B23-483D-B6C1-B5A9C9F9E35B}"/>
    <cellStyle name="Вывод 3 2 3 7 7" xfId="10840" xr:uid="{0F80DA56-61F5-41CB-8760-EB602D8DA33A}"/>
    <cellStyle name="Вывод 3 2 3 7 8" xfId="15780" xr:uid="{0C571C0E-F17D-4DBF-96F8-2D9126E8EEE7}"/>
    <cellStyle name="Вывод 3 2 3 7 9" xfId="16700" xr:uid="{F78E8DB4-2FE3-4EA7-BADE-860E436F9D8A}"/>
    <cellStyle name="Вывод 3 2 3 8" xfId="1043" xr:uid="{4B7EA758-A628-4847-BCC3-D0E9508C49E1}"/>
    <cellStyle name="Вывод 3 2 3 8 2" xfId="2404" xr:uid="{377622CB-7694-4279-AB97-D2355B927626}"/>
    <cellStyle name="Вывод 3 2 3 8 2 2" xfId="4662" xr:uid="{60F154CC-C6CB-451F-B05F-7601AEB12AF7}"/>
    <cellStyle name="Вывод 3 2 3 8 2 3" xfId="9287" xr:uid="{0ABD2A9B-C741-4026-A113-A592B724CCE5}"/>
    <cellStyle name="Вывод 3 2 3 8 2 4" xfId="12277" xr:uid="{634E947D-A7A4-4032-A0D1-FB3BBBD8D2CB}"/>
    <cellStyle name="Вывод 3 2 3 8 2 5" xfId="15235" xr:uid="{2E95DEDE-5DDD-4F9A-8D2E-CD24A82C380C}"/>
    <cellStyle name="Вывод 3 2 3 8 2 6" xfId="19939" xr:uid="{1B289B1F-74B8-4196-ADCF-EFE2F19B79C5}"/>
    <cellStyle name="Вывод 3 2 3 8 3" xfId="3313" xr:uid="{A49D430C-EB4D-43BC-88A9-D6D6BD3D8CCA}"/>
    <cellStyle name="Вывод 3 2 3 8 4" xfId="6236" xr:uid="{B31F5F91-422E-4C17-9BA8-5A00E0F722D9}"/>
    <cellStyle name="Вывод 3 2 3 8 5" xfId="8000" xr:uid="{7D250274-5EBC-41A4-8930-AFC18C5DAFA5}"/>
    <cellStyle name="Вывод 3 2 3 8 6" xfId="10915" xr:uid="{B10C2B65-4F54-4B6E-B143-B8655DB03F8A}"/>
    <cellStyle name="Вывод 3 2 3 8 7" xfId="15764" xr:uid="{8605DE65-D659-441E-AF7B-484D173D3641}"/>
    <cellStyle name="Вывод 3 2 3 8 8" xfId="18590" xr:uid="{6C9C8970-FF2A-4D48-BA96-3947DE199D80}"/>
    <cellStyle name="Вывод 3 2 3 9" xfId="1877" xr:uid="{5290EA69-6135-4C6C-AAFE-046F17A9C948}"/>
    <cellStyle name="Вывод 3 2 3 9 2" xfId="4135" xr:uid="{91E9AFAD-8F84-4382-A9D6-EB60AA74CC3C}"/>
    <cellStyle name="Вывод 3 2 3 9 3" xfId="8760" xr:uid="{A1BCCF25-28DF-4364-8AC6-48885C08A171}"/>
    <cellStyle name="Вывод 3 2 3 9 4" xfId="11750" xr:uid="{8DEAAD04-01A1-461A-BF71-166BBD858FC3}"/>
    <cellStyle name="Вывод 3 2 3 9 5" xfId="15405" xr:uid="{8F93785C-0C6A-41EA-8218-C64EC6D6C27A}"/>
    <cellStyle name="Вывод 3 2 3 9 6" xfId="19412" xr:uid="{814787D6-8136-4142-8A66-BD9DACAF8DCD}"/>
    <cellStyle name="Вывод 3 2 4" xfId="138" xr:uid="{00000000-0005-0000-0000-000036000000}"/>
    <cellStyle name="Вывод 3 2 4 10" xfId="2549" xr:uid="{960033EC-837F-46E9-AAC5-626AB5BC26F1}"/>
    <cellStyle name="Вывод 3 2 4 10 2" xfId="4801" xr:uid="{6A961004-4ECB-4885-991B-95FD8FD82E8A}"/>
    <cellStyle name="Вывод 3 2 4 10 3" xfId="9431" xr:uid="{C8E0E7AE-D728-4AAC-AB09-BCFAF3041BEF}"/>
    <cellStyle name="Вывод 3 2 4 10 4" xfId="12421" xr:uid="{57EAADD4-3A3A-455F-AC07-226F8FA687A3}"/>
    <cellStyle name="Вывод 3 2 4 10 5" xfId="14447" xr:uid="{5C0D9D66-369E-4C84-B26D-3FAB26CFE4A9}"/>
    <cellStyle name="Вывод 3 2 4 10 6" xfId="16854" xr:uid="{5F01860E-5919-4010-B74D-6037816FB799}"/>
    <cellStyle name="Вывод 3 2 4 10 7" xfId="20079" xr:uid="{494FED7F-EF08-40FC-87DA-D2805E1F811A}"/>
    <cellStyle name="Вывод 3 2 4 11" xfId="2747" xr:uid="{ADB7075F-F6AC-482B-9B0F-A989E1A9262E}"/>
    <cellStyle name="Вывод 3 2 4 11 2" xfId="4997" xr:uid="{2C22EE2B-93A5-4519-9752-5028A1D98CB4}"/>
    <cellStyle name="Вывод 3 2 4 11 3" xfId="9628" xr:uid="{EAE6AAF7-0468-42D7-AC74-2C05FB7A6C20}"/>
    <cellStyle name="Вывод 3 2 4 11 4" xfId="12618" xr:uid="{99DEFE48-1A0F-463D-9442-9D47D23EB199}"/>
    <cellStyle name="Вывод 3 2 4 11 5" xfId="14158" xr:uid="{742E2DA3-D785-45FF-8619-F30B159C4359}"/>
    <cellStyle name="Вывод 3 2 4 11 6" xfId="17050" xr:uid="{F7A12A70-9BD0-4A4D-B518-DDDEC44EF3F6}"/>
    <cellStyle name="Вывод 3 2 4 11 7" xfId="20276" xr:uid="{1F0F997B-B4FA-4848-816D-C859F46B1F3C}"/>
    <cellStyle name="Вывод 3 2 4 12" xfId="483" xr:uid="{F8DF9A1E-1CB8-4465-94F7-AD076E1D3E6C}"/>
    <cellStyle name="Вывод 3 2 4 12 2" xfId="5336" xr:uid="{D61CAB8D-91BA-4D6A-B967-CD6B345A56E1}"/>
    <cellStyle name="Вывод 3 2 4 12 3" xfId="9965" xr:uid="{6400C98F-757E-4C1F-BB21-656D1D88032D}"/>
    <cellStyle name="Вывод 3 2 4 12 4" xfId="12957" xr:uid="{630DB509-4AF7-4A4C-B9E5-A20AB3AE1FC3}"/>
    <cellStyle name="Вывод 3 2 4 12 5" xfId="13504" xr:uid="{B54F08F8-5AEF-4ADB-9B84-12525557A337}"/>
    <cellStyle name="Вывод 3 2 4 12 6" xfId="17386" xr:uid="{9964D7F9-1D6F-4FB7-89E7-AC4C3A0166FE}"/>
    <cellStyle name="Вывод 3 2 4 13" xfId="5481" xr:uid="{E235191F-258E-4F3A-A591-C7523E40A6F8}"/>
    <cellStyle name="Вывод 3 2 4 13 2" xfId="10112" xr:uid="{85F5C4D5-F6C5-4D93-AF81-1A0BA1447361}"/>
    <cellStyle name="Вывод 3 2 4 13 3" xfId="13104" xr:uid="{D3EB7B69-8A04-434E-B64C-56C0BC387136}"/>
    <cellStyle name="Вывод 3 2 4 13 4" xfId="14412" xr:uid="{776C2291-ADE3-4AC1-B0D0-FF1D13BAB626}"/>
    <cellStyle name="Вывод 3 2 4 13 5" xfId="17530" xr:uid="{937775F4-28B6-4BC0-89B2-ABBB6D0D6C71}"/>
    <cellStyle name="Вывод 3 2 4 14" xfId="6237" xr:uid="{9852A961-43E0-43A7-8DAA-02B4E74004C7}"/>
    <cellStyle name="Вывод 3 2 4 15" xfId="8511" xr:uid="{C7F338B3-AA71-4B3E-B6C7-52B088D1444C}"/>
    <cellStyle name="Вывод 3 2 4 16" xfId="10355" xr:uid="{CC93134C-C00C-4BB3-A7C7-B22FCCD18AF7}"/>
    <cellStyle name="Вывод 3 2 4 17" xfId="14070" xr:uid="{8303B8CB-3E98-46BA-B842-4E27671A5CB9}"/>
    <cellStyle name="Вывод 3 2 4 18" xfId="16215" xr:uid="{CD26403E-1B1E-423C-852B-E4921CDC845C}"/>
    <cellStyle name="Вывод 3 2 4 19" xfId="17782" xr:uid="{CBF33AFE-3ACA-43D0-8CD4-DBB1F64D379D}"/>
    <cellStyle name="Вывод 3 2 4 2" xfId="227" xr:uid="{6D3B3C2F-6BC9-44BA-9D4E-78D85EEA7BA0}"/>
    <cellStyle name="Вывод 3 2 4 2 10" xfId="8434" xr:uid="{B59B86F5-49B9-4551-A786-598198B88EA0}"/>
    <cellStyle name="Вывод 3 2 4 2 11" xfId="10430" xr:uid="{05AC7068-75F7-4762-A78B-EF174B622CCA}"/>
    <cellStyle name="Вывод 3 2 4 2 12" xfId="14788" xr:uid="{EE338721-7E27-4E93-AD12-0016B3535114}"/>
    <cellStyle name="Вывод 3 2 4 2 13" xfId="16290" xr:uid="{D4FBE5F3-6A4B-4C4B-9FAE-CA5CAD350231}"/>
    <cellStyle name="Вывод 3 2 4 2 14" xfId="17870" xr:uid="{59F990B7-1B2C-4317-AF57-BF6333F7377B}"/>
    <cellStyle name="Вывод 3 2 4 2 15" xfId="18106" xr:uid="{E88392E6-D897-4501-9659-E5CA59272790}"/>
    <cellStyle name="Вывод 3 2 4 2 2" xfId="1751" xr:uid="{0E69D5E2-C87C-40AB-BAB3-3184E0861B66}"/>
    <cellStyle name="Вывод 3 2 4 2 2 2" xfId="4009" xr:uid="{F0298D0B-E26B-47F1-B262-08A487590935}"/>
    <cellStyle name="Вывод 3 2 4 2 2 3" xfId="6239" xr:uid="{A66B5B7A-12C7-44B5-AFC9-B34F8FC7AB2D}"/>
    <cellStyle name="Вывод 3 2 4 2 2 4" xfId="7271" xr:uid="{703B1D4A-A70A-4187-9053-9B78D909A79A}"/>
    <cellStyle name="Вывод 3 2 4 2 2 5" xfId="11623" xr:uid="{B3D134A6-8C00-44FD-A540-31A7C956970D}"/>
    <cellStyle name="Вывод 3 2 4 2 2 6" xfId="15996" xr:uid="{4BB99C67-6D95-47D9-8F79-03B795BAB9BE}"/>
    <cellStyle name="Вывод 3 2 4 2 2 7" xfId="19286" xr:uid="{13E00D73-4992-4507-AC4F-50CAA37C934E}"/>
    <cellStyle name="Вывод 3 2 4 2 3" xfId="1652" xr:uid="{79823A2D-50A9-4D6D-B481-9FF1CB8F5E35}"/>
    <cellStyle name="Вывод 3 2 4 2 3 2" xfId="3912" xr:uid="{65356247-B548-4EA8-8FA1-F181B8D04F0C}"/>
    <cellStyle name="Вывод 3 2 4 2 3 3" xfId="6240" xr:uid="{84E541DA-E8BF-4AC9-92B5-B3E7A8C73BB2}"/>
    <cellStyle name="Вывод 3 2 4 2 3 4" xfId="7501" xr:uid="{F75EA5BA-9FC2-4111-9367-4A168E29EEBD}"/>
    <cellStyle name="Вывод 3 2 4 2 3 5" xfId="11523" xr:uid="{36B85762-68FF-4280-BB1C-8E7BE0512366}"/>
    <cellStyle name="Вывод 3 2 4 2 3 6" xfId="14648" xr:uid="{C7A4F924-FE73-4018-BC7E-BFC21BDD92D8}"/>
    <cellStyle name="Вывод 3 2 4 2 3 7" xfId="19189" xr:uid="{A4B68CF6-A895-496E-BE08-A5D41C508670}"/>
    <cellStyle name="Вывод 3 2 4 2 4" xfId="1147" xr:uid="{2458CAFA-6B3B-4038-8682-2783FFD0FE17}"/>
    <cellStyle name="Вывод 3 2 4 2 4 2" xfId="3412" xr:uid="{0155F9AF-ADC6-4D8C-875D-DB3004868F1C}"/>
    <cellStyle name="Вывод 3 2 4 2 4 3" xfId="6241" xr:uid="{1B95CB32-D407-4C76-ACDA-11CC6FBC5BFE}"/>
    <cellStyle name="Вывод 3 2 4 2 4 4" xfId="7892" xr:uid="{19E682B4-CFE4-4780-9CDA-9A711F1B8CBD}"/>
    <cellStyle name="Вывод 3 2 4 2 4 5" xfId="11019" xr:uid="{08025417-1623-46D5-AAD6-5A52EDC51B0E}"/>
    <cellStyle name="Вывод 3 2 4 2 4 6" xfId="15997" xr:uid="{688B90E4-1F6D-45EF-BA02-F9F7FC7A6910}"/>
    <cellStyle name="Вывод 3 2 4 2 4 7" xfId="18689" xr:uid="{B7D40307-1411-42D9-B541-47151ECACBC2}"/>
    <cellStyle name="Вывод 3 2 4 2 5" xfId="2637" xr:uid="{9044B927-75F3-4E0D-A236-5E8A7E20D737}"/>
    <cellStyle name="Вывод 3 2 4 2 5 2" xfId="4887" xr:uid="{8F1BF9E5-27F6-4398-BDAB-7E987BF4AD9A}"/>
    <cellStyle name="Вывод 3 2 4 2 5 3" xfId="6242" xr:uid="{AE7DEF9A-54DA-4FEC-804C-AE476C5B76A2}"/>
    <cellStyle name="Вывод 3 2 4 2 5 4" xfId="9518" xr:uid="{64A18669-BB2F-47AF-9118-D0BA62A99980}"/>
    <cellStyle name="Вывод 3 2 4 2 5 5" xfId="12508" xr:uid="{381FB881-E733-40FA-A65A-2EEE24CA8B3B}"/>
    <cellStyle name="Вывод 3 2 4 2 5 6" xfId="13965" xr:uid="{7AC095D2-CFCC-4C27-8175-85FCDA46FA76}"/>
    <cellStyle name="Вывод 3 2 4 2 5 7" xfId="16940" xr:uid="{A7BFEBD0-54B4-482D-8A69-1B195D1C4433}"/>
    <cellStyle name="Вывод 3 2 4 2 5 8" xfId="20166" xr:uid="{6A78AF86-4FCF-4110-961A-4575634C712F}"/>
    <cellStyle name="Вывод 3 2 4 2 6" xfId="2832" xr:uid="{9205DFFE-3157-49C8-A3CC-41B1F29C8E67}"/>
    <cellStyle name="Вывод 3 2 4 2 6 2" xfId="5082" xr:uid="{8946210D-6C41-4B7D-A88A-9D64881DE584}"/>
    <cellStyle name="Вывод 3 2 4 2 6 3" xfId="6243" xr:uid="{75E336BD-C081-4D92-98CF-712A5B7C74DD}"/>
    <cellStyle name="Вывод 3 2 4 2 6 4" xfId="9713" xr:uid="{1A854BC7-FD1A-42DF-A8FF-229FE2F78C5E}"/>
    <cellStyle name="Вывод 3 2 4 2 6 5" xfId="12703" xr:uid="{F2E474F6-5615-4CCB-8E17-A490A8213824}"/>
    <cellStyle name="Вывод 3 2 4 2 6 6" xfId="14774" xr:uid="{F4FEC8FD-5A5C-4DC3-8914-3D7F6F2BBB82}"/>
    <cellStyle name="Вывод 3 2 4 2 6 7" xfId="17135" xr:uid="{F23B36D2-F183-4B06-AC4F-D1AA01734AF0}"/>
    <cellStyle name="Вывод 3 2 4 2 6 8" xfId="20361" xr:uid="{0108F952-E9A5-48EB-BF5A-22FA796AFB6F}"/>
    <cellStyle name="Вывод 3 2 4 2 7" xfId="558" xr:uid="{5DAC50F9-516D-4403-B2FA-F4BCCAC33DDC}"/>
    <cellStyle name="Вывод 3 2 4 2 7 2" xfId="5312" xr:uid="{6CA14033-1CCD-4F76-B32D-35D7725012BA}"/>
    <cellStyle name="Вывод 3 2 4 2 7 3" xfId="9941" xr:uid="{75D863FC-D200-40CD-8477-6BFEFA76E39A}"/>
    <cellStyle name="Вывод 3 2 4 2 7 4" xfId="12933" xr:uid="{BB0D677A-B4BD-4FF6-9FB3-5213E10A16E3}"/>
    <cellStyle name="Вывод 3 2 4 2 7 5" xfId="14481" xr:uid="{6F6A3440-89CF-498B-A52D-C366C6BB38A1}"/>
    <cellStyle name="Вывод 3 2 4 2 7 6" xfId="17362" xr:uid="{2CB48737-DDF7-4B09-A4C2-9108207EC37A}"/>
    <cellStyle name="Вывод 3 2 4 2 8" xfId="5566" xr:uid="{E8F37E03-2BE4-40A1-99FA-4EDC7741C582}"/>
    <cellStyle name="Вывод 3 2 4 2 8 2" xfId="10197" xr:uid="{1B392A8D-54A1-4708-A783-35B5AB4FDEFA}"/>
    <cellStyle name="Вывод 3 2 4 2 8 3" xfId="13189" xr:uid="{5ECBCB9E-C1E0-4DDE-AE9F-5BB25C48CB52}"/>
    <cellStyle name="Вывод 3 2 4 2 8 4" xfId="14394" xr:uid="{7AE7B710-E8CB-43FA-8959-F4E4C12F0F45}"/>
    <cellStyle name="Вывод 3 2 4 2 8 5" xfId="17615" xr:uid="{D9DBA63E-5C16-4246-8EAC-B6FCD28E8252}"/>
    <cellStyle name="Вывод 3 2 4 2 9" xfId="6238" xr:uid="{DF517C5A-1FC6-4546-9E4B-F2C2C09D66E0}"/>
    <cellStyle name="Вывод 3 2 4 20" xfId="18021" xr:uid="{BB9BCC2C-8CC7-4C61-BE0D-9B3A3A7DFC8A}"/>
    <cellStyle name="Вывод 3 2 4 3" xfId="303" xr:uid="{F7DF1778-968B-4C29-ACF0-168DE81540D1}"/>
    <cellStyle name="Вывод 3 2 4 3 10" xfId="7514" xr:uid="{A5FEB5E9-7381-483C-8B28-A32536D045F0}"/>
    <cellStyle name="Вывод 3 2 4 3 11" xfId="10510" xr:uid="{4EFA3CCF-58F4-4B3A-8D8E-8FD12940BA16}"/>
    <cellStyle name="Вывод 3 2 4 3 12" xfId="13753" xr:uid="{57444C12-47B7-4CA7-A61E-9B80CED5D5E9}"/>
    <cellStyle name="Вывод 3 2 4 3 13" xfId="16370" xr:uid="{E897C549-AE85-435B-B5D9-EADCB307C42D}"/>
    <cellStyle name="Вывод 3 2 4 3 14" xfId="17946" xr:uid="{870D6D88-E230-40BF-9574-0664614B77DA}"/>
    <cellStyle name="Вывод 3 2 4 3 15" xfId="18181" xr:uid="{35F69D99-F762-4CF7-A8F2-8CB5CD6257DE}"/>
    <cellStyle name="Вывод 3 2 4 3 2" xfId="1826" xr:uid="{3571AF78-06F1-43F7-A06E-E8082B888C54}"/>
    <cellStyle name="Вывод 3 2 4 3 2 2" xfId="4084" xr:uid="{195D701F-C69E-46D6-80AA-40EC69D11930}"/>
    <cellStyle name="Вывод 3 2 4 3 2 3" xfId="6245" xr:uid="{55DDFA73-88DB-4600-9E0D-CA4F2F50121E}"/>
    <cellStyle name="Вывод 3 2 4 3 2 4" xfId="8709" xr:uid="{9A235783-B904-4477-A602-18A51BD9283D}"/>
    <cellStyle name="Вывод 3 2 4 3 2 5" xfId="11699" xr:uid="{E84C22B4-870D-47FE-A702-953C0E9C4B5E}"/>
    <cellStyle name="Вывод 3 2 4 3 2 6" xfId="13297" xr:uid="{25754185-2FCC-4CA4-9B5C-AEEFA21AF386}"/>
    <cellStyle name="Вывод 3 2 4 3 2 7" xfId="19361" xr:uid="{5673501D-DA51-485B-8BA1-7C2CE9D966E8}"/>
    <cellStyle name="Вывод 3 2 4 3 3" xfId="1999" xr:uid="{A95153DC-B7D7-4E80-83B8-D4F69D0A3467}"/>
    <cellStyle name="Вывод 3 2 4 3 3 2" xfId="4257" xr:uid="{AA369232-045C-4CC8-A199-8EA627BD0FB9}"/>
    <cellStyle name="Вывод 3 2 4 3 3 3" xfId="6246" xr:uid="{6A544882-A667-483F-81F8-D72B254EBC3F}"/>
    <cellStyle name="Вывод 3 2 4 3 3 4" xfId="8882" xr:uid="{64829E9A-9E18-486B-B531-181BB2BA19A7}"/>
    <cellStyle name="Вывод 3 2 4 3 3 5" xfId="11872" xr:uid="{C1BC1E27-8DEF-4EA5-A065-E8EEF486F866}"/>
    <cellStyle name="Вывод 3 2 4 3 3 6" xfId="16090" xr:uid="{6FB8773B-8106-42FF-9B2F-BF8D35DE62A0}"/>
    <cellStyle name="Вывод 3 2 4 3 3 7" xfId="19534" xr:uid="{CE2494B1-2166-48BD-889D-3CC0877C8588}"/>
    <cellStyle name="Вывод 3 2 4 3 4" xfId="1227" xr:uid="{547E334E-514D-4076-9426-E19DA8D90C30}"/>
    <cellStyle name="Вывод 3 2 4 3 4 2" xfId="3492" xr:uid="{3AB2998A-62AD-4446-B65E-4D98ED85A216}"/>
    <cellStyle name="Вывод 3 2 4 3 4 3" xfId="6247" xr:uid="{8778EE85-56A7-4AF6-88A0-824E58F85A7F}"/>
    <cellStyle name="Вывод 3 2 4 3 4 4" xfId="7814" xr:uid="{C71B0FB3-37D1-4FD6-B90F-140C4AB66D1B}"/>
    <cellStyle name="Вывод 3 2 4 3 4 5" xfId="11099" xr:uid="{215F84A0-1D68-4FF9-BC33-62EF43267639}"/>
    <cellStyle name="Вывод 3 2 4 3 4 6" xfId="15422" xr:uid="{4F44BDC0-10E1-4681-B8C6-46868E11A378}"/>
    <cellStyle name="Вывод 3 2 4 3 4 7" xfId="18769" xr:uid="{45BD4A53-EBCE-4F4E-98BE-F00D4B9D3A5A}"/>
    <cellStyle name="Вывод 3 2 4 3 5" xfId="2668" xr:uid="{BB92C212-4C64-4493-AFB6-ECBC5966CE0E}"/>
    <cellStyle name="Вывод 3 2 4 3 5 2" xfId="4918" xr:uid="{81D8A612-F5A2-4980-BBAA-4719AA052B70}"/>
    <cellStyle name="Вывод 3 2 4 3 5 3" xfId="6248" xr:uid="{A5914E99-2938-40FA-AD53-2942C17B906C}"/>
    <cellStyle name="Вывод 3 2 4 3 5 4" xfId="9549" xr:uid="{C6E7441B-0DA2-4D90-9097-BE7EF216A0AD}"/>
    <cellStyle name="Вывод 3 2 4 3 5 5" xfId="12539" xr:uid="{FDB9EC5B-1BBE-4B87-93FE-7CFEB7CA18B6}"/>
    <cellStyle name="Вывод 3 2 4 3 5 6" xfId="13458" xr:uid="{BAA1C217-A0DC-4933-B23D-DB02055448B7}"/>
    <cellStyle name="Вывод 3 2 4 3 5 7" xfId="16971" xr:uid="{EF1C636D-6CED-4A4A-98D3-8E3BAE349008}"/>
    <cellStyle name="Вывод 3 2 4 3 5 8" xfId="20197" xr:uid="{1533A41B-6C19-4DC9-B623-0FF44D32BA4D}"/>
    <cellStyle name="Вывод 3 2 4 3 6" xfId="2907" xr:uid="{6B9E00A4-9219-45CF-A149-3DB6FD064EC9}"/>
    <cellStyle name="Вывод 3 2 4 3 6 2" xfId="5157" xr:uid="{C5312EE3-5818-4DD0-A8DB-BD9EE86109E1}"/>
    <cellStyle name="Вывод 3 2 4 3 6 3" xfId="6249" xr:uid="{AFADBD5A-69EA-48F2-8ED2-5C749B50CA2E}"/>
    <cellStyle name="Вывод 3 2 4 3 6 4" xfId="9788" xr:uid="{6DF22B1D-3524-4C9B-8B36-69E1016A0FCB}"/>
    <cellStyle name="Вывод 3 2 4 3 6 5" xfId="12778" xr:uid="{0DF87698-00B6-46EF-A7F8-9499C695C74F}"/>
    <cellStyle name="Вывод 3 2 4 3 6 6" xfId="14497" xr:uid="{EA94878F-AFFD-4F73-B07D-6203459E4ED3}"/>
    <cellStyle name="Вывод 3 2 4 3 6 7" xfId="17210" xr:uid="{B5B3F352-E461-4C61-B850-F3A65FF2A238}"/>
    <cellStyle name="Вывод 3 2 4 3 6 8" xfId="20436" xr:uid="{F99AA926-B052-4884-AF9F-FEEEBD0F23D0}"/>
    <cellStyle name="Вывод 3 2 4 3 7" xfId="638" xr:uid="{5A20F67A-B396-42DA-80A1-3925213B1E06}"/>
    <cellStyle name="Вывод 3 2 4 3 7 2" xfId="5167" xr:uid="{50A1282E-B861-47AB-811E-6B8D7561F132}"/>
    <cellStyle name="Вывод 3 2 4 3 7 3" xfId="9797" xr:uid="{29DB2F8C-C9DA-4F9F-8089-3077FF94B70C}"/>
    <cellStyle name="Вывод 3 2 4 3 7 4" xfId="12788" xr:uid="{BF8255CF-BD8A-454A-8D36-6B0A56E2FA9E}"/>
    <cellStyle name="Вывод 3 2 4 3 7 5" xfId="13744" xr:uid="{A87F9C3B-D29D-40BC-8C26-AD0F718D9EEF}"/>
    <cellStyle name="Вывод 3 2 4 3 7 6" xfId="17219" xr:uid="{1FE8C737-F8CA-4126-A17C-A3FC1568CDC1}"/>
    <cellStyle name="Вывод 3 2 4 3 8" xfId="5641" xr:uid="{06C25BF9-3D1F-4921-A076-F1C007C06E9D}"/>
    <cellStyle name="Вывод 3 2 4 3 8 2" xfId="10272" xr:uid="{E2A35E65-3DE5-4063-B935-7D991267D27A}"/>
    <cellStyle name="Вывод 3 2 4 3 8 3" xfId="13264" xr:uid="{E916262E-36D7-401E-A931-BAB99D8DA4B7}"/>
    <cellStyle name="Вывод 3 2 4 3 8 4" xfId="10039" xr:uid="{568A7381-D680-441F-9C6B-AA4CE58D175C}"/>
    <cellStyle name="Вывод 3 2 4 3 8 5" xfId="17690" xr:uid="{D3244D6E-4BA0-4C38-8E41-7B6DCB90BDE7}"/>
    <cellStyle name="Вывод 3 2 4 3 9" xfId="6244" xr:uid="{ABF22F70-FB43-420B-A651-6A6FF41BC1A8}"/>
    <cellStyle name="Вывод 3 2 4 4" xfId="718" xr:uid="{50F02982-4F13-44C0-B8A0-91D3195A7A80}"/>
    <cellStyle name="Вывод 3 2 4 4 10" xfId="18265" xr:uid="{74292B55-048D-4F26-81A1-4807FE267645}"/>
    <cellStyle name="Вывод 3 2 4 4 2" xfId="2079" xr:uid="{D733F861-CF38-43E8-B973-3DE528BD4304}"/>
    <cellStyle name="Вывод 3 2 4 4 2 2" xfId="4337" xr:uid="{7A06E429-7807-4882-BBC7-D05DFF3AEEA9}"/>
    <cellStyle name="Вывод 3 2 4 4 2 3" xfId="8962" xr:uid="{2CB1A275-93BB-4831-89F4-6E380209A32B}"/>
    <cellStyle name="Вывод 3 2 4 4 2 4" xfId="11952" xr:uid="{244DFFB9-8F0D-4DF5-B452-1F615AFAF3BF}"/>
    <cellStyle name="Вывод 3 2 4 4 2 5" xfId="14710" xr:uid="{7B127D94-2E1A-474C-AAFD-66E197143B01}"/>
    <cellStyle name="Вывод 3 2 4 4 2 6" xfId="19614" xr:uid="{0E4F1AB1-FDCB-41FA-93A8-7B252D05A313}"/>
    <cellStyle name="Вывод 3 2 4 4 3" xfId="1307" xr:uid="{8B9EB86F-AA75-4FA3-A96C-BC6A7B97361E}"/>
    <cellStyle name="Вывод 3 2 4 4 3 2" xfId="3572" xr:uid="{567B63C2-A7BF-4E07-A48C-3219CC026B57}"/>
    <cellStyle name="Вывод 3 2 4 4 3 3" xfId="7259" xr:uid="{E274048A-034A-449E-8E46-284646DDF439}"/>
    <cellStyle name="Вывод 3 2 4 4 3 4" xfId="11179" xr:uid="{0983D5F7-157E-4DDA-98FB-B3AA6E70D68F}"/>
    <cellStyle name="Вывод 3 2 4 4 3 5" xfId="14411" xr:uid="{BDBD5574-0589-4788-ABE1-AFFD35EFC9ED}"/>
    <cellStyle name="Вывод 3 2 4 4 3 6" xfId="18849" xr:uid="{03F428EE-7FF3-427C-BA0E-E5C492311280}"/>
    <cellStyle name="Вывод 3 2 4 4 4" xfId="2988" xr:uid="{02611803-35B6-4A19-A2DA-0E32E903510A}"/>
    <cellStyle name="Вывод 3 2 4 4 5" xfId="6250" xr:uid="{E4D9821C-DC90-4682-9F05-72DBEF432AEE}"/>
    <cellStyle name="Вывод 3 2 4 4 6" xfId="7821" xr:uid="{7299DC95-CDCA-45FA-88C8-E92CAD8FD82A}"/>
    <cellStyle name="Вывод 3 2 4 4 7" xfId="10590" xr:uid="{33AB35BA-A313-4336-91F8-5BB5A7DE51CE}"/>
    <cellStyle name="Вывод 3 2 4 4 8" xfId="15633" xr:uid="{0F5A65D7-F62B-423F-B3F9-948D1F827961}"/>
    <cellStyle name="Вывод 3 2 4 4 9" xfId="16450" xr:uid="{256092A4-433D-4D34-BCD2-1D531F87E91B}"/>
    <cellStyle name="Вывод 3 2 4 5" xfId="839" xr:uid="{5AAC264A-C096-4653-AB9E-8C46BCBF8909}"/>
    <cellStyle name="Вывод 3 2 4 5 10" xfId="18386" xr:uid="{5667202C-9C96-44D7-B538-4738E66B09CD}"/>
    <cellStyle name="Вывод 3 2 4 5 2" xfId="2200" xr:uid="{9BBDCE85-6A81-4ED7-8F9F-77F07B018D98}"/>
    <cellStyle name="Вывод 3 2 4 5 2 2" xfId="4458" xr:uid="{3023FC99-9463-48D7-AEEB-BCA2E164DC9D}"/>
    <cellStyle name="Вывод 3 2 4 5 2 3" xfId="9083" xr:uid="{FDED2B2B-FE9F-4A54-82DF-927F5C2110F9}"/>
    <cellStyle name="Вывод 3 2 4 5 2 4" xfId="12073" xr:uid="{36405883-6D72-4DA6-B626-680E2F5F41A9}"/>
    <cellStyle name="Вывод 3 2 4 5 2 5" xfId="14040" xr:uid="{7B2C2E55-4793-4A2F-AC4C-04123F16E548}"/>
    <cellStyle name="Вывод 3 2 4 5 2 6" xfId="19735" xr:uid="{954886CC-6378-44F8-A9F4-1BAA4E7B2F4D}"/>
    <cellStyle name="Вывод 3 2 4 5 3" xfId="1428" xr:uid="{476BAB97-7A53-4484-8DDE-C9EFC2B7AEAE}"/>
    <cellStyle name="Вывод 3 2 4 5 3 2" xfId="3693" xr:uid="{29B9D222-6B19-4D0D-A3E7-7E7ECAE67665}"/>
    <cellStyle name="Вывод 3 2 4 5 3 3" xfId="7649" xr:uid="{BB4258DE-8CD2-4C7A-949E-B30F6DFB8A2C}"/>
    <cellStyle name="Вывод 3 2 4 5 3 4" xfId="11300" xr:uid="{8698C8D4-2429-4B0E-B636-6E9E07C75B03}"/>
    <cellStyle name="Вывод 3 2 4 5 3 5" xfId="15693" xr:uid="{2DCC16C3-DBAB-4C2E-BC01-E8C4B925A383}"/>
    <cellStyle name="Вывод 3 2 4 5 3 6" xfId="18970" xr:uid="{E75A3AEC-8D0A-406C-83DF-E9A30C5E6886}"/>
    <cellStyle name="Вывод 3 2 4 5 4" xfId="3109" xr:uid="{363EEB26-AD55-4C51-854B-91B1BE3E5643}"/>
    <cellStyle name="Вывод 3 2 4 5 5" xfId="6251" xr:uid="{3E24E5FF-9600-428B-A44E-41395A18B301}"/>
    <cellStyle name="Вывод 3 2 4 5 6" xfId="8195" xr:uid="{FFA4E6A0-BF2C-4F42-A945-C190DA738A7D}"/>
    <cellStyle name="Вывод 3 2 4 5 7" xfId="10711" xr:uid="{799BDC8E-7C6E-4FA4-A81B-E38868820365}"/>
    <cellStyle name="Вывод 3 2 4 5 8" xfId="13567" xr:uid="{2B9B03AA-6BAC-41D9-9CEA-7539AA22EFCE}"/>
    <cellStyle name="Вывод 3 2 4 5 9" xfId="16571" xr:uid="{BD623D87-0FD6-466A-A75C-B7F9234EFE2D}"/>
    <cellStyle name="Вывод 3 2 4 6" xfId="915" xr:uid="{461286A3-862B-419C-B9D5-69E6C20ADF1F}"/>
    <cellStyle name="Вывод 3 2 4 6 10" xfId="18462" xr:uid="{45065345-63AC-4BB7-844D-2B90FF7AA95E}"/>
    <cellStyle name="Вывод 3 2 4 6 2" xfId="2276" xr:uid="{1F9FDAC3-3A5D-4A0E-9064-4D0C64F66DFA}"/>
    <cellStyle name="Вывод 3 2 4 6 2 2" xfId="4534" xr:uid="{8269C56E-A81E-4AE7-930B-CE40C5ABF91E}"/>
    <cellStyle name="Вывод 3 2 4 6 2 3" xfId="9159" xr:uid="{5DD868F1-0535-47FA-972B-79FA6422ADE3}"/>
    <cellStyle name="Вывод 3 2 4 6 2 4" xfId="12149" xr:uid="{E1F836A6-0D70-47BC-A1B7-4D4890C638BD}"/>
    <cellStyle name="Вывод 3 2 4 6 2 5" xfId="16040" xr:uid="{D95D1C0C-1CEA-41DF-AD7F-47206D6AFB8E}"/>
    <cellStyle name="Вывод 3 2 4 6 2 6" xfId="19811" xr:uid="{5BBE58CC-4C71-46E0-992B-8BCBC9BE98E3}"/>
    <cellStyle name="Вывод 3 2 4 6 3" xfId="1504" xr:uid="{F77D4D77-C7B8-4D5C-B8E8-ACA4C3013CA2}"/>
    <cellStyle name="Вывод 3 2 4 6 3 2" xfId="3769" xr:uid="{981D986F-6057-46E5-80FA-41E53497839C}"/>
    <cellStyle name="Вывод 3 2 4 6 3 3" xfId="7499" xr:uid="{8FB2C992-38E5-4D16-918F-8FC235243AFB}"/>
    <cellStyle name="Вывод 3 2 4 6 3 4" xfId="11376" xr:uid="{336A6283-D555-475C-A53F-F904DB420D5B}"/>
    <cellStyle name="Вывод 3 2 4 6 3 5" xfId="14767" xr:uid="{F2254C94-29C6-4A73-9DC0-D271AB502369}"/>
    <cellStyle name="Вывод 3 2 4 6 3 6" xfId="19046" xr:uid="{8780661E-96B7-4EFD-944D-62244C9693F4}"/>
    <cellStyle name="Вывод 3 2 4 6 4" xfId="3185" xr:uid="{FC433DDA-2062-479D-A0FE-5F9F00D92EA0}"/>
    <cellStyle name="Вывод 3 2 4 6 5" xfId="6252" xr:uid="{1F990506-8AE9-410C-B03E-ED8ED32D18C8}"/>
    <cellStyle name="Вывод 3 2 4 6 6" xfId="8128" xr:uid="{A4CCCBC0-76CF-44F2-BD84-0540E478F34F}"/>
    <cellStyle name="Вывод 3 2 4 6 7" xfId="10787" xr:uid="{6B77AFEE-B6CC-462A-99CD-E0D4D6007A39}"/>
    <cellStyle name="Вывод 3 2 4 6 8" xfId="15111" xr:uid="{84C3FB16-47F1-4CAA-9629-4086809F6E3F}"/>
    <cellStyle name="Вывод 3 2 4 6 9" xfId="16647" xr:uid="{6F14CE71-5BF1-4F57-B79C-DD427CB50CB9}"/>
    <cellStyle name="Вывод 3 2 4 7" xfId="983" xr:uid="{C748A9EB-1B6E-4488-9796-1FC130602826}"/>
    <cellStyle name="Вывод 3 2 4 7 10" xfId="18530" xr:uid="{44AAF1C6-7BCD-4A59-9037-B0893D49A6C5}"/>
    <cellStyle name="Вывод 3 2 4 7 2" xfId="2344" xr:uid="{E2B65445-3319-46E4-ADBC-66B80E34AD68}"/>
    <cellStyle name="Вывод 3 2 4 7 2 2" xfId="4602" xr:uid="{827A991E-1937-4A65-9E1B-910F6080DE91}"/>
    <cellStyle name="Вывод 3 2 4 7 2 3" xfId="9227" xr:uid="{D5067714-2249-4E72-93A8-B9F28B06C94C}"/>
    <cellStyle name="Вывод 3 2 4 7 2 4" xfId="12217" xr:uid="{225DDD58-299B-4748-BC9E-0503D69D917F}"/>
    <cellStyle name="Вывод 3 2 4 7 2 5" xfId="13398" xr:uid="{C780E433-D473-4A26-9C93-A6689E6CC19D}"/>
    <cellStyle name="Вывод 3 2 4 7 2 6" xfId="19879" xr:uid="{F8019FB6-2A72-432F-B770-0A9F727110C9}"/>
    <cellStyle name="Вывод 3 2 4 7 3" xfId="1572" xr:uid="{45337825-BF6F-47FE-B99B-EE285B244928}"/>
    <cellStyle name="Вывод 3 2 4 7 3 2" xfId="3837" xr:uid="{3209A950-B731-43A5-B77E-2F12E368C2E3}"/>
    <cellStyle name="Вывод 3 2 4 7 3 3" xfId="7551" xr:uid="{80170E1B-1C92-4DFE-8B6C-C75FC0F8DAAF}"/>
    <cellStyle name="Вывод 3 2 4 7 3 4" xfId="11444" xr:uid="{EAA660D3-2C3F-42CD-80BF-A76EB681A035}"/>
    <cellStyle name="Вывод 3 2 4 7 3 5" xfId="16085" xr:uid="{8F5CE61D-8FEC-44A2-A0D0-97487C5A04BB}"/>
    <cellStyle name="Вывод 3 2 4 7 3 6" xfId="19114" xr:uid="{F3C62C34-A60E-4FCD-A943-8379648B563B}"/>
    <cellStyle name="Вывод 3 2 4 7 4" xfId="3253" xr:uid="{D028A3A8-FB53-43B4-954F-8E5CFD41984A}"/>
    <cellStyle name="Вывод 3 2 4 7 5" xfId="6253" xr:uid="{AF6C2AF2-F76D-4A0F-923D-3F15BD8CB47F}"/>
    <cellStyle name="Вывод 3 2 4 7 6" xfId="8063" xr:uid="{B8661CD2-D1FE-4818-B9A2-0B1E7B58F2D2}"/>
    <cellStyle name="Вывод 3 2 4 7 7" xfId="10855" xr:uid="{D4F77C3A-4EFD-4D81-8908-41F701D96C28}"/>
    <cellStyle name="Вывод 3 2 4 7 8" xfId="14744" xr:uid="{2E336AB1-23D0-425F-8B35-3330B5CCC4B3}"/>
    <cellStyle name="Вывод 3 2 4 7 9" xfId="16715" xr:uid="{63ABD3F3-EA61-40B2-8D29-DCE050BC26D1}"/>
    <cellStyle name="Вывод 3 2 4 8" xfId="1058" xr:uid="{2B1CD2A0-CBB9-40D9-AB11-8EEE90C55799}"/>
    <cellStyle name="Вывод 3 2 4 8 2" xfId="2419" xr:uid="{B560124D-0E4B-4DB5-9B9D-5A42658E083B}"/>
    <cellStyle name="Вывод 3 2 4 8 2 2" xfId="4677" xr:uid="{463E781B-58DE-4299-8A58-3304DFC78EF7}"/>
    <cellStyle name="Вывод 3 2 4 8 2 3" xfId="9302" xr:uid="{899702C7-B3E5-4EC6-B342-4CAE7B4CFEEA}"/>
    <cellStyle name="Вывод 3 2 4 8 2 4" xfId="12292" xr:uid="{068E53C9-E46B-4915-A70D-9CAAD8862FC0}"/>
    <cellStyle name="Вывод 3 2 4 8 2 5" xfId="15498" xr:uid="{762E4318-9CFF-48B7-8A20-80672750F72E}"/>
    <cellStyle name="Вывод 3 2 4 8 2 6" xfId="19954" xr:uid="{0FD5920E-E773-403E-9AE1-3EEF809E55C7}"/>
    <cellStyle name="Вывод 3 2 4 8 3" xfId="3328" xr:uid="{E93E05C9-F5C1-4249-A19C-2AA942D56D9A}"/>
    <cellStyle name="Вывод 3 2 4 8 4" xfId="6254" xr:uid="{BF3D56DE-E986-4260-B988-BBF1AD7B5D3F}"/>
    <cellStyle name="Вывод 3 2 4 8 5" xfId="7201" xr:uid="{91BE496A-1DBD-4624-AFD2-4A15BF24C65A}"/>
    <cellStyle name="Вывод 3 2 4 8 6" xfId="10930" xr:uid="{AB75E303-55F2-41B0-AC8F-C044B9E1D79D}"/>
    <cellStyle name="Вывод 3 2 4 8 7" xfId="14132" xr:uid="{E4F75387-49CC-4AE9-ADC8-0666E3C2D5F6}"/>
    <cellStyle name="Вывод 3 2 4 8 8" xfId="18605" xr:uid="{9BB9FA39-5D39-49E4-AA41-9589722C5A3E}"/>
    <cellStyle name="Вывод 3 2 4 9" xfId="1606" xr:uid="{3D1E3BF1-44D5-43AC-88D5-20BAE0D660EF}"/>
    <cellStyle name="Вывод 3 2 4 9 2" xfId="3869" xr:uid="{7F5C45EC-271E-4D34-956F-C61FAC0833C4}"/>
    <cellStyle name="Вывод 3 2 4 9 3" xfId="7449" xr:uid="{4AAC115C-9EAE-4889-BBCC-B3F9B5A9EC19}"/>
    <cellStyle name="Вывод 3 2 4 9 4" xfId="11477" xr:uid="{499D1CAE-AC99-4439-846A-E00C8F431C95}"/>
    <cellStyle name="Вывод 3 2 4 9 5" xfId="15215" xr:uid="{DA7BBE54-0EE9-4098-B672-AD7CB583ADB9}"/>
    <cellStyle name="Вывод 3 2 4 9 6" xfId="19146" xr:uid="{A66FD7A6-FF0D-477C-A4F1-150D87CA058A}"/>
    <cellStyle name="Вывод 3 2 5" xfId="167" xr:uid="{2867BF3F-40DA-4C13-BDE4-58C403DE24D3}"/>
    <cellStyle name="Вывод 3 2 5 10" xfId="8485" xr:uid="{9EAD6DD6-7B93-429F-9F69-477CC8C47289}"/>
    <cellStyle name="Вывод 3 2 5 11" xfId="10370" xr:uid="{D4CDB5BA-7ACE-4510-A89C-1EDFB7986B3C}"/>
    <cellStyle name="Вывод 3 2 5 12" xfId="13914" xr:uid="{F321A479-6D77-46E2-90E8-0B1B039DEFCD}"/>
    <cellStyle name="Вывод 3 2 5 13" xfId="16230" xr:uid="{9E2CDAF4-ED73-44F5-B2BF-DB027C5E0D2E}"/>
    <cellStyle name="Вывод 3 2 5 14" xfId="17810" xr:uid="{CF319740-8BA0-4263-AE6F-C542CE7769E1}"/>
    <cellStyle name="Вывод 3 2 5 15" xfId="18046" xr:uid="{80BF2A90-73B6-424B-9E6C-1B8C8A51F947}"/>
    <cellStyle name="Вывод 3 2 5 2" xfId="1691" xr:uid="{9C9F42EC-6560-4E56-B899-3DB70C25F4E7}"/>
    <cellStyle name="Вывод 3 2 5 2 2" xfId="3949" xr:uid="{E5C8AEC8-A36B-46B4-A9B0-1EF51A2735E6}"/>
    <cellStyle name="Вывод 3 2 5 2 3" xfId="6256" xr:uid="{BBD53C21-0A79-4C7A-8591-A6A218A85D96}"/>
    <cellStyle name="Вывод 3 2 5 2 4" xfId="7430" xr:uid="{CA6CEAB9-9EA0-45D1-B6FE-063EA3F58E64}"/>
    <cellStyle name="Вывод 3 2 5 2 5" xfId="11563" xr:uid="{4C93852B-7914-47C1-9723-A93717C8AC52}"/>
    <cellStyle name="Вывод 3 2 5 2 6" xfId="15912" xr:uid="{CB77D022-CEF9-4065-B989-A8E2F8903DEC}"/>
    <cellStyle name="Вывод 3 2 5 2 7" xfId="19226" xr:uid="{2E96BB33-05B9-49EA-81CE-336693E2A375}"/>
    <cellStyle name="Вывод 3 2 5 3" xfId="1851" xr:uid="{6ABD5CA6-1C65-4DCB-9C41-0227F9AA2238}"/>
    <cellStyle name="Вывод 3 2 5 3 2" xfId="4109" xr:uid="{945ECFC1-A847-4BAC-AA92-CD3214E154E2}"/>
    <cellStyle name="Вывод 3 2 5 3 3" xfId="6257" xr:uid="{4BF90DF9-2CB1-4795-A33A-B9AAAECE66C6}"/>
    <cellStyle name="Вывод 3 2 5 3 4" xfId="8734" xr:uid="{26D85DD7-8582-450C-A41F-096D6F0195CA}"/>
    <cellStyle name="Вывод 3 2 5 3 5" xfId="11724" xr:uid="{2CDB1684-F8F9-4CB5-9F67-3448B84A5553}"/>
    <cellStyle name="Вывод 3 2 5 3 6" xfId="15096" xr:uid="{92B8C60B-0A39-4DE3-A715-8D2779509569}"/>
    <cellStyle name="Вывод 3 2 5 3 7" xfId="19386" xr:uid="{215A74A7-5CE0-4226-A069-458E1C6B8924}"/>
    <cellStyle name="Вывод 3 2 5 4" xfId="1087" xr:uid="{8DE7BDC5-12C5-40EE-87BC-6B5A62B8AC39}"/>
    <cellStyle name="Вывод 3 2 5 4 2" xfId="3352" xr:uid="{7352BFD3-91F7-4F62-8B23-4ABC339FDA83}"/>
    <cellStyle name="Вывод 3 2 5 4 3" xfId="6258" xr:uid="{6259DC1D-F522-40E5-B848-3D187139CF34}"/>
    <cellStyle name="Вывод 3 2 5 4 4" xfId="7956" xr:uid="{6658DD1D-7E48-4078-988C-85B2BF3F49B0}"/>
    <cellStyle name="Вывод 3 2 5 4 5" xfId="10959" xr:uid="{7DD45C25-4ADC-40A1-A916-0CC23C0F1869}"/>
    <cellStyle name="Вывод 3 2 5 4 6" xfId="15850" xr:uid="{EE080925-D44A-4D39-AE20-FD0FACA7FD35}"/>
    <cellStyle name="Вывод 3 2 5 4 7" xfId="18629" xr:uid="{61069FEE-19A1-461B-B76B-B547057D6B5E}"/>
    <cellStyle name="Вывод 3 2 5 5" xfId="2581" xr:uid="{83E39C98-8F67-405B-BAFD-179BF048FEF0}"/>
    <cellStyle name="Вывод 3 2 5 5 2" xfId="4832" xr:uid="{7C3107D9-CBA9-4C3C-9BBB-AAC0393F05DD}"/>
    <cellStyle name="Вывод 3 2 5 5 3" xfId="6259" xr:uid="{EB1D8E66-C061-49CB-92B1-90FDE5129634}"/>
    <cellStyle name="Вывод 3 2 5 5 4" xfId="9463" xr:uid="{A90EA8C1-136C-4CB9-AAC4-6B0CAF65D0A9}"/>
    <cellStyle name="Вывод 3 2 5 5 5" xfId="12453" xr:uid="{D28C3DBA-9E1B-4A61-8DE7-097ADC19D89B}"/>
    <cellStyle name="Вывод 3 2 5 5 6" xfId="15890" xr:uid="{6F914286-242F-4AD0-93C9-898397EE3669}"/>
    <cellStyle name="Вывод 3 2 5 5 7" xfId="16885" xr:uid="{AB9915C9-85E0-4A2D-93A0-D7FEC1157763}"/>
    <cellStyle name="Вывод 3 2 5 5 8" xfId="20110" xr:uid="{F9430313-B806-4422-9F74-2D6FF329933D}"/>
    <cellStyle name="Вывод 3 2 5 6" xfId="2772" xr:uid="{82FA471E-C9DD-45C5-A6DD-25A013F9BB08}"/>
    <cellStyle name="Вывод 3 2 5 6 2" xfId="5022" xr:uid="{96175269-B605-43DF-B2B5-DFDFA50AC552}"/>
    <cellStyle name="Вывод 3 2 5 6 3" xfId="6260" xr:uid="{F8AD3A8A-1E7F-4D03-A2B0-661CCD591E20}"/>
    <cellStyle name="Вывод 3 2 5 6 4" xfId="9653" xr:uid="{ADEE1F1D-6548-43A7-A686-ADCD65BD6A8F}"/>
    <cellStyle name="Вывод 3 2 5 6 5" xfId="12643" xr:uid="{C0FF666A-9149-4D65-B5FD-4524E5280D00}"/>
    <cellStyle name="Вывод 3 2 5 6 6" xfId="13901" xr:uid="{06515890-A7C9-4289-9FC7-C8F7CA885F19}"/>
    <cellStyle name="Вывод 3 2 5 6 7" xfId="17075" xr:uid="{784FFE6B-2BC7-4FEB-8906-F559058BA8CE}"/>
    <cellStyle name="Вывод 3 2 5 6 8" xfId="20301" xr:uid="{34690704-9EDC-4A1E-8EBE-BA62B24424C8}"/>
    <cellStyle name="Вывод 3 2 5 7" xfId="498" xr:uid="{AC9288FC-40E2-4DCA-8DEA-89A33BC9EE89}"/>
    <cellStyle name="Вывод 3 2 5 7 2" xfId="5368" xr:uid="{D8503C2A-EB73-4D56-9655-2D522ABB5E87}"/>
    <cellStyle name="Вывод 3 2 5 7 3" xfId="9997" xr:uid="{DC87B227-EE92-456E-AECC-4415210167C9}"/>
    <cellStyle name="Вывод 3 2 5 7 4" xfId="12989" xr:uid="{372EC127-80C5-4FA9-BBC7-E0FCED90C6D9}"/>
    <cellStyle name="Вывод 3 2 5 7 5" xfId="14939" xr:uid="{F5D42E57-E57B-4C03-AC22-BF9C924DAF1B}"/>
    <cellStyle name="Вывод 3 2 5 7 6" xfId="17418" xr:uid="{73C2F3F4-6563-4E78-B4F6-22BF9F416986}"/>
    <cellStyle name="Вывод 3 2 5 8" xfId="5506" xr:uid="{B5F057A0-6769-44A0-A1BE-624868F6A884}"/>
    <cellStyle name="Вывод 3 2 5 8 2" xfId="10137" xr:uid="{ADE48CDE-FA1A-4EE1-82E1-6B51B814A839}"/>
    <cellStyle name="Вывод 3 2 5 8 3" xfId="13129" xr:uid="{A799FE80-7569-4880-82F2-0E740BEA0DB8}"/>
    <cellStyle name="Вывод 3 2 5 8 4" xfId="15662" xr:uid="{D3A62E11-0118-402A-81CE-55539ADE8641}"/>
    <cellStyle name="Вывод 3 2 5 8 5" xfId="17555" xr:uid="{38B86A10-6A98-4749-8DA3-AC78AA1F2DED}"/>
    <cellStyle name="Вывод 3 2 5 9" xfId="6255" xr:uid="{CE756B2A-4DDE-4AF5-8830-1F5112C3735F}"/>
    <cellStyle name="Вывод 3 2 6" xfId="243" xr:uid="{E8941C5E-123D-4852-B68C-5B5161A68239}"/>
    <cellStyle name="Вывод 3 2 6 10" xfId="8420" xr:uid="{D449C0B0-B880-43FA-9562-7343050537C0}"/>
    <cellStyle name="Вывод 3 2 6 11" xfId="10450" xr:uid="{CC0149E9-A9DC-4D19-97BF-3ED5FC75DC35}"/>
    <cellStyle name="Вывод 3 2 6 12" xfId="14896" xr:uid="{E627C9DF-9BA1-4B33-A1F3-D52FE9417C3E}"/>
    <cellStyle name="Вывод 3 2 6 13" xfId="16310" xr:uid="{1E394654-F4F5-40B0-8EC5-A815602DF1FA}"/>
    <cellStyle name="Вывод 3 2 6 14" xfId="17886" xr:uid="{28B8C1F7-FD36-4561-9AF6-1218FCC50A19}"/>
    <cellStyle name="Вывод 3 2 6 15" xfId="18121" xr:uid="{E36A2CA3-5B38-4D01-90D5-D9E5F1C5B17C}"/>
    <cellStyle name="Вывод 3 2 6 2" xfId="1766" xr:uid="{4E7E4B0C-E079-413F-8A5D-EBB8280DCCF1}"/>
    <cellStyle name="Вывод 3 2 6 2 2" xfId="4024" xr:uid="{CC7FECE3-BF78-4544-A86B-AB1361A3A11F}"/>
    <cellStyle name="Вывод 3 2 6 2 3" xfId="6262" xr:uid="{DB2D293A-60BF-4636-A9D8-6EF8F758DA07}"/>
    <cellStyle name="Вывод 3 2 6 2 4" xfId="7256" xr:uid="{CC630A78-CED2-46A7-A070-C63C521BD273}"/>
    <cellStyle name="Вывод 3 2 6 2 5" xfId="11639" xr:uid="{6143FF79-30CB-4A10-9CA5-121730B05490}"/>
    <cellStyle name="Вывод 3 2 6 2 6" xfId="13657" xr:uid="{E16F6281-F5F5-4AD6-A985-2DD9433D7739}"/>
    <cellStyle name="Вывод 3 2 6 2 7" xfId="19301" xr:uid="{F964A4DF-9A92-4F7C-9D0C-A7E8780EDEC9}"/>
    <cellStyle name="Вывод 3 2 6 3" xfId="1650" xr:uid="{1FC182BC-33EA-4A3C-A759-58BACF6EC31E}"/>
    <cellStyle name="Вывод 3 2 6 3 2" xfId="3910" xr:uid="{E1EF46B7-B218-437E-B4D3-A7B46A11D6A0}"/>
    <cellStyle name="Вывод 3 2 6 3 3" xfId="6263" xr:uid="{DF035355-E022-4A1C-888D-714794709DAB}"/>
    <cellStyle name="Вывод 3 2 6 3 4" xfId="7317" xr:uid="{29C55D74-8C6A-4B1B-84D0-DC691914F6F0}"/>
    <cellStyle name="Вывод 3 2 6 3 5" xfId="11521" xr:uid="{ABFFC19C-2C8D-4141-AB65-F14059607683}"/>
    <cellStyle name="Вывод 3 2 6 3 6" xfId="15401" xr:uid="{6F4B38E5-3297-4ED2-8DC6-32B7976CDEFE}"/>
    <cellStyle name="Вывод 3 2 6 3 7" xfId="19187" xr:uid="{3B87E74D-DCE7-43E9-8B7F-A3138F71EDA7}"/>
    <cellStyle name="Вывод 3 2 6 4" xfId="1167" xr:uid="{708DF7E4-03D5-438F-ADE6-BAACAF945DE6}"/>
    <cellStyle name="Вывод 3 2 6 4 2" xfId="3432" xr:uid="{272919C8-04A9-4133-9EF7-4CD92CF77B5A}"/>
    <cellStyle name="Вывод 3 2 6 4 3" xfId="6264" xr:uid="{1E04E034-9207-4897-A656-BFB29D069D4D}"/>
    <cellStyle name="Вывод 3 2 6 4 4" xfId="7872" xr:uid="{D9710600-329A-42A7-A013-ACDD8621268B}"/>
    <cellStyle name="Вывод 3 2 6 4 5" xfId="11039" xr:uid="{8CBBF9B9-CB07-4F1C-B34B-13A699109106}"/>
    <cellStyle name="Вывод 3 2 6 4 6" xfId="16140" xr:uid="{0B69EF9C-B263-465A-AB43-B706B2014B41}"/>
    <cellStyle name="Вывод 3 2 6 4 7" xfId="18709" xr:uid="{84D3D402-9D34-4262-9A89-B1012D33E8DB}"/>
    <cellStyle name="Вывод 3 2 6 5" xfId="2500" xr:uid="{1006BFC3-FE27-44BC-9FEA-5ED7E8C15ADC}"/>
    <cellStyle name="Вывод 3 2 6 5 2" xfId="4755" xr:uid="{67571835-5CDD-4191-9A0D-4FFEDC06EF63}"/>
    <cellStyle name="Вывод 3 2 6 5 3" xfId="6265" xr:uid="{B60AEF7B-4192-49EA-B0EB-9EA504A7DF31}"/>
    <cellStyle name="Вывод 3 2 6 5 4" xfId="9383" xr:uid="{30561F58-6BE4-44A0-AB9B-D634AA66BCDA}"/>
    <cellStyle name="Вывод 3 2 6 5 5" xfId="12373" xr:uid="{84810D73-9539-455D-BA08-A37CEE02FC64}"/>
    <cellStyle name="Вывод 3 2 6 5 6" xfId="16024" xr:uid="{65FE6ECC-B447-466A-9129-0A2FE490A89F}"/>
    <cellStyle name="Вывод 3 2 6 5 7" xfId="16808" xr:uid="{B34D5A5C-5C82-4115-A111-3BA6725EC6E2}"/>
    <cellStyle name="Вывод 3 2 6 5 8" xfId="20032" xr:uid="{A9B12D80-4824-48E4-9956-07E7B1538501}"/>
    <cellStyle name="Вывод 3 2 6 6" xfId="2847" xr:uid="{27C0B267-FC76-40D7-95F0-4709CF05D15A}"/>
    <cellStyle name="Вывод 3 2 6 6 2" xfId="5097" xr:uid="{2DD8B9A4-1B6C-4C72-912C-A8B3D93565E9}"/>
    <cellStyle name="Вывод 3 2 6 6 3" xfId="6266" xr:uid="{96E350D9-19B7-4F45-BA14-F08534AC8546}"/>
    <cellStyle name="Вывод 3 2 6 6 4" xfId="9728" xr:uid="{3CDDC6CF-1E39-46E1-BC37-A40A78010B4F}"/>
    <cellStyle name="Вывод 3 2 6 6 5" xfId="12718" xr:uid="{66B03D2D-37B6-46A3-9CB6-5B2BB42EABB7}"/>
    <cellStyle name="Вывод 3 2 6 6 6" xfId="13300" xr:uid="{0E9C95AC-A62A-411D-92EB-B8A98D48C4D3}"/>
    <cellStyle name="Вывод 3 2 6 6 7" xfId="17150" xr:uid="{C40B8AB8-0B35-442E-BC01-DB3582766051}"/>
    <cellStyle name="Вывод 3 2 6 6 8" xfId="20376" xr:uid="{C25220D5-D04D-4973-ADCA-B3693689FBC0}"/>
    <cellStyle name="Вывод 3 2 6 7" xfId="578" xr:uid="{93180D3E-A5B7-4C9C-B1C6-0EA3FF7BA881}"/>
    <cellStyle name="Вывод 3 2 6 7 2" xfId="5290" xr:uid="{5ACA417C-7710-4BB7-BCE3-E9988FF8BEBB}"/>
    <cellStyle name="Вывод 3 2 6 7 3" xfId="9919" xr:uid="{7693F272-C504-4021-83E9-3C0C1684CDF3}"/>
    <cellStyle name="Вывод 3 2 6 7 4" xfId="12911" xr:uid="{F0B3362C-A2F4-4BF3-8B82-B4FC80D503E8}"/>
    <cellStyle name="Вывод 3 2 6 7 5" xfId="14347" xr:uid="{60FCD3EF-9D56-4A8E-A623-60D299CA1B85}"/>
    <cellStyle name="Вывод 3 2 6 7 6" xfId="17340" xr:uid="{563E2A0B-E8EC-4A91-B9C0-B8E91220D60C}"/>
    <cellStyle name="Вывод 3 2 6 8" xfId="5581" xr:uid="{F70C535E-A240-47C1-8C02-960726FBD545}"/>
    <cellStyle name="Вывод 3 2 6 8 2" xfId="10212" xr:uid="{74D823A7-B457-415B-BE1F-CBF1FD217673}"/>
    <cellStyle name="Вывод 3 2 6 8 3" xfId="13204" xr:uid="{C748B8C7-4CB8-4629-B517-66276BC6A5EE}"/>
    <cellStyle name="Вывод 3 2 6 8 4" xfId="14135" xr:uid="{D403DB38-DFAD-4A68-AFC5-7363D674C082}"/>
    <cellStyle name="Вывод 3 2 6 8 5" xfId="17630" xr:uid="{16D67164-FBD7-431E-9320-6B342B978287}"/>
    <cellStyle name="Вывод 3 2 6 9" xfId="6261" xr:uid="{FF3FC3A0-7BC8-436D-92F2-D60BEA87988D}"/>
    <cellStyle name="Вывод 3 2 7" xfId="658" xr:uid="{2C4F3045-C8ED-4945-82A6-D56AA0A89A5C}"/>
    <cellStyle name="Вывод 3 2 7 10" xfId="18205" xr:uid="{826A9988-F6FA-4F3E-9A2C-2D5A808CD63A}"/>
    <cellStyle name="Вывод 3 2 7 2" xfId="2019" xr:uid="{89E232BB-B77E-49BD-BE00-A4F2E73F8A15}"/>
    <cellStyle name="Вывод 3 2 7 2 2" xfId="4277" xr:uid="{54C9D346-03FC-471D-A0C6-96EBFA8BB3A4}"/>
    <cellStyle name="Вывод 3 2 7 2 3" xfId="8902" xr:uid="{0476C065-B90B-4670-8899-E8595C41369E}"/>
    <cellStyle name="Вывод 3 2 7 2 4" xfId="11892" xr:uid="{011B4C40-A3FC-4D40-8273-CCD96F93F950}"/>
    <cellStyle name="Вывод 3 2 7 2 5" xfId="15131" xr:uid="{3CB5A9A8-6711-42BD-8375-65ED835AA59A}"/>
    <cellStyle name="Вывод 3 2 7 2 6" xfId="19554" xr:uid="{F44DCED6-8839-4A89-9F58-A9B7BAB41B50}"/>
    <cellStyle name="Вывод 3 2 7 3" xfId="1247" xr:uid="{4A19D1E0-8979-49FD-B199-6FEA9EA87FCF}"/>
    <cellStyle name="Вывод 3 2 7 3 2" xfId="3512" xr:uid="{D64A0B8A-5257-4FB6-9FFD-03C8EFB37128}"/>
    <cellStyle name="Вывод 3 2 7 3 3" xfId="7792" xr:uid="{D8ED3721-A8BE-45C0-AECD-862FF69FFBD9}"/>
    <cellStyle name="Вывод 3 2 7 3 4" xfId="11119" xr:uid="{18A1AFA0-43D7-41F0-BAAD-D0AA9BCFD1F6}"/>
    <cellStyle name="Вывод 3 2 7 3 5" xfId="14368" xr:uid="{BC8002BD-FAD0-4AD1-9646-BBD361539815}"/>
    <cellStyle name="Вывод 3 2 7 3 6" xfId="18789" xr:uid="{91CF7619-2903-4639-8C47-2506995A990F}"/>
    <cellStyle name="Вывод 3 2 7 4" xfId="2928" xr:uid="{5F258F49-2377-4EB7-8DEB-5FB4694AC9D0}"/>
    <cellStyle name="Вывод 3 2 7 5" xfId="6267" xr:uid="{559E3A08-B8C2-4F1B-8B33-D8675E73640C}"/>
    <cellStyle name="Вывод 3 2 7 6" xfId="7704" xr:uid="{837FBB30-A0C2-421C-B1B8-5E934988B333}"/>
    <cellStyle name="Вывод 3 2 7 7" xfId="10530" xr:uid="{5CB73E2F-0B1B-4A81-A23B-41BC7CE63DD2}"/>
    <cellStyle name="Вывод 3 2 7 8" xfId="15898" xr:uid="{68AAD75D-C927-4F13-8597-AA3E82887C1F}"/>
    <cellStyle name="Вывод 3 2 7 9" xfId="16390" xr:uid="{1A173507-5782-4EA8-BB30-364CE1199A33}"/>
    <cellStyle name="Вывод 3 2 8" xfId="779" xr:uid="{D3280844-7FAA-47FD-A0F2-911BD22720E3}"/>
    <cellStyle name="Вывод 3 2 8 10" xfId="18326" xr:uid="{E21AB348-4819-49FA-B8C1-0A23F6153FA8}"/>
    <cellStyle name="Вывод 3 2 8 2" xfId="2140" xr:uid="{87A6E2BE-F15A-4314-A711-9A493E535810}"/>
    <cellStyle name="Вывод 3 2 8 2 2" xfId="4398" xr:uid="{C267FCA9-DDEC-4169-AF75-D3C5958AE723}"/>
    <cellStyle name="Вывод 3 2 8 2 3" xfId="9023" xr:uid="{9790ED71-CC6D-4CF0-B0D2-4B2D30874F16}"/>
    <cellStyle name="Вывод 3 2 8 2 4" xfId="12013" xr:uid="{4C2E9B28-7B31-44B8-95BD-58356708FBDF}"/>
    <cellStyle name="Вывод 3 2 8 2 5" xfId="15454" xr:uid="{B4F9EB88-D8E2-44D8-9441-B485842A9196}"/>
    <cellStyle name="Вывод 3 2 8 2 6" xfId="19675" xr:uid="{763C6765-7E35-4316-8395-F6F24DA2BC8A}"/>
    <cellStyle name="Вывод 3 2 8 3" xfId="1368" xr:uid="{B2229180-2544-459D-83BD-3F3B55DB41DE}"/>
    <cellStyle name="Вывод 3 2 8 3 2" xfId="3633" xr:uid="{7A0E35DD-7851-479E-88E2-0E6F38755E2A}"/>
    <cellStyle name="Вывод 3 2 8 3 3" xfId="7689" xr:uid="{E375258F-B6DC-4C21-8AD1-4E4D9726BE94}"/>
    <cellStyle name="Вывод 3 2 8 3 4" xfId="11240" xr:uid="{5F87BCED-7208-48C5-A7CE-8D900C9E26B7}"/>
    <cellStyle name="Вывод 3 2 8 3 5" xfId="15639" xr:uid="{9A06F6E3-8748-46BC-BD62-7A0DC36B00BA}"/>
    <cellStyle name="Вывод 3 2 8 3 6" xfId="18910" xr:uid="{F549198A-30E8-4AE1-9FA8-19CD3F7103B4}"/>
    <cellStyle name="Вывод 3 2 8 4" xfId="3049" xr:uid="{3BEB5DB9-3EF8-44D3-86CD-0D69A0C32A72}"/>
    <cellStyle name="Вывод 3 2 8 5" xfId="6269" xr:uid="{30220AF3-80FF-4FD1-B735-723A00CADDC3}"/>
    <cellStyle name="Вывод 3 2 8 6" xfId="8255" xr:uid="{B139E3EF-5F0E-4528-8492-27E1DB122030}"/>
    <cellStyle name="Вывод 3 2 8 7" xfId="10651" xr:uid="{7FE47CEF-B2E6-43AE-AE72-750050EB23BA}"/>
    <cellStyle name="Вывод 3 2 8 8" xfId="14065" xr:uid="{E343D119-F2F3-4119-BF68-0F1372B62436}"/>
    <cellStyle name="Вывод 3 2 8 9" xfId="16511" xr:uid="{5A646214-D46F-4E96-AB29-C220D69B1A1A}"/>
    <cellStyle name="Вывод 3 2 9" xfId="855" xr:uid="{D8378CBA-7B11-4C80-8F72-62152568255B}"/>
    <cellStyle name="Вывод 3 2 9 10" xfId="18402" xr:uid="{FA7F4068-C5FB-4C50-AE71-8B25B08637CD}"/>
    <cellStyle name="Вывод 3 2 9 2" xfId="2216" xr:uid="{245BFB80-216D-496F-87F1-5061B080D348}"/>
    <cellStyle name="Вывод 3 2 9 2 2" xfId="4474" xr:uid="{69DAFB01-A9FA-4F74-8578-08A5A8CB5A02}"/>
    <cellStyle name="Вывод 3 2 9 2 3" xfId="9099" xr:uid="{ADFBB071-3F0F-4D1B-B71C-A9B1DA9DD2A8}"/>
    <cellStyle name="Вывод 3 2 9 2 4" xfId="12089" xr:uid="{2AA26E2E-1C11-4A14-83B3-2B33A6CE2B37}"/>
    <cellStyle name="Вывод 3 2 9 2 5" xfId="13316" xr:uid="{CF54BB81-5D92-4C26-A74E-48B0DE08E2A0}"/>
    <cellStyle name="Вывод 3 2 9 2 6" xfId="19751" xr:uid="{C6878633-C32C-4A05-9D07-0FA89DAF0045}"/>
    <cellStyle name="Вывод 3 2 9 3" xfId="1444" xr:uid="{FCAEC4E1-C246-4842-82D3-6F0CE39678FA}"/>
    <cellStyle name="Вывод 3 2 9 3 2" xfId="3709" xr:uid="{5FBECD92-52DA-47C4-BC16-75473D6367A6}"/>
    <cellStyle name="Вывод 3 2 9 3 3" xfId="7631" xr:uid="{D8D26C07-89A0-4599-AB86-4B71751E2F62}"/>
    <cellStyle name="Вывод 3 2 9 3 4" xfId="11316" xr:uid="{5A47EF9D-6CD3-4B11-9318-3C6F5DB7C834}"/>
    <cellStyle name="Вывод 3 2 9 3 5" xfId="15865" xr:uid="{7632A10D-2B2A-4BEC-8678-11BD548D8A66}"/>
    <cellStyle name="Вывод 3 2 9 3 6" xfId="18986" xr:uid="{AAA82BC2-4ECC-4428-9E35-028A4F812D85}"/>
    <cellStyle name="Вывод 3 2 9 4" xfId="3125" xr:uid="{54C65444-E98E-4CBB-9EF1-100C4038B1CF}"/>
    <cellStyle name="Вывод 3 2 9 5" xfId="6270" xr:uid="{94FCA0D4-3620-477D-A86D-33CB46CAC265}"/>
    <cellStyle name="Вывод 3 2 9 6" xfId="8179" xr:uid="{F64E3A05-64C0-4456-B35E-DF6C15140BE7}"/>
    <cellStyle name="Вывод 3 2 9 7" xfId="10727" xr:uid="{876F5D2D-DA13-444D-9B03-C930A05FDAAA}"/>
    <cellStyle name="Вывод 3 2 9 8" xfId="14615" xr:uid="{22342E19-2522-47FA-82C0-1F34118FECAB}"/>
    <cellStyle name="Вывод 3 2 9 9" xfId="16587" xr:uid="{22566369-294D-4747-9E2F-4DA79C20C777}"/>
    <cellStyle name="Вывод 3 20" xfId="8566" xr:uid="{F7B4F99B-BBA6-49CC-A32B-C7F48821CE06}"/>
    <cellStyle name="Вывод 3 21" xfId="10284" xr:uid="{3E7D8E3D-6FD3-48D0-B2D3-AFC5D692D5DB}"/>
    <cellStyle name="Вывод 3 22" xfId="15048" xr:uid="{51DF12AD-B58A-4FD6-9E4A-4C8E9802AD08}"/>
    <cellStyle name="Вывод 3 23" xfId="14463" xr:uid="{756C3329-14BC-4334-8C36-F92D1666BB9F}"/>
    <cellStyle name="Вывод 3 24" xfId="17711" xr:uid="{969A39A9-0DB9-4478-BDB1-09ECA7A8E7C2}"/>
    <cellStyle name="Вывод 3 25" xfId="17951" xr:uid="{6CC41287-F032-493B-945E-316FF80F79CC}"/>
    <cellStyle name="Вывод 3 3" xfId="98" xr:uid="{00000000-0005-0000-0000-000037000000}"/>
    <cellStyle name="Вывод 3 3 10" xfId="2469" xr:uid="{3BEA9FCE-CC7C-47DE-BFC6-4233B751A87F}"/>
    <cellStyle name="Вывод 3 3 10 2" xfId="4725" xr:uid="{443F1988-1E32-4232-9652-B2B1E69549F2}"/>
    <cellStyle name="Вывод 3 3 10 3" xfId="9352" xr:uid="{972434E3-AD2C-4228-870D-CF29FB2E8303}"/>
    <cellStyle name="Вывод 3 3 10 4" xfId="12342" xr:uid="{1F225968-2090-4B3C-A0A6-4B6D71A97C05}"/>
    <cellStyle name="Вывод 3 3 10 5" xfId="16005" xr:uid="{4A007CD3-CBB2-4EA3-8B40-8F575C9A709F}"/>
    <cellStyle name="Вывод 3 3 10 6" xfId="16778" xr:uid="{5072500F-C119-42CA-8092-BA88798B0BAF}"/>
    <cellStyle name="Вывод 3 3 10 7" xfId="20002" xr:uid="{1B9C6421-25B8-4EEA-BE8B-CBCF9F69F778}"/>
    <cellStyle name="Вывод 3 3 11" xfId="2707" xr:uid="{40A57C35-CD21-49E2-914F-6DD452E4AF2B}"/>
    <cellStyle name="Вывод 3 3 11 2" xfId="4957" xr:uid="{69F47334-C3AD-49FD-B7E2-86DDF1908C29}"/>
    <cellStyle name="Вывод 3 3 11 3" xfId="9588" xr:uid="{90FC54D8-7585-4359-AAA0-A09E36A7EDC1}"/>
    <cellStyle name="Вывод 3 3 11 4" xfId="12578" xr:uid="{C3EA82B4-2D19-43A5-BBDC-E00FF89372C3}"/>
    <cellStyle name="Вывод 3 3 11 5" xfId="15575" xr:uid="{5BE69307-9722-422B-84D3-3CFBF75A24FA}"/>
    <cellStyle name="Вывод 3 3 11 6" xfId="17010" xr:uid="{688175B9-115A-4D82-B5F8-97B25FCD1DF6}"/>
    <cellStyle name="Вывод 3 3 11 7" xfId="20236" xr:uid="{1BE33129-C8D2-4E81-97E3-8C807D832443}"/>
    <cellStyle name="Вывод 3 3 12" xfId="443" xr:uid="{319378D1-B0A7-4DF5-91A4-72EB9E3EA360}"/>
    <cellStyle name="Вывод 3 3 12 2" xfId="5272" xr:uid="{4BB62079-0BD4-4DD2-A378-73F8C67D628F}"/>
    <cellStyle name="Вывод 3 3 12 3" xfId="9901" xr:uid="{68A2E0CA-7989-4FD6-A39B-11B88420A4D4}"/>
    <cellStyle name="Вывод 3 3 12 4" xfId="12893" xr:uid="{E184E80F-4E10-43DC-A1AC-24F075FF6024}"/>
    <cellStyle name="Вывод 3 3 12 5" xfId="14399" xr:uid="{C8C84951-E5CC-42B0-9B2E-41D34FB39BFA}"/>
    <cellStyle name="Вывод 3 3 12 6" xfId="17323" xr:uid="{5DE2D0EF-C234-42B7-B060-5931AFA4F333}"/>
    <cellStyle name="Вывод 3 3 13" xfId="5441" xr:uid="{390BDC17-C4A5-455A-BFE8-F676E1006C60}"/>
    <cellStyle name="Вывод 3 3 13 2" xfId="10072" xr:uid="{6361AF05-AD44-4C88-9669-E71F82260E71}"/>
    <cellStyle name="Вывод 3 3 13 3" xfId="13064" xr:uid="{FA97801A-AD73-4C27-BB28-992BC89E60ED}"/>
    <cellStyle name="Вывод 3 3 13 4" xfId="13984" xr:uid="{48342C22-6CFE-4A96-BA4B-CE2CD65ED1CC}"/>
    <cellStyle name="Вывод 3 3 13 5" xfId="17490" xr:uid="{86BA1683-8EF8-4724-8B0E-02191807525B}"/>
    <cellStyle name="Вывод 3 3 14" xfId="6271" xr:uid="{04B74A38-D05D-437E-A1F5-5D1CAFEA3C5A}"/>
    <cellStyle name="Вывод 3 3 15" xfId="8542" xr:uid="{A812B47A-F114-4671-8DC6-3861F7690823}"/>
    <cellStyle name="Вывод 3 3 16" xfId="10315" xr:uid="{B725364C-AFD1-4245-B342-60A878A35AF2}"/>
    <cellStyle name="Вывод 3 3 17" xfId="13850" xr:uid="{F53D036C-951E-4BDB-AE6A-AE47DBAEA3B8}"/>
    <cellStyle name="Вывод 3 3 18" xfId="16175" xr:uid="{D72EED55-7B0A-4B33-8288-BF31B6FCC2B3}"/>
    <cellStyle name="Вывод 3 3 19" xfId="17742" xr:uid="{76888697-9408-481C-83F4-B71F88CF8AF1}"/>
    <cellStyle name="Вывод 3 3 2" xfId="187" xr:uid="{8DBF072B-42DF-4D6D-8F17-0821A1F8C030}"/>
    <cellStyle name="Вывод 3 3 2 10" xfId="8474" xr:uid="{BE82BD70-18B4-4E30-82E4-FE8F8ADF8810}"/>
    <cellStyle name="Вывод 3 3 2 11" xfId="10390" xr:uid="{2A8EB5CB-6958-464C-AFD7-76DC74442DA1}"/>
    <cellStyle name="Вывод 3 3 2 12" xfId="15927" xr:uid="{C65FC8D9-0A36-4A39-9817-344C4E4E3922}"/>
    <cellStyle name="Вывод 3 3 2 13" xfId="16250" xr:uid="{530DB654-1811-494E-A022-C1B55C5EB04C}"/>
    <cellStyle name="Вывод 3 3 2 14" xfId="17830" xr:uid="{743E2B83-60FB-4244-9C20-3DBC7A06B960}"/>
    <cellStyle name="Вывод 3 3 2 15" xfId="18066" xr:uid="{0228424B-E014-40FD-8C54-F47FD3A7E369}"/>
    <cellStyle name="Вывод 3 3 2 2" xfId="1711" xr:uid="{FBC92074-303B-4B6F-B85E-067E46E2B4AC}"/>
    <cellStyle name="Вывод 3 3 2 2 2" xfId="3969" xr:uid="{8154F679-34A2-4B33-89D3-BA3E548F1DC6}"/>
    <cellStyle name="Вывод 3 3 2 2 3" xfId="6273" xr:uid="{28D419A4-DDDE-46A7-875A-7DABBA29AD67}"/>
    <cellStyle name="Вывод 3 3 2 2 4" xfId="7392" xr:uid="{BF2B81CC-1985-4092-AC7E-4B5EF137E7AB}"/>
    <cellStyle name="Вывод 3 3 2 2 5" xfId="11583" xr:uid="{5232D0AE-B2CF-41C5-B8F2-2F71E2105B48}"/>
    <cellStyle name="Вывод 3 3 2 2 6" xfId="13419" xr:uid="{B24C47B2-374E-4E92-9A9A-E8885E43CF0F}"/>
    <cellStyle name="Вывод 3 3 2 2 7" xfId="19246" xr:uid="{0016EC56-5814-42E5-A2F3-D9EA4DE9A3C6}"/>
    <cellStyle name="Вывод 3 3 2 3" xfId="1915" xr:uid="{8317F00E-4DE7-4C3A-BD63-51CEA361E176}"/>
    <cellStyle name="Вывод 3 3 2 3 2" xfId="4173" xr:uid="{AD178041-6E44-4EC3-A5D3-DBF25CDD203F}"/>
    <cellStyle name="Вывод 3 3 2 3 3" xfId="6274" xr:uid="{83DE88DF-6276-4D04-BAC8-ECB980D1D021}"/>
    <cellStyle name="Вывод 3 3 2 3 4" xfId="8798" xr:uid="{243CBC21-D175-40DC-B26C-911C826F4C98}"/>
    <cellStyle name="Вывод 3 3 2 3 5" xfId="11788" xr:uid="{79621EC7-8D43-4D23-845D-C0A8B4B17422}"/>
    <cellStyle name="Вывод 3 3 2 3 6" xfId="15483" xr:uid="{3B0A3E88-7113-46B0-8002-EAA279045A96}"/>
    <cellStyle name="Вывод 3 3 2 3 7" xfId="19450" xr:uid="{CECDD229-24E7-4D54-BAF3-8C27D1F961C1}"/>
    <cellStyle name="Вывод 3 3 2 4" xfId="1107" xr:uid="{0B2A1DE6-1A1E-472D-A153-754F2F800C9D}"/>
    <cellStyle name="Вывод 3 3 2 4 2" xfId="3372" xr:uid="{810C2E46-FC27-4F3C-A083-08E4D495FC71}"/>
    <cellStyle name="Вывод 3 3 2 4 3" xfId="6275" xr:uid="{2B05552D-5D5F-4C48-A1EC-6F96CB8F8563}"/>
    <cellStyle name="Вывод 3 3 2 4 4" xfId="7936" xr:uid="{7AA65CF8-C4DF-4A33-8BB9-310854552454}"/>
    <cellStyle name="Вывод 3 3 2 4 5" xfId="10979" xr:uid="{E326ECD0-F94E-4470-A916-D6A89F630C88}"/>
    <cellStyle name="Вывод 3 3 2 4 6" xfId="13420" xr:uid="{FC91CC8C-8B38-440A-97DF-97D1BB9A0775}"/>
    <cellStyle name="Вывод 3 3 2 4 7" xfId="18649" xr:uid="{19AD1476-FFBE-45AD-8AE0-2E764C9EBE6D}"/>
    <cellStyle name="Вывод 3 3 2 5" xfId="2658" xr:uid="{164936F3-1A7D-4CDA-A7FD-42A041576471}"/>
    <cellStyle name="Вывод 3 3 2 5 2" xfId="4908" xr:uid="{56C457BE-0D1D-451D-A336-2794CDC8EC2C}"/>
    <cellStyle name="Вывод 3 3 2 5 3" xfId="6276" xr:uid="{EA22B35C-CB32-4DCE-B981-2789D71CF920}"/>
    <cellStyle name="Вывод 3 3 2 5 4" xfId="9539" xr:uid="{BBFE7E9A-72AE-4A89-97F8-12B07CE08348}"/>
    <cellStyle name="Вывод 3 3 2 5 5" xfId="12529" xr:uid="{CDCE58E1-797B-432F-9120-3B9146388C1F}"/>
    <cellStyle name="Вывод 3 3 2 5 6" xfId="14106" xr:uid="{2BC4CE1D-11ED-4601-8260-E0A697C79513}"/>
    <cellStyle name="Вывод 3 3 2 5 7" xfId="16961" xr:uid="{08B92F04-6576-4661-8E79-EBCCC844C8D7}"/>
    <cellStyle name="Вывод 3 3 2 5 8" xfId="20187" xr:uid="{D1BDEE17-9BB6-4B08-B9A1-48637EAC7065}"/>
    <cellStyle name="Вывод 3 3 2 6" xfId="2792" xr:uid="{81662C85-A3AB-43D9-BE9F-7C7BB149C220}"/>
    <cellStyle name="Вывод 3 3 2 6 2" xfId="5042" xr:uid="{95524E4F-CF90-4B98-BFCB-28AF1D7E796B}"/>
    <cellStyle name="Вывод 3 3 2 6 3" xfId="6277" xr:uid="{93A93CDF-8451-4F5F-A868-3017524A0F0A}"/>
    <cellStyle name="Вывод 3 3 2 6 4" xfId="9673" xr:uid="{A4BF87AC-9FFB-4DEE-BAD0-4A8B392FE83C}"/>
    <cellStyle name="Вывод 3 3 2 6 5" xfId="12663" xr:uid="{83AD78DE-1DB0-485A-A18E-5AC83437AB0B}"/>
    <cellStyle name="Вывод 3 3 2 6 6" xfId="15700" xr:uid="{602EEF32-7102-4478-8681-B0187DEE676F}"/>
    <cellStyle name="Вывод 3 3 2 6 7" xfId="17095" xr:uid="{373B78D8-AD9C-4BD9-8CBC-CBFF35D76A76}"/>
    <cellStyle name="Вывод 3 3 2 6 8" xfId="20321" xr:uid="{17437382-0A70-41DA-BC42-8A75D68B8BA7}"/>
    <cellStyle name="Вывод 3 3 2 7" xfId="518" xr:uid="{7618478D-C192-416E-8CF6-567637910CE4}"/>
    <cellStyle name="Вывод 3 3 2 7 2" xfId="5262" xr:uid="{23F719AE-ABB8-4DF3-B2E6-BAB87877AB1E}"/>
    <cellStyle name="Вывод 3 3 2 7 3" xfId="9891" xr:uid="{440F464F-9482-4C36-8B46-C89203285DE1}"/>
    <cellStyle name="Вывод 3 3 2 7 4" xfId="12883" xr:uid="{3AE78A6E-260D-49A3-82F8-1C4537D68257}"/>
    <cellStyle name="Вывод 3 3 2 7 5" xfId="15965" xr:uid="{33F8AAAF-017E-4542-9D62-718C64DBFD10}"/>
    <cellStyle name="Вывод 3 3 2 7 6" xfId="17313" xr:uid="{32F5D61D-EDD1-46C3-9133-0138B1025648}"/>
    <cellStyle name="Вывод 3 3 2 8" xfId="5526" xr:uid="{12A09638-6DD9-404C-A461-22B409464620}"/>
    <cellStyle name="Вывод 3 3 2 8 2" xfId="10157" xr:uid="{8637A350-2143-4716-B46C-C22C31E37ECB}"/>
    <cellStyle name="Вывод 3 3 2 8 3" xfId="13149" xr:uid="{222E176D-C7D4-424E-AE5F-D441C8DFB0E3}"/>
    <cellStyle name="Вывод 3 3 2 8 4" xfId="15173" xr:uid="{F5FCC88D-ADAC-4ED1-AC4E-5E75E24DCAFB}"/>
    <cellStyle name="Вывод 3 3 2 8 5" xfId="17575" xr:uid="{DC7FA511-F08F-4A01-9CD0-1CAC2C455EE8}"/>
    <cellStyle name="Вывод 3 3 2 9" xfId="6272" xr:uid="{08CFE3F5-654F-415E-8099-0D8DBD0804D9}"/>
    <cellStyle name="Вывод 3 3 20" xfId="17981" xr:uid="{14FF1B6F-2FF4-4FB3-9960-857C3F7FE12F}"/>
    <cellStyle name="Вывод 3 3 3" xfId="263" xr:uid="{9ECB1568-7D70-4341-A63B-AF80FE2B2FF4}"/>
    <cellStyle name="Вывод 3 3 3 10" xfId="8406" xr:uid="{63762517-7785-4A58-A195-DA3BFA2FF842}"/>
    <cellStyle name="Вывод 3 3 3 11" xfId="10470" xr:uid="{0E650A2F-D359-4350-A46D-CF7A1000A918}"/>
    <cellStyle name="Вывод 3 3 3 12" xfId="15848" xr:uid="{EF08BD31-313E-4820-8AD0-8A38E983EC04}"/>
    <cellStyle name="Вывод 3 3 3 13" xfId="16330" xr:uid="{6E53E6D4-85BD-47F0-8F6B-8836BD60D36A}"/>
    <cellStyle name="Вывод 3 3 3 14" xfId="17906" xr:uid="{7430403C-C6A5-4038-999B-8C6460C710EE}"/>
    <cellStyle name="Вывод 3 3 3 15" xfId="18141" xr:uid="{112EB3E5-8D78-47AC-A75B-1D3B165E9518}"/>
    <cellStyle name="Вывод 3 3 3 2" xfId="1786" xr:uid="{2C71CD4D-8A02-4F05-9221-11797198F482}"/>
    <cellStyle name="Вывод 3 3 3 2 2" xfId="4044" xr:uid="{5E8A0F22-7197-42A3-9411-F9A001DB02C0}"/>
    <cellStyle name="Вывод 3 3 3 2 3" xfId="6280" xr:uid="{16ECFABA-AA9A-4E5E-9B33-703971FBD7CE}"/>
    <cellStyle name="Вывод 3 3 3 2 4" xfId="8669" xr:uid="{E74D1CC2-DC63-4D08-B12C-96F4452BBC46}"/>
    <cellStyle name="Вывод 3 3 3 2 5" xfId="11659" xr:uid="{EC40C986-FD7E-4857-BC9B-CDFA9CF6E8A8}"/>
    <cellStyle name="Вывод 3 3 3 2 6" xfId="15982" xr:uid="{247A1286-4F84-419F-A6F2-2BD226E7E142}"/>
    <cellStyle name="Вывод 3 3 3 2 7" xfId="19321" xr:uid="{2AC75578-9721-429B-8A3A-40B195913295}"/>
    <cellStyle name="Вывод 3 3 3 3" xfId="1959" xr:uid="{54F6EA25-4823-4CE9-B7A4-DA6C493605A4}"/>
    <cellStyle name="Вывод 3 3 3 3 2" xfId="4217" xr:uid="{9DE5B8E2-3ADB-4E14-B95F-FC26615A8DCB}"/>
    <cellStyle name="Вывод 3 3 3 3 3" xfId="6281" xr:uid="{89DBAA32-1BAC-4206-9456-880D9E5AF155}"/>
    <cellStyle name="Вывод 3 3 3 3 4" xfId="8842" xr:uid="{D9C15188-950E-4176-BDE1-47C5BC05A321}"/>
    <cellStyle name="Вывод 3 3 3 3 5" xfId="11832" xr:uid="{958BF791-FA4F-46D3-AA68-A6CB0D5BD2D3}"/>
    <cellStyle name="Вывод 3 3 3 3 6" xfId="13770" xr:uid="{98F10CEA-3096-4B22-8C3E-F55B26F46252}"/>
    <cellStyle name="Вывод 3 3 3 3 7" xfId="19494" xr:uid="{FC29B91E-E143-4E65-880D-A54DBA3DB726}"/>
    <cellStyle name="Вывод 3 3 3 4" xfId="1187" xr:uid="{ED1428D7-86C2-4F0E-A69D-2318E188BE38}"/>
    <cellStyle name="Вывод 3 3 3 4 2" xfId="3452" xr:uid="{9DE47AE8-4892-4691-80D1-F7D975548E55}"/>
    <cellStyle name="Вывод 3 3 3 4 3" xfId="6282" xr:uid="{3956D0CA-EEDF-440A-8FF6-B5D4DCF6AD6B}"/>
    <cellStyle name="Вывод 3 3 3 4 4" xfId="7376" xr:uid="{7DC55629-0985-46C4-8387-F93AFD11AF28}"/>
    <cellStyle name="Вывод 3 3 3 4 5" xfId="11059" xr:uid="{A5299A5B-BA10-4E18-97A6-16351B4D782A}"/>
    <cellStyle name="Вывод 3 3 3 4 6" xfId="13313" xr:uid="{AA4AA03B-A543-471B-BDCC-F2DF89A8310E}"/>
    <cellStyle name="Вывод 3 3 3 4 7" xfId="18729" xr:uid="{EFCDCEB1-1929-4817-9E6C-D9EE6C010D11}"/>
    <cellStyle name="Вывод 3 3 3 5" xfId="2579" xr:uid="{8A3A2EA6-9FFE-4964-AE18-5B2B8ED6FFCD}"/>
    <cellStyle name="Вывод 3 3 3 5 2" xfId="4830" xr:uid="{562EB23B-2FF5-40B2-91F4-1BFA16073B09}"/>
    <cellStyle name="Вывод 3 3 3 5 3" xfId="6283" xr:uid="{95258D05-E6F5-4288-B69A-2F02056363C7}"/>
    <cellStyle name="Вывод 3 3 3 5 4" xfId="9461" xr:uid="{3AE350B5-555D-4611-818C-BC65B3723129}"/>
    <cellStyle name="Вывод 3 3 3 5 5" xfId="12451" xr:uid="{341264C4-8F5D-4096-83B9-057401233C56}"/>
    <cellStyle name="Вывод 3 3 3 5 6" xfId="13352" xr:uid="{1CE1DEF0-1AF4-4F3F-97C0-F3259BC93581}"/>
    <cellStyle name="Вывод 3 3 3 5 7" xfId="16883" xr:uid="{EDD0C0D5-5CBA-49E7-9EA0-5F75EF109CD0}"/>
    <cellStyle name="Вывод 3 3 3 5 8" xfId="20108" xr:uid="{9584CD49-DF17-44AD-B415-586A9FBCBC8B}"/>
    <cellStyle name="Вывод 3 3 3 6" xfId="2867" xr:uid="{3E942D24-6A3C-42BD-A4F9-D18ACFECAD53}"/>
    <cellStyle name="Вывод 3 3 3 6 2" xfId="5117" xr:uid="{F99FFE9A-675F-430F-88ED-40EF34C813AD}"/>
    <cellStyle name="Вывод 3 3 3 6 3" xfId="6284" xr:uid="{51169E7E-AE3E-4587-B608-891E5AB2C2BD}"/>
    <cellStyle name="Вывод 3 3 3 6 4" xfId="9748" xr:uid="{183CAEE4-D31A-4E0B-98B5-7ABE9A00EC9D}"/>
    <cellStyle name="Вывод 3 3 3 6 5" xfId="12738" xr:uid="{08AFAB0A-2C2E-4BF6-A6DD-C7000D05652E}"/>
    <cellStyle name="Вывод 3 3 3 6 6" xfId="14009" xr:uid="{4A3283A0-DE0A-48C1-94DA-954B3F32F4F9}"/>
    <cellStyle name="Вывод 3 3 3 6 7" xfId="17170" xr:uid="{BB77C8FD-9CE5-4B7C-A3DA-6582A77C350A}"/>
    <cellStyle name="Вывод 3 3 3 6 8" xfId="20396" xr:uid="{2AECE3DC-8A6F-4A26-87AC-E64157EC24B7}"/>
    <cellStyle name="Вывод 3 3 3 7" xfId="598" xr:uid="{89A0D57A-EF2A-43C5-B8BD-534475897F63}"/>
    <cellStyle name="Вывод 3 3 3 7 2" xfId="5366" xr:uid="{FCEA8516-4785-4FBC-8F5B-D860A4020CF6}"/>
    <cellStyle name="Вывод 3 3 3 7 3" xfId="9995" xr:uid="{8D941E2F-F068-43B1-9E77-864CE2703804}"/>
    <cellStyle name="Вывод 3 3 3 7 4" xfId="12987" xr:uid="{C7F41C04-6F3B-4009-86CF-5CEF8AA7BB73}"/>
    <cellStyle name="Вывод 3 3 3 7 5" xfId="13691" xr:uid="{C8BD9ABD-F61F-44D1-B05E-AFC3578C78B2}"/>
    <cellStyle name="Вывод 3 3 3 7 6" xfId="17416" xr:uid="{CCA32C86-3656-475E-8C96-F929C84A44B4}"/>
    <cellStyle name="Вывод 3 3 3 8" xfId="5601" xr:uid="{5AD61ACD-0F31-402D-98A3-109841E56FAF}"/>
    <cellStyle name="Вывод 3 3 3 8 2" xfId="10232" xr:uid="{9B026E73-A7BE-4B62-88C9-7C8CBA167C10}"/>
    <cellStyle name="Вывод 3 3 3 8 3" xfId="13224" xr:uid="{8CFC4592-778F-4A17-AB46-D284B448EDAB}"/>
    <cellStyle name="Вывод 3 3 3 8 4" xfId="8605" xr:uid="{6B55D6BD-EF23-4E7A-8328-8CB11E90323D}"/>
    <cellStyle name="Вывод 3 3 3 8 5" xfId="17650" xr:uid="{B1288A3D-8683-48BF-9DD9-FD03B3735708}"/>
    <cellStyle name="Вывод 3 3 3 9" xfId="6278" xr:uid="{E08FBF5D-4D3C-4D0C-988E-2049A36EB555}"/>
    <cellStyle name="Вывод 3 3 4" xfId="678" xr:uid="{FC5E375A-197B-4C3C-B893-5A87F8282042}"/>
    <cellStyle name="Вывод 3 3 4 10" xfId="18225" xr:uid="{948553F8-B069-404E-B66F-EDD3BD2A4D44}"/>
    <cellStyle name="Вывод 3 3 4 2" xfId="2039" xr:uid="{D11E72CE-A93B-494D-94FF-F73391D159E5}"/>
    <cellStyle name="Вывод 3 3 4 2 2" xfId="4297" xr:uid="{1BED0A82-1DC0-41E0-8260-C300167B534E}"/>
    <cellStyle name="Вывод 3 3 4 2 3" xfId="8922" xr:uid="{43ADDF30-59FE-49AC-8056-3877368CA6FC}"/>
    <cellStyle name="Вывод 3 3 4 2 4" xfId="11912" xr:uid="{AF1B3FE2-1F3A-4436-811B-A2E38B8C1445}"/>
    <cellStyle name="Вывод 3 3 4 2 5" xfId="15906" xr:uid="{B4DDCE95-2A9A-4FBE-A631-56CCE2665F2E}"/>
    <cellStyle name="Вывод 3 3 4 2 6" xfId="19574" xr:uid="{298375F8-1E41-4BD7-B5A3-183375F2F21F}"/>
    <cellStyle name="Вывод 3 3 4 3" xfId="1267" xr:uid="{33D7FBD9-8641-40DA-A130-C38FB5A4917E}"/>
    <cellStyle name="Вывод 3 3 4 3 2" xfId="3532" xr:uid="{BA2A5E97-3C43-4FFE-AA37-FF97EFBB83F1}"/>
    <cellStyle name="Вывод 3 3 4 3 3" xfId="7772" xr:uid="{CE4AEE26-3A03-4839-A979-2C071B499A9F}"/>
    <cellStyle name="Вывод 3 3 4 3 4" xfId="11139" xr:uid="{240FDF8A-8765-4937-8836-F8DC0E4C1775}"/>
    <cellStyle name="Вывод 3 3 4 3 5" xfId="13977" xr:uid="{C848FBA4-4A8D-4F29-9135-604472FA3E70}"/>
    <cellStyle name="Вывод 3 3 4 3 6" xfId="18809" xr:uid="{A2339A1C-3B74-4CC1-894F-049856897A55}"/>
    <cellStyle name="Вывод 3 3 4 4" xfId="2948" xr:uid="{8D89F84F-C72F-4C04-A8F0-61506489F9F8}"/>
    <cellStyle name="Вывод 3 3 4 5" xfId="6285" xr:uid="{F83EA6F9-8044-4003-931A-0B66C759E94F}"/>
    <cellStyle name="Вывод 3 3 4 6" xfId="8346" xr:uid="{7FEBBFBF-5672-4405-8C79-65159FA6A3EB}"/>
    <cellStyle name="Вывод 3 3 4 7" xfId="10550" xr:uid="{EFDE3E54-8279-41A2-A951-7CEA86C35873}"/>
    <cellStyle name="Вывод 3 3 4 8" xfId="14835" xr:uid="{E6F767E7-A226-4312-B925-A6A2A2916AE0}"/>
    <cellStyle name="Вывод 3 3 4 9" xfId="16410" xr:uid="{C55ABF7A-EF3E-4088-80DC-5D89D2C2AD49}"/>
    <cellStyle name="Вывод 3 3 5" xfId="799" xr:uid="{7220931D-ED1D-4900-8775-22B4F477C3E1}"/>
    <cellStyle name="Вывод 3 3 5 10" xfId="18346" xr:uid="{E96E7F57-46BA-476A-8F2D-47B2A9C557F4}"/>
    <cellStyle name="Вывод 3 3 5 2" xfId="2160" xr:uid="{6509057C-1888-4E0B-8736-B8695114BCEB}"/>
    <cellStyle name="Вывод 3 3 5 2 2" xfId="4418" xr:uid="{6D861200-A988-41C0-95DC-E6DF74601496}"/>
    <cellStyle name="Вывод 3 3 5 2 3" xfId="9043" xr:uid="{D00FA15D-EF72-4A8B-B3B1-A64B59671C94}"/>
    <cellStyle name="Вывод 3 3 5 2 4" xfId="12033" xr:uid="{49721CEE-C013-4B37-8752-7098CFFF68C1}"/>
    <cellStyle name="Вывод 3 3 5 2 5" xfId="14925" xr:uid="{E1FC4061-77E2-4795-86DC-C702E743B17C}"/>
    <cellStyle name="Вывод 3 3 5 2 6" xfId="19695" xr:uid="{EB7A271E-6F1B-4DC4-97CC-22CBE803BBF0}"/>
    <cellStyle name="Вывод 3 3 5 3" xfId="1388" xr:uid="{57BA7DE3-B8BF-4D04-B07D-0D6121DCC84C}"/>
    <cellStyle name="Вывод 3 3 5 3 2" xfId="3653" xr:uid="{F943F278-B2CC-4443-8DF5-D5D93703F6DE}"/>
    <cellStyle name="Вывод 3 3 5 3 3" xfId="7465" xr:uid="{45BDA7FB-2189-47D8-B1C1-910032BDE3CC}"/>
    <cellStyle name="Вывод 3 3 5 3 4" xfId="11260" xr:uid="{CB393AFE-FA31-4FAE-816B-761E3A5CCC65}"/>
    <cellStyle name="Вывод 3 3 5 3 5" xfId="15007" xr:uid="{D2AA79F7-1358-4D52-BAFE-0A4C6F2BCF94}"/>
    <cellStyle name="Вывод 3 3 5 3 6" xfId="18930" xr:uid="{F8A8B967-5795-4891-9AC5-2E3C82FEE357}"/>
    <cellStyle name="Вывод 3 3 5 4" xfId="3069" xr:uid="{A715B810-A4F1-44E0-B2D9-1C1223AE698D}"/>
    <cellStyle name="Вывод 3 3 5 5" xfId="6287" xr:uid="{80637C83-7DE8-4347-8757-58568B023BE5}"/>
    <cellStyle name="Вывод 3 3 5 6" xfId="8236" xr:uid="{2855F16E-5A21-4D1B-8A8E-C02C0DD87A06}"/>
    <cellStyle name="Вывод 3 3 5 7" xfId="10671" xr:uid="{8CEFD3C9-1C38-4F29-9A47-D5F42D48DA90}"/>
    <cellStyle name="Вывод 3 3 5 8" xfId="15205" xr:uid="{4A3C2DE2-3187-41B6-A860-E67B25EAC2B3}"/>
    <cellStyle name="Вывод 3 3 5 9" xfId="16531" xr:uid="{3B8B7099-42CD-42B4-AE91-D758EAE28101}"/>
    <cellStyle name="Вывод 3 3 6" xfId="875" xr:uid="{98219B14-38F1-473D-AA7D-B22A65BD4192}"/>
    <cellStyle name="Вывод 3 3 6 10" xfId="18422" xr:uid="{3DD612A6-15AA-438B-BC53-5FDD8148F935}"/>
    <cellStyle name="Вывод 3 3 6 2" xfId="2236" xr:uid="{F9958FEF-1307-487C-ABF0-092E45140BBD}"/>
    <cellStyle name="Вывод 3 3 6 2 2" xfId="4494" xr:uid="{275BE975-F452-49C4-B4C6-7CCBB69576C4}"/>
    <cellStyle name="Вывод 3 3 6 2 3" xfId="9119" xr:uid="{99BC7176-E757-43F9-A619-D3FAFAC09C42}"/>
    <cellStyle name="Вывод 3 3 6 2 4" xfId="12109" xr:uid="{10CA9E78-FB5D-4F89-9D52-A953655215FA}"/>
    <cellStyle name="Вывод 3 3 6 2 5" xfId="14025" xr:uid="{526B966C-CD2D-4E58-A220-981FF0B132F4}"/>
    <cellStyle name="Вывод 3 3 6 2 6" xfId="19771" xr:uid="{86BC824D-7F48-4A64-A03C-1F72DE17F29A}"/>
    <cellStyle name="Вывод 3 3 6 3" xfId="1464" xr:uid="{CD2B8212-8323-48F8-B346-FD1F1F14474B}"/>
    <cellStyle name="Вывод 3 3 6 3 2" xfId="3729" xr:uid="{E6901403-D8EE-4295-8792-AF02D96548F5}"/>
    <cellStyle name="Вывод 3 3 6 3 3" xfId="7496" xr:uid="{35E698E3-7696-41E5-86DA-9A893EC109AA}"/>
    <cellStyle name="Вывод 3 3 6 3 4" xfId="11336" xr:uid="{292E2DD8-9657-43ED-9072-BFB51D7929C5}"/>
    <cellStyle name="Вывод 3 3 6 3 5" xfId="15688" xr:uid="{23E882BA-21E4-4A35-B2A8-14F14A91774B}"/>
    <cellStyle name="Вывод 3 3 6 3 6" xfId="19006" xr:uid="{F1245493-BA75-43FA-9552-C7961A85F766}"/>
    <cellStyle name="Вывод 3 3 6 4" xfId="3145" xr:uid="{53F93909-25A4-4ADA-8649-E5405DBE2BBD}"/>
    <cellStyle name="Вывод 3 3 6 5" xfId="6289" xr:uid="{77F3C9F6-AAC9-43A0-8656-AD8727406E08}"/>
    <cellStyle name="Вывод 3 3 6 6" xfId="8166" xr:uid="{F7989A22-317B-4FCE-8253-A4AE9F7B6FA1}"/>
    <cellStyle name="Вывод 3 3 6 7" xfId="10747" xr:uid="{8D3DDC81-1E98-40A1-8139-A8D5CB39BF17}"/>
    <cellStyle name="Вывод 3 3 6 8" xfId="13578" xr:uid="{18D00B23-F36A-4647-8D3D-EAFA117B87F2}"/>
    <cellStyle name="Вывод 3 3 6 9" xfId="16607" xr:uid="{44EBFE2D-6C5F-4204-8DBF-D92A254849C3}"/>
    <cellStyle name="Вывод 3 3 7" xfId="749" xr:uid="{97BD6099-0358-414F-AC02-67AA3349C51B}"/>
    <cellStyle name="Вывод 3 3 7 10" xfId="18296" xr:uid="{ACD31918-BBD6-42D0-9253-4288076EEA27}"/>
    <cellStyle name="Вывод 3 3 7 2" xfId="2110" xr:uid="{3BD5DF28-5AE6-4FFC-805B-BF6B4413B4E7}"/>
    <cellStyle name="Вывод 3 3 7 2 2" xfId="4368" xr:uid="{F3E1F5FD-17DC-4D6A-8233-224CC3521CB2}"/>
    <cellStyle name="Вывод 3 3 7 2 3" xfId="8993" xr:uid="{005FE542-0C9E-4330-956C-504630369460}"/>
    <cellStyle name="Вывод 3 3 7 2 4" xfId="11983" xr:uid="{8CDA434E-5742-4355-8C92-D6BBBF7078DD}"/>
    <cellStyle name="Вывод 3 3 7 2 5" xfId="16046" xr:uid="{BA81B8AD-6715-4754-81F3-9E2CDB109B90}"/>
    <cellStyle name="Вывод 3 3 7 2 6" xfId="19645" xr:uid="{4A1246C2-B8D7-4929-BCBE-2CAC4480DFF3}"/>
    <cellStyle name="Вывод 3 3 7 3" xfId="1338" xr:uid="{86661387-9091-4C99-B2E4-478B8D8665E6}"/>
    <cellStyle name="Вывод 3 3 7 3 2" xfId="3603" xr:uid="{763A57C0-723E-4FF9-B2A1-BB8C9BFDCF98}"/>
    <cellStyle name="Вывод 3 3 7 3 3" xfId="7523" xr:uid="{E875B77E-DF59-4916-A97A-6A0290D326E8}"/>
    <cellStyle name="Вывод 3 3 7 3 4" xfId="11210" xr:uid="{000552A3-BD52-4DC7-A124-64F918A867F4}"/>
    <cellStyle name="Вывод 3 3 7 3 5" xfId="16027" xr:uid="{01FF345A-537E-4418-877F-6295C65049DE}"/>
    <cellStyle name="Вывод 3 3 7 3 6" xfId="18880" xr:uid="{0E8DD4DD-4ADD-4BEE-B49A-0B9BC2E31BD6}"/>
    <cellStyle name="Вывод 3 3 7 4" xfId="3019" xr:uid="{CBC066B9-C13F-47E4-B2BC-8EC158A1FF29}"/>
    <cellStyle name="Вывод 3 3 7 5" xfId="6291" xr:uid="{C9B30EFC-9E91-4D60-8D71-2DDC43400D79}"/>
    <cellStyle name="Вывод 3 3 7 6" xfId="8284" xr:uid="{9ECDF3F8-0522-430F-B8D2-177F326D64DC}"/>
    <cellStyle name="Вывод 3 3 7 7" xfId="10621" xr:uid="{95B32C84-70E6-4885-9721-726B3E4C2D97}"/>
    <cellStyle name="Вывод 3 3 7 8" xfId="14085" xr:uid="{B73E0618-C59D-4962-BBF4-38D62D266E72}"/>
    <cellStyle name="Вывод 3 3 7 9" xfId="16481" xr:uid="{7D09777A-6B5C-4585-B09F-AB4F9D9C6ED1}"/>
    <cellStyle name="Вывод 3 3 8" xfId="1018" xr:uid="{E4921B2A-980D-4D9E-A23A-0F446DC5C7E8}"/>
    <cellStyle name="Вывод 3 3 8 2" xfId="2379" xr:uid="{A0A265A1-ABE4-4AA4-9F20-CB29504C45FE}"/>
    <cellStyle name="Вывод 3 3 8 2 2" xfId="4637" xr:uid="{70D8656E-1E11-4FE6-AC50-A76308688821}"/>
    <cellStyle name="Вывод 3 3 8 2 3" xfId="9262" xr:uid="{AD0B8750-C59F-4F7A-8C74-F2B447670706}"/>
    <cellStyle name="Вывод 3 3 8 2 4" xfId="12252" xr:uid="{9AFF380F-6F48-4ADF-B608-44A23143C89E}"/>
    <cellStyle name="Вывод 3 3 8 2 5" xfId="14543" xr:uid="{7D7BD2BB-29B8-48A6-B2FA-3F149590966F}"/>
    <cellStyle name="Вывод 3 3 8 2 6" xfId="19914" xr:uid="{55F3931C-C56B-4947-B0D5-FAA4C489D36E}"/>
    <cellStyle name="Вывод 3 3 8 3" xfId="3288" xr:uid="{554BC8B7-478A-46C1-858E-83D82F143F12}"/>
    <cellStyle name="Вывод 3 3 8 4" xfId="6293" xr:uid="{17C0FB4F-CCE4-44AA-BDF5-7A222C354CAA}"/>
    <cellStyle name="Вывод 3 3 8 5" xfId="8025" xr:uid="{5DA7CC26-9B49-46C3-8621-F312D3FBD307}"/>
    <cellStyle name="Вывод 3 3 8 6" xfId="10890" xr:uid="{B777B1EC-C2DB-4E1C-B851-3B22541AC8A0}"/>
    <cellStyle name="Вывод 3 3 8 7" xfId="13318" xr:uid="{ED111CFF-EA49-43E3-8328-1866F3ED72DE}"/>
    <cellStyle name="Вывод 3 3 8 8" xfId="18565" xr:uid="{EE0E0361-D880-4575-B025-064D38E4F2D7}"/>
    <cellStyle name="Вывод 3 3 9" xfId="1909" xr:uid="{CE1A1BCF-8373-43EB-B503-2AD81556BB7F}"/>
    <cellStyle name="Вывод 3 3 9 2" xfId="4167" xr:uid="{AAD2927C-6A0E-4430-812B-BC6E8444FDE3}"/>
    <cellStyle name="Вывод 3 3 9 3" xfId="8792" xr:uid="{91FB787B-D4A1-462A-9E11-17AF86B20FAA}"/>
    <cellStyle name="Вывод 3 3 9 4" xfId="11782" xr:uid="{81F200FD-5420-42B4-95ED-1D836C9B3383}"/>
    <cellStyle name="Вывод 3 3 9 5" xfId="13926" xr:uid="{F6D581E8-A65C-4926-8093-265C4B88F706}"/>
    <cellStyle name="Вывод 3 3 9 6" xfId="19444" xr:uid="{9368AFF1-87A8-45D2-9256-A00F48B66FA8}"/>
    <cellStyle name="Вывод 3 4" xfId="113" xr:uid="{00000000-0005-0000-0000-000038000000}"/>
    <cellStyle name="Вывод 3 4 10" xfId="2594" xr:uid="{EBB4420B-CDEB-4A0A-97E2-F5F63F5D7CF9}"/>
    <cellStyle name="Вывод 3 4 10 2" xfId="4845" xr:uid="{E2C0667E-0637-4309-8861-85CF6FD972DE}"/>
    <cellStyle name="Вывод 3 4 10 3" xfId="9476" xr:uid="{A8F00784-8FD6-4E29-B6C1-E707BA3B9305}"/>
    <cellStyle name="Вывод 3 4 10 4" xfId="12466" xr:uid="{40F7DF87-A5F3-4066-BBE2-8E9E892D8C74}"/>
    <cellStyle name="Вывод 3 4 10 5" xfId="16089" xr:uid="{A91F1569-5CFF-40AD-87FD-977B2401B1AE}"/>
    <cellStyle name="Вывод 3 4 10 6" xfId="16898" xr:uid="{FDA254BF-90AC-4226-8F9B-6D97B8B0F491}"/>
    <cellStyle name="Вывод 3 4 10 7" xfId="20123" xr:uid="{2548E0BB-D6CE-4F95-A959-D4BFBEB49AF5}"/>
    <cellStyle name="Вывод 3 4 11" xfId="2722" xr:uid="{BC358C44-5197-4BE0-B25C-1ECE95CCD2C7}"/>
    <cellStyle name="Вывод 3 4 11 2" xfId="4972" xr:uid="{6F51EC9D-4530-475E-A7FF-3DE04F5D2886}"/>
    <cellStyle name="Вывод 3 4 11 3" xfId="9603" xr:uid="{BF3BA3E8-D2FB-4A84-B839-224ED86C71AA}"/>
    <cellStyle name="Вывод 3 4 11 4" xfId="12593" xr:uid="{1E86E749-8C20-4332-A34C-1EDF79B8E3EB}"/>
    <cellStyle name="Вывод 3 4 11 5" xfId="14637" xr:uid="{90CCE966-4802-43E6-B6D1-D3F523153474}"/>
    <cellStyle name="Вывод 3 4 11 6" xfId="17025" xr:uid="{266EA460-068D-4516-962F-F5A6991BCBC5}"/>
    <cellStyle name="Вывод 3 4 11 7" xfId="20251" xr:uid="{9692B96F-7E9D-4364-BD2C-4D6D585BC2A3}"/>
    <cellStyle name="Вывод 3 4 12" xfId="458" xr:uid="{472A83BD-5538-4843-B6EF-5017335B352A}"/>
    <cellStyle name="Вывод 3 4 12 2" xfId="5298" xr:uid="{7F50562A-FFF1-45FD-9783-AC918172C9AD}"/>
    <cellStyle name="Вывод 3 4 12 3" xfId="9927" xr:uid="{749399BA-821A-416E-9D59-6B4D4B17F129}"/>
    <cellStyle name="Вывод 3 4 12 4" xfId="12919" xr:uid="{A55154B0-8887-478E-B5C7-F4FCF8260E70}"/>
    <cellStyle name="Вывод 3 4 12 5" xfId="13675" xr:uid="{0D5E193C-F25F-4605-A4C5-1E79A95C2FD5}"/>
    <cellStyle name="Вывод 3 4 12 6" xfId="17348" xr:uid="{9DCD62A4-7EEC-487E-8000-905188C36503}"/>
    <cellStyle name="Вывод 3 4 13" xfId="5456" xr:uid="{5C286213-D126-4694-A1A2-5B978CD5F0F2}"/>
    <cellStyle name="Вывод 3 4 13 2" xfId="10087" xr:uid="{6B48118E-8FF8-4F3F-82A6-7D74960A288A}"/>
    <cellStyle name="Вывод 3 4 13 3" xfId="13079" xr:uid="{DA8869BB-6DA6-4F1D-897F-265A2CD2BFDC}"/>
    <cellStyle name="Вывод 3 4 13 4" xfId="14379" xr:uid="{93A7A4D6-4E4B-4881-8451-2EE1176C735F}"/>
    <cellStyle name="Вывод 3 4 13 5" xfId="17505" xr:uid="{116A0A77-CC57-48FD-AC90-DDB0BBB633AF}"/>
    <cellStyle name="Вывод 3 4 14" xfId="6294" xr:uid="{97148701-4BF1-43A5-8CEC-541D1B89CC59}"/>
    <cellStyle name="Вывод 3 4 15" xfId="8531" xr:uid="{04A0121F-E700-4CAD-9D03-0FD51BBAA744}"/>
    <cellStyle name="Вывод 3 4 16" xfId="10330" xr:uid="{B1A5CCF7-C15B-441E-B9EC-B69ADC522189}"/>
    <cellStyle name="Вывод 3 4 17" xfId="15646" xr:uid="{09BBD352-1B5E-4B08-8540-344E07D8041A}"/>
    <cellStyle name="Вывод 3 4 18" xfId="16190" xr:uid="{44688A83-79AF-410B-B143-48DD239B4556}"/>
    <cellStyle name="Вывод 3 4 19" xfId="17757" xr:uid="{001DC9BE-51FF-4DBD-A0E7-2C0286848927}"/>
    <cellStyle name="Вывод 3 4 2" xfId="202" xr:uid="{DF323047-59A2-4624-86AD-39A13D0864DE}"/>
    <cellStyle name="Вывод 3 4 2 10" xfId="8459" xr:uid="{A33CFFF9-CA87-42E1-8C07-E584251E9944}"/>
    <cellStyle name="Вывод 3 4 2 11" xfId="10405" xr:uid="{B028B6F8-7307-422F-A6D2-85B6F431C81D}"/>
    <cellStyle name="Вывод 3 4 2 12" xfId="15998" xr:uid="{59B68E74-E1EB-4618-AF58-2A18D45EF187}"/>
    <cellStyle name="Вывод 3 4 2 13" xfId="16265" xr:uid="{60F266ED-3639-4065-BEE1-5C2E13A04DB8}"/>
    <cellStyle name="Вывод 3 4 2 14" xfId="17845" xr:uid="{5328F7D8-06BA-468D-905F-68CD4B21F23E}"/>
    <cellStyle name="Вывод 3 4 2 15" xfId="18081" xr:uid="{CE5FAC53-C5AC-419C-8BB3-8DBE1EBDAB8A}"/>
    <cellStyle name="Вывод 3 4 2 2" xfId="1726" xr:uid="{C8B6401F-976D-4C16-BC55-7D8D0ED303F0}"/>
    <cellStyle name="Вывод 3 4 2 2 2" xfId="3984" xr:uid="{9C69C457-7166-4ED0-90F8-E064BA168301}"/>
    <cellStyle name="Вывод 3 4 2 2 3" xfId="6296" xr:uid="{F6819E33-CD56-4A8A-B0C8-A0878A18B329}"/>
    <cellStyle name="Вывод 3 4 2 2 4" xfId="7349" xr:uid="{88259706-E521-4FBA-9029-5F7A13AC4E29}"/>
    <cellStyle name="Вывод 3 4 2 2 5" xfId="11598" xr:uid="{06D2C378-EACA-4777-B608-C52A6DCCA411}"/>
    <cellStyle name="Вывод 3 4 2 2 6" xfId="14320" xr:uid="{B48883D9-1295-4CB1-9730-42EF9797C979}"/>
    <cellStyle name="Вывод 3 4 2 2 7" xfId="19261" xr:uid="{D1D9B8E2-3197-4FDF-ADF2-21CE3A9B516B}"/>
    <cellStyle name="Вывод 3 4 2 3" xfId="1645" xr:uid="{62762BA0-EF93-4E85-AA1C-AFFCB7D18E50}"/>
    <cellStyle name="Вывод 3 4 2 3 2" xfId="3905" xr:uid="{798F1B22-7D92-442E-B46F-F0FB09A1201B}"/>
    <cellStyle name="Вывод 3 4 2 3 3" xfId="6297" xr:uid="{9584AA85-8C34-45E5-B3F2-AF555CC85AAF}"/>
    <cellStyle name="Вывод 3 4 2 3 4" xfId="7330" xr:uid="{DD657328-D49F-4015-8495-F5D04AADB5D6}"/>
    <cellStyle name="Вывод 3 4 2 3 5" xfId="11516" xr:uid="{DBAA15B0-2DD5-48F1-ACDF-2E19492FE6E0}"/>
    <cellStyle name="Вывод 3 4 2 3 6" xfId="14608" xr:uid="{DC008578-D624-4E75-96E8-7A07A9B548F6}"/>
    <cellStyle name="Вывод 3 4 2 3 7" xfId="19182" xr:uid="{0279F81B-67EE-4853-A4D2-73439AB83A4F}"/>
    <cellStyle name="Вывод 3 4 2 4" xfId="1122" xr:uid="{626B1842-9FE4-4DFC-B2F6-D1D316E1DDC0}"/>
    <cellStyle name="Вывод 3 4 2 4 2" xfId="3387" xr:uid="{4C24F260-6576-41AF-BA5B-6653AA8F6F7D}"/>
    <cellStyle name="Вывод 3 4 2 4 3" xfId="6298" xr:uid="{E3436FEB-7A6E-4D17-9003-E443F4657502}"/>
    <cellStyle name="Вывод 3 4 2 4 4" xfId="7922" xr:uid="{C8F10CE0-1548-41B7-9293-430450E39BB6}"/>
    <cellStyle name="Вывод 3 4 2 4 5" xfId="10994" xr:uid="{0D566917-1AF8-4F80-853B-7AFF64F7BBD8}"/>
    <cellStyle name="Вывод 3 4 2 4 6" xfId="14321" xr:uid="{00B01D1B-D943-4994-9C5F-6F9413359C05}"/>
    <cellStyle name="Вывод 3 4 2 4 7" xfId="18664" xr:uid="{5AF027F6-A671-4B16-B30F-B8CCE2029E9F}"/>
    <cellStyle name="Вывод 3 4 2 5" xfId="2481" xr:uid="{7D4DDB04-A3AD-4AAF-ACA8-8FC1F87B3CF9}"/>
    <cellStyle name="Вывод 3 4 2 5 2" xfId="4736" xr:uid="{15CD8245-7562-494A-A9EB-A9512C0273FB}"/>
    <cellStyle name="Вывод 3 4 2 5 3" xfId="6299" xr:uid="{B82DA3B3-A97C-42A3-90F3-3627B16EAA1E}"/>
    <cellStyle name="Вывод 3 4 2 5 4" xfId="9364" xr:uid="{3F721E5B-DAC4-4934-9CFC-D2B04845D9EE}"/>
    <cellStyle name="Вывод 3 4 2 5 5" xfId="12354" xr:uid="{0CF6E110-970C-45F1-BC77-B5D1F1BAC699}"/>
    <cellStyle name="Вывод 3 4 2 5 6" xfId="15108" xr:uid="{BAE094CF-BEE1-40EB-857E-F83C05D15754}"/>
    <cellStyle name="Вывод 3 4 2 5 7" xfId="16789" xr:uid="{D8507670-A80E-497B-A687-FF9C70D38E8A}"/>
    <cellStyle name="Вывод 3 4 2 5 8" xfId="20013" xr:uid="{D3566E29-6ACB-4C9A-9CEB-E53B84B1A3E9}"/>
    <cellStyle name="Вывод 3 4 2 6" xfId="2807" xr:uid="{3316A73B-4D1F-4165-B40C-2BF3D8DB00A4}"/>
    <cellStyle name="Вывод 3 4 2 6 2" xfId="5057" xr:uid="{026F6767-10B9-4792-B0AD-DC201281C699}"/>
    <cellStyle name="Вывод 3 4 2 6 3" xfId="6300" xr:uid="{7773E9F3-2A31-4CB5-9B46-4256DC1CD436}"/>
    <cellStyle name="Вывод 3 4 2 6 4" xfId="9688" xr:uid="{0B72DFCC-7F26-4102-8AB0-795DBCFF412B}"/>
    <cellStyle name="Вывод 3 4 2 6 5" xfId="12678" xr:uid="{E8BA54FE-E947-4805-9132-5DC984B5E196}"/>
    <cellStyle name="Вывод 3 4 2 6 6" xfId="15985" xr:uid="{FC3D2845-B113-4D75-9A4F-CA6F62724B95}"/>
    <cellStyle name="Вывод 3 4 2 6 7" xfId="17110" xr:uid="{88B9925D-26D5-466C-8992-212CD0B1E400}"/>
    <cellStyle name="Вывод 3 4 2 6 8" xfId="20336" xr:uid="{AB246C7B-444F-457B-B5A3-392CE29644A1}"/>
    <cellStyle name="Вывод 3 4 2 7" xfId="533" xr:uid="{3507C468-6AE5-4F59-8E79-04647150BF94}"/>
    <cellStyle name="Вывод 3 4 2 7 2" xfId="5380" xr:uid="{7B4AE5F5-E21D-4CFB-84C4-9168FB690C4F}"/>
    <cellStyle name="Вывод 3 4 2 7 3" xfId="10009" xr:uid="{5BC530B9-99A9-44BD-B293-1147E32137A9}"/>
    <cellStyle name="Вывод 3 4 2 7 4" xfId="13001" xr:uid="{F1DD507C-853F-417A-A9EA-71081C4CD84B}"/>
    <cellStyle name="Вывод 3 4 2 7 5" xfId="13423" xr:uid="{D71006A9-BAF9-4DB4-8F65-D69B965A4CF8}"/>
    <cellStyle name="Вывод 3 4 2 7 6" xfId="17430" xr:uid="{D9ADBA9C-6662-4E52-9B61-535D6C6995DE}"/>
    <cellStyle name="Вывод 3 4 2 8" xfId="5541" xr:uid="{FAFD48FA-C646-468C-B8A9-E2392D6F924C}"/>
    <cellStyle name="Вывод 3 4 2 8 2" xfId="10172" xr:uid="{A335CC4B-D722-499B-A3A9-584606FE2CE0}"/>
    <cellStyle name="Вывод 3 4 2 8 3" xfId="13164" xr:uid="{E5AF1F4E-5E32-4EC3-B3D1-F79B0CFB8034}"/>
    <cellStyle name="Вывод 3 4 2 8 4" xfId="15803" xr:uid="{C35905E8-76CF-4E89-A613-D3D3F1A230B6}"/>
    <cellStyle name="Вывод 3 4 2 8 5" xfId="17590" xr:uid="{AA80246D-8EA8-4B8D-A207-434E098C4E60}"/>
    <cellStyle name="Вывод 3 4 2 9" xfId="6295" xr:uid="{B1F3FBDC-3005-43FD-AE96-60BA42FC3710}"/>
    <cellStyle name="Вывод 3 4 20" xfId="17996" xr:uid="{502F1C17-E860-4DB9-8297-4A02A10BB97F}"/>
    <cellStyle name="Вывод 3 4 3" xfId="278" xr:uid="{35547CD0-35C1-4CB8-ACEE-B890FB0B2038}"/>
    <cellStyle name="Вывод 3 4 3 10" xfId="8397" xr:uid="{8CC63F33-048D-46AA-A2BC-A51B357D650B}"/>
    <cellStyle name="Вывод 3 4 3 11" xfId="10485" xr:uid="{9CD0DECA-4DA0-4447-862B-66B62BD266E1}"/>
    <cellStyle name="Вывод 3 4 3 12" xfId="15362" xr:uid="{EE45F0B2-50C2-4B1C-B992-B5F4159A1E9E}"/>
    <cellStyle name="Вывод 3 4 3 13" xfId="16345" xr:uid="{8232BF3F-99A6-46CE-AA8E-C50FFD3C7F09}"/>
    <cellStyle name="Вывод 3 4 3 14" xfId="17921" xr:uid="{B6236E9D-D11A-4A13-A5C6-5D40D05426D1}"/>
    <cellStyle name="Вывод 3 4 3 15" xfId="18156" xr:uid="{3EBD9269-C8AF-4B2A-94DA-D000A84D32FE}"/>
    <cellStyle name="Вывод 3 4 3 2" xfId="1801" xr:uid="{F18CC2A7-8E45-44CE-A1C5-531C37DFB78C}"/>
    <cellStyle name="Вывод 3 4 3 2 2" xfId="4059" xr:uid="{F2BABB68-2C0A-4F11-A5D7-98A60522A1E1}"/>
    <cellStyle name="Вывод 3 4 3 2 3" xfId="6303" xr:uid="{E4226D65-1711-4612-A4F5-D4BEBC361E00}"/>
    <cellStyle name="Вывод 3 4 3 2 4" xfId="8684" xr:uid="{22B48621-90CD-4D78-B49A-9E617048676F}"/>
    <cellStyle name="Вывод 3 4 3 2 5" xfId="11674" xr:uid="{03739A24-AC8B-4635-87FC-2C0A96AD2EC0}"/>
    <cellStyle name="Вывод 3 4 3 2 6" xfId="14965" xr:uid="{38803239-F61F-407A-B265-521015B4E8F6}"/>
    <cellStyle name="Вывод 3 4 3 2 7" xfId="19336" xr:uid="{D2521E0A-3904-4F6E-B8BB-3B3C40034FAE}"/>
    <cellStyle name="Вывод 3 4 3 3" xfId="1974" xr:uid="{34F33526-F955-4B09-A356-B51FAA51DA86}"/>
    <cellStyle name="Вывод 3 4 3 3 2" xfId="4232" xr:uid="{C1E2309E-0195-4830-B736-84EA063C9019}"/>
    <cellStyle name="Вывод 3 4 3 3 3" xfId="6304" xr:uid="{2C2A4C24-9784-48A0-906D-9BC70C693161}"/>
    <cellStyle name="Вывод 3 4 3 3 4" xfId="8857" xr:uid="{0FA41C89-0CC7-4331-A6CF-84B642646456}"/>
    <cellStyle name="Вывод 3 4 3 3 5" xfId="11847" xr:uid="{0AFF0526-36D7-4D6B-8E0C-E588D3578CE5}"/>
    <cellStyle name="Вывод 3 4 3 3 6" xfId="14754" xr:uid="{047CC91F-5412-4FEE-90FF-B2D4D74A40A1}"/>
    <cellStyle name="Вывод 3 4 3 3 7" xfId="19509" xr:uid="{842FB13D-60DE-46DB-B642-521591399ABB}"/>
    <cellStyle name="Вывод 3 4 3 4" xfId="1202" xr:uid="{736886DE-C428-4933-8F69-BF231FD07C31}"/>
    <cellStyle name="Вывод 3 4 3 4 2" xfId="3467" xr:uid="{130F107C-DA01-44DA-9831-9A2EA8951771}"/>
    <cellStyle name="Вывод 3 4 3 4 3" xfId="6305" xr:uid="{0B83257C-5B0E-47CB-8016-5B07F4FC08FC}"/>
    <cellStyle name="Вывод 3 4 3 4 4" xfId="7848" xr:uid="{1ED36372-40F2-4074-A083-A848BF2B36E8}"/>
    <cellStyle name="Вывод 3 4 3 4 5" xfId="11074" xr:uid="{D270D172-9A6D-4F6D-A8A3-66BBCBE1961C}"/>
    <cellStyle name="Вывод 3 4 3 4 6" xfId="13527" xr:uid="{BB091771-7BC3-4481-B086-E421D940BB0A}"/>
    <cellStyle name="Вывод 3 4 3 4 7" xfId="18744" xr:uid="{407A25B5-FC44-4C80-A000-77867C4DB75A}"/>
    <cellStyle name="Вывод 3 4 3 5" xfId="2443" xr:uid="{8A3ADBCA-DBA6-40BD-BBA4-778D18E115A0}"/>
    <cellStyle name="Вывод 3 4 3 5 2" xfId="4700" xr:uid="{47807134-09BC-4AC7-8FE1-1700E4199F50}"/>
    <cellStyle name="Вывод 3 4 3 5 3" xfId="6306" xr:uid="{481FE9D1-C8AF-4788-80C9-F46A4FD86D98}"/>
    <cellStyle name="Вывод 3 4 3 5 4" xfId="9326" xr:uid="{EF26B651-60D2-4409-B182-F179A4E9B62A}"/>
    <cellStyle name="Вывод 3 4 3 5 5" xfId="12316" xr:uid="{4127AA6B-0CB1-43E4-BE0F-3BF1981DC39F}"/>
    <cellStyle name="Вывод 3 4 3 5 6" xfId="15139" xr:uid="{555E6CCC-08CD-4586-AB81-A45F466B0FB3}"/>
    <cellStyle name="Вывод 3 4 3 5 7" xfId="16753" xr:uid="{DD193D2D-A74A-4102-A150-E326A7ECA6AC}"/>
    <cellStyle name="Вывод 3 4 3 5 8" xfId="19977" xr:uid="{863C01B9-B854-4C29-8D74-84AE9042F0E5}"/>
    <cellStyle name="Вывод 3 4 3 6" xfId="2882" xr:uid="{703B44DE-4B00-42B0-BB26-9080EF36C739}"/>
    <cellStyle name="Вывод 3 4 3 6 2" xfId="5132" xr:uid="{5C67E893-05E2-43B9-9909-481BFACE598F}"/>
    <cellStyle name="Вывод 3 4 3 6 3" xfId="6307" xr:uid="{5DE004D4-A663-4CB0-B466-112656898C1D}"/>
    <cellStyle name="Вывод 3 4 3 6 4" xfId="9763" xr:uid="{4218B1F0-3386-4623-85C0-DADECD18484F}"/>
    <cellStyle name="Вывод 3 4 3 6 5" xfId="12753" xr:uid="{B8EFE5FD-2D1E-4306-B552-10974254C07F}"/>
    <cellStyle name="Вывод 3 4 3 6 6" xfId="15266" xr:uid="{75B28E01-C3B3-478C-92B3-726DECA1185B}"/>
    <cellStyle name="Вывод 3 4 3 6 7" xfId="17185" xr:uid="{28F6412C-3801-43B1-AF27-234D03E8B764}"/>
    <cellStyle name="Вывод 3 4 3 6 8" xfId="20411" xr:uid="{3FF9BAFD-937C-46DE-8FEC-2324EC6200E1}"/>
    <cellStyle name="Вывод 3 4 3 7" xfId="613" xr:uid="{6474FD8D-00AC-45EC-9035-3F6698671BF8}"/>
    <cellStyle name="Вывод 3 4 3 7 2" xfId="5191" xr:uid="{BD72C1DE-26A0-4249-AAED-69BC6ACBB8AB}"/>
    <cellStyle name="Вывод 3 4 3 7 3" xfId="9821" xr:uid="{8DF76DF0-4F65-4621-AC44-88E35DB97C81}"/>
    <cellStyle name="Вывод 3 4 3 7 4" xfId="12812" xr:uid="{AB347760-42C5-48F5-8C79-5F1F845D492F}"/>
    <cellStyle name="Вывод 3 4 3 7 5" xfId="15916" xr:uid="{F6D24063-8A71-421E-8242-086E8D55A8EE}"/>
    <cellStyle name="Вывод 3 4 3 7 6" xfId="17243" xr:uid="{24F86EEC-7DFB-4FBE-BE0B-34AC97AEF593}"/>
    <cellStyle name="Вывод 3 4 3 8" xfId="5616" xr:uid="{634CC9F1-34B0-4C83-9828-16768748E5DD}"/>
    <cellStyle name="Вывод 3 4 3 8 2" xfId="10247" xr:uid="{068E8671-8917-44FC-9E6F-20824235FB15}"/>
    <cellStyle name="Вывод 3 4 3 8 3" xfId="13239" xr:uid="{6F8CF6B4-57C6-4572-BA46-099BA5D84A87}"/>
    <cellStyle name="Вывод 3 4 3 8 4" xfId="8380" xr:uid="{BA77CFB2-1C24-4731-88AC-977D8ABE3CB6}"/>
    <cellStyle name="Вывод 3 4 3 8 5" xfId="17665" xr:uid="{B4CDEEF7-9FC3-4584-BF82-7C54A7AC89A0}"/>
    <cellStyle name="Вывод 3 4 3 9" xfId="6301" xr:uid="{9DB1E7EF-859F-489C-BD55-95130C11AD60}"/>
    <cellStyle name="Вывод 3 4 4" xfId="693" xr:uid="{0A829906-90DE-4613-B9DC-E8E07335610E}"/>
    <cellStyle name="Вывод 3 4 4 10" xfId="18240" xr:uid="{994C2133-EACC-4FA5-B8EB-8EBFACF25DB6}"/>
    <cellStyle name="Вывод 3 4 4 2" xfId="2054" xr:uid="{B5544605-DBAE-4A6F-B26F-3453394E4810}"/>
    <cellStyle name="Вывод 3 4 4 2 2" xfId="4312" xr:uid="{87B88A66-DCBF-42F0-AC96-5D4D4E6D5095}"/>
    <cellStyle name="Вывод 3 4 4 2 3" xfId="8937" xr:uid="{C6BE76D7-B4F5-4788-B828-5112FE9AA99F}"/>
    <cellStyle name="Вывод 3 4 4 2 4" xfId="11927" xr:uid="{C9709711-C7C2-470C-8F64-0127CB15CA25}"/>
    <cellStyle name="Вывод 3 4 4 2 5" xfId="14138" xr:uid="{10D24CC0-21E1-4544-8FBC-228481303FE9}"/>
    <cellStyle name="Вывод 3 4 4 2 6" xfId="19589" xr:uid="{8567000E-6F45-4FF6-A5EA-22C3662CF73A}"/>
    <cellStyle name="Вывод 3 4 4 3" xfId="1282" xr:uid="{BF165B44-660C-454D-96E0-78A6FCB34781}"/>
    <cellStyle name="Вывод 3 4 4 3 2" xfId="3547" xr:uid="{B09248FE-854E-4F36-B043-B148C5956C6E}"/>
    <cellStyle name="Вывод 3 4 4 3 3" xfId="7757" xr:uid="{72B10C3A-6925-46C2-AF1F-53C0FA0997DC}"/>
    <cellStyle name="Вывод 3 4 4 3 4" xfId="11154" xr:uid="{E45C8A6F-7F61-40B9-9F2F-FA8C5D654735}"/>
    <cellStyle name="Вывод 3 4 4 3 5" xfId="14362" xr:uid="{11C638ED-5E57-4D89-83DB-96C1CE196E40}"/>
    <cellStyle name="Вывод 3 4 4 3 6" xfId="18824" xr:uid="{BDD82731-3740-49DA-A6B9-0E97E9BE2B48}"/>
    <cellStyle name="Вывод 3 4 4 4" xfId="2963" xr:uid="{04CD204F-0CB0-4C8B-AC4D-DF38C4CA3B27}"/>
    <cellStyle name="Вывод 3 4 4 5" xfId="6309" xr:uid="{382A4D08-DED0-415B-BE34-DEFF61FFB666}"/>
    <cellStyle name="Вывод 3 4 4 6" xfId="8330" xr:uid="{F85EA9AD-514D-4D18-95A9-B1FBBD810EB1}"/>
    <cellStyle name="Вывод 3 4 4 7" xfId="10565" xr:uid="{6EDDF509-F122-413A-9F4A-07BBFB3E7CAB}"/>
    <cellStyle name="Вывод 3 4 4 8" xfId="14727" xr:uid="{8B7F4B0E-4D42-4068-B567-2545881877D1}"/>
    <cellStyle name="Вывод 3 4 4 9" xfId="16425" xr:uid="{9CA7BF18-BB86-44D9-ADBC-B19955257AE8}"/>
    <cellStyle name="Вывод 3 4 5" xfId="814" xr:uid="{ABA77612-7B6E-44AB-9FE9-29198F5A54AB}"/>
    <cellStyle name="Вывод 3 4 5 10" xfId="18361" xr:uid="{902DC9EA-73CE-4842-BC13-F73DBCBA632B}"/>
    <cellStyle name="Вывод 3 4 5 2" xfId="2175" xr:uid="{9625EF10-DBD7-42F8-9885-572B2D9C805B}"/>
    <cellStyle name="Вывод 3 4 5 2 2" xfId="4433" xr:uid="{D698ECC9-7165-4C4F-B98B-878681A41869}"/>
    <cellStyle name="Вывод 3 4 5 2 3" xfId="9058" xr:uid="{CE22C004-4441-4809-BC6A-53A46B840FFA}"/>
    <cellStyle name="Вывод 3 4 5 2 4" xfId="12048" xr:uid="{760B080C-03D7-4192-9E9E-01B99EDAE5C0}"/>
    <cellStyle name="Вывод 3 4 5 2 5" xfId="15542" xr:uid="{41280991-0CEA-44A0-AC53-7B6EEE442EE5}"/>
    <cellStyle name="Вывод 3 4 5 2 6" xfId="19710" xr:uid="{DBF67F93-77E7-4B35-A998-8348ED2D1EDE}"/>
    <cellStyle name="Вывод 3 4 5 3" xfId="1403" xr:uid="{51D4818B-7607-4B6E-8B8B-D88BB8A537DD}"/>
    <cellStyle name="Вывод 3 4 5 3 2" xfId="3668" xr:uid="{7B4B4628-E10E-4317-BFDF-77F2D235BEC1}"/>
    <cellStyle name="Вывод 3 4 5 3 3" xfId="7668" xr:uid="{12F7FA37-3107-45BD-A37F-6155F05ADC56}"/>
    <cellStyle name="Вывод 3 4 5 3 4" xfId="11275" xr:uid="{616FFB4D-9AC0-4575-8BEA-D264CCF5E8D2}"/>
    <cellStyle name="Вывод 3 4 5 3 5" xfId="13415" xr:uid="{567690E6-6AAC-4E91-8B64-B41FB8615BBF}"/>
    <cellStyle name="Вывод 3 4 5 3 6" xfId="18945" xr:uid="{0CB284B5-1115-4553-839A-B70A922CB79F}"/>
    <cellStyle name="Вывод 3 4 5 4" xfId="3084" xr:uid="{16329A96-25EA-48F2-9380-D004153AD4DD}"/>
    <cellStyle name="Вывод 3 4 5 5" xfId="6311" xr:uid="{4294BA91-61CF-4B84-B0F2-6D012668BCE4}"/>
    <cellStyle name="Вывод 3 4 5 6" xfId="8222" xr:uid="{0175E41A-5E89-41C0-9D32-498266FF2105}"/>
    <cellStyle name="Вывод 3 4 5 7" xfId="10686" xr:uid="{529ABF3A-CEAA-4AE5-87E5-9DDF48825951}"/>
    <cellStyle name="Вывод 3 4 5 8" xfId="15692" xr:uid="{DB500D2B-1E23-4FCB-9CB9-0514AEB1842E}"/>
    <cellStyle name="Вывод 3 4 5 9" xfId="16546" xr:uid="{6073927E-EB09-4EE1-99E6-4DAAC0921E3D}"/>
    <cellStyle name="Вывод 3 4 6" xfId="890" xr:uid="{12192DB8-EF1C-4AAF-866F-053C6B95FC3E}"/>
    <cellStyle name="Вывод 3 4 6 10" xfId="18437" xr:uid="{AF409232-A263-4888-AC02-B3D52693A81D}"/>
    <cellStyle name="Вывод 3 4 6 2" xfId="2251" xr:uid="{6A587CE1-FD11-4B1B-B54E-F2246118E9F8}"/>
    <cellStyle name="Вывод 3 4 6 2 2" xfId="4509" xr:uid="{9DBE4103-98C6-49BC-B91F-AAF352107EAD}"/>
    <cellStyle name="Вывод 3 4 6 2 3" xfId="9134" xr:uid="{4C1DAD83-2E92-4F40-8E62-44637EA33510}"/>
    <cellStyle name="Вывод 3 4 6 2 4" xfId="12124" xr:uid="{776C94E4-74D5-4397-B496-6E3CC9738D65}"/>
    <cellStyle name="Вывод 3 4 6 2 5" xfId="15377" xr:uid="{FAEF4907-27A1-48DA-94CA-DDB2D29770DF}"/>
    <cellStyle name="Вывод 3 4 6 2 6" xfId="19786" xr:uid="{141CBAD1-8FFC-49EB-9A3F-5F3DA32012EC}"/>
    <cellStyle name="Вывод 3 4 6 3" xfId="1479" xr:uid="{B181F4B0-B85F-4A1A-9B4A-46EFC17353CE}"/>
    <cellStyle name="Вывод 3 4 6 3 2" xfId="3744" xr:uid="{B09B7AE0-14CD-4A22-83EF-E0E37A4D5F0B}"/>
    <cellStyle name="Вывод 3 4 6 3 3" xfId="7617" xr:uid="{D424829C-CD8F-4A6F-B761-ABB1FB399D5C}"/>
    <cellStyle name="Вывод 3 4 6 3 4" xfId="11351" xr:uid="{E9084ECD-9DAA-47EF-B73D-774C6147F3E7}"/>
    <cellStyle name="Вывод 3 4 6 3 5" xfId="15978" xr:uid="{B150AEE4-E9FA-4976-A41C-0DCAE933E352}"/>
    <cellStyle name="Вывод 3 4 6 3 6" xfId="19021" xr:uid="{6F4B1BEB-3D7C-4784-B1CE-0EE8C89989A6}"/>
    <cellStyle name="Вывод 3 4 6 4" xfId="3160" xr:uid="{ABB9A202-AA46-4F62-B539-5A0CB4C251AB}"/>
    <cellStyle name="Вывод 3 4 6 5" xfId="6313" xr:uid="{C3826232-79D1-4FB1-A2E9-D22C1CF5BBFE}"/>
    <cellStyle name="Вывод 3 4 6 6" xfId="8152" xr:uid="{FFD379AA-2A83-4A62-AF17-C34997CB49D8}"/>
    <cellStyle name="Вывод 3 4 6 7" xfId="10762" xr:uid="{2CDBE196-0179-4E0A-9A2A-28B142B0E542}"/>
    <cellStyle name="Вывод 3 4 6 8" xfId="14768" xr:uid="{1C084D91-E3F9-40F5-8E7F-847426C0B186}"/>
    <cellStyle name="Вывод 3 4 6 9" xfId="16622" xr:uid="{53AF63B0-A284-4C1B-B1B1-B8C0900596E0}"/>
    <cellStyle name="Вывод 3 4 7" xfId="765" xr:uid="{462518AD-0940-41C9-B183-C70B1373F746}"/>
    <cellStyle name="Вывод 3 4 7 10" xfId="18312" xr:uid="{24E9803E-2F21-421E-BB92-8C44E29D7360}"/>
    <cellStyle name="Вывод 3 4 7 2" xfId="2126" xr:uid="{503D31F8-1586-480F-B07E-5C8CD0DD551A}"/>
    <cellStyle name="Вывод 3 4 7 2 2" xfId="4384" xr:uid="{69E5F8E6-44F1-4CE6-966F-FA709C9B78A3}"/>
    <cellStyle name="Вывод 3 4 7 2 3" xfId="9009" xr:uid="{21F1D9E2-6D84-43DD-912C-8244A90E6480}"/>
    <cellStyle name="Вывод 3 4 7 2 4" xfId="11999" xr:uid="{7207F645-7BD9-4737-ABB9-B5BF307B3CB9}"/>
    <cellStyle name="Вывод 3 4 7 2 5" xfId="15247" xr:uid="{6FEFD4C1-8F69-47F1-97E4-FDECC0C66EF4}"/>
    <cellStyle name="Вывод 3 4 7 2 6" xfId="19661" xr:uid="{81ED874F-F1C4-4CF8-9FAD-BD292CF97FA6}"/>
    <cellStyle name="Вывод 3 4 7 3" xfId="1354" xr:uid="{0A18FF83-BC95-447E-A942-1E7EAABA49B1}"/>
    <cellStyle name="Вывод 3 4 7 3 2" xfId="3619" xr:uid="{2D945644-C68E-4FEF-A490-F826843BF3ED}"/>
    <cellStyle name="Вывод 3 4 7 3 3" xfId="7706" xr:uid="{A3E8CB8A-AC87-4316-A12D-2C6858335117}"/>
    <cellStyle name="Вывод 3 4 7 3 4" xfId="11226" xr:uid="{288DFA2B-8100-4631-8648-DC95655EC9D5}"/>
    <cellStyle name="Вывод 3 4 7 3 5" xfId="14357" xr:uid="{31F8ACFB-5E01-46A2-B7EA-93CA918F0885}"/>
    <cellStyle name="Вывод 3 4 7 3 6" xfId="18896" xr:uid="{D8FF96B2-E5E7-4375-ACDB-6B29C99A2A95}"/>
    <cellStyle name="Вывод 3 4 7 4" xfId="3035" xr:uid="{F3EF68BF-BE8F-4ED4-968D-5242FBE5AFEB}"/>
    <cellStyle name="Вывод 3 4 7 5" xfId="6315" xr:uid="{D0F34321-8BD1-40B6-A543-ACA4F9A5CACA}"/>
    <cellStyle name="Вывод 3 4 7 6" xfId="8269" xr:uid="{CAA94243-8274-4736-A272-562591FAFC0F}"/>
    <cellStyle name="Вывод 3 4 7 7" xfId="10637" xr:uid="{E9E6973F-9292-4FFE-95F0-C4220D3AD27D}"/>
    <cellStyle name="Вывод 3 4 7 8" xfId="14681" xr:uid="{06C41CF5-DC71-4741-A244-3B71AD5FFB0F}"/>
    <cellStyle name="Вывод 3 4 7 9" xfId="16497" xr:uid="{2773AEF8-1251-4F9E-B147-4864DE0E1A22}"/>
    <cellStyle name="Вывод 3 4 8" xfId="1033" xr:uid="{AE56E8B7-6740-4828-A443-94A0A1B25404}"/>
    <cellStyle name="Вывод 3 4 8 2" xfId="2394" xr:uid="{BAF24B05-6921-4DB3-80DC-0D60A7D152FF}"/>
    <cellStyle name="Вывод 3 4 8 2 2" xfId="4652" xr:uid="{ECE30F1E-C2E0-49A7-B2E8-A7C853C2DE7D}"/>
    <cellStyle name="Вывод 3 4 8 2 3" xfId="9277" xr:uid="{3D2CD1DA-E9D4-47E6-87C5-948F717816DB}"/>
    <cellStyle name="Вывод 3 4 8 2 4" xfId="12267" xr:uid="{B16979D5-543D-4903-89CF-A97E9E2F7B79}"/>
    <cellStyle name="Вывод 3 4 8 2 5" xfId="13715" xr:uid="{2F5C39F1-9C04-4BF6-AFFF-70CBAB1D9959}"/>
    <cellStyle name="Вывод 3 4 8 2 6" xfId="19929" xr:uid="{B35A022B-AD5D-4F1E-9E63-DFD5680F38E0}"/>
    <cellStyle name="Вывод 3 4 8 3" xfId="3303" xr:uid="{1F83C0DB-70AF-46D9-9710-DA222AC96A78}"/>
    <cellStyle name="Вывод 3 4 8 4" xfId="6317" xr:uid="{2806A5C2-B50E-4049-8361-41186641E7A6}"/>
    <cellStyle name="Вывод 3 4 8 5" xfId="8010" xr:uid="{C86C41F5-2961-494F-A5DB-4C62168BD48E}"/>
    <cellStyle name="Вывод 3 4 8 6" xfId="10905" xr:uid="{BCE11955-F73E-4999-B5B2-774CCEEC1398}"/>
    <cellStyle name="Вывод 3 4 8 7" xfId="13532" xr:uid="{8AEDCA8E-CFF8-4706-B591-479F1C0BBB41}"/>
    <cellStyle name="Вывод 3 4 8 8" xfId="18580" xr:uid="{A26BE233-3F88-4D47-AE4A-7B9B2D79D017}"/>
    <cellStyle name="Вывод 3 4 9" xfId="1871" xr:uid="{804EABC6-D7AD-4E5F-83C0-90007F45C3EC}"/>
    <cellStyle name="Вывод 3 4 9 2" xfId="4129" xr:uid="{8F82D41F-C208-48D0-BA4C-EAFEB9229FF4}"/>
    <cellStyle name="Вывод 3 4 9 3" xfId="8754" xr:uid="{DBE310B0-2DEF-4D44-AFE5-824F0297C8B8}"/>
    <cellStyle name="Вывод 3 4 9 4" xfId="11744" xr:uid="{A88B26DA-62EA-4478-943B-6C6F2307E54A}"/>
    <cellStyle name="Вывод 3 4 9 5" xfId="14430" xr:uid="{E515ED96-B69B-4A70-9625-61251A5163E8}"/>
    <cellStyle name="Вывод 3 4 9 6" xfId="19406" xr:uid="{90ACEB18-0C49-4DE5-84E7-F4DB65EA306C}"/>
    <cellStyle name="Вывод 3 5" xfId="128" xr:uid="{00000000-0005-0000-0000-000039000000}"/>
    <cellStyle name="Вывод 3 5 10" xfId="2651" xr:uid="{45A7FAAF-4631-45EC-9ABC-7BC49EF35FA2}"/>
    <cellStyle name="Вывод 3 5 10 2" xfId="4901" xr:uid="{3A5F9B82-9C6A-4DF8-A6BC-478BF84FC415}"/>
    <cellStyle name="Вывод 3 5 10 3" xfId="9532" xr:uid="{51CD42B3-BCB5-4D1F-AC26-444FDE11E44D}"/>
    <cellStyle name="Вывод 3 5 10 4" xfId="12522" xr:uid="{2802D911-E53A-4A60-A1B0-208603C61AB7}"/>
    <cellStyle name="Вывод 3 5 10 5" xfId="13561" xr:uid="{DCF09E5E-3A0A-495F-84AF-2B26088C15E8}"/>
    <cellStyle name="Вывод 3 5 10 6" xfId="16954" xr:uid="{E3671388-3136-47C9-803E-2EF2E4F43BB4}"/>
    <cellStyle name="Вывод 3 5 10 7" xfId="20180" xr:uid="{753B1876-AC82-48DE-B5FE-DC8F5A4562D3}"/>
    <cellStyle name="Вывод 3 5 11" xfId="2737" xr:uid="{B05CE64F-6726-46F8-AD24-B955F0A8ADE1}"/>
    <cellStyle name="Вывод 3 5 11 2" xfId="4987" xr:uid="{E251EEDF-761B-459A-BD3C-A122146FCE90}"/>
    <cellStyle name="Вывод 3 5 11 3" xfId="9618" xr:uid="{3FBF0190-6804-4954-A518-FDFBD3410AA5}"/>
    <cellStyle name="Вывод 3 5 11 4" xfId="12608" xr:uid="{BBD78651-CA84-4E1D-BB12-3D6E9696A553}"/>
    <cellStyle name="Вывод 3 5 11 5" xfId="14736" xr:uid="{62DCA072-A575-4B03-85A9-3191CF262B6B}"/>
    <cellStyle name="Вывод 3 5 11 6" xfId="17040" xr:uid="{E1EA351B-50D4-4BC2-ACF9-6C246833C31D}"/>
    <cellStyle name="Вывод 3 5 11 7" xfId="20266" xr:uid="{F60A7404-964E-44CD-900C-E989B7EC5653}"/>
    <cellStyle name="Вывод 3 5 12" xfId="473" xr:uid="{A20866BF-6179-4264-899A-0BAEB5D3E8EB}"/>
    <cellStyle name="Вывод 3 5 12 2" xfId="5243" xr:uid="{098F2A94-8D81-46A5-9EEC-6522221E4D21}"/>
    <cellStyle name="Вывод 3 5 12 3" xfId="9872" xr:uid="{A93AB5FA-B9CE-4814-BC07-2B78F4A24E49}"/>
    <cellStyle name="Вывод 3 5 12 4" xfId="12864" xr:uid="{89C16E61-582C-44C9-94C9-A467906DAEE9}"/>
    <cellStyle name="Вывод 3 5 12 5" xfId="14095" xr:uid="{9E997E9D-6694-4A9D-B2C9-57218E17830F}"/>
    <cellStyle name="Вывод 3 5 12 6" xfId="17294" xr:uid="{4DF3C979-AC97-4224-9B0A-F3780DBE11A3}"/>
    <cellStyle name="Вывод 3 5 13" xfId="5471" xr:uid="{9FF9D1BA-B22C-4518-BBF5-BA63FB6AFFA0}"/>
    <cellStyle name="Вывод 3 5 13 2" xfId="10102" xr:uid="{FFECEDE5-F899-4886-AF4E-59B7264C298D}"/>
    <cellStyle name="Вывод 3 5 13 3" xfId="13094" xr:uid="{1221A2FA-0F81-4ACB-930E-720B8A6A33C0}"/>
    <cellStyle name="Вывод 3 5 13 4" xfId="15443" xr:uid="{D428060E-7618-406A-BECC-C803E7A7F788}"/>
    <cellStyle name="Вывод 3 5 13 5" xfId="17520" xr:uid="{7CD2C924-9E58-4088-8140-B95CBDCCB7D2}"/>
    <cellStyle name="Вывод 3 5 14" xfId="6318" xr:uid="{24951438-A586-4CAE-BB97-214BCB97D599}"/>
    <cellStyle name="Вывод 3 5 15" xfId="8519" xr:uid="{87EE8E9A-0BB7-4C8D-837C-070E84D9DA21}"/>
    <cellStyle name="Вывод 3 5 16" xfId="10345" xr:uid="{60CF20A9-F98D-49CB-904A-EC123B367DAB}"/>
    <cellStyle name="Вывод 3 5 17" xfId="15778" xr:uid="{FD5B59C8-DC82-4CAA-B253-5399B4878996}"/>
    <cellStyle name="Вывод 3 5 18" xfId="16205" xr:uid="{7D8004B3-4FE3-4EC7-9059-13D554968FE9}"/>
    <cellStyle name="Вывод 3 5 19" xfId="17772" xr:uid="{E471A21B-1783-49FE-9802-EE9321C74073}"/>
    <cellStyle name="Вывод 3 5 2" xfId="217" xr:uid="{188686E3-B664-4E64-888D-AD21AAB515BB}"/>
    <cellStyle name="Вывод 3 5 2 10" xfId="8444" xr:uid="{AB331878-8F76-400A-8426-9AE03716C509}"/>
    <cellStyle name="Вывод 3 5 2 11" xfId="10420" xr:uid="{24487993-14D9-47B3-9079-D8A6D98748AB}"/>
    <cellStyle name="Вывод 3 5 2 12" xfId="14982" xr:uid="{136BC3C4-7FDD-4ADF-A264-823F3F3F9A65}"/>
    <cellStyle name="Вывод 3 5 2 13" xfId="16280" xr:uid="{DD8218B8-0161-40BD-A088-6C1E3595A5F5}"/>
    <cellStyle name="Вывод 3 5 2 14" xfId="17860" xr:uid="{1C8A2A44-CCCE-4E35-8B97-E773687D9B3D}"/>
    <cellStyle name="Вывод 3 5 2 15" xfId="18096" xr:uid="{B5ABE7AA-DBC9-468E-BEAA-96C0EA8773EE}"/>
    <cellStyle name="Вывод 3 5 2 2" xfId="1741" xr:uid="{6CAB6E3E-9C24-44FB-853B-35D24DF9D583}"/>
    <cellStyle name="Вывод 3 5 2 2 2" xfId="3999" xr:uid="{20FE17C6-65E6-4DB8-B5F7-F11A51830A0C}"/>
    <cellStyle name="Вывод 3 5 2 2 3" xfId="6320" xr:uid="{3EFDA306-DBC1-47E0-B5CC-B7B117DA3C5F}"/>
    <cellStyle name="Вывод 3 5 2 2 4" xfId="7307" xr:uid="{489CFF75-09B2-4392-B0DC-C89CE5E14395}"/>
    <cellStyle name="Вывод 3 5 2 2 5" xfId="11613" xr:uid="{3FCAA99E-AAC3-4A95-8C2C-7679C5709D47}"/>
    <cellStyle name="Вывод 3 5 2 2 6" xfId="14632" xr:uid="{40C01421-4C53-458F-B38D-5168637E073E}"/>
    <cellStyle name="Вывод 3 5 2 2 7" xfId="19276" xr:uid="{FF38B619-0344-4618-B761-78ECD53F9CF0}"/>
    <cellStyle name="Вывод 3 5 2 3" xfId="1891" xr:uid="{BEE6AD38-E3CC-4723-A71D-0AD4C720C66C}"/>
    <cellStyle name="Вывод 3 5 2 3 2" xfId="4149" xr:uid="{D3A0734C-5549-4AEB-AC46-144B1C24B5A9}"/>
    <cellStyle name="Вывод 3 5 2 3 3" xfId="6321" xr:uid="{AFB88148-47F1-41EB-8647-653EBDCC913C}"/>
    <cellStyle name="Вывод 3 5 2 3 4" xfId="8774" xr:uid="{736025D6-39F7-46FD-9A61-AFEE725BFFE1}"/>
    <cellStyle name="Вывод 3 5 2 3 5" xfId="11764" xr:uid="{D6FBF234-C86B-4A15-B696-1349C4E7E630}"/>
    <cellStyle name="Вывод 3 5 2 3 6" xfId="14199" xr:uid="{ABCFA932-1EB6-483B-8B2B-A8FC3BA869ED}"/>
    <cellStyle name="Вывод 3 5 2 3 7" xfId="19426" xr:uid="{B791DA18-B202-435E-9FEE-21AADE6DD84C}"/>
    <cellStyle name="Вывод 3 5 2 4" xfId="1137" xr:uid="{215D28F0-1A22-4FED-941B-CA382B7CFC6B}"/>
    <cellStyle name="Вывод 3 5 2 4 2" xfId="3402" xr:uid="{5B71C9B2-FCE6-4F56-883C-5F26C9A2310F}"/>
    <cellStyle name="Вывод 3 5 2 4 3" xfId="6322" xr:uid="{39B7AF3C-4BAC-4047-8232-7D5599213E04}"/>
    <cellStyle name="Вывод 3 5 2 4 4" xfId="7907" xr:uid="{EE010D0C-30B6-41DE-BB14-EAE9F31C8AF7}"/>
    <cellStyle name="Вывод 3 5 2 4 5" xfId="11009" xr:uid="{61D1C011-8FA0-4EB8-9D6B-9B5660D4E73A}"/>
    <cellStyle name="Вывод 3 5 2 4 6" xfId="14633" xr:uid="{29213CA0-3468-4D77-A978-94C203972FED}"/>
    <cellStyle name="Вывод 3 5 2 4 7" xfId="18679" xr:uid="{244C92D4-EAF1-4BCA-AAF7-F6A0983857B4}"/>
    <cellStyle name="Вывод 3 5 2 5" xfId="2630" xr:uid="{D8BA0792-FD95-4D58-8C89-BECD103F3F99}"/>
    <cellStyle name="Вывод 3 5 2 5 2" xfId="4880" xr:uid="{0E5E8E29-2CAF-4536-9AC1-58F1B2BFD4AC}"/>
    <cellStyle name="Вывод 3 5 2 5 3" xfId="5777" xr:uid="{0BB48DBF-73AF-4100-9641-2B813A86480E}"/>
    <cellStyle name="Вывод 3 5 2 5 4" xfId="9511" xr:uid="{6F3D2A3A-19D3-4975-84D6-F9DEF13A41D7}"/>
    <cellStyle name="Вывод 3 5 2 5 5" xfId="12501" xr:uid="{558A2A83-77FC-4E02-93AD-F68FA4F65265}"/>
    <cellStyle name="Вывод 3 5 2 5 6" xfId="14794" xr:uid="{B6395087-E991-4C34-948E-B65DA6F71C80}"/>
    <cellStyle name="Вывод 3 5 2 5 7" xfId="16933" xr:uid="{7785C094-4612-41B1-B677-25BBDB448746}"/>
    <cellStyle name="Вывод 3 5 2 5 8" xfId="20159" xr:uid="{04ED3D7A-9347-4BAD-BAC4-E131B298D2A9}"/>
    <cellStyle name="Вывод 3 5 2 6" xfId="2822" xr:uid="{7D90577B-FEE5-47AB-A121-5329B6C6E648}"/>
    <cellStyle name="Вывод 3 5 2 6 2" xfId="5072" xr:uid="{9717954A-4EBA-4EB8-8EED-D260649D0595}"/>
    <cellStyle name="Вывод 3 5 2 6 3" xfId="5833" xr:uid="{F02FFE7B-CB69-4626-AE76-2B63382FC79F}"/>
    <cellStyle name="Вывод 3 5 2 6 4" xfId="9703" xr:uid="{CB17BDDD-8BE1-440D-BA90-3F6356C91A93}"/>
    <cellStyle name="Вывод 3 5 2 6 5" xfId="12693" xr:uid="{124CAAF0-D023-42FC-A5DA-BAE77D1F80B8}"/>
    <cellStyle name="Вывод 3 5 2 6 6" xfId="14968" xr:uid="{6069FBB7-9F5B-45CA-A2BF-7030D69A715A}"/>
    <cellStyle name="Вывод 3 5 2 6 7" xfId="17125" xr:uid="{8D84CA87-282C-44B8-A4FF-329A1B2BEDD4}"/>
    <cellStyle name="Вывод 3 5 2 6 8" xfId="20351" xr:uid="{7C00F10D-2542-4C80-B62A-AA6E08A054FF}"/>
    <cellStyle name="Вывод 3 5 2 7" xfId="548" xr:uid="{16B80C1F-BBD4-4558-8BCD-8379648E62C9}"/>
    <cellStyle name="Вывод 3 5 2 7 2" xfId="5231" xr:uid="{3F97C2B2-F278-4D02-AB15-9A27315DA4D1}"/>
    <cellStyle name="Вывод 3 5 2 7 3" xfId="9860" xr:uid="{101D92F1-19CC-4928-B33E-F99B6A682347}"/>
    <cellStyle name="Вывод 3 5 2 7 4" xfId="12852" xr:uid="{A93A87E4-F9A6-4288-9181-D44FCF044C0C}"/>
    <cellStyle name="Вывод 3 5 2 7 5" xfId="14697" xr:uid="{12F7DBA3-EC3D-41EA-A317-FA5515EB46B9}"/>
    <cellStyle name="Вывод 3 5 2 7 6" xfId="17282" xr:uid="{2126A689-9D19-4AA7-83B1-788AA6F97BD4}"/>
    <cellStyle name="Вывод 3 5 2 8" xfId="5556" xr:uid="{8C5A0F98-CF22-42B7-A984-747985762A6B}"/>
    <cellStyle name="Вывод 3 5 2 8 2" xfId="10187" xr:uid="{4073C30C-E642-4A2A-B102-FD16C216E33D}"/>
    <cellStyle name="Вывод 3 5 2 8 3" xfId="13179" xr:uid="{687BBCFD-E815-4735-9F50-EAF0D7B64035}"/>
    <cellStyle name="Вывод 3 5 2 8 4" xfId="15960" xr:uid="{6E350A96-493A-433D-BF2A-EB02CC606352}"/>
    <cellStyle name="Вывод 3 5 2 8 5" xfId="17605" xr:uid="{42BCEC8B-D702-4640-A650-9908D020CF76}"/>
    <cellStyle name="Вывод 3 5 2 9" xfId="6319" xr:uid="{7FF1B22B-A50A-462A-8FB6-079BF6144318}"/>
    <cellStyle name="Вывод 3 5 20" xfId="18011" xr:uid="{00DC617A-0F76-4941-A6C5-CB3BCBCC8ABD}"/>
    <cellStyle name="Вывод 3 5 3" xfId="293" xr:uid="{66C8364E-EF0B-4F5D-9600-9507D73BC4CA}"/>
    <cellStyle name="Вывод 3 5 3 10" xfId="8388" xr:uid="{A9C6A7D3-ADB9-43FD-9D63-1F7E7EE6513F}"/>
    <cellStyle name="Вывод 3 5 3 11" xfId="10500" xr:uid="{D8F5336E-C6A9-4A7B-A5AD-2730EE58ADB2}"/>
    <cellStyle name="Вывод 3 5 3 12" xfId="15213" xr:uid="{03044911-F0FF-4D66-A221-3F2D1202B52D}"/>
    <cellStyle name="Вывод 3 5 3 13" xfId="16360" xr:uid="{3B075F85-05C9-4C78-969E-45BB4DAAEC2F}"/>
    <cellStyle name="Вывод 3 5 3 14" xfId="17936" xr:uid="{C01F8839-2AD2-4239-A7BC-45C9B47750B4}"/>
    <cellStyle name="Вывод 3 5 3 15" xfId="18171" xr:uid="{EEB8DA21-1943-4CDD-9932-06F40BB100F4}"/>
    <cellStyle name="Вывод 3 5 3 2" xfId="1816" xr:uid="{C8820D11-5BAC-4EBE-8FBE-490A4727B2EC}"/>
    <cellStyle name="Вывод 3 5 3 2 2" xfId="4074" xr:uid="{AF28915E-CE10-4751-AD4E-6EC50110D6C2}"/>
    <cellStyle name="Вывод 3 5 3 2 3" xfId="6324" xr:uid="{01149978-8EED-46AA-8675-86FD3D008C67}"/>
    <cellStyle name="Вывод 3 5 3 2 4" xfId="8699" xr:uid="{6605609F-DE98-4914-B2F3-AEC1CAF8BD27}"/>
    <cellStyle name="Вывод 3 5 3 2 5" xfId="11689" xr:uid="{1304B7F9-2F56-4907-B32C-761BF45112A2}"/>
    <cellStyle name="Вывод 3 5 3 2 6" xfId="15581" xr:uid="{48BBD3F6-6938-41AC-98FA-4F5A553B26ED}"/>
    <cellStyle name="Вывод 3 5 3 2 7" xfId="19351" xr:uid="{E2CD43D0-EF9F-411D-8BCC-6F17D2524F15}"/>
    <cellStyle name="Вывод 3 5 3 3" xfId="1989" xr:uid="{CE195F1D-F531-4CBE-B237-4262F42CFBDB}"/>
    <cellStyle name="Вывод 3 5 3 3 2" xfId="4247" xr:uid="{8C299933-1257-44E5-9012-291B802C3175}"/>
    <cellStyle name="Вывод 3 5 3 3 3" xfId="6325" xr:uid="{4284E5E0-E021-416F-BFC5-D3686FA0F573}"/>
    <cellStyle name="Вывод 3 5 3 3 4" xfId="8872" xr:uid="{280EC4A1-2051-4168-8CA5-F49F92A07EC0}"/>
    <cellStyle name="Вывод 3 5 3 3 5" xfId="11862" xr:uid="{09FD7231-65BA-47E2-9EA9-7E7E4B73EA6B}"/>
    <cellStyle name="Вывод 3 5 3 3 6" xfId="13280" xr:uid="{557CE44D-CBA2-4A9F-935A-88AEF9AFC261}"/>
    <cellStyle name="Вывод 3 5 3 3 7" xfId="19524" xr:uid="{2F2E7989-40EC-4D5C-BB98-ECCC5DC77ABE}"/>
    <cellStyle name="Вывод 3 5 3 4" xfId="1217" xr:uid="{14350B8D-0713-4B3C-9821-FAEA9095E149}"/>
    <cellStyle name="Вывод 3 5 3 4 2" xfId="3482" xr:uid="{DAC7E26A-E9FB-48E2-9393-052D75607F0F}"/>
    <cellStyle name="Вывод 3 5 3 4 3" xfId="6326" xr:uid="{F3026777-A580-4FC3-BF9C-24958A794F92}"/>
    <cellStyle name="Вывод 3 5 3 4 4" xfId="7828" xr:uid="{CDA43A71-52B1-479F-B6B6-C8D5CAE20526}"/>
    <cellStyle name="Вывод 3 5 3 4 5" xfId="11089" xr:uid="{A5BA10D1-3B4D-4DD4-9452-4D07CD06DAA9}"/>
    <cellStyle name="Вывод 3 5 3 4 6" xfId="14530" xr:uid="{0D6A81EA-7DFF-4A59-886B-3D3771ACB27D}"/>
    <cellStyle name="Вывод 3 5 3 4 7" xfId="18759" xr:uid="{0DA6BC01-6B80-4920-8161-A3985E1594F9}"/>
    <cellStyle name="Вывод 3 5 3 5" xfId="2428" xr:uid="{4E7617E0-D0B8-4ED6-B510-D559528CD356}"/>
    <cellStyle name="Вывод 3 5 3 5 2" xfId="4685" xr:uid="{7150D834-69EC-483C-83A4-D693B2460242}"/>
    <cellStyle name="Вывод 3 5 3 5 3" xfId="5729" xr:uid="{2F5C6CCB-C8BE-4853-8676-E915B9E7E198}"/>
    <cellStyle name="Вывод 3 5 3 5 4" xfId="9311" xr:uid="{42A7821C-C347-424E-BE65-EDA71D6594A6}"/>
    <cellStyle name="Вывод 3 5 3 5 5" xfId="12301" xr:uid="{B52A68C5-023E-4778-A31E-453069EB29F1}"/>
    <cellStyle name="Вывод 3 5 3 5 6" xfId="15149" xr:uid="{C5EA0F2B-4688-4D9C-9A97-BFFAB74CD29B}"/>
    <cellStyle name="Вывод 3 5 3 5 7" xfId="16738" xr:uid="{97C270BD-0FD5-42C0-B6A9-E755DAC59DD3}"/>
    <cellStyle name="Вывод 3 5 3 5 8" xfId="19962" xr:uid="{FC9FCE13-366A-4270-ACB5-1D67D68489B5}"/>
    <cellStyle name="Вывод 3 5 3 6" xfId="2897" xr:uid="{B4537ADB-AAA6-48B0-BA54-B65BB4D440A9}"/>
    <cellStyle name="Вывод 3 5 3 6 2" xfId="5147" xr:uid="{5D9881E1-41FB-47D6-ACF9-89FDCD90829C}"/>
    <cellStyle name="Вывод 3 5 3 6 3" xfId="5733" xr:uid="{2853BE52-71B0-4563-A108-9E21E2ED0964}"/>
    <cellStyle name="Вывод 3 5 3 6 4" xfId="9778" xr:uid="{C487466F-3FED-48F3-9589-ED7349E06100}"/>
    <cellStyle name="Вывод 3 5 3 6 5" xfId="12768" xr:uid="{3B754AA4-49F9-459A-BD6E-99C849C2D266}"/>
    <cellStyle name="Вывод 3 5 3 6 6" xfId="13989" xr:uid="{9DAEF4D5-D876-4100-B257-CFB319DBA03B}"/>
    <cellStyle name="Вывод 3 5 3 6 7" xfId="17200" xr:uid="{35812419-D9CE-4AFA-8E6A-F93AF6711F32}"/>
    <cellStyle name="Вывод 3 5 3 6 8" xfId="20426" xr:uid="{A9B304A9-19F6-44E7-9A95-DB1DB4A38865}"/>
    <cellStyle name="Вывод 3 5 3 7" xfId="628" xr:uid="{734A7E6A-B50A-4B6D-90F4-FFF19B6239C6}"/>
    <cellStyle name="Вывод 3 5 3 7 2" xfId="5177" xr:uid="{61507C60-45E1-431C-987E-E52DD01D924C}"/>
    <cellStyle name="Вывод 3 5 3 7 3" xfId="9807" xr:uid="{EF8B6F9B-53D2-4985-8CFE-9D5EF0D440E3}"/>
    <cellStyle name="Вывод 3 5 3 7 4" xfId="12798" xr:uid="{F2D197B6-D9AE-4429-B62B-C8BC3EBFCB8B}"/>
    <cellStyle name="Вывод 3 5 3 7 5" xfId="15448" xr:uid="{49116F52-CB39-4DE8-B0BD-5C28EC050495}"/>
    <cellStyle name="Вывод 3 5 3 7 6" xfId="17229" xr:uid="{A5024DA6-3C78-4012-915F-D2311CACE844}"/>
    <cellStyle name="Вывод 3 5 3 8" xfId="5631" xr:uid="{89C3D560-5EF0-487F-92EF-86F5BE3221C5}"/>
    <cellStyle name="Вывод 3 5 3 8 2" xfId="10262" xr:uid="{808C0E51-646F-4CB0-AEBD-72FA11539174}"/>
    <cellStyle name="Вывод 3 5 3 8 3" xfId="13254" xr:uid="{16B48BD7-F551-4188-94CB-822ACDC88E65}"/>
    <cellStyle name="Вывод 3 5 3 8 4" xfId="8590" xr:uid="{0EC0970C-AA0B-4398-9923-68644947A426}"/>
    <cellStyle name="Вывод 3 5 3 8 5" xfId="17680" xr:uid="{45842B0E-E877-49AC-969C-C21745ABCA4C}"/>
    <cellStyle name="Вывод 3 5 3 9" xfId="6323" xr:uid="{3F1C39B5-BD30-49DF-87B7-0CFD77B88C3F}"/>
    <cellStyle name="Вывод 3 5 4" xfId="708" xr:uid="{77B68B31-A554-491B-ACEF-BAFDFF4F1681}"/>
    <cellStyle name="Вывод 3 5 4 10" xfId="18255" xr:uid="{B150424C-D9EE-4385-9682-21660AA25B6C}"/>
    <cellStyle name="Вывод 3 5 4 2" xfId="2069" xr:uid="{28FEE0DA-E0F4-4596-89B9-F36FDF5B923D}"/>
    <cellStyle name="Вывод 3 5 4 2 2" xfId="4327" xr:uid="{6C8CC2E0-0C3C-43D5-BD1A-5611F488EEC9}"/>
    <cellStyle name="Вывод 3 5 4 2 3" xfId="8952" xr:uid="{C2645E8B-390B-4687-8D3E-79842C6FACC7}"/>
    <cellStyle name="Вывод 3 5 4 2 4" xfId="11942" xr:uid="{1FE4D8B9-3160-47C0-B77B-E13B91613C79}"/>
    <cellStyle name="Вывод 3 5 4 2 5" xfId="15225" xr:uid="{A4C93D45-2953-4B7F-B0DE-9D12E04C38AD}"/>
    <cellStyle name="Вывод 3 5 4 2 6" xfId="19604" xr:uid="{E9A1F448-3F73-4597-9CB3-45BA7E49AE30}"/>
    <cellStyle name="Вывод 3 5 4 3" xfId="1297" xr:uid="{CAFBB0A9-1949-41F9-90BC-229BD91E69EB}"/>
    <cellStyle name="Вывод 3 5 4 3 2" xfId="3562" xr:uid="{096F2772-AEBD-4806-BBC6-9599DC757774}"/>
    <cellStyle name="Вывод 3 5 4 3 3" xfId="7742" xr:uid="{C94D1CFD-3408-4E6E-81CE-DC5C546786A3}"/>
    <cellStyle name="Вывод 3 5 4 3 4" xfId="11169" xr:uid="{AB043BA8-F2F2-4A32-BB4D-D58A7D65217D}"/>
    <cellStyle name="Вывод 3 5 4 3 5" xfId="15341" xr:uid="{8BCF96F2-E9E8-4078-AB4C-1D9D25C00976}"/>
    <cellStyle name="Вывод 3 5 4 3 6" xfId="18839" xr:uid="{D80928A5-3077-48BF-BAC5-096C944C3A66}"/>
    <cellStyle name="Вывод 3 5 4 4" xfId="2978" xr:uid="{ED180537-DD2E-4C40-A806-8788BC1243AD}"/>
    <cellStyle name="Вывод 3 5 4 5" xfId="5838" xr:uid="{6F514E36-AD3D-4786-B6E7-85D2661885D0}"/>
    <cellStyle name="Вывод 3 5 4 6" xfId="8315" xr:uid="{E31A6CCE-7783-466A-A8B6-B28F0F191048}"/>
    <cellStyle name="Вывод 3 5 4 7" xfId="10580" xr:uid="{3506EEBC-7B95-4266-AD86-07FECB0AFF40}"/>
    <cellStyle name="Вывод 3 5 4 8" xfId="15019" xr:uid="{7C4048BB-B803-465C-BE73-488221F3BA90}"/>
    <cellStyle name="Вывод 3 5 4 9" xfId="16440" xr:uid="{D78D4A5E-0A29-415A-8959-616D65672E9B}"/>
    <cellStyle name="Вывод 3 5 5" xfId="829" xr:uid="{EAF6ED0D-4B3F-4AE1-8511-801CB8E30340}"/>
    <cellStyle name="Вывод 3 5 5 10" xfId="18376" xr:uid="{30026046-F3BF-46D5-8224-A4BD5E113AA7}"/>
    <cellStyle name="Вывод 3 5 5 2" xfId="2190" xr:uid="{C841DACC-9F56-473D-A2DF-57C09E04A0ED}"/>
    <cellStyle name="Вывод 3 5 5 2 2" xfId="4448" xr:uid="{FE5BFC3F-FB38-4F93-8BF0-7A93221ED259}"/>
    <cellStyle name="Вывод 3 5 5 2 3" xfId="9073" xr:uid="{78438E7E-18B7-4B0C-B402-F50FEB8AA576}"/>
    <cellStyle name="Вывод 3 5 5 2 4" xfId="12063" xr:uid="{550789E9-86E0-4704-A4B1-6644ED125613}"/>
    <cellStyle name="Вывод 3 5 5 2 5" xfId="14233" xr:uid="{5D50EF0A-D637-4BB8-A6FF-1BC475E919EC}"/>
    <cellStyle name="Вывод 3 5 5 2 6" xfId="19725" xr:uid="{51CFF055-90B9-4FD3-9430-B679A1D75325}"/>
    <cellStyle name="Вывод 3 5 5 3" xfId="1418" xr:uid="{BC4EA79C-645E-40E1-8345-CA5DF0285D78}"/>
    <cellStyle name="Вывод 3 5 5 3 2" xfId="3683" xr:uid="{B0259AAF-2B14-4D5F-B56E-6BC0A8BA29B5}"/>
    <cellStyle name="Вывод 3 5 5 3 3" xfId="7655" xr:uid="{D566CA30-01A0-4EBC-A789-C24DE3805C70}"/>
    <cellStyle name="Вывод 3 5 5 3 4" xfId="11290" xr:uid="{73E2A0B8-4B89-4856-A44B-B1980939E0BD}"/>
    <cellStyle name="Вывод 3 5 5 3 5" xfId="14316" xr:uid="{7F5269D8-E729-4872-B74D-33C8E46325AF}"/>
    <cellStyle name="Вывод 3 5 5 3 6" xfId="18960" xr:uid="{9950F804-DB77-4A5D-80BA-69E2232EEC6B}"/>
    <cellStyle name="Вывод 3 5 5 4" xfId="3099" xr:uid="{8AF016BC-4792-4C2E-9AAB-EC0A5621F298}"/>
    <cellStyle name="Вывод 3 5 5 5" xfId="5841" xr:uid="{38CAD26C-82F8-4A79-AB9A-FBE37D02A373}"/>
    <cellStyle name="Вывод 3 5 5 6" xfId="8206" xr:uid="{03162E68-7F58-443F-9174-80E200CED39C}"/>
    <cellStyle name="Вывод 3 5 5 7" xfId="10701" xr:uid="{5752D6CD-B3A5-4335-BE91-C879CCD3730E}"/>
    <cellStyle name="Вывод 3 5 5 8" xfId="15993" xr:uid="{F1B8FBDB-F279-49F5-A2FA-CEE0FCF7E9B0}"/>
    <cellStyle name="Вывод 3 5 5 9" xfId="16561" xr:uid="{79B77869-40D8-4503-92B0-C1BE8134C26B}"/>
    <cellStyle name="Вывод 3 5 6" xfId="905" xr:uid="{A954D6C1-7C0D-434D-9390-731A4B33FA60}"/>
    <cellStyle name="Вывод 3 5 6 10" xfId="18452" xr:uid="{F7220D3A-3B12-451D-B790-5E31EE2C862E}"/>
    <cellStyle name="Вывод 3 5 6 2" xfId="2266" xr:uid="{C77CE555-BC7A-46C7-916F-43C2BD4AE561}"/>
    <cellStyle name="Вывод 3 5 6 2 2" xfId="4524" xr:uid="{FC9DC988-56C9-42FB-9F02-D3D663BB0378}"/>
    <cellStyle name="Вывод 3 5 6 2 3" xfId="9149" xr:uid="{64067261-23AF-4F6A-AF09-58F7C3D53271}"/>
    <cellStyle name="Вывод 3 5 6 2 4" xfId="12139" xr:uid="{033796CF-E1C9-4962-A27D-345AB4E71F00}"/>
    <cellStyle name="Вывод 3 5 6 2 5" xfId="14838" xr:uid="{01FE8B28-71A4-432D-B68D-0848A056BB13}"/>
    <cellStyle name="Вывод 3 5 6 2 6" xfId="19801" xr:uid="{9380FFB3-0B3D-44FD-BED1-224ECB1E83BC}"/>
    <cellStyle name="Вывод 3 5 6 3" xfId="1494" xr:uid="{7BAB986D-E294-46CA-8548-06F2B9D2F7A2}"/>
    <cellStyle name="Вывод 3 5 6 3 2" xfId="3759" xr:uid="{ADF0B59C-6E35-4C03-9ADD-D5D42A0CFF9C}"/>
    <cellStyle name="Вывод 3 5 6 3 3" xfId="7614" xr:uid="{0F57A6B5-3F50-417D-B406-9A195ABDBC92}"/>
    <cellStyle name="Вывод 3 5 6 3 4" xfId="11366" xr:uid="{FAFCFA69-60D4-472B-B46B-0AC76A213E42}"/>
    <cellStyle name="Вывод 3 5 6 3 5" xfId="14961" xr:uid="{58EEE964-DDC5-431E-8D04-AD0272B7512E}"/>
    <cellStyle name="Вывод 3 5 6 3 6" xfId="19036" xr:uid="{0E9DFA3F-FBF6-4B38-BB08-C6986CB7C485}"/>
    <cellStyle name="Вывод 3 5 6 4" xfId="3175" xr:uid="{638CAE54-82B8-4A9E-8027-EE704D067346}"/>
    <cellStyle name="Вывод 3 5 6 5" xfId="5846" xr:uid="{3627B102-4706-4CDF-B222-F716F17D8329}"/>
    <cellStyle name="Вывод 3 5 6 6" xfId="8137" xr:uid="{98E45A11-FFD6-4974-93E4-85AC6C95B0A0}"/>
    <cellStyle name="Вывод 3 5 6 7" xfId="10777" xr:uid="{B9EE8551-1080-43A6-AFA3-75EEC2893D74}"/>
    <cellStyle name="Вывод 3 5 6 8" xfId="13294" xr:uid="{9076A354-656F-44DD-91BE-4C74A6E7E26E}"/>
    <cellStyle name="Вывод 3 5 6 9" xfId="16637" xr:uid="{5CCDCE30-5FA4-458C-A729-CA26E387A343}"/>
    <cellStyle name="Вывод 3 5 7" xfId="973" xr:uid="{DF6E08C0-A2D4-4A26-9A45-575D23D124F7}"/>
    <cellStyle name="Вывод 3 5 7 10" xfId="18520" xr:uid="{46CF69E4-0DCD-4DA1-BDCE-9ABD9507122B}"/>
    <cellStyle name="Вывод 3 5 7 2" xfId="2334" xr:uid="{C33BBEF4-630E-48F1-B206-30E972C82E81}"/>
    <cellStyle name="Вывод 3 5 7 2 2" xfId="4592" xr:uid="{5C95183B-D7AE-42C8-8445-35E5C0D61265}"/>
    <cellStyle name="Вывод 3 5 7 2 3" xfId="9217" xr:uid="{E1F9CCCA-5055-4DFE-89DE-5EE4D7535F8A}"/>
    <cellStyle name="Вывод 3 5 7 2 4" xfId="12207" xr:uid="{629D35AB-711E-4014-9CCC-B9D6FEB522A9}"/>
    <cellStyle name="Вывод 3 5 7 2 5" xfId="14799" xr:uid="{654350CA-D657-46FA-95DD-E7AF251F5759}"/>
    <cellStyle name="Вывод 3 5 7 2 6" xfId="19869" xr:uid="{A0D06679-657E-4095-95FB-869A68EEDEB3}"/>
    <cellStyle name="Вывод 3 5 7 3" xfId="1562" xr:uid="{2533486D-31BC-4ECF-84FA-F7D4D18318EF}"/>
    <cellStyle name="Вывод 3 5 7 3 2" xfId="3827" xr:uid="{1AC02E92-2B02-4DE2-84D7-DCA66FEB1434}"/>
    <cellStyle name="Вывод 3 5 7 3 3" xfId="7562" xr:uid="{1229CE13-EA24-4C85-96F8-2A4868B2A9AD}"/>
    <cellStyle name="Вывод 3 5 7 3 4" xfId="11434" xr:uid="{14543F5A-99B9-488F-8A5C-DA3FD05488C8}"/>
    <cellStyle name="Вывод 3 5 7 3 5" xfId="8581" xr:uid="{E70486DA-353C-4D42-9F28-F47C4059EAB4}"/>
    <cellStyle name="Вывод 3 5 7 3 6" xfId="19104" xr:uid="{B0F57DDE-6CCB-485B-B8D4-DCF668ECDF07}"/>
    <cellStyle name="Вывод 3 5 7 4" xfId="3243" xr:uid="{F3BD1D8A-5081-4280-9BDA-889A1F010769}"/>
    <cellStyle name="Вывод 3 5 7 5" xfId="5744" xr:uid="{C0CE7821-1C3D-4AE6-8DED-060CB53B7DB3}"/>
    <cellStyle name="Вывод 3 5 7 6" xfId="8077" xr:uid="{129452AD-8F77-4F54-9B9E-E39724034021}"/>
    <cellStyle name="Вывод 3 5 7 7" xfId="10845" xr:uid="{0589A94E-CEA5-41E4-AB43-390959C84F74}"/>
    <cellStyle name="Вывод 3 5 7 8" xfId="14565" xr:uid="{F5BD88B3-272C-4A08-9811-7E953B553EB9}"/>
    <cellStyle name="Вывод 3 5 7 9" xfId="16705" xr:uid="{66744E74-A247-4C84-82E6-2DDD71A419D7}"/>
    <cellStyle name="Вывод 3 5 8" xfId="1048" xr:uid="{B6F357B7-41A6-4E0D-8A38-414EDAA5BB1D}"/>
    <cellStyle name="Вывод 3 5 8 2" xfId="2409" xr:uid="{FB0DC15C-277F-4DC6-8992-34C0FE531515}"/>
    <cellStyle name="Вывод 3 5 8 2 2" xfId="4667" xr:uid="{8AB56038-9424-4E1B-8507-AE588FC14CA7}"/>
    <cellStyle name="Вывод 3 5 8 2 3" xfId="9292" xr:uid="{797F0CA3-2F37-49FE-866A-02E31242C917}"/>
    <cellStyle name="Вывод 3 5 8 2 4" xfId="12282" xr:uid="{485F0901-CFFC-4035-B139-DC5CE7AFC376}"/>
    <cellStyle name="Вывод 3 5 8 2 5" xfId="16050" xr:uid="{2E824114-5C65-4252-BB12-58DEDE59842C}"/>
    <cellStyle name="Вывод 3 5 8 2 6" xfId="19944" xr:uid="{DCC426CF-D1F7-4F86-A290-DB179B0BB43D}"/>
    <cellStyle name="Вывод 3 5 8 3" xfId="3318" xr:uid="{75D637E4-1D91-4E88-A33B-C65A1DA2351B}"/>
    <cellStyle name="Вывод 3 5 8 4" xfId="5850" xr:uid="{97349B76-FF35-42FB-88AB-0514A0E48707}"/>
    <cellStyle name="Вывод 3 5 8 5" xfId="7995" xr:uid="{D0A0340C-74E9-4252-B4D5-6E92F7234A10}"/>
    <cellStyle name="Вывод 3 5 8 6" xfId="10920" xr:uid="{39390D77-AF5C-4E54-B3A6-CAC7B179CA73}"/>
    <cellStyle name="Вывод 3 5 8 7" xfId="14535" xr:uid="{96871875-6E9F-4364-8CB6-D6AB8EB6DBA9}"/>
    <cellStyle name="Вывод 3 5 8 8" xfId="18595" xr:uid="{7C2A77E7-55BE-48E4-BA71-719C21F973D2}"/>
    <cellStyle name="Вывод 3 5 9" xfId="1904" xr:uid="{C27F7305-75C5-48A6-9B71-1AF3425A7CD5}"/>
    <cellStyle name="Вывод 3 5 9 2" xfId="4162" xr:uid="{04069DD5-57DE-4B1C-9FBA-7F6042981A6A}"/>
    <cellStyle name="Вывод 3 5 9 3" xfId="8787" xr:uid="{1624DA82-0BA7-4DE4-9786-C529FC8ADDB5}"/>
    <cellStyle name="Вывод 3 5 9 4" xfId="11777" xr:uid="{A789DCB6-E6CC-43DA-B261-6D609B88EF5D}"/>
    <cellStyle name="Вывод 3 5 9 5" xfId="13433" xr:uid="{68919F70-1CCD-43AF-8D8B-A5B27000A272}"/>
    <cellStyle name="Вывод 3 5 9 6" xfId="19439" xr:uid="{09695097-ECDA-4241-BD67-692396329285}"/>
    <cellStyle name="Вывод 3 6" xfId="156" xr:uid="{E89F5A52-F572-4E31-B2D8-A8A84F4F4C54}"/>
    <cellStyle name="Вывод 3 6 10" xfId="8506" xr:uid="{FCF8E9B8-41AB-423D-B1BC-5CA29CCB6696}"/>
    <cellStyle name="Вывод 3 6 11" xfId="10360" xr:uid="{C278A91A-F514-4852-A3D8-122F9E06D037}"/>
    <cellStyle name="Вывод 3 6 12" xfId="15627" xr:uid="{3A20991B-5A61-4DC8-B362-B8B8BB4BB873}"/>
    <cellStyle name="Вывод 3 6 13" xfId="16220" xr:uid="{F7A166F8-1E35-47B8-AB33-DF8F71D14CBD}"/>
    <cellStyle name="Вывод 3 6 14" xfId="17799" xr:uid="{0D071165-9F35-4573-9105-DCA8B2D853F3}"/>
    <cellStyle name="Вывод 3 6 15" xfId="18036" xr:uid="{D2D4EEA9-FDD1-4578-A5B5-75089B89FAE4}"/>
    <cellStyle name="Вывод 3 6 2" xfId="1680" xr:uid="{DCA442CE-E931-4E38-9F3E-4123CC6AFA50}"/>
    <cellStyle name="Вывод 3 6 2 2" xfId="3939" xr:uid="{FADC5328-872E-49FC-BBD8-E9ED49FC234F}"/>
    <cellStyle name="Вывод 3 6 2 3" xfId="6328" xr:uid="{FCA55A3C-761B-490D-ADC9-E11192A75FAE}"/>
    <cellStyle name="Вывод 3 6 2 4" xfId="7448" xr:uid="{971125F3-EB9E-4A39-A601-76F4BA873C26}"/>
    <cellStyle name="Вывод 3 6 2 5" xfId="11552" xr:uid="{CF9FAA2D-B5D2-40FE-8741-0A404564B12D}"/>
    <cellStyle name="Вывод 3 6 2 6" xfId="14593" xr:uid="{DED7A524-FBB1-4B0E-9DE5-2BBE87893A2E}"/>
    <cellStyle name="Вывод 3 6 2 7" xfId="19216" xr:uid="{68D00A3D-744D-49C1-9766-07C4B621F246}"/>
    <cellStyle name="Вывод 3 6 3" xfId="1906" xr:uid="{2336F60A-B0CF-4078-BC58-031468615136}"/>
    <cellStyle name="Вывод 3 6 3 2" xfId="4164" xr:uid="{E0FBEF48-3CCF-4571-A020-66E363A00296}"/>
    <cellStyle name="Вывод 3 6 3 3" xfId="6329" xr:uid="{DD18711F-DD1C-4952-A100-697B03E8B76D}"/>
    <cellStyle name="Вывод 3 6 3 4" xfId="8789" xr:uid="{FDBB4A27-C538-4682-8A05-4C5DDBFF1302}"/>
    <cellStyle name="Вывод 3 6 3 5" xfId="11779" xr:uid="{A9AF87F1-19D3-43F7-87B6-70DB72C50E25}"/>
    <cellStyle name="Вывод 3 6 3 6" xfId="15715" xr:uid="{CBFA5199-B2AE-4AC5-B543-A01EE086C6E3}"/>
    <cellStyle name="Вывод 3 6 3 7" xfId="19441" xr:uid="{20046D86-E245-4D1E-9B7C-C00545D63A34}"/>
    <cellStyle name="Вывод 3 6 4" xfId="1077" xr:uid="{482B1069-E72F-4B5E-B7B1-9D611910DCC5}"/>
    <cellStyle name="Вывод 3 6 4 2" xfId="3342" xr:uid="{36BD64F0-3A02-48E7-9C49-3F6A4A2AF2F7}"/>
    <cellStyle name="Вывод 3 6 4 3" xfId="5856" xr:uid="{9DA42AD4-AE3D-4A23-A8CB-64B6EED744BD}"/>
    <cellStyle name="Вывод 3 6 4 4" xfId="7968" xr:uid="{28B46487-8E2D-4243-87A3-B4A16ADA3097}"/>
    <cellStyle name="Вывод 3 6 4 5" xfId="10949" xr:uid="{F8875497-157A-4FFC-8470-2D3947F2C8EC}"/>
    <cellStyle name="Вывод 3 6 4 6" xfId="13440" xr:uid="{590400AC-E496-42B5-97C0-1AB25A10C329}"/>
    <cellStyle name="Вывод 3 6 4 7" xfId="18619" xr:uid="{A58070B7-785A-4E5B-BD43-B8F388344E8C}"/>
    <cellStyle name="Вывод 3 6 5" xfId="2556" xr:uid="{D6A5C0EF-7A10-490C-990C-DC2FACD67368}"/>
    <cellStyle name="Вывод 3 6 5 2" xfId="4808" xr:uid="{F6875856-7449-40E7-85D8-1F7EDA0A6E38}"/>
    <cellStyle name="Вывод 3 6 5 3" xfId="5859" xr:uid="{786F85D8-7523-4715-9D6C-D461FC95AFCF}"/>
    <cellStyle name="Вывод 3 6 5 4" xfId="9438" xr:uid="{952DAB3A-818E-48BA-BB13-C0423474E049}"/>
    <cellStyle name="Вывод 3 6 5 5" xfId="12428" xr:uid="{6F1DE5CF-8962-42A2-89AA-BCE3DF2E4E6D}"/>
    <cellStyle name="Вывод 3 6 5 6" xfId="15023" xr:uid="{EAB1712C-081A-4BA6-A86A-E2EACDD2E54E}"/>
    <cellStyle name="Вывод 3 6 5 7" xfId="16861" xr:uid="{83048151-2A9E-4D0F-910B-BEB916A40648}"/>
    <cellStyle name="Вывод 3 6 5 8" xfId="20086" xr:uid="{F146AE8F-6C32-4943-82E9-BD611E9D07C6}"/>
    <cellStyle name="Вывод 3 6 6" xfId="2762" xr:uid="{4E676D2C-4B8E-4971-8EDC-DAA8C7B9A2D4}"/>
    <cellStyle name="Вывод 3 6 6 2" xfId="5012" xr:uid="{C5947527-6A18-4623-A666-702C90ACB505}"/>
    <cellStyle name="Вывод 3 6 6 3" xfId="5864" xr:uid="{0B04F01C-797B-4C2B-8A06-F357EA462C76}"/>
    <cellStyle name="Вывод 3 6 6 4" xfId="9643" xr:uid="{EE26D020-23B8-4825-BB23-6381F3C08026}"/>
    <cellStyle name="Вывод 3 6 6 5" xfId="12633" xr:uid="{52E6A655-B0BA-44D8-A58F-5E47F7214554}"/>
    <cellStyle name="Вывод 3 6 6 6" xfId="15613" xr:uid="{B286A314-1CAA-4A8D-8A31-60ECB39ADD1E}"/>
    <cellStyle name="Вывод 3 6 6 7" xfId="17065" xr:uid="{86EE9F7C-062C-4447-A1C9-6636265FA890}"/>
    <cellStyle name="Вывод 3 6 6 8" xfId="20291" xr:uid="{FB45512B-B5D1-4BAF-B341-70F8FE165C1D}"/>
    <cellStyle name="Вывод 3 6 7" xfId="488" xr:uid="{B48BFBB9-2E89-4810-AD53-5EA44335F133}"/>
    <cellStyle name="Вывод 3 6 7 2" xfId="5246" xr:uid="{DF17BA08-DBCC-4A14-B642-59CFB637E269}"/>
    <cellStyle name="Вывод 3 6 7 3" xfId="9875" xr:uid="{C6F20B0C-F9C8-489C-BA3C-C16DC497A7D0}"/>
    <cellStyle name="Вывод 3 6 7 4" xfId="12867" xr:uid="{D70FBB83-3979-4C4B-92B3-AAD61E56D6EF}"/>
    <cellStyle name="Вывод 3 6 7 5" xfId="16122" xr:uid="{4F9638F6-3AC5-4A88-A90C-44AC016E8129}"/>
    <cellStyle name="Вывод 3 6 7 6" xfId="17297" xr:uid="{CE397DB5-1CDC-4C3C-BF21-C177AB6DC8EE}"/>
    <cellStyle name="Вывод 3 6 8" xfId="5496" xr:uid="{4150D796-8666-40C7-8308-341810D1602E}"/>
    <cellStyle name="Вывод 3 6 8 2" xfId="10127" xr:uid="{309677C2-EB0F-4474-B6B2-C2C589275C12}"/>
    <cellStyle name="Вывод 3 6 8 3" xfId="13119" xr:uid="{CEA698FA-4CB6-4770-B5FC-4AEAEDFB7DCA}"/>
    <cellStyle name="Вывод 3 6 8 4" xfId="15049" xr:uid="{ED0E78B5-4297-4FA0-937F-507D96B1FB47}"/>
    <cellStyle name="Вывод 3 6 8 5" xfId="17545" xr:uid="{12F6625F-D119-4797-AA66-4144E19931C7}"/>
    <cellStyle name="Вывод 3 6 9" xfId="6327" xr:uid="{5B4E748E-886C-48DF-A0D2-B0A69AC07FD7}"/>
    <cellStyle name="Вывод 3 7" xfId="233" xr:uid="{987075F6-00F8-4A96-871A-0D7AF86E8EC5}"/>
    <cellStyle name="Вывод 3 7 10" xfId="8427" xr:uid="{A91DCA68-0C27-481E-9B20-F44E24BB6234}"/>
    <cellStyle name="Вывод 3 7 11" xfId="10440" xr:uid="{AF0FD414-6FA0-456C-BE42-0AA96BE56C8C}"/>
    <cellStyle name="Вывод 3 7 12" xfId="13387" xr:uid="{A1A7F3F0-701B-4B41-AD34-CC531AAE233F}"/>
    <cellStyle name="Вывод 3 7 13" xfId="16300" xr:uid="{A17A3D61-F94B-491E-86C1-65A89A76A1FA}"/>
    <cellStyle name="Вывод 3 7 14" xfId="17876" xr:uid="{00AD8CE9-D834-4C0C-8FAE-EE81B58AAD91}"/>
    <cellStyle name="Вывод 3 7 15" xfId="18111" xr:uid="{47A36B8F-0765-4C00-B539-9986118404A1}"/>
    <cellStyle name="Вывод 3 7 2" xfId="1756" xr:uid="{BE3B4590-C98F-4273-B39E-0463EB820C10}"/>
    <cellStyle name="Вывод 3 7 2 2" xfId="4014" xr:uid="{BF36EBF0-EAF2-49B2-BD12-72E15F0E81FA}"/>
    <cellStyle name="Вывод 3 7 2 3" xfId="6331" xr:uid="{1CB6C6B8-372F-40F4-B38F-328F05D18AF6}"/>
    <cellStyle name="Вывод 3 7 2 4" xfId="7263" xr:uid="{9E910753-AF8E-4A53-9E73-057217A4593D}"/>
    <cellStyle name="Вывод 3 7 2 5" xfId="11629" xr:uid="{1BC8E64F-E6F2-4BF5-8706-52F9A5FA8D70}"/>
    <cellStyle name="Вывод 3 7 2 6" xfId="15194" xr:uid="{D12E5961-389D-495E-9EE6-F7A91E8D81C6}"/>
    <cellStyle name="Вывод 3 7 2 7" xfId="19291" xr:uid="{F401286C-26B9-4C2F-9D3D-57E89CA80E0B}"/>
    <cellStyle name="Вывод 3 7 3" xfId="1619" xr:uid="{E506A433-F23A-4F2A-8490-F1B9291AE872}"/>
    <cellStyle name="Вывод 3 7 3 2" xfId="3881" xr:uid="{72FBB969-B304-4BDC-A3C9-43F1BB4D8D56}"/>
    <cellStyle name="Вывод 3 7 3 3" xfId="6332" xr:uid="{79D44CAD-5A39-4061-A07D-E07172A375BA}"/>
    <cellStyle name="Вывод 3 7 3 4" xfId="7411" xr:uid="{8E06F909-91F0-47C2-BC54-CAB543E84DB2}"/>
    <cellStyle name="Вывод 3 7 3 5" xfId="11490" xr:uid="{F3A54A3C-EE2D-4C80-8692-31EC8AAEC77E}"/>
    <cellStyle name="Вывод 3 7 3 6" xfId="15987" xr:uid="{58485C74-8AA3-4D17-B896-80689F5B5356}"/>
    <cellStyle name="Вывод 3 7 3 7" xfId="19158" xr:uid="{6E4963E6-05A8-464C-BDF9-ED2CD4CC1EA2}"/>
    <cellStyle name="Вывод 3 7 4" xfId="1157" xr:uid="{B3E9689D-2115-4C38-9AC6-622EF62C31B7}"/>
    <cellStyle name="Вывод 3 7 4 2" xfId="3422" xr:uid="{654539DC-BF1F-4E0A-BFCB-A1F6185CD144}"/>
    <cellStyle name="Вывод 3 7 4 3" xfId="6333" xr:uid="{3CE0E839-2D3C-4381-AAE4-9126399BBA5E}"/>
    <cellStyle name="Вывод 3 7 4 4" xfId="7885" xr:uid="{7747578D-905C-41A8-A820-11F6E88335F0}"/>
    <cellStyle name="Вывод 3 7 4 5" xfId="11029" xr:uid="{6BFB5CAC-E86E-4FAF-8A66-E2F5BB3F1C73}"/>
    <cellStyle name="Вывод 3 7 4 6" xfId="13800" xr:uid="{D9FBA464-4541-49C0-98AB-D001FB736F42}"/>
    <cellStyle name="Вывод 3 7 4 7" xfId="18699" xr:uid="{A7BE69D1-D5C5-49CB-9CC5-62415D820557}"/>
    <cellStyle name="Вывод 3 7 5" xfId="2608" xr:uid="{3B261444-F8BC-4E76-81E0-AE382D38E47A}"/>
    <cellStyle name="Вывод 3 7 5 2" xfId="4858" xr:uid="{712A4FE4-7445-4814-878A-E0061CCA5C55}"/>
    <cellStyle name="Вывод 3 7 5 3" xfId="6334" xr:uid="{9F121C4D-4347-47E9-8F09-1553710EDA65}"/>
    <cellStyle name="Вывод 3 7 5 4" xfId="9489" xr:uid="{672C863A-5E4E-49DE-AACE-C377876770F7}"/>
    <cellStyle name="Вывод 3 7 5 5" xfId="12479" xr:uid="{F8893359-F514-4258-A8F3-7BC509A44646}"/>
    <cellStyle name="Вывод 3 7 5 6" xfId="14493" xr:uid="{7F8BAA7F-DDFD-4508-9F08-64811A1149F5}"/>
    <cellStyle name="Вывод 3 7 5 7" xfId="16911" xr:uid="{A72FC91E-35B7-4060-8C46-56225D8E571B}"/>
    <cellStyle name="Вывод 3 7 5 8" xfId="20137" xr:uid="{A2F3F607-BBB9-48D3-AB5F-8F7066CBC758}"/>
    <cellStyle name="Вывод 3 7 6" xfId="2837" xr:uid="{F7676BAB-D78B-422F-A10C-E81C8E81D828}"/>
    <cellStyle name="Вывод 3 7 6 2" xfId="5087" xr:uid="{05D74205-B5B1-4F48-AA18-D71D93282F24}"/>
    <cellStyle name="Вывод 3 7 6 3" xfId="6335" xr:uid="{2BEB0AA4-74E7-440C-96A9-5EF1A7D62175}"/>
    <cellStyle name="Вывод 3 7 6 4" xfId="9718" xr:uid="{5849961D-9CB3-42C9-A880-0DFC3E9E5027}"/>
    <cellStyle name="Вывод 3 7 6 5" xfId="12708" xr:uid="{16FE379F-6CAE-43D5-A846-A22F00A233D7}"/>
    <cellStyle name="Вывод 3 7 6 6" xfId="15584" xr:uid="{7E9D040E-29CF-462B-AE87-E221628C1522}"/>
    <cellStyle name="Вывод 3 7 6 7" xfId="17140" xr:uid="{E1DB2B4C-50CC-46E4-B8B4-76B4F3B5408C}"/>
    <cellStyle name="Вывод 3 7 6 8" xfId="20366" xr:uid="{D5FEF4E1-B2D9-4FEC-9AA9-9D2A4E9F4C47}"/>
    <cellStyle name="Вывод 3 7 7" xfId="568" xr:uid="{46F1C7BD-DE4D-4DB0-85A8-F0730941DDD1}"/>
    <cellStyle name="Вывод 3 7 7 2" xfId="5398" xr:uid="{7487BBE6-423B-4B0F-B09E-51EAB11C674D}"/>
    <cellStyle name="Вывод 3 7 7 3" xfId="10027" xr:uid="{6B94EEA5-9D28-47AB-B8EC-4CF512938F80}"/>
    <cellStyle name="Вывод 3 7 7 4" xfId="13019" xr:uid="{899EE095-5203-4F9B-A73F-9BB50A947C3E}"/>
    <cellStyle name="Вывод 3 7 7 5" xfId="15091" xr:uid="{DCC0E53E-55C7-4448-A8A8-AFECD2F111CC}"/>
    <cellStyle name="Вывод 3 7 7 6" xfId="17448" xr:uid="{D63D231F-951B-4A08-94A6-74D2CCAAF289}"/>
    <cellStyle name="Вывод 3 7 8" xfId="5571" xr:uid="{E664B78C-CAFA-4563-8BB0-CD7F9BBD33E5}"/>
    <cellStyle name="Вывод 3 7 8 2" xfId="10202" xr:uid="{5C7312E4-ED68-4CDF-9B71-EB9B00409D1D}"/>
    <cellStyle name="Вывод 3 7 8 3" xfId="13194" xr:uid="{BE861D56-188C-4492-8962-8C0E3E476983}"/>
    <cellStyle name="Вывод 3 7 8 4" xfId="13789" xr:uid="{9909C750-47B3-48D0-8B75-A16C97BB3193}"/>
    <cellStyle name="Вывод 3 7 8 5" xfId="17620" xr:uid="{131BB963-0C37-48B0-8A6D-768827E558B5}"/>
    <cellStyle name="Вывод 3 7 9" xfId="6330" xr:uid="{6A9C5D0C-D745-40F8-B1B8-F2036F4C8B34}"/>
    <cellStyle name="Вывод 3 8" xfId="648" xr:uid="{72AD675C-104F-4627-AAC1-AF1FDEB18072}"/>
    <cellStyle name="Вывод 3 8 10" xfId="18195" xr:uid="{9695DCD9-12F3-476E-8E09-DE17FA7CAE3D}"/>
    <cellStyle name="Вывод 3 8 2" xfId="2009" xr:uid="{0C45C3A8-73BF-465A-90CE-0C526665A062}"/>
    <cellStyle name="Вывод 3 8 2 2" xfId="4267" xr:uid="{A8AC3801-ECC9-47DA-A978-B3596DCD384A}"/>
    <cellStyle name="Вывод 3 8 2 3" xfId="8892" xr:uid="{BA4C988B-DE99-44A2-858A-98111D1F8933}"/>
    <cellStyle name="Вывод 3 8 2 4" xfId="11882" xr:uid="{35DD7F3C-BB56-4926-A87F-A812B3015023}"/>
    <cellStyle name="Вывод 3 8 2 5" xfId="15547" xr:uid="{E2DA85D8-F355-4215-B648-03934F50F573}"/>
    <cellStyle name="Вывод 3 8 2 6" xfId="19544" xr:uid="{C46C4FDE-D97C-47A8-97A9-94304D99804F}"/>
    <cellStyle name="Вывод 3 8 3" xfId="1237" xr:uid="{44F651B6-E6FD-45FB-8245-4DC3B34DFA85}"/>
    <cellStyle name="Вывод 3 8 3 2" xfId="3502" xr:uid="{64D739CE-7811-462E-8F0D-C3875CE8AECD}"/>
    <cellStyle name="Вывод 3 8 3 3" xfId="7803" xr:uid="{A6726F64-E008-4D77-8413-C232C8017C6E}"/>
    <cellStyle name="Вывод 3 8 3 4" xfId="11109" xr:uid="{BB3F420C-49B8-43CD-8900-1C66D7DADAD8}"/>
    <cellStyle name="Вывод 3 8 3 5" xfId="13762" xr:uid="{1206E7B5-9B70-4032-9A96-262E1336A5D9}"/>
    <cellStyle name="Вывод 3 8 3 6" xfId="18779" xr:uid="{20EE40B2-5EC3-4049-9D9E-4D153D6B9B7C}"/>
    <cellStyle name="Вывод 3 8 4" xfId="2918" xr:uid="{C1281D90-09F4-4446-A8A0-9F84CDCBEE29}"/>
    <cellStyle name="Вывод 3 8 5" xfId="6336" xr:uid="{0A3388B2-1D53-4565-A6A6-E9ABBEA2471A}"/>
    <cellStyle name="Вывод 3 8 6" xfId="8376" xr:uid="{D50EDC7D-EB6A-4960-9AED-9FF5F088EBA4}"/>
    <cellStyle name="Вывод 3 8 7" xfId="10520" xr:uid="{471467D7-59A5-45AE-89F8-23EB16488209}"/>
    <cellStyle name="Вывод 3 8 8" xfId="13485" xr:uid="{87456CDD-4EAE-44D5-BCED-3A251095CE85}"/>
    <cellStyle name="Вывод 3 8 9" xfId="16380" xr:uid="{3CBBAF5B-85AD-4793-81EC-7EDCAA657D75}"/>
    <cellStyle name="Вывод 3 9" xfId="769" xr:uid="{08493D78-84E0-4487-AB55-404F3E24D445}"/>
    <cellStyle name="Вывод 3 9 10" xfId="18316" xr:uid="{8792DD9E-E585-42E7-96DD-34FA112308C7}"/>
    <cellStyle name="Вывод 3 9 2" xfId="2130" xr:uid="{133B38F6-50BA-463A-8ACA-2FF5A94BDEA9}"/>
    <cellStyle name="Вывод 3 9 2 2" xfId="4388" xr:uid="{FE429867-0ED4-454D-ABC9-7229C809A229}"/>
    <cellStyle name="Вывод 3 9 2 3" xfId="9013" xr:uid="{C97FA0A5-0E9E-4036-83F9-37164CD40C81}"/>
    <cellStyle name="Вывод 3 9 2 4" xfId="12003" xr:uid="{55C2BB5F-B772-43E0-A2AC-3FC57E36823A}"/>
    <cellStyle name="Вывод 3 9 2 5" xfId="13824" xr:uid="{10C98FE3-2CC2-482E-A3BA-32B5402B9E02}"/>
    <cellStyle name="Вывод 3 9 2 6" xfId="19665" xr:uid="{3C62BE15-D59D-4D1F-AF71-33B6CE4AE84F}"/>
    <cellStyle name="Вывод 3 9 3" xfId="1358" xr:uid="{84405380-6341-41CE-A608-8672E6107352}"/>
    <cellStyle name="Вывод 3 9 3 2" xfId="3623" xr:uid="{FB2413A3-36CC-4E5F-B943-B2FA36975EE2}"/>
    <cellStyle name="Вывод 3 9 3 3" xfId="7699" xr:uid="{2541A3DD-F468-44FE-B2F2-D2720DD8EC8A}"/>
    <cellStyle name="Вывод 3 9 3 4" xfId="11230" xr:uid="{6FAE0F74-88B1-4AF4-BB5A-38EC59B527B8}"/>
    <cellStyle name="Вывод 3 9 3 5" xfId="15026" xr:uid="{C69E738F-408B-439F-8A48-F1C31C98E4C4}"/>
    <cellStyle name="Вывод 3 9 3 6" xfId="18900" xr:uid="{67B4EFB2-3B10-44D4-A984-A2A92778D3FF}"/>
    <cellStyle name="Вывод 3 9 4" xfId="3039" xr:uid="{9781B2F3-52C9-48DE-9BDD-B5AE08D69B37}"/>
    <cellStyle name="Вывод 3 9 5" xfId="6337" xr:uid="{C8353E35-BDF4-4EEB-BF20-B0BCE7B938D1}"/>
    <cellStyle name="Вывод 3 9 6" xfId="7959" xr:uid="{B23B0A41-9638-4BC0-81CD-ABE6D93F5E0A}"/>
    <cellStyle name="Вывод 3 9 7" xfId="10641" xr:uid="{6A0EBCAC-9868-4E70-A81F-2D6FF5F08214}"/>
    <cellStyle name="Вывод 3 9 8" xfId="15924" xr:uid="{6847AAD2-432E-4C20-A0D2-3557CBA4A797}"/>
    <cellStyle name="Вывод 3 9 9" xfId="16501" xr:uid="{C84449F8-2CFE-4F85-8525-1EC9A1D0BD03}"/>
    <cellStyle name="Вывод 4" xfId="1890" xr:uid="{D84539CD-D9E9-428E-A6A9-96F9E8BA339B}"/>
    <cellStyle name="Вывод 4 2" xfId="4148" xr:uid="{A5FFB5EE-5E0D-44E3-8755-613299C36559}"/>
    <cellStyle name="Вывод 4 3" xfId="8773" xr:uid="{B543C5DD-5FA8-4F41-81EC-4625CA0E0B88}"/>
    <cellStyle name="Вывод 4 4" xfId="11763" xr:uid="{758D55E9-DBFB-4769-B057-48C5679FF406}"/>
    <cellStyle name="Вывод 4 5" xfId="13701" xr:uid="{3511D2C0-2E16-4369-A037-B521959333D8}"/>
    <cellStyle name="Вывод 4 6" xfId="19425" xr:uid="{D76B6471-A4F6-414A-93DA-03B72054DA4B}"/>
    <cellStyle name="Вывод 5" xfId="1063" xr:uid="{44984007-AE17-4DA1-B119-B56C01C1C6BB}"/>
    <cellStyle name="Вывод 5 2" xfId="3333" xr:uid="{FB6C5B2B-787D-45FA-A7B9-A271CE02EFA5}"/>
    <cellStyle name="Вывод 5 3" xfId="7983" xr:uid="{F86F992A-8813-408A-A40F-EF20E75E9011}"/>
    <cellStyle name="Вывод 5 4" xfId="10935" xr:uid="{A8EA3EDC-E860-4BF1-BBF3-0A0BB6B2F7ED}"/>
    <cellStyle name="Вывод 5 5" xfId="13707" xr:uid="{9C5AFC8C-232E-4318-B0B7-394C0EA3D039}"/>
    <cellStyle name="Вывод 5 6" xfId="18610" xr:uid="{1FB42139-B505-45ED-8D3E-671CE1419B3D}"/>
    <cellStyle name="Вывод 6" xfId="388" xr:uid="{8762CACF-0308-4BF7-B9DF-B8C7E19FB7ED}"/>
    <cellStyle name="Вывод 7" xfId="8629" xr:uid="{BB7D81D4-3B6C-4E12-8417-B87AFD0638C3}"/>
    <cellStyle name="Вывод 8" xfId="8369" xr:uid="{3A425931-466F-468A-9CD2-E0F90CE8CD79}"/>
    <cellStyle name="Вывод 9" xfId="13900" xr:uid="{390E0B04-1E2E-42F3-84F0-FBE58EB5E3DD}"/>
    <cellStyle name="Вычисление" xfId="338" xr:uid="{050C0F8D-AF3D-4322-84DB-19AD86A60BBD}"/>
    <cellStyle name="Вычисление 10" xfId="15571" xr:uid="{B7DFD65A-98F1-4A33-869B-2EA1B6B05A39}"/>
    <cellStyle name="Вычисление 11" xfId="18187" xr:uid="{70C45CCE-E1D9-4318-94A6-0FBD15CEA360}"/>
    <cellStyle name="Вычисление 2" xfId="37" xr:uid="{00000000-0005-0000-0000-00003A000000}"/>
    <cellStyle name="Вычисление 2 10" xfId="751" xr:uid="{99FD7B4E-0ECC-483B-9E64-D0A902E71DD9}"/>
    <cellStyle name="Вычисление 2 10 10" xfId="18298" xr:uid="{A26F2045-7AF1-460B-B382-12BFB5223F06}"/>
    <cellStyle name="Вычисление 2 10 2" xfId="2112" xr:uid="{FEB6764E-FF7F-4D75-A2B7-6CC68EA152F9}"/>
    <cellStyle name="Вычисление 2 10 2 2" xfId="4370" xr:uid="{2B41E3C7-3F8B-480A-AAFD-EE619BCC3B02}"/>
    <cellStyle name="Вычисление 2 10 2 3" xfId="8995" xr:uid="{B8FFAAD3-5780-4E49-89DA-8EF50810237D}"/>
    <cellStyle name="Вычисление 2 10 2 4" xfId="11985" xr:uid="{99306116-31A1-48B6-829D-346F741A5E3D}"/>
    <cellStyle name="Вычисление 2 10 2 5" xfId="15576" xr:uid="{7DA45151-016F-4D35-81DE-54D5C9DE5CF6}"/>
    <cellStyle name="Вычисление 2 10 2 6" xfId="19647" xr:uid="{112D9466-93F9-4C12-877F-CDD3B9E30482}"/>
    <cellStyle name="Вычисление 2 10 3" xfId="1340" xr:uid="{25626810-8FB0-4630-B64F-40411B7CF513}"/>
    <cellStyle name="Вычисление 2 10 3 2" xfId="3605" xr:uid="{D1A45FB4-D2CA-4106-8F8A-0539DAEEADB9}"/>
    <cellStyle name="Вычисление 2 10 3 3" xfId="7211" xr:uid="{C18AFBF5-B176-47F5-8A20-992F325EE7DB}"/>
    <cellStyle name="Вычисление 2 10 3 4" xfId="11212" xr:uid="{6E4AFA93-EE03-4991-8A50-DAE928F67241}"/>
    <cellStyle name="Вычисление 2 10 3 5" xfId="15558" xr:uid="{45C3FB91-158C-4EAB-BC87-14C3DAD145F7}"/>
    <cellStyle name="Вычисление 2 10 3 6" xfId="18882" xr:uid="{357D994F-EB89-4043-9A2C-4E37534AE125}"/>
    <cellStyle name="Вычисление 2 10 4" xfId="3021" xr:uid="{F8DDC8D8-CB8E-407A-B463-6C7B2D7158D7}"/>
    <cellStyle name="Вычисление 2 10 5" xfId="6339" xr:uid="{E83FCE1F-C003-44B9-B3A2-CF636ED20ED5}"/>
    <cellStyle name="Вычисление 2 10 6" xfId="7979" xr:uid="{57F17622-95DD-4BDD-B03D-7892668AA1DF}"/>
    <cellStyle name="Вычисление 2 10 7" xfId="10623" xr:uid="{4AAFA602-FB69-4A21-8491-811BD7D447CD}"/>
    <cellStyle name="Вычисление 2 10 8" xfId="13514" xr:uid="{2F92210C-58D7-418C-9F87-D65E0D46C1B7}"/>
    <cellStyle name="Вычисление 2 10 9" xfId="16483" xr:uid="{7364BD21-BC96-49DF-B0E7-FAB26417792C}"/>
    <cellStyle name="Вычисление 2 11" xfId="723" xr:uid="{F7E1060E-3432-45A0-BB4B-FFE21B352AB5}"/>
    <cellStyle name="Вычисление 2 11 10" xfId="18270" xr:uid="{F3948807-2DB9-4492-865D-F90A46572F3E}"/>
    <cellStyle name="Вычисление 2 11 2" xfId="2084" xr:uid="{D9D2843B-69DB-4B97-AE76-3751A759682E}"/>
    <cellStyle name="Вычисление 2 11 2 2" xfId="4342" xr:uid="{387932D2-FFA9-475B-AC76-0A1DCD154BE1}"/>
    <cellStyle name="Вычисление 2 11 2 3" xfId="8967" xr:uid="{0B6888B5-C214-4AA9-9984-0BF3CD537D5D}"/>
    <cellStyle name="Вычисление 2 11 2 4" xfId="11957" xr:uid="{3C10733E-D01E-4B11-AF11-9E4F9BEF874F}"/>
    <cellStyle name="Вычисление 2 11 2 5" xfId="15509" xr:uid="{8BB87428-5C24-4D58-AD35-362FBA8073F2}"/>
    <cellStyle name="Вычисление 2 11 2 6" xfId="19619" xr:uid="{B6874F43-39FF-4124-AE43-5587C6ACAAC1}"/>
    <cellStyle name="Вычисление 2 11 3" xfId="1312" xr:uid="{F1B7550E-DB7E-43F0-B7CC-CA307322DC6E}"/>
    <cellStyle name="Вычисление 2 11 3 2" xfId="3577" xr:uid="{75DB3BB9-0E47-4073-B9B6-442950BE6341}"/>
    <cellStyle name="Вычисление 2 11 3 3" xfId="7227" xr:uid="{8A5EDA2A-432E-42FC-A2CF-8C6336F1A32D}"/>
    <cellStyle name="Вычисление 2 11 3 4" xfId="11184" xr:uid="{56888E03-5228-4224-972A-9F1E3E805FE6}"/>
    <cellStyle name="Вычисление 2 11 3 5" xfId="15474" xr:uid="{7A48D119-E0D3-46F9-8112-76B2CEBBB14D}"/>
    <cellStyle name="Вычисление 2 11 3 6" xfId="18854" xr:uid="{E564EBB9-4645-404E-91C5-B18BB326C0FF}"/>
    <cellStyle name="Вычисление 2 11 4" xfId="2993" xr:uid="{7F585305-02CB-4298-98CD-DB4C8EFD9F80}"/>
    <cellStyle name="Вычисление 2 11 5" xfId="6341" xr:uid="{2161E188-F0F6-4262-A674-E1076E6A4B24}"/>
    <cellStyle name="Вычисление 2 11 6" xfId="8309" xr:uid="{59A764B8-0704-4BD5-8171-CEB61D8F9983}"/>
    <cellStyle name="Вычисление 2 11 7" xfId="10595" xr:uid="{1360FC7C-3F5B-475E-98B1-04D1B4526529}"/>
    <cellStyle name="Вычисление 2 11 8" xfId="13427" xr:uid="{DF080C25-DB32-41BC-B709-9BD791C12DBD}"/>
    <cellStyle name="Вычисление 2 11 9" xfId="16455" xr:uid="{65D1AC58-D356-451E-83D2-EE49D288D9E9}"/>
    <cellStyle name="Вычисление 2 12" xfId="722" xr:uid="{6C28D490-BBEF-489D-B09B-E5E91F1AB855}"/>
    <cellStyle name="Вычисление 2 12 10" xfId="18269" xr:uid="{6C2B1C87-5F07-4EE9-BAA2-033FEFAAEACC}"/>
    <cellStyle name="Вычисление 2 12 2" xfId="2083" xr:uid="{586FDB02-5767-4F6F-8F37-6B1CD68CC798}"/>
    <cellStyle name="Вычисление 2 12 2 2" xfId="4341" xr:uid="{2DADD39E-A414-453A-A46B-14189ED3BE94}"/>
    <cellStyle name="Вычисление 2 12 2 3" xfId="8966" xr:uid="{CB01CE60-3C9E-40EA-91BA-D62D43A8189E}"/>
    <cellStyle name="Вычисление 2 12 2 4" xfId="11956" xr:uid="{B36E1D72-CC6C-49CD-AE0A-D9052CD16EF8}"/>
    <cellStyle name="Вычисление 2 12 2 5" xfId="15806" xr:uid="{BA6B2BC5-E073-4026-B5AA-E912CFB1741D}"/>
    <cellStyle name="Вычисление 2 12 2 6" xfId="19618" xr:uid="{05ECA509-E622-48DE-A063-31DDD83A2E81}"/>
    <cellStyle name="Вычисление 2 12 3" xfId="1311" xr:uid="{469BB510-51F5-4D1D-88EC-CE3EE5B82DB5}"/>
    <cellStyle name="Вычисление 2 12 3 2" xfId="3576" xr:uid="{2771E48B-C9F8-45A0-94D7-70809C4BA051}"/>
    <cellStyle name="Вычисление 2 12 3 3" xfId="7731" xr:uid="{E314EEB7-9191-479C-9DA6-EC931250D91C}"/>
    <cellStyle name="Вычисление 2 12 3 4" xfId="11183" xr:uid="{8F142D4B-4DE2-40E6-9DB7-540C22A1A3EA}"/>
    <cellStyle name="Вычисление 2 12 3 5" xfId="15802" xr:uid="{A89F8765-397C-4843-A2AC-1DEA05EF9764}"/>
    <cellStyle name="Вычисление 2 12 3 6" xfId="18853" xr:uid="{A0761CB3-227B-4A35-8385-DA1BC63C3C8F}"/>
    <cellStyle name="Вычисление 2 12 4" xfId="2992" xr:uid="{DA6FF17C-9447-469E-9911-056C447A7B19}"/>
    <cellStyle name="Вычисление 2 12 5" xfId="5686" xr:uid="{96A49969-73CA-4488-B752-8514A9FDE445}"/>
    <cellStyle name="Вычисление 2 12 6" xfId="8311" xr:uid="{9332348F-213B-42A7-996A-B47E847A6FAB}"/>
    <cellStyle name="Вычисление 2 12 7" xfId="10594" xr:uid="{D0D095B5-EB55-4FBF-A863-24ED99C82DC2}"/>
    <cellStyle name="Вычисление 2 12 8" xfId="14581" xr:uid="{C526D4F4-1CAE-47A1-A7B2-031DC9A23F70}"/>
    <cellStyle name="Вычисление 2 12 9" xfId="16454" xr:uid="{35AC142A-CE28-4680-9CC9-EB54EE830145}"/>
    <cellStyle name="Вычисление 2 13" xfId="948" xr:uid="{F1D42A0F-2723-4BC1-ADFF-C18C6919021F}"/>
    <cellStyle name="Вычисление 2 13 2" xfId="2309" xr:uid="{40C9CBE3-4B01-4509-8ABE-5715FFA57B7C}"/>
    <cellStyle name="Вычисление 2 13 2 2" xfId="4567" xr:uid="{B8C747AB-12CC-457F-AF38-0DCD13E4E490}"/>
    <cellStyle name="Вычисление 2 13 2 3" xfId="9192" xr:uid="{02885AFC-51EE-4187-B140-89BD2135ADC5}"/>
    <cellStyle name="Вычисление 2 13 2 4" xfId="12182" xr:uid="{8CE93E57-33A4-40D9-8581-81675FEA2AF7}"/>
    <cellStyle name="Вычисление 2 13 2 5" xfId="15365" xr:uid="{10B208F0-71D4-4911-A2CC-00618ABA3294}"/>
    <cellStyle name="Вычисление 2 13 2 6" xfId="19844" xr:uid="{707D933D-7ADB-4BC1-930C-3D5F2375F716}"/>
    <cellStyle name="Вычисление 2 13 3" xfId="1537" xr:uid="{AE24D15A-FE8E-4E79-938D-CA8027C7117D}"/>
    <cellStyle name="Вычисление 2 13 3 2" xfId="3802" xr:uid="{D576CBF4-84B5-4052-9115-B21702245517}"/>
    <cellStyle name="Вычисление 2 13 3 3" xfId="7387" xr:uid="{4FB107C7-70B6-41DA-98D4-34D3FBD243A6}"/>
    <cellStyle name="Вычисление 2 13 3 4" xfId="11409" xr:uid="{953ECC6E-D9DB-450B-AC68-D1D75DC31352}"/>
    <cellStyle name="Вычисление 2 13 3 5" xfId="15455" xr:uid="{326D03CD-3360-4679-9FEA-125C53DFDD65}"/>
    <cellStyle name="Вычисление 2 13 3 6" xfId="19079" xr:uid="{621F6D88-D777-4E5A-9400-C8F9B156C2E0}"/>
    <cellStyle name="Вычисление 2 13 4" xfId="3218" xr:uid="{AAC13FCD-855D-4ECF-845F-7E354D1C9EC4}"/>
    <cellStyle name="Вычисление 2 13 5" xfId="8094" xr:uid="{903A712F-B58B-4DF8-933B-47E6E3118D9F}"/>
    <cellStyle name="Вычисление 2 13 6" xfId="10820" xr:uid="{7A3EA40A-009B-4448-B8C1-B3EC757D6B0B}"/>
    <cellStyle name="Вычисление 2 13 7" xfId="11627" xr:uid="{6858DB0D-B005-4B3A-8D1B-2F62D2BCAF38}"/>
    <cellStyle name="Вычисление 2 13 8" xfId="16680" xr:uid="{E05CBF5E-2CE0-4205-81D6-944C46323531}"/>
    <cellStyle name="Вычисление 2 13 9" xfId="18495" xr:uid="{7D9398CA-184D-420F-B03B-1B65C25CFBF0}"/>
    <cellStyle name="Вычисление 2 14" xfId="1886" xr:uid="{DF2C2C0A-87B9-4BBE-B1C0-E2B68BCA37E8}"/>
    <cellStyle name="Вычисление 2 14 2" xfId="4144" xr:uid="{7A3E21E3-3F48-416E-A416-ED817C9596B0}"/>
    <cellStyle name="Вычисление 2 14 3" xfId="8769" xr:uid="{74387105-E6B8-40F4-85E6-0922AD3CAAA7}"/>
    <cellStyle name="Вычисление 2 14 4" xfId="11759" xr:uid="{668CB070-B3CE-453A-8A50-F15D9CD82695}"/>
    <cellStyle name="Вычисление 2 14 5" xfId="15116" xr:uid="{A3C258B5-F106-4BC3-A6EA-80FF33CF0FAB}"/>
    <cellStyle name="Вычисление 2 14 6" xfId="19421" xr:uid="{83538384-BBA1-4977-A3D3-9B4CBFF75292}"/>
    <cellStyle name="Вычисление 2 15" xfId="2586" xr:uid="{240B1EF9-141A-4C86-A982-D96C0B53BE3A}"/>
    <cellStyle name="Вычисление 2 15 2" xfId="4837" xr:uid="{4B2BC612-C3E8-495A-AAA9-1DF26D3BA8EB}"/>
    <cellStyle name="Вычисление 2 15 3" xfId="9468" xr:uid="{8E8BC777-BE59-453D-AF5D-919407556F35}"/>
    <cellStyle name="Вычисление 2 15 4" xfId="12458" xr:uid="{29B7078F-EA09-47B4-8D15-296A42ED55D6}"/>
    <cellStyle name="Вычисление 2 15 5" xfId="15005" xr:uid="{84014BCF-C754-443E-B718-D4C43CA4D06C}"/>
    <cellStyle name="Вычисление 2 15 6" xfId="16890" xr:uid="{C11A7E70-4E31-4CC3-8843-A92BEE9AB292}"/>
    <cellStyle name="Вычисление 2 15 7" xfId="20115" xr:uid="{6507508C-3284-42B7-BC76-96D44D12A5C4}"/>
    <cellStyle name="Вычисление 2 16" xfId="2673" xr:uid="{DE382099-5CB9-4D75-9A85-248E88C151E2}"/>
    <cellStyle name="Вычисление 2 16 2" xfId="4923" xr:uid="{86EEFFA8-72F9-4FC6-8DB8-E8F391F89456}"/>
    <cellStyle name="Вычисление 2 16 3" xfId="9554" xr:uid="{AFF7267C-BAAD-464B-AE24-3CB145ACCF52}"/>
    <cellStyle name="Вычисление 2 16 4" xfId="12544" xr:uid="{86C6ED22-C7BE-475C-9F20-3AFA35534BAE}"/>
    <cellStyle name="Вычисление 2 16 5" xfId="13951" xr:uid="{346DB8D5-66D2-4265-8277-9049A5686E95}"/>
    <cellStyle name="Вычисление 2 16 6" xfId="16976" xr:uid="{0B59E46D-2EFB-4297-948B-59F734D62C48}"/>
    <cellStyle name="Вычисление 2 16 7" xfId="20202" xr:uid="{96872B41-E08B-4797-98B0-EB495B78E9A9}"/>
    <cellStyle name="Вычисление 2 17" xfId="392" xr:uid="{4F257D40-6673-4981-971D-A5217F39B7F7}"/>
    <cellStyle name="Вычисление 2 17 2" xfId="5358" xr:uid="{A5560830-924D-47C7-A307-0E7B940AC5ED}"/>
    <cellStyle name="Вычисление 2 17 3" xfId="9987" xr:uid="{8C59F5FC-AEF3-475F-8E61-2FD1F3D9FA02}"/>
    <cellStyle name="Вычисление 2 17 4" xfId="12979" xr:uid="{167C6F45-1132-4CB0-B837-345F5FA5086C}"/>
    <cellStyle name="Вычисление 2 17 5" xfId="14699" xr:uid="{9983FFAE-59C5-4F7A-866F-DD9A340D74F1}"/>
    <cellStyle name="Вычисление 2 17 6" xfId="17408" xr:uid="{B2100073-AE91-4594-BC4F-EFBFBAC82EE0}"/>
    <cellStyle name="Вычисление 2 18" xfId="5260" xr:uid="{094321DD-EBA9-4FC1-8F12-0E620BF67EA8}"/>
    <cellStyle name="Вычисление 2 18 2" xfId="9889" xr:uid="{90F98A60-A6D7-4553-ACF3-F6D17D3850AD}"/>
    <cellStyle name="Вычисление 2 18 3" xfId="12881" xr:uid="{C71F13C8-1EDA-4E7F-AFDC-488AC230FC46}"/>
    <cellStyle name="Вычисление 2 18 4" xfId="14527" xr:uid="{336A7570-2814-49EA-B649-3ED2A446C0E9}"/>
    <cellStyle name="Вычисление 2 18 5" xfId="17311" xr:uid="{716845A0-C1E4-4C91-9162-4ADAE0B7FEA8}"/>
    <cellStyle name="Вычисление 2 19" xfId="6338" xr:uid="{67ACCD2F-5DB3-4CFB-83B3-814DB18CC409}"/>
    <cellStyle name="Вычисление 2 2" xfId="74" xr:uid="{00000000-0005-0000-0000-00003B000000}"/>
    <cellStyle name="Вычисление 2 2 10" xfId="926" xr:uid="{0716C2DF-EB16-4DB5-948D-FF4E7DE94989}"/>
    <cellStyle name="Вычисление 2 2 10 10" xfId="18473" xr:uid="{1B9B781A-1E39-4D89-81C2-AB54B1031A4B}"/>
    <cellStyle name="Вычисление 2 2 10 2" xfId="2287" xr:uid="{F56FBC25-8230-452C-A2E8-FEB07A1318A7}"/>
    <cellStyle name="Вычисление 2 2 10 2 2" xfId="4545" xr:uid="{E9FF31D6-26EB-43BF-BBA3-1FCE5FE0F712}"/>
    <cellStyle name="Вычисление 2 2 10 2 3" xfId="9170" xr:uid="{05296C7F-8CC1-4242-8918-74368A752E0F}"/>
    <cellStyle name="Вычисление 2 2 10 2 4" xfId="12160" xr:uid="{B7C80F9B-B9FD-4C51-BB3B-11D3731A1E2A}"/>
    <cellStyle name="Вычисление 2 2 10 2 5" xfId="15257" xr:uid="{523B1565-3C6E-494D-8854-17EF689AC633}"/>
    <cellStyle name="Вычисление 2 2 10 2 6" xfId="19822" xr:uid="{BB1C3D72-2EFC-4154-8DE7-C6002BC3AD11}"/>
    <cellStyle name="Вычисление 2 2 10 3" xfId="1515" xr:uid="{FBCFB202-C04F-4C02-B1BF-8FFDDD5D5937}"/>
    <cellStyle name="Вычисление 2 2 10 3 2" xfId="3780" xr:uid="{7085000A-AF15-418F-8C07-2EC92BBF8230}"/>
    <cellStyle name="Вычисление 2 2 10 3 3" xfId="7602" xr:uid="{B043D646-8C15-4B12-8353-52BADA75AB6B}"/>
    <cellStyle name="Вычисление 2 2 10 3 4" xfId="11387" xr:uid="{D2261369-B21C-44EB-ADF6-2A549F4AA73E}"/>
    <cellStyle name="Вычисление 2 2 10 3 5" xfId="15963" xr:uid="{D70EC7E3-F382-45E5-9607-9ABEFC5B44BA}"/>
    <cellStyle name="Вычисление 2 2 10 3 6" xfId="19057" xr:uid="{A1F82B90-0167-4212-82D1-4D0A0A17E4AE}"/>
    <cellStyle name="Вычисление 2 2 10 4" xfId="3196" xr:uid="{9C3613DF-0E73-4439-9514-61C97FC72D26}"/>
    <cellStyle name="Вычисление 2 2 10 5" xfId="6344" xr:uid="{E0F98D1F-99B5-4DF5-BB21-D4B98FDE501E}"/>
    <cellStyle name="Вычисление 2 2 10 6" xfId="8118" xr:uid="{FBE795D5-7182-46AA-BBD2-48C328176DB3}"/>
    <cellStyle name="Вычисление 2 2 10 7" xfId="10798" xr:uid="{FBCE8AAB-3A6F-4B03-8C7A-8CB1ADEF6878}"/>
    <cellStyle name="Вычисление 2 2 10 8" xfId="14365" xr:uid="{28EEE088-6D48-4D20-9D11-41D4ED90432B}"/>
    <cellStyle name="Вычисление 2 2 10 9" xfId="16658" xr:uid="{464388A4-5C81-43B4-BD48-3F73D8DC040B}"/>
    <cellStyle name="Вычисление 2 2 11" xfId="945" xr:uid="{C8034296-A3C9-4DC7-AF82-F57DC03F9F26}"/>
    <cellStyle name="Вычисление 2 2 11 10" xfId="18492" xr:uid="{3BE23B1D-888F-416D-A646-418156D653A6}"/>
    <cellStyle name="Вычисление 2 2 11 2" xfId="2306" xr:uid="{510158F1-E29F-4F12-BB13-6588C6C9434C}"/>
    <cellStyle name="Вычисление 2 2 11 2 2" xfId="4564" xr:uid="{AF49D8CC-37E7-4140-937E-E6E029E4161C}"/>
    <cellStyle name="Вычисление 2 2 11 2 3" xfId="9189" xr:uid="{6CFF5A18-7311-41FE-81FD-E4DFDB212EDF}"/>
    <cellStyle name="Вычисление 2 2 11 2 4" xfId="12179" xr:uid="{4980AED7-C444-4E21-AC27-DB96BFAE3E9C}"/>
    <cellStyle name="Вычисление 2 2 11 2 5" xfId="16020" xr:uid="{6370C3F1-502F-499C-8C5B-3E0F688243D1}"/>
    <cellStyle name="Вычисление 2 2 11 2 6" xfId="19841" xr:uid="{DFD2F566-F4B7-4176-ABD2-D078EC102D80}"/>
    <cellStyle name="Вычисление 2 2 11 3" xfId="1534" xr:uid="{D54E261C-F856-4FC8-BC82-7860334CC23C}"/>
    <cellStyle name="Вычисление 2 2 11 3 2" xfId="3799" xr:uid="{37F85DDB-3BA3-44C3-A739-2783D4BC4A3F}"/>
    <cellStyle name="Вычисление 2 2 11 3 3" xfId="7587" xr:uid="{DD9B1B27-38BA-4645-8A78-B7F6CC766934}"/>
    <cellStyle name="Вычисление 2 2 11 3 4" xfId="11406" xr:uid="{6115C57A-F7E8-4B04-969E-A27E922F56ED}"/>
    <cellStyle name="Вычисление 2 2 11 3 5" xfId="7304" xr:uid="{5E5B02B0-3D57-4D1E-8C6C-C63120C0D5E4}"/>
    <cellStyle name="Вычисление 2 2 11 3 6" xfId="19076" xr:uid="{E7147891-731E-4064-B543-D9611DEB0D33}"/>
    <cellStyle name="Вычисление 2 2 11 4" xfId="3215" xr:uid="{49BF744D-339E-4B00-AC9B-AF2F8C54BB75}"/>
    <cellStyle name="Вычисление 2 2 11 5" xfId="6346" xr:uid="{96ECE2BE-FD11-48CE-AEEB-A0986D9ABDFE}"/>
    <cellStyle name="Вычисление 2 2 11 6" xfId="8097" xr:uid="{585D80C4-ED96-4BBB-BE39-F884F96AD572}"/>
    <cellStyle name="Вычисление 2 2 11 7" xfId="10817" xr:uid="{65D3C10E-1CD5-4A2F-9C7D-9D7DB537A688}"/>
    <cellStyle name="Вычисление 2 2 11 8" xfId="15381" xr:uid="{1C69BAC4-6578-4B6E-B30B-BDB1068BBE7B}"/>
    <cellStyle name="Вычисление 2 2 11 9" xfId="16677" xr:uid="{15D3E609-C34B-4C8C-B798-0D495DBDB1B1}"/>
    <cellStyle name="Вычисление 2 2 12" xfId="994" xr:uid="{7F0233FD-9306-4BE8-88D1-CC58DFD931AC}"/>
    <cellStyle name="Вычисление 2 2 12 2" xfId="2355" xr:uid="{D21463FC-8C5B-4330-9E8E-428B7C2BE02B}"/>
    <cellStyle name="Вычисление 2 2 12 2 2" xfId="4613" xr:uid="{BCEC25AB-ECCE-4BDD-A59B-8F1904BA75A1}"/>
    <cellStyle name="Вычисление 2 2 12 2 3" xfId="9238" xr:uid="{59563703-BD1C-4F15-870B-46E1535622FE}"/>
    <cellStyle name="Вычисление 2 2 12 2 4" xfId="12228" xr:uid="{716D9B7E-1181-43E3-96FA-BCAA5417EB5B}"/>
    <cellStyle name="Вычисление 2 2 12 2 5" xfId="13798" xr:uid="{A2B17F65-04E8-4128-89F9-0D49C91D79F1}"/>
    <cellStyle name="Вычисление 2 2 12 2 6" xfId="19890" xr:uid="{C0E51A33-5B06-4090-8BC0-B5E16F9C6A7E}"/>
    <cellStyle name="Вычисление 2 2 12 3" xfId="1583" xr:uid="{6433932B-84BC-4D33-A71F-B95B8D016A79}"/>
    <cellStyle name="Вычисление 2 2 12 3 2" xfId="3848" xr:uid="{D4A33063-8754-404C-A3D8-35D5D10298D1}"/>
    <cellStyle name="Вычисление 2 2 12 3 3" xfId="7536" xr:uid="{7B4C6D7A-2DDB-41DA-AF15-1F0CAEDEB16B}"/>
    <cellStyle name="Вычисление 2 2 12 3 4" xfId="11455" xr:uid="{DBDFDD4D-748E-4DF4-B14B-74F6BEA16A38}"/>
    <cellStyle name="Вычисление 2 2 12 3 5" xfId="15273" xr:uid="{C0EC2128-CED5-42AB-A140-A3D0C0A6EBC5}"/>
    <cellStyle name="Вычисление 2 2 12 3 6" xfId="19125" xr:uid="{4B21504C-B358-4DBF-BDD0-6FB416AE7CBE}"/>
    <cellStyle name="Вычисление 2 2 12 4" xfId="3264" xr:uid="{DDF1CA54-0189-45DD-984E-3BCF4435D7B7}"/>
    <cellStyle name="Вычисление 2 2 12 5" xfId="8053" xr:uid="{2A05F857-4D66-4192-8C41-671273D742F8}"/>
    <cellStyle name="Вычисление 2 2 12 6" xfId="10866" xr:uid="{2746CF43-B833-4AF0-BCEE-51D407DD470E}"/>
    <cellStyle name="Вычисление 2 2 12 7" xfId="13663" xr:uid="{726C446A-6D6E-4119-884D-02A5CB6DD287}"/>
    <cellStyle name="Вычисление 2 2 12 8" xfId="16726" xr:uid="{E8AE12FD-D5AF-4577-B2DD-378F753E7E57}"/>
    <cellStyle name="Вычисление 2 2 12 9" xfId="18541" xr:uid="{BE574FE5-9277-4812-B936-CD8CAD1AE8F5}"/>
    <cellStyle name="Вычисление 2 2 13" xfId="1927" xr:uid="{52F49C98-F2B8-407A-8B00-A7B9CD0A11BC}"/>
    <cellStyle name="Вычисление 2 2 13 2" xfId="4185" xr:uid="{5A8CB2DB-E30A-4E5E-A184-4C07EE3FEA80}"/>
    <cellStyle name="Вычисление 2 2 13 3" xfId="8810" xr:uid="{256C012F-7643-4AAD-8BC7-65FAC2E5BB15}"/>
    <cellStyle name="Вычисление 2 2 13 4" xfId="11800" xr:uid="{C75E1A3D-4B9E-4D98-B7FE-9947AA2F9334}"/>
    <cellStyle name="Вычисление 2 2 13 5" xfId="14194" xr:uid="{EF8F4EBD-D699-42F4-8C7E-F645C4242435}"/>
    <cellStyle name="Вычисление 2 2 13 6" xfId="19462" xr:uid="{E494EBA8-C4FA-442A-8893-5B3226683B48}"/>
    <cellStyle name="Вычисление 2 2 14" xfId="2459" xr:uid="{A452DAD4-5C68-4E48-85A3-16A186F5CC2F}"/>
    <cellStyle name="Вычисление 2 2 14 2" xfId="4715" xr:uid="{5E6A9524-7473-424E-AF9B-6793D8AE3521}"/>
    <cellStyle name="Вычисление 2 2 14 3" xfId="9342" xr:uid="{BC73A817-02FA-4B90-A84F-0E67B823BA90}"/>
    <cellStyle name="Вычисление 2 2 14 4" xfId="12332" xr:uid="{430CA8C8-7282-4DD6-88C0-415CFFFD520D}"/>
    <cellStyle name="Вычисление 2 2 14 5" xfId="14804" xr:uid="{60B73151-942B-4CAC-8C7C-11764069D2B5}"/>
    <cellStyle name="Вычисление 2 2 14 6" xfId="16768" xr:uid="{21EE78B8-5E41-4B6F-B17A-52C16D4C8EC5}"/>
    <cellStyle name="Вычисление 2 2 14 7" xfId="19992" xr:uid="{F5F2693C-4817-402B-8548-CD10897DE268}"/>
    <cellStyle name="Вычисление 2 2 15" xfId="2683" xr:uid="{A27C24C4-AC82-45EE-9306-C858CE1A605A}"/>
    <cellStyle name="Вычисление 2 2 15 2" xfId="4933" xr:uid="{836F1945-617C-4147-8D5F-665701D8D2BF}"/>
    <cellStyle name="Вычисление 2 2 15 3" xfId="9564" xr:uid="{0CAA2D22-06F8-4D8F-9A18-0AFC20EFA02D}"/>
    <cellStyle name="Вычисление 2 2 15 4" xfId="12554" xr:uid="{C765FC35-4015-44D4-9122-945DE04BC741}"/>
    <cellStyle name="Вычисление 2 2 15 5" xfId="15174" xr:uid="{799D4CDC-9290-4308-9B00-8AC24EA93C59}"/>
    <cellStyle name="Вычисление 2 2 15 6" xfId="16986" xr:uid="{1E4A9207-F5FF-49FD-BD09-A7000641304C}"/>
    <cellStyle name="Вычисление 2 2 15 7" xfId="20212" xr:uid="{98785FFC-FC11-4C5D-A673-F87B8B9AD5EA}"/>
    <cellStyle name="Вычисление 2 2 16" xfId="419" xr:uid="{B908EE06-06A0-4344-99E6-A1E1F3B37DFE}"/>
    <cellStyle name="Вычисление 2 2 16 2" xfId="5204" xr:uid="{257BFB3F-8E95-491F-A703-A1D5D9518776}"/>
    <cellStyle name="Вычисление 2 2 16 3" xfId="9834" xr:uid="{E75C276C-C4A6-462A-958E-302CBDA37A9E}"/>
    <cellStyle name="Вычисление 2 2 16 4" xfId="12825" xr:uid="{3F339C38-D8CB-401D-9854-BEBEBF37DB56}"/>
    <cellStyle name="Вычисление 2 2 16 5" xfId="14227" xr:uid="{5B9F4395-6E62-4209-A0E5-FF4BEDBB9ADA}"/>
    <cellStyle name="Вычисление 2 2 16 6" xfId="17256" xr:uid="{3D35ED76-F4F7-4270-8249-A55D07F76014}"/>
    <cellStyle name="Вычисление 2 2 17" xfId="5417" xr:uid="{9005677C-9554-4EB0-A785-597009ACEE4B}"/>
    <cellStyle name="Вычисление 2 2 17 2" xfId="10048" xr:uid="{A236E3D9-CF03-47BE-9E38-C45B2BD3CFB7}"/>
    <cellStyle name="Вычисление 2 2 17 3" xfId="13040" xr:uid="{A6041FC9-F2F1-4300-8369-C763FE08E749}"/>
    <cellStyle name="Вычисление 2 2 17 4" xfId="15563" xr:uid="{49903FE6-B3A6-4FD5-82ED-3AE97A277C84}"/>
    <cellStyle name="Вычисление 2 2 17 5" xfId="17466" xr:uid="{F7B8EB05-C3DE-4D48-9D85-3ACB826CACCA}"/>
    <cellStyle name="Вычисление 2 2 18" xfId="6343" xr:uid="{2BD932AA-7CA4-4ADD-9A49-5DD67197F8AE}"/>
    <cellStyle name="Вычисление 2 2 19" xfId="8559" xr:uid="{D3049DC6-BF0F-4047-88B7-0A521451A5AB}"/>
    <cellStyle name="Вычисление 2 2 2" xfId="104" xr:uid="{00000000-0005-0000-0000-00003C000000}"/>
    <cellStyle name="Вычисление 2 2 2 10" xfId="2615" xr:uid="{468C667F-95E6-4B93-AACD-38DE920145E5}"/>
    <cellStyle name="Вычисление 2 2 2 10 2" xfId="4865" xr:uid="{4FF9CD10-7B44-4B41-A78A-CC41833D12EF}"/>
    <cellStyle name="Вычисление 2 2 2 10 3" xfId="9496" xr:uid="{1CC68252-1DD2-485F-A4B7-E4729B49DF30}"/>
    <cellStyle name="Вычисление 2 2 2 10 4" xfId="12486" xr:uid="{27A80CB5-B7EE-4513-A326-F29040CA6DFE}"/>
    <cellStyle name="Вычисление 2 2 2 10 5" xfId="13808" xr:uid="{2A4EF247-5644-4950-89ED-4F8229A21A31}"/>
    <cellStyle name="Вычисление 2 2 2 10 6" xfId="16918" xr:uid="{59E19C94-39A8-40D9-BA8E-71369A22E347}"/>
    <cellStyle name="Вычисление 2 2 2 10 7" xfId="20144" xr:uid="{C14ACFC9-9717-416F-A51A-AD2BC96288C9}"/>
    <cellStyle name="Вычисление 2 2 2 11" xfId="2713" xr:uid="{EEE66D06-AB8A-49E4-9305-6832BC92F9CE}"/>
    <cellStyle name="Вычисление 2 2 2 11 2" xfId="4963" xr:uid="{1D2BD336-4F5D-4153-B728-CCDC7CB77A00}"/>
    <cellStyle name="Вычисление 2 2 2 11 3" xfId="9594" xr:uid="{07D770F1-D3C2-4C66-B8F1-6E15B3320746}"/>
    <cellStyle name="Вычисление 2 2 2 11 4" xfId="12584" xr:uid="{69FBEC0A-C4BF-404B-8ACC-69DB3BA02242}"/>
    <cellStyle name="Вычисление 2 2 2 11 5" xfId="15961" xr:uid="{A031841C-1BC3-40EE-88D7-5D8CB21E05BD}"/>
    <cellStyle name="Вычисление 2 2 2 11 6" xfId="17016" xr:uid="{B43A7D83-5FAE-4E18-B92D-09FA6710740D}"/>
    <cellStyle name="Вычисление 2 2 2 11 7" xfId="20242" xr:uid="{1B16C061-C857-4459-A39D-E5F25BE573BB}"/>
    <cellStyle name="Вычисление 2 2 2 12" xfId="449" xr:uid="{09CBE786-3C4F-4C65-8FF3-F3C5522AA718}"/>
    <cellStyle name="Вычисление 2 2 2 12 2" xfId="5247" xr:uid="{F4ACB268-12FB-4EB9-B6A8-F3E88FC91BA3}"/>
    <cellStyle name="Вычисление 2 2 2 12 3" xfId="9876" xr:uid="{FF8327BA-8BD8-42F4-B367-AC1FCFD9675F}"/>
    <cellStyle name="Вычисление 2 2 2 12 4" xfId="12868" xr:uid="{DEBBCACE-4920-4135-997D-999492966158}"/>
    <cellStyle name="Вычисление 2 2 2 12 5" xfId="15842" xr:uid="{9CBD7F88-204C-490C-9174-4469F3206FF9}"/>
    <cellStyle name="Вычисление 2 2 2 12 6" xfId="17298" xr:uid="{F607F18A-4E59-4202-B026-E98ADB570F64}"/>
    <cellStyle name="Вычисление 2 2 2 13" xfId="5447" xr:uid="{6A503E0C-D710-4140-87B4-FC7D667EA2B1}"/>
    <cellStyle name="Вычисление 2 2 2 13 2" xfId="10078" xr:uid="{2DD0C003-F60F-43E7-86BF-F3DEB35E7197}"/>
    <cellStyle name="Вычисление 2 2 2 13 3" xfId="13070" xr:uid="{88263DBA-D53A-43B3-A768-E62A7F414089}"/>
    <cellStyle name="Вычисление 2 2 2 13 4" xfId="15545" xr:uid="{9CCD7EBD-1EE7-44C2-B760-7AD2F233C4D6}"/>
    <cellStyle name="Вычисление 2 2 2 13 5" xfId="17496" xr:uid="{618A7C2C-4C27-4F67-B9EA-C9491DB351BC}"/>
    <cellStyle name="Вычисление 2 2 2 14" xfId="6348" xr:uid="{D2822AA0-EED5-49E7-8260-2926F6083FA8}"/>
    <cellStyle name="Вычисление 2 2 2 15" xfId="7472" xr:uid="{3C2FC796-B204-481A-9E23-4112737A50C1}"/>
    <cellStyle name="Вычисление 2 2 2 16" xfId="10321" xr:uid="{33E73B35-17A3-4E77-AF0E-86B5932E368A}"/>
    <cellStyle name="Вычисление 2 2 2 17" xfId="13708" xr:uid="{B872DB46-DBE8-4A31-88C6-BA0878AF986D}"/>
    <cellStyle name="Вычисление 2 2 2 18" xfId="16181" xr:uid="{8359B538-7EC5-4901-B3FB-763225D08966}"/>
    <cellStyle name="Вычисление 2 2 2 19" xfId="17748" xr:uid="{9ED9B9F8-D362-41A7-A7AA-2946367AFE86}"/>
    <cellStyle name="Вычисление 2 2 2 2" xfId="193" xr:uid="{7329A02D-18A7-495F-BF86-90F6F6090112}"/>
    <cellStyle name="Вычисление 2 2 2 2 10" xfId="8468" xr:uid="{CD5AB4F5-36EB-42B4-B52D-F96038058E31}"/>
    <cellStyle name="Вычисление 2 2 2 2 11" xfId="10396" xr:uid="{5B7995C0-CEB0-482E-BFF7-AB00F4FD0979}"/>
    <cellStyle name="Вычисление 2 2 2 2 12" xfId="13480" xr:uid="{1DAA8C13-FC35-4DF4-BE84-E81AA9A7F278}"/>
    <cellStyle name="Вычисление 2 2 2 2 13" xfId="16256" xr:uid="{45D4F798-E562-475D-8FB3-8E50A65E0A32}"/>
    <cellStyle name="Вычисление 2 2 2 2 14" xfId="17836" xr:uid="{CCA36602-5E0F-4EED-ABAD-93E5AD3F2927}"/>
    <cellStyle name="Вычисление 2 2 2 2 15" xfId="18072" xr:uid="{9BC1EF69-AEA0-485E-B977-4C4016E36D72}"/>
    <cellStyle name="Вычисление 2 2 2 2 2" xfId="1717" xr:uid="{CEDEC579-381A-4CA5-A06F-07A12318BF70}"/>
    <cellStyle name="Вычисление 2 2 2 2 2 2" xfId="3975" xr:uid="{D2AF203E-9BC3-4949-B8BE-E1D328BE7B66}"/>
    <cellStyle name="Вычисление 2 2 2 2 2 3" xfId="6350" xr:uid="{BA323450-0C24-4210-A477-B873F91954D7}"/>
    <cellStyle name="Вычисление 2 2 2 2 2 4" xfId="7374" xr:uid="{F15FCD30-976E-41FE-B8A6-55A8BEC90B34}"/>
    <cellStyle name="Вычисление 2 2 2 2 2 5" xfId="11589" xr:uid="{6FEA5120-A321-43F6-AC3F-0C9B52116B78}"/>
    <cellStyle name="Вычисление 2 2 2 2 2 6" xfId="14741" xr:uid="{4B4293F4-3F03-4F1A-BB66-DE354B45CCC6}"/>
    <cellStyle name="Вычисление 2 2 2 2 2 7" xfId="19252" xr:uid="{75AEC9AA-9646-44E3-A9AA-1AF1E1F7081C}"/>
    <cellStyle name="Вычисление 2 2 2 2 3" xfId="1894" xr:uid="{934299EC-BB99-436D-8B28-F8E8DB3C50BD}"/>
    <cellStyle name="Вычисление 2 2 2 2 3 2" xfId="4152" xr:uid="{2962D421-01F5-4376-BAB1-A4CFD701A72D}"/>
    <cellStyle name="Вычисление 2 2 2 2 3 3" xfId="6351" xr:uid="{9F7B2B0A-6F93-4826-A54C-B9177D591346}"/>
    <cellStyle name="Вычисление 2 2 2 2 3 4" xfId="8777" xr:uid="{A9C30A4F-0EEC-4437-BDEB-FF7F37691863}"/>
    <cellStyle name="Вычисление 2 2 2 2 3 5" xfId="11767" xr:uid="{3EBD9352-CDB0-4AFD-B9FF-7454539221B6}"/>
    <cellStyle name="Вычисление 2 2 2 2 3 6" xfId="14082" xr:uid="{06819688-DF33-4087-B171-9FD3C899E261}"/>
    <cellStyle name="Вычисление 2 2 2 2 3 7" xfId="19429" xr:uid="{CF4BA222-9535-4746-ADB5-7AFDDD554A3D}"/>
    <cellStyle name="Вычисление 2 2 2 2 4" xfId="1113" xr:uid="{F097594C-D5F7-4ACE-826E-3516C6046A04}"/>
    <cellStyle name="Вычисление 2 2 2 2 4 2" xfId="3378" xr:uid="{7890156B-E87F-4994-A0FE-459A067073CB}"/>
    <cellStyle name="Вычисление 2 2 2 2 4 3" xfId="6352" xr:uid="{7528E8C8-B82D-418B-AC71-6EF6C33168B2}"/>
    <cellStyle name="Вычисление 2 2 2 2 4 4" xfId="7931" xr:uid="{55C7C6BA-D0FE-4607-BFAB-063242F9CED7}"/>
    <cellStyle name="Вычисление 2 2 2 2 4 5" xfId="10985" xr:uid="{531F980D-A755-4472-93A9-69E558EF38A5}"/>
    <cellStyle name="Вычисление 2 2 2 2 4 6" xfId="14696" xr:uid="{474B4CB3-4149-4867-8A0E-E9BA7474C119}"/>
    <cellStyle name="Вычисление 2 2 2 2 4 7" xfId="18655" xr:uid="{161F6FC2-1BE6-41D4-87F5-1C1239BEE1E7}"/>
    <cellStyle name="Вычисление 2 2 2 2 5" xfId="2634" xr:uid="{443E21BA-8472-48BF-BC2B-49BB0DFEB422}"/>
    <cellStyle name="Вычисление 2 2 2 2 5 2" xfId="4884" xr:uid="{4579FEFB-10E4-424E-A46B-245272727A77}"/>
    <cellStyle name="Вычисление 2 2 2 2 5 3" xfId="6353" xr:uid="{059B91FB-9A60-4B81-89AC-0D3F9E07E0EA}"/>
    <cellStyle name="Вычисление 2 2 2 2 5 4" xfId="9515" xr:uid="{B4F8F5A4-3EE2-4A74-930C-E477CD874EFF}"/>
    <cellStyle name="Вычисление 2 2 2 2 5 5" xfId="12505" xr:uid="{E9C335D1-D5C4-46B1-BCF8-AE9CD0EC7A1E}"/>
    <cellStyle name="Вычисление 2 2 2 2 5 6" xfId="15785" xr:uid="{6423A5F0-1A9A-4EA3-95DC-9CE194355D9B}"/>
    <cellStyle name="Вычисление 2 2 2 2 5 7" xfId="16937" xr:uid="{F294CA4A-5B9A-4E10-BFCB-93F20E42716B}"/>
    <cellStyle name="Вычисление 2 2 2 2 5 8" xfId="20163" xr:uid="{022D9D22-A238-495A-B923-EB3A926F13A1}"/>
    <cellStyle name="Вычисление 2 2 2 2 6" xfId="2798" xr:uid="{441EA2F1-7D1B-4B37-A23A-4545341929E9}"/>
    <cellStyle name="Вычисление 2 2 2 2 6 2" xfId="5048" xr:uid="{7B1C692A-2781-4090-AC9F-0F7732E7814E}"/>
    <cellStyle name="Вычисление 2 2 2 2 6 3" xfId="6354" xr:uid="{94A84A50-9EEF-483B-8095-9C00BAD55644}"/>
    <cellStyle name="Вычисление 2 2 2 2 6 4" xfId="9679" xr:uid="{9E64B804-494A-48F6-B993-BE9962CD93DB}"/>
    <cellStyle name="Вычисление 2 2 2 2 6 5" xfId="12669" xr:uid="{6AEF924E-26D3-43B3-80BF-41C1A8959755}"/>
    <cellStyle name="Вычисление 2 2 2 2 6 6" xfId="13467" xr:uid="{E0504E9E-BE29-4853-871E-1C85321305E6}"/>
    <cellStyle name="Вычисление 2 2 2 2 6 7" xfId="17101" xr:uid="{F680FF80-F323-48A0-AB4C-E5006FD72616}"/>
    <cellStyle name="Вычисление 2 2 2 2 6 8" xfId="20327" xr:uid="{F700FB85-B793-4865-AC6E-61037ABFBB59}"/>
    <cellStyle name="Вычисление 2 2 2 2 7" xfId="524" xr:uid="{93B93A01-F969-49F9-89A1-4619C6D65B33}"/>
    <cellStyle name="Вычисление 2 2 2 2 7 2" xfId="5236" xr:uid="{2579F37F-C1CD-4AB4-8D42-1D13825125F3}"/>
    <cellStyle name="Вычисление 2 2 2 2 7 3" xfId="9865" xr:uid="{6A49B296-E799-4B2C-975A-7BA22EAB02AD}"/>
    <cellStyle name="Вычисление 2 2 2 2 7 4" xfId="12857" xr:uid="{2F94FB40-94AD-4BAF-905E-25CD7B0CDA07}"/>
    <cellStyle name="Вычисление 2 2 2 2 7 5" xfId="13596" xr:uid="{A42FD96E-9070-48CA-9D5A-65D795368A57}"/>
    <cellStyle name="Вычисление 2 2 2 2 7 6" xfId="17287" xr:uid="{947D9E94-54C5-4002-AE7D-68841B01B583}"/>
    <cellStyle name="Вычисление 2 2 2 2 8" xfId="5532" xr:uid="{37255F3A-B98C-4AB9-B78A-49355E89CD86}"/>
    <cellStyle name="Вычисление 2 2 2 2 8 2" xfId="10163" xr:uid="{EA30B756-0174-419E-BE29-C6FDC4C17CA2}"/>
    <cellStyle name="Вычисление 2 2 2 2 8 3" xfId="13155" xr:uid="{D449AF7E-FC57-41FC-A5C0-F90498937512}"/>
    <cellStyle name="Вычисление 2 2 2 2 8 4" xfId="15034" xr:uid="{F93B4AB5-9940-46F1-B69C-FC8839E1329D}"/>
    <cellStyle name="Вычисление 2 2 2 2 8 5" xfId="17581" xr:uid="{F14CFABC-4750-42DE-A969-4B15995FC5F1}"/>
    <cellStyle name="Вычисление 2 2 2 2 9" xfId="6349" xr:uid="{6B24D694-7946-4E7E-A128-5274D6DD2EB2}"/>
    <cellStyle name="Вычисление 2 2 2 20" xfId="17987" xr:uid="{59565481-630E-40D8-938B-F5E7BF2A7BAB}"/>
    <cellStyle name="Вычисление 2 2 2 3" xfId="269" xr:uid="{CE15798B-8553-4099-8959-BA8BC405CEB7}"/>
    <cellStyle name="Вычисление 2 2 2 3 10" xfId="8403" xr:uid="{006C0602-CD7F-4AC5-92C0-73FEFAF9C62D}"/>
    <cellStyle name="Вычисление 2 2 2 3 11" xfId="10476" xr:uid="{E5E7C20C-53DE-49F6-9BD4-D0DA31E9DEBA}"/>
    <cellStyle name="Вычисление 2 2 2 3 12" xfId="13372" xr:uid="{24A55A90-D6D0-4551-B45C-B86856F2A502}"/>
    <cellStyle name="Вычисление 2 2 2 3 13" xfId="16336" xr:uid="{CB5C91D6-F464-4AA6-ADED-D15348A1B39E}"/>
    <cellStyle name="Вычисление 2 2 2 3 14" xfId="17912" xr:uid="{A75E4244-4654-4945-9F11-DB2E7FCAC029}"/>
    <cellStyle name="Вычисление 2 2 2 3 15" xfId="18147" xr:uid="{AC2E6506-C327-4F5A-B2E9-6A002E3A94FA}"/>
    <cellStyle name="Вычисление 2 2 2 3 2" xfId="1792" xr:uid="{04037C48-862E-4BB7-A181-F7B612125533}"/>
    <cellStyle name="Вычисление 2 2 2 3 2 2" xfId="4050" xr:uid="{8911C3AC-7CD8-47CB-8EBB-E5D8A73454A7}"/>
    <cellStyle name="Вычисление 2 2 2 3 2 3" xfId="6356" xr:uid="{DF36A3EC-B218-4124-85AD-21C3CDA45033}"/>
    <cellStyle name="Вычисление 2 2 2 3 2 4" xfId="8675" xr:uid="{AE2DE2E2-B3D4-421F-BA54-1243AE50A089}"/>
    <cellStyle name="Вычисление 2 2 2 3 2 5" xfId="11665" xr:uid="{4933476B-B4E2-4487-B695-DA7945D6676F}"/>
    <cellStyle name="Вычисление 2 2 2 3 2 6" xfId="15180" xr:uid="{DFB8CC3C-0A91-42E4-BD08-6F8A0C8BB356}"/>
    <cellStyle name="Вычисление 2 2 2 3 2 7" xfId="19327" xr:uid="{69191950-2847-49F7-AF01-B7D1DAA7B6D9}"/>
    <cellStyle name="Вычисление 2 2 2 3 3" xfId="1965" xr:uid="{A1F3B0C4-9B58-4D1B-80F9-2E5289B325AF}"/>
    <cellStyle name="Вычисление 2 2 2 3 3 2" xfId="4223" xr:uid="{62478DAD-DC41-4C7F-9AB1-1FCB2B15BD16}"/>
    <cellStyle name="Вычисление 2 2 2 3 3 3" xfId="5719" xr:uid="{20519DF4-9186-4D55-9BDE-542EB72F48C2}"/>
    <cellStyle name="Вычисление 2 2 2 3 3 4" xfId="8848" xr:uid="{0FA47D4D-D65C-4E08-88EB-E715D5511448}"/>
    <cellStyle name="Вычисление 2 2 2 3 3 5" xfId="11838" xr:uid="{A10F3BEF-2B16-46CB-9048-C7BEB24DFC8C}"/>
    <cellStyle name="Вычисление 2 2 2 3 3 6" xfId="13627" xr:uid="{0AE8C452-9FC7-4834-8C86-4A7A21E4DFA8}"/>
    <cellStyle name="Вычисление 2 2 2 3 3 7" xfId="19500" xr:uid="{E2AEE8E6-19F3-476E-8584-6EAFDCF9844F}"/>
    <cellStyle name="Вычисление 2 2 2 3 4" xfId="1193" xr:uid="{8CE96CEC-9D2E-4921-A819-88EC47B1C090}"/>
    <cellStyle name="Вычисление 2 2 2 3 4 2" xfId="3458" xr:uid="{679A43D4-99FA-4A2E-B15E-B752EBBAFA73}"/>
    <cellStyle name="Вычисление 2 2 2 3 4 3" xfId="6200" xr:uid="{3CB01921-87C0-4637-B765-0D18985E9FA1}"/>
    <cellStyle name="Вычисление 2 2 2 3 4 4" xfId="7856" xr:uid="{9480C5B7-E1C0-4EEC-9D4D-D13D784D7E6E}"/>
    <cellStyle name="Вычисление 2 2 2 3 4 5" xfId="11065" xr:uid="{52DD2F16-3AFF-494F-B5F3-E59E15A5591A}"/>
    <cellStyle name="Вычисление 2 2 2 3 4 6" xfId="13563" xr:uid="{49C12461-D901-4920-8E15-41E9B77CA875}"/>
    <cellStyle name="Вычисление 2 2 2 3 4 7" xfId="18735" xr:uid="{D5BBE3B6-C122-4DD8-BD2E-C967B47079BC}"/>
    <cellStyle name="Вычисление 2 2 2 3 5" xfId="2451" xr:uid="{0DA71290-0BB0-422D-B2DA-774E8171CB70}"/>
    <cellStyle name="Вычисление 2 2 2 3 5 2" xfId="4708" xr:uid="{F7A2E06C-7758-4BBD-91A9-FEAFFDA74E24}"/>
    <cellStyle name="Вычисление 2 2 2 3 5 3" xfId="6357" xr:uid="{94459868-6C32-4AA2-847A-3351B35C8EAF}"/>
    <cellStyle name="Вычисление 2 2 2 3 5 4" xfId="9334" xr:uid="{833C018E-6580-49A0-8A4E-ECE649441E50}"/>
    <cellStyle name="Вычисление 2 2 2 3 5 5" xfId="12324" xr:uid="{2B037340-C33F-4D5E-8A0E-31AC904699C5}"/>
    <cellStyle name="Вычисление 2 2 2 3 5 6" xfId="14249" xr:uid="{209BCA8C-6923-4C97-8AD8-791A62473F15}"/>
    <cellStyle name="Вычисление 2 2 2 3 5 7" xfId="16761" xr:uid="{8BA5DBAB-B0AD-4EC1-8773-F9C74D7D1CF5}"/>
    <cellStyle name="Вычисление 2 2 2 3 5 8" xfId="19985" xr:uid="{50C0F72F-F42D-4EB7-8183-1A21A758CCD7}"/>
    <cellStyle name="Вычисление 2 2 2 3 6" xfId="2873" xr:uid="{4B9B8822-18CC-4A6D-AB64-A1D8B83D1D80}"/>
    <cellStyle name="Вычисление 2 2 2 3 6 2" xfId="5123" xr:uid="{C48CCBB4-1091-48E8-A650-48C5F630B2CC}"/>
    <cellStyle name="Вычисление 2 2 2 3 6 3" xfId="6358" xr:uid="{E443A145-5467-4CA8-8A65-A55D7E89AC86}"/>
    <cellStyle name="Вычисление 2 2 2 3 6 4" xfId="9754" xr:uid="{F46D370A-DC73-4C29-B153-861728220EA7}"/>
    <cellStyle name="Вычисление 2 2 2 3 6 5" xfId="12744" xr:uid="{CC042FF9-7D6C-48D0-A992-0FC5E957619B}"/>
    <cellStyle name="Вычисление 2 2 2 3 6 6" xfId="15569" xr:uid="{41FAA59A-88D1-4015-B935-DB5E49EF2867}"/>
    <cellStyle name="Вычисление 2 2 2 3 6 7" xfId="17176" xr:uid="{0BEF9CFB-6C6D-4871-8CCA-84E6A5A60273}"/>
    <cellStyle name="Вычисление 2 2 2 3 6 8" xfId="20402" xr:uid="{6DE4EB5C-9C70-48C8-B39D-01D49ACD1506}"/>
    <cellStyle name="Вычисление 2 2 2 3 7" xfId="604" xr:uid="{2D75C89D-3BB3-4CE5-9E87-23C6BEDDB7F8}"/>
    <cellStyle name="Вычисление 2 2 2 3 7 2" xfId="5338" xr:uid="{892AB1BC-9F6F-4312-B4A8-444025989EA9}"/>
    <cellStyle name="Вычисление 2 2 2 3 7 3" xfId="9967" xr:uid="{1BE08510-64CF-42B1-9B46-8071173B1BD1}"/>
    <cellStyle name="Вычисление 2 2 2 3 7 4" xfId="12959" xr:uid="{C0EB6605-EF3C-485D-9209-2554521F00DB}"/>
    <cellStyle name="Вычисление 2 2 2 3 7 5" xfId="15833" xr:uid="{86F3B2AA-6252-4AC0-8553-C60FB3561141}"/>
    <cellStyle name="Вычисление 2 2 2 3 7 6" xfId="17388" xr:uid="{79FF3C73-0DD9-4A17-9444-3BE863561082}"/>
    <cellStyle name="Вычисление 2 2 2 3 8" xfId="5607" xr:uid="{D39D8903-05B1-4DE9-A52C-8901CB5B90B5}"/>
    <cellStyle name="Вычисление 2 2 2 3 8 2" xfId="10238" xr:uid="{FBAE74BD-4154-463A-813E-58AC578E2118}"/>
    <cellStyle name="Вычисление 2 2 2 3 8 3" xfId="13230" xr:uid="{DCFD7B1A-FAF8-493D-BCD2-EE2C28AE54C2}"/>
    <cellStyle name="Вычисление 2 2 2 3 8 4" xfId="8280" xr:uid="{5FEBC3A8-AB9B-475F-9C2F-BC3CD1961BB1}"/>
    <cellStyle name="Вычисление 2 2 2 3 8 5" xfId="17656" xr:uid="{8A04AAA6-2BDC-438D-8025-407036BEAE94}"/>
    <cellStyle name="Вычисление 2 2 2 3 9" xfId="6355" xr:uid="{DC241447-8070-4CDB-8C80-63B988A2297E}"/>
    <cellStyle name="Вычисление 2 2 2 4" xfId="684" xr:uid="{82349628-B8B0-441D-8E6E-D19E69D935AF}"/>
    <cellStyle name="Вычисление 2 2 2 4 10" xfId="18231" xr:uid="{26B072F8-BF04-4928-818D-4F2D3DFDB7A5}"/>
    <cellStyle name="Вычисление 2 2 2 4 2" xfId="2045" xr:uid="{03885AEF-B307-49C6-A589-BF05445608C9}"/>
    <cellStyle name="Вычисление 2 2 2 4 2 2" xfId="4303" xr:uid="{00C19247-4D25-43E0-B061-0AC33EADC725}"/>
    <cellStyle name="Вычисление 2 2 2 4 2 3" xfId="8928" xr:uid="{074CF734-2783-48F9-B938-789E04A08F82}"/>
    <cellStyle name="Вычисление 2 2 2 4 2 4" xfId="11918" xr:uid="{C09B13CE-92FC-47B3-BF16-02752AC80B34}"/>
    <cellStyle name="Вычисление 2 2 2 4 2 5" xfId="13394" xr:uid="{09797367-21A6-4B3F-926B-9A6B04D264B8}"/>
    <cellStyle name="Вычисление 2 2 2 4 2 6" xfId="19580" xr:uid="{05B66389-B519-49D4-B740-E6A313740E30}"/>
    <cellStyle name="Вычисление 2 2 2 4 3" xfId="1273" xr:uid="{115FC914-FEE4-42A2-9885-0F8207C61CF4}"/>
    <cellStyle name="Вычисление 2 2 2 4 3 2" xfId="3538" xr:uid="{87DAF40F-4091-413B-B8B2-BB044E3AE30E}"/>
    <cellStyle name="Вычисление 2 2 2 4 3 3" xfId="7766" xr:uid="{FF03FA9A-294D-482F-9278-9D788FEB9F89}"/>
    <cellStyle name="Вычисление 2 2 2 4 3 4" xfId="11145" xr:uid="{06B19C3A-BD0D-41E3-8271-60C847290390}"/>
    <cellStyle name="Вычисление 2 2 2 4 3 5" xfId="15539" xr:uid="{C9B3142F-C498-49D3-8A15-DAF5CB03E1D7}"/>
    <cellStyle name="Вычисление 2 2 2 4 3 6" xfId="18815" xr:uid="{CAC582D5-ED19-42D9-BA6C-44DB98072093}"/>
    <cellStyle name="Вычисление 2 2 2 4 4" xfId="2954" xr:uid="{E157C820-3C9D-4958-A46E-B0EE5B19CFBA}"/>
    <cellStyle name="Вычисление 2 2 2 4 5" xfId="5749" xr:uid="{EE0569B8-7869-4648-82AF-C25F67520D9C}"/>
    <cellStyle name="Вычисление 2 2 2 4 6" xfId="8340" xr:uid="{F6C17B3E-63C7-4620-A210-2F1816464942}"/>
    <cellStyle name="Вычисление 2 2 2 4 7" xfId="10556" xr:uid="{C700FE5A-0989-4B8B-B4EB-7ECF4B2BD4BA}"/>
    <cellStyle name="Вычисление 2 2 2 4 8" xfId="14007" xr:uid="{4463EFC6-4B76-4A1F-9FE0-3E4E00679066}"/>
    <cellStyle name="Вычисление 2 2 2 4 9" xfId="16416" xr:uid="{4DE8A779-6BC4-444F-859C-8DBDBB9D77B2}"/>
    <cellStyle name="Вычисление 2 2 2 5" xfId="805" xr:uid="{73F80C26-023C-4EE2-B602-A0B8F9B57B8A}"/>
    <cellStyle name="Вычисление 2 2 2 5 10" xfId="18352" xr:uid="{B9C12092-CE00-4466-8CF3-607A377DB052}"/>
    <cellStyle name="Вычисление 2 2 2 5 2" xfId="2166" xr:uid="{033CEFD4-95F5-4D2A-BCA3-AF70F9755329}"/>
    <cellStyle name="Вычисление 2 2 2 5 2 2" xfId="4424" xr:uid="{0DE632A4-F61D-475E-893D-B31C8A494163}"/>
    <cellStyle name="Вычисление 2 2 2 5 2 3" xfId="9049" xr:uid="{A5493B81-D986-4F03-83A9-FB2E8CB2E022}"/>
    <cellStyle name="Вычисление 2 2 2 5 2 4" xfId="12039" xr:uid="{FD70DE54-333F-48F9-BEF7-E833F89918B3}"/>
    <cellStyle name="Вычисление 2 2 2 5 2 5" xfId="15914" xr:uid="{53ACB3D7-52BA-4A54-92CF-1128CF1FD56E}"/>
    <cellStyle name="Вычисление 2 2 2 5 2 6" xfId="19701" xr:uid="{35D88E08-608D-4FC6-8621-0D63AC608FC2}"/>
    <cellStyle name="Вычисление 2 2 2 5 3" xfId="1394" xr:uid="{360A9B69-155B-4859-9B42-719D286D1566}"/>
    <cellStyle name="Вычисление 2 2 2 5 3 2" xfId="3659" xr:uid="{8FAAF398-F18C-4348-8F70-214B19BA8708}"/>
    <cellStyle name="Вычисление 2 2 2 5 3 3" xfId="7302" xr:uid="{ED80789A-48B3-458D-87E4-D7F5A4F30CF3}"/>
    <cellStyle name="Вычисление 2 2 2 5 3 4" xfId="11266" xr:uid="{5AE5A174-ABCA-4309-A1B8-A10185248744}"/>
    <cellStyle name="Вычисление 2 2 2 5 3 5" xfId="14815" xr:uid="{B16E12F0-A844-42D1-9758-75FD36373687}"/>
    <cellStyle name="Вычисление 2 2 2 5 3 6" xfId="18936" xr:uid="{5CC2439C-DD7E-4E6A-97C0-7D1A6883F58E}"/>
    <cellStyle name="Вычисление 2 2 2 5 4" xfId="3075" xr:uid="{279A68DA-3168-4CF7-85C1-CE273162C3FE}"/>
    <cellStyle name="Вычисление 2 2 2 5 5" xfId="6359" xr:uid="{4EA1AD3E-820A-4739-BB6D-3B18B68535F1}"/>
    <cellStyle name="Вычисление 2 2 2 5 6" xfId="8233" xr:uid="{08B4C50E-4F87-47BF-BAE0-A8C218D6DCCC}"/>
    <cellStyle name="Вычисление 2 2 2 5 7" xfId="10677" xr:uid="{DE93A103-1D5C-4347-A96D-749F3AE76F82}"/>
    <cellStyle name="Вычисление 2 2 2 5 8" xfId="15067" xr:uid="{D1B3FE9A-7DD6-4D3A-A17F-EEFB92D3C803}"/>
    <cellStyle name="Вычисление 2 2 2 5 9" xfId="16537" xr:uid="{1B50CE02-FD65-4921-AAB2-F54594B696BC}"/>
    <cellStyle name="Вычисление 2 2 2 6" xfId="881" xr:uid="{5F1B5967-7DFC-43FB-88E1-077C30533619}"/>
    <cellStyle name="Вычисление 2 2 2 6 10" xfId="18428" xr:uid="{C8374F33-B734-4CDC-A65C-BABFEB681E87}"/>
    <cellStyle name="Вычисление 2 2 2 6 2" xfId="2242" xr:uid="{8631E77D-BFE9-4BB5-84A2-8AC9D781BE49}"/>
    <cellStyle name="Вычисление 2 2 2 6 2 2" xfId="4500" xr:uid="{AE4A2969-6D87-4E3B-9C6A-D33E389DD452}"/>
    <cellStyle name="Вычисление 2 2 2 6 2 3" xfId="9125" xr:uid="{CC44804B-8A9E-4AE2-B197-F7FEC4CCE07F}"/>
    <cellStyle name="Вычисление 2 2 2 6 2 4" xfId="12115" xr:uid="{BC3B22D5-A00A-460A-9C88-7BC0E56EC759}"/>
    <cellStyle name="Вычисление 2 2 2 6 2 5" xfId="15585" xr:uid="{56E4531B-55EB-40C6-B78A-97351A1435A5}"/>
    <cellStyle name="Вычисление 2 2 2 6 2 6" xfId="19777" xr:uid="{555999B1-DDBA-47A0-A4F0-00EE5052F753}"/>
    <cellStyle name="Вычисление 2 2 2 6 3" xfId="1470" xr:uid="{FA3BA03C-E043-420A-BE3D-D303A2DAB46B}"/>
    <cellStyle name="Вычисление 2 2 2 6 3 2" xfId="3735" xr:uid="{23328444-183E-41BC-918A-8594CBA533EA}"/>
    <cellStyle name="Вычисление 2 2 2 6 3 3" xfId="7494" xr:uid="{D5A603E9-89B6-4295-9069-ADA40D7F5F4C}"/>
    <cellStyle name="Вычисление 2 2 2 6 3 4" xfId="11342" xr:uid="{74E9AFBA-C459-4B1B-B65A-EC116CBCDACB}"/>
    <cellStyle name="Вычисление 2 2 2 6 3 5" xfId="13460" xr:uid="{1C7B99EB-5099-4644-BFC7-41F71DC219B6}"/>
    <cellStyle name="Вычисление 2 2 2 6 3 6" xfId="19012" xr:uid="{E44F7E80-AD8E-4F1E-838A-E3D21B44EBEE}"/>
    <cellStyle name="Вычисление 2 2 2 6 4" xfId="3151" xr:uid="{C4B22347-BB15-41AE-8694-2AA2D1982ED7}"/>
    <cellStyle name="Вычисление 2 2 2 6 5" xfId="6361" xr:uid="{1E9FD88F-8714-4A09-896C-84CB2878C5FA}"/>
    <cellStyle name="Вычисление 2 2 2 6 6" xfId="8161" xr:uid="{593D144F-F02C-4D2F-AFA1-04B7F02D37EE}"/>
    <cellStyle name="Вычисление 2 2 2 6 7" xfId="10753" xr:uid="{34FF390D-85FB-4C37-9DDE-92C99DBAA9D7}"/>
    <cellStyle name="Вычисление 2 2 2 6 8" xfId="13640" xr:uid="{50A61C84-FDD6-4989-B4DB-2FA5B2BAC9CB}"/>
    <cellStyle name="Вычисление 2 2 2 6 9" xfId="16613" xr:uid="{B32B0D2E-1F9A-422A-9089-ACA71382513B}"/>
    <cellStyle name="Вычисление 2 2 2 7" xfId="744" xr:uid="{B77BF363-C5DD-4389-A757-DC7FCE1405C1}"/>
    <cellStyle name="Вычисление 2 2 2 7 10" xfId="18291" xr:uid="{EE44613A-63E6-43BA-8FC7-749549F28E26}"/>
    <cellStyle name="Вычисление 2 2 2 7 2" xfId="2105" xr:uid="{93B0C57B-4AEB-421A-B811-0637134E0488}"/>
    <cellStyle name="Вычисление 2 2 2 7 2 2" xfId="4363" xr:uid="{1C81F2E3-E452-4E2D-B438-67237516ACC8}"/>
    <cellStyle name="Вычисление 2 2 2 7 2 3" xfId="8988" xr:uid="{66B39BAD-A244-48B5-8A0C-8F4AA16E2FD1}"/>
    <cellStyle name="Вычисление 2 2 2 7 2 4" xfId="11978" xr:uid="{E7CD1A1F-6F1F-4A06-BF63-CDA0E52DCD2D}"/>
    <cellStyle name="Вычисление 2 2 2 7 2 5" xfId="15239" xr:uid="{57880891-ACA4-45F4-BAD5-5F6CC7406091}"/>
    <cellStyle name="Вычисление 2 2 2 7 2 6" xfId="19640" xr:uid="{E74CD4D1-13C0-4235-9BD3-2F88954D409D}"/>
    <cellStyle name="Вычисление 2 2 2 7 3" xfId="1333" xr:uid="{894CCDDC-AFAC-47EC-86B9-E973690CA1FA}"/>
    <cellStyle name="Вычисление 2 2 2 7 3 2" xfId="3598" xr:uid="{E8175C48-F291-4E6A-8257-21292A21678E}"/>
    <cellStyle name="Вычисление 2 2 2 7 3 3" xfId="7537" xr:uid="{4F2EAF07-FF13-4BC3-86C9-99C53D244E40}"/>
    <cellStyle name="Вычисление 2 2 2 7 3 4" xfId="11205" xr:uid="{B0321B4F-CE87-4BC4-83BD-B9840366625B}"/>
    <cellStyle name="Вычисление 2 2 2 7 3 5" xfId="15272" xr:uid="{06292FB8-FE60-4A59-8ACA-33F4503F1357}"/>
    <cellStyle name="Вычисление 2 2 2 7 3 6" xfId="18875" xr:uid="{94998AAC-FE18-47EF-BF4C-8ADBFB74CDFF}"/>
    <cellStyle name="Вычисление 2 2 2 7 4" xfId="3014" xr:uid="{4702446E-1E5C-4882-B4BD-606989FDB559}"/>
    <cellStyle name="Вычисление 2 2 2 7 5" xfId="6363" xr:uid="{8B45382C-4551-4C3C-ACCF-D6B056975D8B}"/>
    <cellStyle name="Вычисление 2 2 2 7 6" xfId="8289" xr:uid="{F95B3DE6-B33D-4EFC-B083-F09A68645089}"/>
    <cellStyle name="Вычисление 2 2 2 7 7" xfId="10616" xr:uid="{A57CA6B4-8166-4606-BCC3-47B881869072}"/>
    <cellStyle name="Вычисление 2 2 2 7 8" xfId="15028" xr:uid="{75255606-CC55-4222-97CF-F5D0D54738F5}"/>
    <cellStyle name="Вычисление 2 2 2 7 9" xfId="16476" xr:uid="{3DD0740C-9A66-4327-95EC-E51A3457D938}"/>
    <cellStyle name="Вычисление 2 2 2 8" xfId="1024" xr:uid="{16005A25-D5D5-45CC-91E9-51040C3E2398}"/>
    <cellStyle name="Вычисление 2 2 2 8 2" xfId="2385" xr:uid="{E3CBD084-292B-4A44-BA82-DDA6002BE5EB}"/>
    <cellStyle name="Вычисление 2 2 2 8 2 2" xfId="4643" xr:uid="{722A0751-A578-4783-87FE-1D0DE691AA11}"/>
    <cellStyle name="Вычисление 2 2 2 8 2 3" xfId="9268" xr:uid="{76EBF471-9592-4F98-9F99-F40F44DB1937}"/>
    <cellStyle name="Вычисление 2 2 2 8 2 4" xfId="12258" xr:uid="{EFD3C46F-80C8-4EE6-AE9B-17C2874B188A}"/>
    <cellStyle name="Вычисление 2 2 2 8 2 5" xfId="13311" xr:uid="{C3A28B3A-0871-41ED-B3DE-597768A6D457}"/>
    <cellStyle name="Вычисление 2 2 2 8 2 6" xfId="19920" xr:uid="{AFB18914-EF6D-49C8-86B6-B65CF48AA671}"/>
    <cellStyle name="Вычисление 2 2 2 8 3" xfId="3294" xr:uid="{978C331F-14D8-4122-A25A-FD72505E5DE9}"/>
    <cellStyle name="Вычисление 2 2 2 8 4" xfId="6365" xr:uid="{526ED75A-CD8A-436B-B94C-B55E2A20D0CA}"/>
    <cellStyle name="Вычисление 2 2 2 8 5" xfId="8019" xr:uid="{266AEADC-9550-40DA-85FE-0A3455A95BF7}"/>
    <cellStyle name="Вычисление 2 2 2 8 6" xfId="10896" xr:uid="{783A02B1-748C-4E2B-9C12-938CB364E8DD}"/>
    <cellStyle name="Вычисление 2 2 2 8 7" xfId="13571" xr:uid="{324D0B27-8CD1-4185-94D9-5860F47829DC}"/>
    <cellStyle name="Вычисление 2 2 2 8 8" xfId="18571" xr:uid="{B824D91C-E26A-4BB2-BA04-81ABD3CA55A8}"/>
    <cellStyle name="Вычисление 2 2 2 9" xfId="1902" xr:uid="{441C588D-0CA4-4C81-8E91-CB3B0D8B24CB}"/>
    <cellStyle name="Вычисление 2 2 2 9 2" xfId="4160" xr:uid="{91B73D06-62BB-4D56-BACD-0CF49E756E8C}"/>
    <cellStyle name="Вычисление 2 2 2 9 3" xfId="8785" xr:uid="{97A313C0-CCCA-44D6-A8D0-2F6D5B22985F}"/>
    <cellStyle name="Вычисление 2 2 2 9 4" xfId="11775" xr:uid="{64A76D0E-B257-4262-9A9C-B1E8B364C5C9}"/>
    <cellStyle name="Вычисление 2 2 2 9 5" xfId="14755" xr:uid="{4A04D913-D231-4D3D-AE20-8EFFE063675E}"/>
    <cellStyle name="Вычисление 2 2 2 9 6" xfId="19437" xr:uid="{972FE333-6C48-4504-B9E7-E1D098C6BED7}"/>
    <cellStyle name="Вычисление 2 2 20" xfId="10291" xr:uid="{415AD291-1294-43BF-833B-81C310CE8EB0}"/>
    <cellStyle name="Вычисление 2 2 21" xfId="13533" xr:uid="{8E6EAD72-12F2-4E18-83AA-3D17F7876382}"/>
    <cellStyle name="Вычисление 2 2 22" xfId="13033" xr:uid="{53FE557F-3C39-49FB-B43F-29B9D368FE28}"/>
    <cellStyle name="Вычисление 2 2 23" xfId="17718" xr:uid="{6A45AA0D-0AA1-40F3-9AE1-1D98C49D8A2C}"/>
    <cellStyle name="Вычисление 2 2 24" xfId="17957" xr:uid="{FCBCF930-CE99-4D81-91FF-9184A5258DF4}"/>
    <cellStyle name="Вычисление 2 2 3" xfId="119" xr:uid="{00000000-0005-0000-0000-00003D000000}"/>
    <cellStyle name="Вычисление 2 2 3 10" xfId="2569" xr:uid="{8DB9968B-DECA-4EB3-A72B-C72F378B9170}"/>
    <cellStyle name="Вычисление 2 2 3 10 2" xfId="4821" xr:uid="{6DC6802E-7CC8-48D8-93E5-EDA1BF44BB8B}"/>
    <cellStyle name="Вычисление 2 2 3 10 3" xfId="9451" xr:uid="{F8CCE9A1-D288-4F72-A5B6-72BBA4CB3E87}"/>
    <cellStyle name="Вычисление 2 2 3 10 4" xfId="12441" xr:uid="{5A5E491D-AA2D-4162-A9F5-685C64FC2E0B}"/>
    <cellStyle name="Вычисление 2 2 3 10 5" xfId="14753" xr:uid="{B152275F-7332-4C15-92DA-C33002E7CDF0}"/>
    <cellStyle name="Вычисление 2 2 3 10 6" xfId="16874" xr:uid="{E61665EB-9E12-4DDA-966C-91550DCA3406}"/>
    <cellStyle name="Вычисление 2 2 3 10 7" xfId="20099" xr:uid="{4B38BB91-633C-46CF-8228-7C7DF31092CD}"/>
    <cellStyle name="Вычисление 2 2 3 11" xfId="2728" xr:uid="{82E963FD-420B-498E-8A81-74257415BABD}"/>
    <cellStyle name="Вычисление 2 2 3 11 2" xfId="4978" xr:uid="{D61F51CE-9930-418D-9C8F-E772B920C07E}"/>
    <cellStyle name="Вычисление 2 2 3 11 3" xfId="9609" xr:uid="{2D5BC1A4-4F75-4B91-87EF-1BF94DBD80C8}"/>
    <cellStyle name="Вычисление 2 2 3 11 4" xfId="12599" xr:uid="{3533A7DD-3AA1-4EF3-8B7D-DF3925570D78}"/>
    <cellStyle name="Вычисление 2 2 3 11 5" xfId="13782" xr:uid="{566EB807-4444-4673-B7C8-58C0B9B60916}"/>
    <cellStyle name="Вычисление 2 2 3 11 6" xfId="17031" xr:uid="{3181EC04-8950-4316-857C-D5FE73677AAB}"/>
    <cellStyle name="Вычисление 2 2 3 11 7" xfId="20257" xr:uid="{E81BFDA3-B547-4FC2-BC55-CEF7B7C57D1C}"/>
    <cellStyle name="Вычисление 2 2 3 12" xfId="464" xr:uid="{D48905F8-58E5-460E-B7D4-435C40335518}"/>
    <cellStyle name="Вычисление 2 2 3 12 2" xfId="5289" xr:uid="{99BC3F7F-49DA-4D97-BD09-61A5989B2316}"/>
    <cellStyle name="Вычисление 2 2 3 12 3" xfId="9918" xr:uid="{83F8B0EA-CF13-4720-A2D5-23E6B5644401}"/>
    <cellStyle name="Вычисление 2 2 3 12 4" xfId="12910" xr:uid="{9D944412-21F0-49D1-89DB-862398E600D0}"/>
    <cellStyle name="Вычисление 2 2 3 12 5" xfId="13817" xr:uid="{8A67DCC4-5164-4ED8-BADF-4A7ED961649A}"/>
    <cellStyle name="Вычисление 2 2 3 12 6" xfId="17339" xr:uid="{0E2E81A1-4EAF-4608-8633-36AE8124F912}"/>
    <cellStyle name="Вычисление 2 2 3 13" xfId="5462" xr:uid="{299B4EB2-9D8B-4087-9AB6-248811184D02}"/>
    <cellStyle name="Вычисление 2 2 3 13 2" xfId="10093" xr:uid="{B621E7A4-4B17-4412-B483-AAC2A9771B75}"/>
    <cellStyle name="Вычисление 2 2 3 13 3" xfId="13085" xr:uid="{52678637-5103-441B-8903-68EFDC28295F}"/>
    <cellStyle name="Вычисление 2 2 3 13 4" xfId="14237" xr:uid="{4CFD4106-D5AC-4D96-89A5-4758807EEB5D}"/>
    <cellStyle name="Вычисление 2 2 3 13 5" xfId="17511" xr:uid="{F065DDB6-FF22-4526-B3E8-622029544C65}"/>
    <cellStyle name="Вычисление 2 2 3 14" xfId="6367" xr:uid="{FA91D93B-7F5A-4A5D-B7A6-634EFE36F8FC}"/>
    <cellStyle name="Вычисление 2 2 3 15" xfId="8525" xr:uid="{CC2BBF24-5A17-4E49-856E-931EEBCA3019}"/>
    <cellStyle name="Вычисление 2 2 3 16" xfId="10336" xr:uid="{768EF286-BAB3-4FFC-ABE0-999F2062D11D}"/>
    <cellStyle name="Вычисление 2 2 3 17" xfId="16043" xr:uid="{A10DB916-066F-4959-B108-E1A2ACD7121A}"/>
    <cellStyle name="Вычисление 2 2 3 18" xfId="16196" xr:uid="{66CEDF88-FF43-423B-A034-48D3FCF613A9}"/>
    <cellStyle name="Вычисление 2 2 3 19" xfId="17763" xr:uid="{036262E4-F213-4A60-96E7-33601E5E2F01}"/>
    <cellStyle name="Вычисление 2 2 3 2" xfId="208" xr:uid="{80FCD254-8815-4B5A-B9A9-489693EA1D9A}"/>
    <cellStyle name="Вычисление 2 2 3 2 10" xfId="8453" xr:uid="{38D676C7-8E9D-4CF9-BB0F-3A5BD9E626DF}"/>
    <cellStyle name="Вычисление 2 2 3 2 11" xfId="10411" xr:uid="{2FECAE2A-E8B3-42FB-96E3-5A733C896CF5}"/>
    <cellStyle name="Вычисление 2 2 3 2 12" xfId="15196" xr:uid="{CD7ED976-4EA4-4C35-8DFA-60539DA57C26}"/>
    <cellStyle name="Вычисление 2 2 3 2 13" xfId="16271" xr:uid="{73B30232-2B83-46B7-833C-A0AD8D00BFA8}"/>
    <cellStyle name="Вычисление 2 2 3 2 14" xfId="17851" xr:uid="{2AD1ECF9-DB21-4F66-BC5C-1B1F198003C2}"/>
    <cellStyle name="Вычисление 2 2 3 2 15" xfId="18087" xr:uid="{5D11BFCA-BF6A-46C3-9B0D-65A49EB33DC9}"/>
    <cellStyle name="Вычисление 2 2 3 2 2" xfId="1732" xr:uid="{192B2822-F081-411B-BB5A-42818E172EB1}"/>
    <cellStyle name="Вычисление 2 2 3 2 2 2" xfId="3990" xr:uid="{56228C3B-459D-4B62-B93E-670092469C65}"/>
    <cellStyle name="Вычисление 2 2 3 2 2 3" xfId="6370" xr:uid="{B8A56963-2823-4836-8DA2-9DD6A4ABFF2C}"/>
    <cellStyle name="Вычисление 2 2 3 2 2 4" xfId="7328" xr:uid="{D9482E2D-C625-47B9-9A50-0A3EFA3AD23E}"/>
    <cellStyle name="Вычисление 2 2 3 2 2 5" xfId="11604" xr:uid="{2C5AE5DD-5A14-44DE-BBB9-37CB2FC54C38}"/>
    <cellStyle name="Вычисление 2 2 3 2 2 6" xfId="14125" xr:uid="{1DBCE114-8214-41F6-B2AA-75F892AE69C8}"/>
    <cellStyle name="Вычисление 2 2 3 2 2 7" xfId="19267" xr:uid="{32F46BF2-39A9-4617-99D4-CAECCAC9FF8A}"/>
    <cellStyle name="Вычисление 2 2 3 2 3" xfId="1907" xr:uid="{1B8E934B-CC04-44D5-A08F-F77A9ABEA898}"/>
    <cellStyle name="Вычисление 2 2 3 2 3 2" xfId="4165" xr:uid="{E8C19096-F05E-4AA5-8369-07326914F237}"/>
    <cellStyle name="Вычисление 2 2 3 2 3 3" xfId="6371" xr:uid="{2788F77D-5AD6-428B-B765-71C0F8B16D10}"/>
    <cellStyle name="Вычисление 2 2 3 2 3 4" xfId="8790" xr:uid="{DC980F83-E365-4993-86D0-A43F99492787}"/>
    <cellStyle name="Вычисление 2 2 3 2 3 5" xfId="11780" xr:uid="{4EADFB6B-81A8-401E-9512-5B73E9B3E8B1}"/>
    <cellStyle name="Вычисление 2 2 3 2 3 6" xfId="15565" xr:uid="{482898F6-16D8-4BCC-9546-B026514862BC}"/>
    <cellStyle name="Вычисление 2 2 3 2 3 7" xfId="19442" xr:uid="{CDFBBF42-6C98-43B1-8649-24E6D7AF671A}"/>
    <cellStyle name="Вычисление 2 2 3 2 4" xfId="1128" xr:uid="{425EC7C6-1289-49FE-8851-153102504F58}"/>
    <cellStyle name="Вычисление 2 2 3 2 4 2" xfId="3393" xr:uid="{5FB5C44E-4DF4-4FE8-96F6-B8715745338F}"/>
    <cellStyle name="Вычисление 2 2 3 2 4 3" xfId="6372" xr:uid="{DC0114C9-EDA1-4450-8972-762715B148D4}"/>
    <cellStyle name="Вычисление 2 2 3 2 4 4" xfId="7916" xr:uid="{AEE3FCC8-3EA1-4B77-A011-362C99FD6286}"/>
    <cellStyle name="Вычисление 2 2 3 2 4 5" xfId="11000" xr:uid="{DE4D1818-C5C8-47E7-A8E3-70CD18501935}"/>
    <cellStyle name="Вычисление 2 2 3 2 4 6" xfId="14126" xr:uid="{F97E332E-BC57-4622-9E22-8C629D4AD08B}"/>
    <cellStyle name="Вычисление 2 2 3 2 4 7" xfId="18670" xr:uid="{929281A2-26A8-4DBD-80DC-C702C09BA3A0}"/>
    <cellStyle name="Вычисление 2 2 3 2 5" xfId="2489" xr:uid="{2BD57FB7-42B8-49CF-877A-93CC4C681369}"/>
    <cellStyle name="Вычисление 2 2 3 2 5 2" xfId="4744" xr:uid="{D39A7499-8EE8-4700-978F-510877E7E02D}"/>
    <cellStyle name="Вычисление 2 2 3 2 5 3" xfId="6373" xr:uid="{5171DE37-CAD9-4D1C-A1EB-277B8415386B}"/>
    <cellStyle name="Вычисление 2 2 3 2 5 4" xfId="9372" xr:uid="{32F66ACD-606D-4692-93A4-72FA83CFDF79}"/>
    <cellStyle name="Вычисление 2 2 3 2 5 5" xfId="12362" xr:uid="{2ABFAFB8-E109-429A-908D-5E408EFFA186}"/>
    <cellStyle name="Вычисление 2 2 3 2 5 6" xfId="14071" xr:uid="{65304C61-34C2-4FFB-87BB-96D5D0CE1741}"/>
    <cellStyle name="Вычисление 2 2 3 2 5 7" xfId="16797" xr:uid="{9551C61C-2D50-4176-B5E8-F5938677C6C8}"/>
    <cellStyle name="Вычисление 2 2 3 2 5 8" xfId="20021" xr:uid="{1813F500-7073-4B2D-856B-CF2D0D679CAC}"/>
    <cellStyle name="Вычисление 2 2 3 2 6" xfId="2813" xr:uid="{1D8D811C-6668-465A-A46E-F2D16633BBE1}"/>
    <cellStyle name="Вычисление 2 2 3 2 6 2" xfId="5063" xr:uid="{75DCB022-6DCA-4970-8DA4-6694D562056C}"/>
    <cellStyle name="Вычисление 2 2 3 2 6 3" xfId="6374" xr:uid="{91973B51-A136-4F88-8E83-D5775284C843}"/>
    <cellStyle name="Вычисление 2 2 3 2 6 4" xfId="9694" xr:uid="{6E6785F0-8D1F-4013-9697-813D2B05723E}"/>
    <cellStyle name="Вычисление 2 2 3 2 6 5" xfId="12684" xr:uid="{0EAF5E13-50C7-4793-AC62-8794B7E4D753}"/>
    <cellStyle name="Вычисление 2 2 3 2 6 6" xfId="15183" xr:uid="{064130BB-2814-482C-B081-DD5E9DD10B6F}"/>
    <cellStyle name="Вычисление 2 2 3 2 6 7" xfId="17116" xr:uid="{6B78144A-901C-4483-AD52-7C7AD672E8DB}"/>
    <cellStyle name="Вычисление 2 2 3 2 6 8" xfId="20342" xr:uid="{908CE840-9C68-4814-AAEE-85515E0A69D0}"/>
    <cellStyle name="Вычисление 2 2 3 2 7" xfId="539" xr:uid="{12B09350-A351-40D7-9F98-C72ED2258993}"/>
    <cellStyle name="Вычисление 2 2 3 2 7 2" xfId="5280" xr:uid="{C063BAE8-0F90-4B1C-B763-6F9C0EAC05E7}"/>
    <cellStyle name="Вычисление 2 2 3 2 7 3" xfId="9909" xr:uid="{A4960156-43C8-4F99-8478-9C9EEFD57D41}"/>
    <cellStyle name="Вычисление 2 2 3 2 7 4" xfId="12901" xr:uid="{63874251-4DC9-4C6C-9D7C-CABBE6EF842F}"/>
    <cellStyle name="Вычисление 2 2 3 2 7 5" xfId="13759" xr:uid="{109AFF15-47B8-49CF-B72A-2DE9A929A716}"/>
    <cellStyle name="Вычисление 2 2 3 2 7 6" xfId="17330" xr:uid="{CF0EA9CE-EA1C-4F77-9231-2497B82B75E8}"/>
    <cellStyle name="Вычисление 2 2 3 2 8" xfId="5547" xr:uid="{982DB2B3-731F-40EA-B476-649CDB339B3C}"/>
    <cellStyle name="Вычисление 2 2 3 2 8 2" xfId="10178" xr:uid="{7EE6D898-5E3A-4CC3-8032-BA9FCFEBA49B}"/>
    <cellStyle name="Вычисление 2 2 3 2 8 3" xfId="13170" xr:uid="{195C5FC4-4447-438F-A7C3-BB31C016EE4C}"/>
    <cellStyle name="Вычисление 2 2 3 2 8 4" xfId="13442" xr:uid="{EC0B4CD4-0078-4E1E-AF59-965F2A73A1D2}"/>
    <cellStyle name="Вычисление 2 2 3 2 8 5" xfId="17596" xr:uid="{434653F4-A323-4121-87D4-A98F5B24E6EC}"/>
    <cellStyle name="Вычисление 2 2 3 2 9" xfId="6368" xr:uid="{7E1105DF-0CE3-4434-9C82-B30D9C04B427}"/>
    <cellStyle name="Вычисление 2 2 3 20" xfId="18002" xr:uid="{984B049F-8365-4169-8702-150EED9B47BB}"/>
    <cellStyle name="Вычисление 2 2 3 3" xfId="284" xr:uid="{0C9DCA4B-E5E4-4AEC-B384-B1E89640E978}"/>
    <cellStyle name="Вычисление 2 2 3 3 10" xfId="7554" xr:uid="{3F34C086-2541-45FE-B827-6EE188EEA621}"/>
    <cellStyle name="Вычисление 2 2 3 3 11" xfId="10491" xr:uid="{753DF650-FB25-438E-826D-3BB1328255A7}"/>
    <cellStyle name="Вычисление 2 2 3 3 12" xfId="15117" xr:uid="{DA9390FD-3F3F-4F8D-BC08-E798BD990E0B}"/>
    <cellStyle name="Вычисление 2 2 3 3 13" xfId="16351" xr:uid="{5712E4C1-B608-4713-854C-DC2714CBE5C2}"/>
    <cellStyle name="Вычисление 2 2 3 3 14" xfId="17927" xr:uid="{A328673D-C6FB-4559-AE53-94B4DD8BEF63}"/>
    <cellStyle name="Вычисление 2 2 3 3 15" xfId="18162" xr:uid="{EBF04F70-AACF-400D-B760-2B4D068334A2}"/>
    <cellStyle name="Вычисление 2 2 3 3 2" xfId="1807" xr:uid="{B2559CB3-0713-474E-8077-79C47D00B050}"/>
    <cellStyle name="Вычисление 2 2 3 3 2 2" xfId="4065" xr:uid="{B90185B6-4C49-45AA-85D2-C0E903B5A182}"/>
    <cellStyle name="Вычисление 2 2 3 3 2 3" xfId="6377" xr:uid="{6D1227A5-CF58-47EF-A79E-B0D11ED0B03D}"/>
    <cellStyle name="Вычисление 2 2 3 3 2 4" xfId="8690" xr:uid="{335B3B6E-F0F2-4C3E-83A5-70889B13E8ED}"/>
    <cellStyle name="Вычисление 2 2 3 3 2 5" xfId="11680" xr:uid="{CA94A474-BE9C-4884-873D-7743439A25E0}"/>
    <cellStyle name="Вычисление 2 2 3 3 2 6" xfId="15891" xr:uid="{FEC3EB4E-C0F4-4FCF-A022-5BA694A7B89B}"/>
    <cellStyle name="Вычисление 2 2 3 3 2 7" xfId="19342" xr:uid="{0987379E-9EC6-4AA9-848C-82AA1D04441A}"/>
    <cellStyle name="Вычисление 2 2 3 3 3" xfId="1980" xr:uid="{41BDE6A8-E116-4442-B1A7-2B74F58ABE18}"/>
    <cellStyle name="Вычисление 2 2 3 3 3 2" xfId="4238" xr:uid="{4E996A31-A896-4FC9-BF7D-C37440E3A1B0}"/>
    <cellStyle name="Вычисление 2 2 3 3 3 3" xfId="6378" xr:uid="{C17B8DD5-129C-4CD9-9C14-DB411280F04F}"/>
    <cellStyle name="Вычисление 2 2 3 3 3 4" xfId="8863" xr:uid="{1614A7E3-E12F-42EE-8F18-51C59601E37F}"/>
    <cellStyle name="Вычисление 2 2 3 3 3 5" xfId="11853" xr:uid="{11F42944-A12E-4C78-94D5-DCE72364DDCF}"/>
    <cellStyle name="Вычисление 2 2 3 3 3 6" xfId="15292" xr:uid="{42B560D3-35A1-46DE-9338-84730D83CF8B}"/>
    <cellStyle name="Вычисление 2 2 3 3 3 7" xfId="19515" xr:uid="{C8882FAA-B7D7-49F2-8779-E4F0B34CD7BA}"/>
    <cellStyle name="Вычисление 2 2 3 3 4" xfId="1208" xr:uid="{477C317E-40CE-4DF4-8E4D-F9C080E86050}"/>
    <cellStyle name="Вычисление 2 2 3 3 4 2" xfId="3473" xr:uid="{11A868EA-E94C-4B3B-AF0E-B1F3C6476774}"/>
    <cellStyle name="Вычисление 2 2 3 3 4 3" xfId="6379" xr:uid="{32777064-CB72-422B-9647-473BC26AC6E0}"/>
    <cellStyle name="Вычисление 2 2 3 3 4 4" xfId="7838" xr:uid="{F8ACDCF8-79CE-454A-A5A4-A58C98F86107}"/>
    <cellStyle name="Вычисление 2 2 3 3 4 5" xfId="11080" xr:uid="{BF10C3EB-DE69-4A1E-8802-D5436DEDAF9A}"/>
    <cellStyle name="Вычисление 2 2 3 3 4 6" xfId="14772" xr:uid="{F87BFACC-FAE7-4209-8BEA-E93E937A95E1}"/>
    <cellStyle name="Вычисление 2 2 3 3 4 7" xfId="18750" xr:uid="{4A4A7730-611A-40CE-B445-F003EFEACBA1}"/>
    <cellStyle name="Вычисление 2 2 3 3 5" xfId="2437" xr:uid="{8C21B0AA-1577-4E69-B741-0BEB6FF5E400}"/>
    <cellStyle name="Вычисление 2 2 3 3 5 2" xfId="4694" xr:uid="{D7EE4DC7-EF86-4982-B460-93597F5087F1}"/>
    <cellStyle name="Вычисление 2 2 3 3 5 3" xfId="6380" xr:uid="{2EB44CDA-11BD-43D9-B3CB-91A8206EF321}"/>
    <cellStyle name="Вычисление 2 2 3 3 5 4" xfId="9320" xr:uid="{D1D3D841-73B7-410D-9157-486E4441653E}"/>
    <cellStyle name="Вычисление 2 2 3 3 5 5" xfId="12310" xr:uid="{756569C9-C285-4107-A87D-5C2F57062F7A}"/>
    <cellStyle name="Вычисление 2 2 3 3 5 6" xfId="15727" xr:uid="{6B44F03C-8939-483E-BAFD-9C15373717FF}"/>
    <cellStyle name="Вычисление 2 2 3 3 5 7" xfId="16747" xr:uid="{AF5A2AB3-C48D-41BA-AFA6-A38F4F447D50}"/>
    <cellStyle name="Вычисление 2 2 3 3 5 8" xfId="19971" xr:uid="{ACEDF739-4B42-405A-BFD6-C7973F71C8D8}"/>
    <cellStyle name="Вычисление 2 2 3 3 6" xfId="2888" xr:uid="{DF084A07-979D-400B-82E1-4FA2BB63AB5A}"/>
    <cellStyle name="Вычисление 2 2 3 3 6 2" xfId="5138" xr:uid="{281C3072-0950-4375-8C08-992F49DBA72A}"/>
    <cellStyle name="Вычисление 2 2 3 3 6 3" xfId="6381" xr:uid="{FFDD0AF9-20C1-4B96-9180-9DA036342705}"/>
    <cellStyle name="Вычисление 2 2 3 3 6 4" xfId="9769" xr:uid="{F9E00E52-F853-40C9-997B-602344323F56}"/>
    <cellStyle name="Вычисление 2 2 3 3 6 5" xfId="12759" xr:uid="{B743598D-C47A-4709-88E3-84467EFFE0CC}"/>
    <cellStyle name="Вычисление 2 2 3 3 6 6" xfId="14933" xr:uid="{30A216C8-B994-4DA2-8ACE-E85B38BF4F6D}"/>
    <cellStyle name="Вычисление 2 2 3 3 6 7" xfId="17191" xr:uid="{85728FEF-73FD-4D14-B9F3-CAFD3A830295}"/>
    <cellStyle name="Вычисление 2 2 3 3 6 8" xfId="20417" xr:uid="{49F7148E-780F-4F74-BA50-1852CBC9EB63}"/>
    <cellStyle name="Вычисление 2 2 3 3 7" xfId="619" xr:uid="{3A07FEA2-FECA-49BB-85EE-76DF167A0EA9}"/>
    <cellStyle name="Вычисление 2 2 3 3 7 2" xfId="5185" xr:uid="{A82252DE-90C3-4D91-8041-FC9839023B20}"/>
    <cellStyle name="Вычисление 2 2 3 3 7 3" xfId="9815" xr:uid="{FA50710B-F454-4697-842B-F96582143A39}"/>
    <cellStyle name="Вычисление 2 2 3 3 7 4" xfId="12806" xr:uid="{9508D178-3561-4D94-AF49-76FE126D3C3E}"/>
    <cellStyle name="Вычисление 2 2 3 3 7 5" xfId="15302" xr:uid="{41C7B44B-21CE-4F6E-B7F4-A7CF85C26F59}"/>
    <cellStyle name="Вычисление 2 2 3 3 7 6" xfId="17237" xr:uid="{937161E0-FDD1-4FDF-9AE2-2BDFC3396808}"/>
    <cellStyle name="Вычисление 2 2 3 3 8" xfId="5622" xr:uid="{85120FCE-8E22-475F-AD18-5ED70B30BCB7}"/>
    <cellStyle name="Вычисление 2 2 3 3 8 2" xfId="10253" xr:uid="{3630FD79-61B9-4BE4-B355-8B373C27CBA7}"/>
    <cellStyle name="Вычисление 2 2 3 3 8 3" xfId="13245" xr:uid="{9A8447E0-B4CA-4938-B4F8-9F4CCA3B9601}"/>
    <cellStyle name="Вычисление 2 2 3 3 8 4" xfId="8639" xr:uid="{7E00B4B3-BF1C-45D2-AEBB-D9DAEEC0E12C}"/>
    <cellStyle name="Вычисление 2 2 3 3 8 5" xfId="17671" xr:uid="{6A569CDF-0F5E-475A-A55D-3B55A4136224}"/>
    <cellStyle name="Вычисление 2 2 3 3 9" xfId="6375" xr:uid="{CAE62ECC-6C47-40B5-8213-442753524F7C}"/>
    <cellStyle name="Вычисление 2 2 3 4" xfId="699" xr:uid="{E47A36F4-0C5A-49CC-AC21-31BED07C0510}"/>
    <cellStyle name="Вычисление 2 2 3 4 10" xfId="18246" xr:uid="{9C21FBDF-3E15-4B37-BEC9-677CF15B0809}"/>
    <cellStyle name="Вычисление 2 2 3 4 2" xfId="2060" xr:uid="{459CD013-DD83-4C38-91AE-DF0CD9E48F8E}"/>
    <cellStyle name="Вычисление 2 2 3 4 2 2" xfId="4318" xr:uid="{BF0AF597-C126-4490-8238-379FCC20C657}"/>
    <cellStyle name="Вычисление 2 2 3 4 2 3" xfId="8943" xr:uid="{D3579DDA-180E-4C70-8935-BB4873839D0E}"/>
    <cellStyle name="Вычисление 2 2 3 4 2 4" xfId="11933" xr:uid="{4089D403-668A-4B8C-A431-90913E868F55}"/>
    <cellStyle name="Вычисление 2 2 3 4 2 5" xfId="14224" xr:uid="{F2B5020D-0934-46E0-8498-EF5EE57938FC}"/>
    <cellStyle name="Вычисление 2 2 3 4 2 6" xfId="19595" xr:uid="{D21C28E6-91A9-4B34-8AD3-77F03D8BF24A}"/>
    <cellStyle name="Вычисление 2 2 3 4 3" xfId="1288" xr:uid="{4CBF8458-E5F6-40FB-894A-3C0D88BA7C91}"/>
    <cellStyle name="Вычисление 2 2 3 4 3 2" xfId="3553" xr:uid="{8C4587CB-4F5B-4BB9-947A-52EA2F6D54A1}"/>
    <cellStyle name="Вычисление 2 2 3 4 3 3" xfId="7751" xr:uid="{09ADB981-32B6-4B29-9A90-50F0A40D49C3}"/>
    <cellStyle name="Вычисление 2 2 3 4 3 4" xfId="11160" xr:uid="{E92F811B-7906-4A1C-8EEE-DAFCC8B72CD3}"/>
    <cellStyle name="Вычисление 2 2 3 4 3 5" xfId="14190" xr:uid="{202105D4-EC52-45CB-93C0-727238758879}"/>
    <cellStyle name="Вычисление 2 2 3 4 3 6" xfId="18830" xr:uid="{44F66C88-8BA5-4AE7-BBCA-E5031C321B38}"/>
    <cellStyle name="Вычисление 2 2 3 4 4" xfId="2969" xr:uid="{437222BA-B162-42F1-9C35-5164B969D5C9}"/>
    <cellStyle name="Вычисление 2 2 3 4 5" xfId="5755" xr:uid="{6370AAAC-D64E-4C33-BCF3-4651357681AE}"/>
    <cellStyle name="Вычисление 2 2 3 4 6" xfId="8324" xr:uid="{48F1C579-2D87-4FFB-8644-FD77F73566FC}"/>
    <cellStyle name="Вычисление 2 2 3 4 7" xfId="10571" xr:uid="{1AC3471A-9316-42F1-8191-8E3C55CEE68A}"/>
    <cellStyle name="Вычисление 2 2 3 4 8" xfId="15357" xr:uid="{84096AB4-0002-4507-99B7-7E4009DADC9E}"/>
    <cellStyle name="Вычисление 2 2 3 4 9" xfId="16431" xr:uid="{966A7969-70E2-4C11-A26A-3673069A87EA}"/>
    <cellStyle name="Вычисление 2 2 3 5" xfId="820" xr:uid="{6E712EB0-3EE5-457F-8B19-AF635B9BDFD1}"/>
    <cellStyle name="Вычисление 2 2 3 5 10" xfId="18367" xr:uid="{AA80A346-588D-4129-8077-6BD80BF3F62F}"/>
    <cellStyle name="Вычисление 2 2 3 5 2" xfId="2181" xr:uid="{E900EDE2-18DA-4568-B735-CB7BD408A698}"/>
    <cellStyle name="Вычисление 2 2 3 5 2 2" xfId="4439" xr:uid="{8ADB9D89-C917-43EB-A358-B9F1ACE3BD28}"/>
    <cellStyle name="Вычисление 2 2 3 5 2 3" xfId="9064" xr:uid="{AE54A5FE-6967-41FC-A61D-1A1901C08F6B}"/>
    <cellStyle name="Вычисление 2 2 3 5 2 4" xfId="12054" xr:uid="{27592929-B4F8-49AD-889A-4F9554B25D15}"/>
    <cellStyle name="Вычисление 2 2 3 5 2 5" xfId="14707" xr:uid="{5F7BBA50-1A7E-42F0-A7DD-B76BBFA59FEB}"/>
    <cellStyle name="Вычисление 2 2 3 5 2 6" xfId="19716" xr:uid="{30F0C680-CCE4-46A7-9615-66D321B0B712}"/>
    <cellStyle name="Вычисление 2 2 3 5 3" xfId="1409" xr:uid="{2E3F5887-89EE-4957-934D-D9838394A879}"/>
    <cellStyle name="Вычисление 2 2 3 5 3 2" xfId="3674" xr:uid="{E7005A57-FC21-4E1D-A293-67743EF68A1C}"/>
    <cellStyle name="Вычисление 2 2 3 5 3 3" xfId="7663" xr:uid="{FF9A4EA6-2701-4E55-9905-3291563EC4C6}"/>
    <cellStyle name="Вычисление 2 2 3 5 3 4" xfId="11281" xr:uid="{ACC76324-8991-4A0B-9C21-576F63866284}"/>
    <cellStyle name="Вычисление 2 2 3 5 3 5" xfId="14667" xr:uid="{3653FC51-9B8C-4AAD-A809-31038CE50C92}"/>
    <cellStyle name="Вычисление 2 2 3 5 3 6" xfId="18951" xr:uid="{1CF6AAE2-DF8E-42DF-AD3B-293308CCCE3F}"/>
    <cellStyle name="Вычисление 2 2 3 5 4" xfId="3090" xr:uid="{1D63CB6F-43C4-4A26-975F-13F24FA70D15}"/>
    <cellStyle name="Вычисление 2 2 3 5 5" xfId="6382" xr:uid="{FD2AA767-C4EC-42EB-B297-8BE11ECCBEF5}"/>
    <cellStyle name="Вычисление 2 2 3 5 6" xfId="8216" xr:uid="{CEC3EC2E-FBAF-4520-A819-50A031BAAE12}"/>
    <cellStyle name="Вычисление 2 2 3 5 7" xfId="10692" xr:uid="{76CA4F62-83C5-4FE5-9CAD-92F580F6BCFF}"/>
    <cellStyle name="Вычисление 2 2 3 5 8" xfId="13475" xr:uid="{D121F31F-A6EB-444B-9CC0-441B6AB17519}"/>
    <cellStyle name="Вычисление 2 2 3 5 9" xfId="16552" xr:uid="{DBF9515E-72FE-4CB4-A4B8-26E966BA9F1F}"/>
    <cellStyle name="Вычисление 2 2 3 6" xfId="896" xr:uid="{A829DBA7-049B-42C5-8E05-3DD13CC69913}"/>
    <cellStyle name="Вычисление 2 2 3 6 10" xfId="18443" xr:uid="{534A500C-5A75-4575-80E5-1F38C8AC8EFE}"/>
    <cellStyle name="Вычисление 2 2 3 6 2" xfId="2257" xr:uid="{91C05EE4-2E9C-492C-A880-1B1B991B7518}"/>
    <cellStyle name="Вычисление 2 2 3 6 2 2" xfId="4515" xr:uid="{1D03316E-E0F3-46A1-90D3-48A40DCE8C37}"/>
    <cellStyle name="Вычисление 2 2 3 6 2 3" xfId="9140" xr:uid="{A1F48B1A-370B-47B1-A181-93F6B1B09127}"/>
    <cellStyle name="Вычисление 2 2 3 6 2 4" xfId="12130" xr:uid="{2D3BF952-FEDF-4199-B6E1-1A6D7FAA3228}"/>
    <cellStyle name="Вычисление 2 2 3 6 2 5" xfId="14906" xr:uid="{B01B1357-0916-404B-B3CD-54BD759C50A9}"/>
    <cellStyle name="Вычисление 2 2 3 6 2 6" xfId="19792" xr:uid="{BF41E789-7848-47D2-B2A3-364D7A045B9E}"/>
    <cellStyle name="Вычисление 2 2 3 6 3" xfId="1485" xr:uid="{3CFAEEC8-9087-4AEF-9FC9-64664FDA099F}"/>
    <cellStyle name="Вычисление 2 2 3 6 3 2" xfId="3750" xr:uid="{ED845339-9B8F-43E4-A103-E88A7067E4AD}"/>
    <cellStyle name="Вычисление 2 2 3 6 3 3" xfId="7608" xr:uid="{6B660B98-4952-4804-A85A-5383601DEAE0}"/>
    <cellStyle name="Вычисление 2 2 3 6 3 4" xfId="11357" xr:uid="{984CCBBA-0D4F-4CFB-80A4-4B69FB15EAEB}"/>
    <cellStyle name="Вычисление 2 2 3 6 3 5" xfId="15176" xr:uid="{9B64746D-0B66-4DD9-9284-AF1AB246DBE0}"/>
    <cellStyle name="Вычисление 2 2 3 6 3 6" xfId="19027" xr:uid="{39CC2CBF-06DB-4CC5-ABA9-3F1C0F1022F0}"/>
    <cellStyle name="Вычисление 2 2 3 6 4" xfId="3166" xr:uid="{94F8E3C2-B7F9-4E8E-A25D-D0C745C55780}"/>
    <cellStyle name="Вычисление 2 2 3 6 5" xfId="6383" xr:uid="{46346914-2DC0-491C-8316-840EAEC6AD4E}"/>
    <cellStyle name="Вычисление 2 2 3 6 6" xfId="8146" xr:uid="{CC67F16C-BBA0-46F3-9003-4BE8BBFAEF6D}"/>
    <cellStyle name="Вычисление 2 2 3 6 7" xfId="10768" xr:uid="{561DF313-58E6-4CE5-96B4-5C8890F7910C}"/>
    <cellStyle name="Вычисление 2 2 3 6 8" xfId="15288" xr:uid="{D78E657A-4053-410C-BAF8-D5BF109BDEDC}"/>
    <cellStyle name="Вычисление 2 2 3 6 9" xfId="16628" xr:uid="{BD062C59-48A2-4A53-820C-6587632945B1}"/>
    <cellStyle name="Вычисление 2 2 3 7" xfId="732" xr:uid="{E542BCF3-8B91-490E-A6CE-56D92CA09C1D}"/>
    <cellStyle name="Вычисление 2 2 3 7 10" xfId="18279" xr:uid="{74D9ACEB-34FA-4B06-96B3-8ECBBF02685C}"/>
    <cellStyle name="Вычисление 2 2 3 7 2" xfId="2093" xr:uid="{82972206-8243-4DFE-97E5-5DF497BF9C67}"/>
    <cellStyle name="Вычисление 2 2 3 7 2 2" xfId="4351" xr:uid="{2A309781-BDB5-40E4-9A4D-1A3CA321CD92}"/>
    <cellStyle name="Вычисление 2 2 3 7 2 3" xfId="8976" xr:uid="{B0CB04A5-64D2-435A-9E9C-E63596EB0C6F}"/>
    <cellStyle name="Вычисление 2 2 3 7 2 4" xfId="11966" xr:uid="{6E76D785-EA68-4445-8F5F-2250A3FDF55A}"/>
    <cellStyle name="Вычисление 2 2 3 7 2 5" xfId="14285" xr:uid="{52266C52-B6EC-4114-8641-4581619E6A6F}"/>
    <cellStyle name="Вычисление 2 2 3 7 2 6" xfId="19628" xr:uid="{AFB1F2EA-D2FD-46A7-96BB-1E65FFF05E7B}"/>
    <cellStyle name="Вычисление 2 2 3 7 3" xfId="1321" xr:uid="{125E03BE-8B44-4542-8AB9-3DD2427EFFBB}"/>
    <cellStyle name="Вычисление 2 2 3 7 3 2" xfId="3586" xr:uid="{84883176-6D7B-4E0C-A5B8-1ACAECFB33EF}"/>
    <cellStyle name="Вычисление 2 2 3 7 3 3" xfId="7350" xr:uid="{3B99DB60-7267-4D0A-A4A5-3A9FDE2D83D0}"/>
    <cellStyle name="Вычисление 2 2 3 7 3 4" xfId="11193" xr:uid="{B3A7C7A9-FF67-4DDE-8A74-6ACC178D52FE}"/>
    <cellStyle name="Вычисление 2 2 3 7 3 5" xfId="14266" xr:uid="{B09D556B-CF37-4E81-9DC3-5D96D642554A}"/>
    <cellStyle name="Вычисление 2 2 3 7 3 6" xfId="18863" xr:uid="{B96D2853-5569-46A5-8841-54320506049F}"/>
    <cellStyle name="Вычисление 2 2 3 7 4" xfId="3002" xr:uid="{7520046A-6C3D-4F85-97DE-CA8D5F2F8C2F}"/>
    <cellStyle name="Вычисление 2 2 3 7 5" xfId="6384" xr:uid="{BD132533-C6A1-4C07-844D-6DED4C528BFC}"/>
    <cellStyle name="Вычисление 2 2 3 7 6" xfId="8301" xr:uid="{46FF13C7-82A9-4872-A418-3AD6EB479F21}"/>
    <cellStyle name="Вычисление 2 2 3 7 7" xfId="10604" xr:uid="{084F7601-6E90-4AAD-BB0E-985D2D0D0A65}"/>
    <cellStyle name="Вычисление 2 2 3 7 8" xfId="15945" xr:uid="{9DEAE658-3C80-4FCF-9B79-95317161C38A}"/>
    <cellStyle name="Вычисление 2 2 3 7 9" xfId="16464" xr:uid="{3915BB67-C9F3-4D73-AB23-6B8986E5D1E4}"/>
    <cellStyle name="Вычисление 2 2 3 8" xfId="1039" xr:uid="{AB8EE8F3-DB43-4130-8DC2-EA525D66D5D7}"/>
    <cellStyle name="Вычисление 2 2 3 8 2" xfId="2400" xr:uid="{3F6A4582-03F4-4328-9D1D-179790C51CB2}"/>
    <cellStyle name="Вычисление 2 2 3 8 2 2" xfId="4658" xr:uid="{ECA7D13B-D04E-483D-A1FA-682E9B9B27D2}"/>
    <cellStyle name="Вычисление 2 2 3 8 2 3" xfId="9283" xr:uid="{CDDAEF7C-8AB5-4CC1-93B2-B77FC42455E1}"/>
    <cellStyle name="Вычисление 2 2 3 8 2 4" xfId="12273" xr:uid="{3CB5BFBE-DDAC-4D00-813F-A74A485275FA}"/>
    <cellStyle name="Вычисление 2 2 3 8 2 5" xfId="13525" xr:uid="{FE0E33D5-00CE-4522-8DF3-F95B74FC5FF2}"/>
    <cellStyle name="Вычисление 2 2 3 8 2 6" xfId="19935" xr:uid="{ADC8443F-D998-402F-9D80-AFE77AAA5DBE}"/>
    <cellStyle name="Вычисление 2 2 3 8 3" xfId="3309" xr:uid="{F551C65B-4B90-45B7-952C-0CEB3C77223F}"/>
    <cellStyle name="Вычисление 2 2 3 8 4" xfId="6385" xr:uid="{CAF95CF6-0FBF-4036-B19A-CC4B002B4E40}"/>
    <cellStyle name="Вычисление 2 2 3 8 5" xfId="8004" xr:uid="{FA052F1D-3BC6-441C-BCB9-E25DBC25F690}"/>
    <cellStyle name="Вычисление 2 2 3 8 6" xfId="10911" xr:uid="{5FAD85D4-86CD-4F75-A45A-865EC852C5AD}"/>
    <cellStyle name="Вычисление 2 2 3 8 7" xfId="14777" xr:uid="{EE8FE147-1D5D-4EA6-AA4A-0E07FE9E6B18}"/>
    <cellStyle name="Вычисление 2 2 3 8 8" xfId="18586" xr:uid="{85568422-FFD1-4B9B-8535-F9E20766FF91}"/>
    <cellStyle name="Вычисление 2 2 3 9" xfId="1937" xr:uid="{B83A6323-AE39-4962-8B3C-F154AD500BC0}"/>
    <cellStyle name="Вычисление 2 2 3 9 2" xfId="4195" xr:uid="{AC9173A7-9FF6-4553-9F45-4784BB3AE4FB}"/>
    <cellStyle name="Вычисление 2 2 3 9 3" xfId="8820" xr:uid="{FF595114-BB1B-4C11-9048-A858B269A808}"/>
    <cellStyle name="Вычисление 2 2 3 9 4" xfId="11810" xr:uid="{55240317-F337-41F2-9A81-F2185812B4FB}"/>
    <cellStyle name="Вычисление 2 2 3 9 5" xfId="14000" xr:uid="{E66122EA-6214-44A9-8ABD-38FB63E71A5A}"/>
    <cellStyle name="Вычисление 2 2 3 9 6" xfId="19472" xr:uid="{E79EE8D3-A7C3-4CA9-9104-96BC2A49B193}"/>
    <cellStyle name="Вычисление 2 2 4" xfId="134" xr:uid="{00000000-0005-0000-0000-00003E000000}"/>
    <cellStyle name="Вычисление 2 2 4 10" xfId="2627" xr:uid="{2D884E52-558E-4AB9-A5C5-9D11EA960B9F}"/>
    <cellStyle name="Вычисление 2 2 4 10 2" xfId="4877" xr:uid="{BA0D7694-7FAD-4680-992E-1A5B29E3CE00}"/>
    <cellStyle name="Вычисление 2 2 4 10 3" xfId="9508" xr:uid="{3EAD6650-72DB-4A6C-93FE-893A52CD7898}"/>
    <cellStyle name="Вычисление 2 2 4 10 4" xfId="12498" xr:uid="{45FFECBF-F65C-40A4-9D3A-79DF707D1DEF}"/>
    <cellStyle name="Вычисление 2 2 4 10 5" xfId="15677" xr:uid="{DA958777-C632-4312-808B-54A30DA3B178}"/>
    <cellStyle name="Вычисление 2 2 4 10 6" xfId="16930" xr:uid="{0EE0DBE8-14DD-4287-87DC-0A2CFB1CD309}"/>
    <cellStyle name="Вычисление 2 2 4 10 7" xfId="20156" xr:uid="{4F668BEE-A02E-4B3F-BCC5-8BF149AF492E}"/>
    <cellStyle name="Вычисление 2 2 4 11" xfId="2743" xr:uid="{99895D88-27B3-44E7-BE11-1F3A0F4361AF}"/>
    <cellStyle name="Вычисление 2 2 4 11 2" xfId="4993" xr:uid="{48E0A45A-328F-4E0E-AFE6-5CF37D539F42}"/>
    <cellStyle name="Вычисление 2 2 4 11 3" xfId="9624" xr:uid="{DAF75E52-4810-401C-9AE5-1FE7433D091E}"/>
    <cellStyle name="Вычисление 2 2 4 11 4" xfId="12614" xr:uid="{1ACEBEA4-CC0A-4E1C-9543-2DBA15A86F59}"/>
    <cellStyle name="Вычисление 2 2 4 11 5" xfId="13566" xr:uid="{C9BCBA3B-C1DE-48F6-A960-781D67CCF8FD}"/>
    <cellStyle name="Вычисление 2 2 4 11 6" xfId="17046" xr:uid="{853A71AA-8C03-4A89-87F2-73C5DE287C33}"/>
    <cellStyle name="Вычисление 2 2 4 11 7" xfId="20272" xr:uid="{23E91AC4-E47B-424E-BF1B-7E51F6D1E7D7}"/>
    <cellStyle name="Вычисление 2 2 4 12" xfId="479" xr:uid="{A5D61646-C28A-41DF-BEFF-D236C64E42E3}"/>
    <cellStyle name="Вычисление 2 2 4 12 2" xfId="5194" xr:uid="{C5001DDF-D2DD-479C-BCC7-D82335A31802}"/>
    <cellStyle name="Вычисление 2 2 4 12 3" xfId="9824" xr:uid="{3BAFEA7A-38ED-4053-A313-2D6E8150477F}"/>
    <cellStyle name="Вычисление 2 2 4 12 4" xfId="12815" xr:uid="{9EEDAEC8-25C5-4C07-867A-01FCBEAF1BB2}"/>
    <cellStyle name="Вычисление 2 2 4 12 5" xfId="13325" xr:uid="{9337F99F-33C2-48AE-9134-DA14123B3C36}"/>
    <cellStyle name="Вычисление 2 2 4 12 6" xfId="17246" xr:uid="{2BA7BBB4-11EA-4DA6-B301-05DC5D461767}"/>
    <cellStyle name="Вычисление 2 2 4 13" xfId="5477" xr:uid="{D2E4C518-AF71-4CAB-8496-5404E35C9C01}"/>
    <cellStyle name="Вычисление 2 2 4 13 2" xfId="10108" xr:uid="{45316889-64D0-462B-ABC2-5D69D53F39FA}"/>
    <cellStyle name="Вычисление 2 2 4 13 3" xfId="13100" xr:uid="{26F6C484-CD9F-49B7-B497-7DCB7C97D518}"/>
    <cellStyle name="Вычисление 2 2 4 13 4" xfId="15856" xr:uid="{F3E75A4D-C71F-4E14-A87B-1EF43D6503A8}"/>
    <cellStyle name="Вычисление 2 2 4 13 5" xfId="17526" xr:uid="{BDFA69C3-6369-474E-85DC-7ACCEA64248B}"/>
    <cellStyle name="Вычисление 2 2 4 14" xfId="6386" xr:uid="{D45826A7-07C3-4984-92E5-70B5567BDCDA}"/>
    <cellStyle name="Вычисление 2 2 4 15" xfId="8494" xr:uid="{CCEE3D55-FA9F-4A75-BE2A-7F0D7E2A76E5}"/>
    <cellStyle name="Вычисление 2 2 4 16" xfId="10351" xr:uid="{03E1F3B4-BF43-4865-90FE-CC50FB904A68}"/>
    <cellStyle name="Вычисление 2 2 4 17" xfId="13689" xr:uid="{2B524D6D-C284-4427-9744-A8D0CA35A316}"/>
    <cellStyle name="Вычисление 2 2 4 18" xfId="16211" xr:uid="{3AC59DCC-095E-4DC3-9A65-014A7A43C6C4}"/>
    <cellStyle name="Вычисление 2 2 4 19" xfId="17778" xr:uid="{A6DFD8E1-819E-4C7A-9BA6-F60C5BF68BDD}"/>
    <cellStyle name="Вычисление 2 2 4 2" xfId="223" xr:uid="{07E2DCAA-1158-44B4-A4E6-8CB33874FDE0}"/>
    <cellStyle name="Вычисление 2 2 4 2 10" xfId="8438" xr:uid="{46CB411A-7BD3-4029-9D6F-94180651C5AA}"/>
    <cellStyle name="Вычисление 2 2 4 2 11" xfId="10426" xr:uid="{688B4E04-200A-4D64-B974-E92C71CE2FA2}"/>
    <cellStyle name="Вычисление 2 2 4 2 12" xfId="15701" xr:uid="{4694DF33-6688-46A8-A4D5-D8308FC9F1DA}"/>
    <cellStyle name="Вычисление 2 2 4 2 13" xfId="16286" xr:uid="{BBBA2897-7561-4801-9BB0-EFDE0BB53335}"/>
    <cellStyle name="Вычисление 2 2 4 2 14" xfId="17866" xr:uid="{E11CF8AE-EA29-491F-9914-2B9896A734C8}"/>
    <cellStyle name="Вычисление 2 2 4 2 15" xfId="18102" xr:uid="{09CED9DA-B471-4D12-8A30-2E33922A7241}"/>
    <cellStyle name="Вычисление 2 2 4 2 2" xfId="1747" xr:uid="{4D8E1FE6-E8C0-4B2D-920D-BFEABDA5C3B4}"/>
    <cellStyle name="Вычисление 2 2 4 2 2 2" xfId="4005" xr:uid="{66E04126-42DE-4A73-80CA-B765E9B84369}"/>
    <cellStyle name="Вычисление 2 2 4 2 2 3" xfId="6388" xr:uid="{5DEE8D41-8B6A-44A7-B177-5E3F680EF1EA}"/>
    <cellStyle name="Вычисление 2 2 4 2 2 4" xfId="7289" xr:uid="{A77E871B-6881-408B-B820-58BDE9C01FC1}"/>
    <cellStyle name="Вычисление 2 2 4 2 2 5" xfId="11619" xr:uid="{C9B3A776-14D4-4AE7-AD7A-A5A2FD03D2B2}"/>
    <cellStyle name="Вычисление 2 2 4 2 2 6" xfId="13971" xr:uid="{3B3AF2CF-AB84-45EC-97FE-BD823D569243}"/>
    <cellStyle name="Вычисление 2 2 4 2 2 7" xfId="19282" xr:uid="{FCAD75F6-EEBD-49C3-B654-2D8DC02FC9F7}"/>
    <cellStyle name="Вычисление 2 2 4 2 3" xfId="1869" xr:uid="{011132CA-A22C-4CB8-918F-2FBDC161483D}"/>
    <cellStyle name="Вычисление 2 2 4 2 3 2" xfId="4127" xr:uid="{D48C4182-FFC9-41D9-85CC-0101E26807E5}"/>
    <cellStyle name="Вычисление 2 2 4 2 3 3" xfId="6389" xr:uid="{EDCA6B55-2F27-4764-A74C-8256230ACDE5}"/>
    <cellStyle name="Вычисление 2 2 4 2 3 4" xfId="8752" xr:uid="{A2ADBC87-CE4A-4B10-ADC5-40DFC9C5D171}"/>
    <cellStyle name="Вычисление 2 2 4 2 3 5" xfId="11742" xr:uid="{1FDFA451-5D48-40A8-A42D-91FA6EBC09AD}"/>
    <cellStyle name="Вычисление 2 2 4 2 3 6" xfId="15289" xr:uid="{D3287152-3D0D-47A7-8175-CFB883F3BBB0}"/>
    <cellStyle name="Вычисление 2 2 4 2 3 7" xfId="19404" xr:uid="{778F824F-FCD1-4612-B9C3-79E675F45960}"/>
    <cellStyle name="Вычисление 2 2 4 2 4" xfId="1143" xr:uid="{CBD47E02-48C0-4FAA-B248-869CFDB3912F}"/>
    <cellStyle name="Вычисление 2 2 4 2 4 2" xfId="3408" xr:uid="{7B6EA884-FE6B-49C8-A6EA-21ACB08B704E}"/>
    <cellStyle name="Вычисление 2 2 4 2 4 3" xfId="6390" xr:uid="{60A5712B-8EF5-4217-8FEA-569D02B7ACC4}"/>
    <cellStyle name="Вычисление 2 2 4 2 4 4" xfId="7900" xr:uid="{49CD964F-5B4F-4CEC-9C6E-02ABBE0D9294}"/>
    <cellStyle name="Вычисление 2 2 4 2 4 5" xfId="11015" xr:uid="{AE3601D0-83CE-4E04-89C7-9EC26192EE81}"/>
    <cellStyle name="Вычисление 2 2 4 2 4 6" xfId="13972" xr:uid="{19492A32-0993-4B62-BAC9-95961C594A5E}"/>
    <cellStyle name="Вычисление 2 2 4 2 4 7" xfId="18685" xr:uid="{F14BE3C6-B18F-4FFE-AF83-E26A930043D8}"/>
    <cellStyle name="Вычисление 2 2 4 2 5" xfId="2538" xr:uid="{DC76154F-D826-4257-82C7-BE2AC69AB002}"/>
    <cellStyle name="Вычисление 2 2 4 2 5 2" xfId="4791" xr:uid="{3FAFCC6F-9605-4594-ACB2-006EF57126DA}"/>
    <cellStyle name="Вычисление 2 2 4 2 5 3" xfId="6391" xr:uid="{A3672942-089E-4644-A5CF-13956A92C9A3}"/>
    <cellStyle name="Вычисление 2 2 4 2 5 4" xfId="9420" xr:uid="{B1AF5552-D243-4D98-BC28-11916CD77E13}"/>
    <cellStyle name="Вычисление 2 2 4 2 5 5" xfId="12410" xr:uid="{907FEBCC-898D-466B-B191-E687075415B6}"/>
    <cellStyle name="Вычисление 2 2 4 2 5 6" xfId="15562" xr:uid="{3F087AE4-7543-49B1-B300-FB6F4F2ED105}"/>
    <cellStyle name="Вычисление 2 2 4 2 5 7" xfId="16844" xr:uid="{066C7141-208E-4C84-9073-20EE7026F3B7}"/>
    <cellStyle name="Вычисление 2 2 4 2 5 8" xfId="20069" xr:uid="{0A55AA1B-80F7-4A3E-A27A-2587E941F7C4}"/>
    <cellStyle name="Вычисление 2 2 4 2 6" xfId="2828" xr:uid="{A6F59DF4-6D1B-4BCD-9D5E-14FEA30FB72A}"/>
    <cellStyle name="Вычисление 2 2 4 2 6 2" xfId="5078" xr:uid="{3624BBB1-5886-439D-B139-2E1D2A46394A}"/>
    <cellStyle name="Вычисление 2 2 4 2 6 3" xfId="6392" xr:uid="{20B69ABA-D766-452B-8CBD-EC4D55E09D3E}"/>
    <cellStyle name="Вычисление 2 2 4 2 6 4" xfId="9709" xr:uid="{2AD9EDEE-062C-436B-8925-4FADA0D92B65}"/>
    <cellStyle name="Вычисление 2 2 4 2 6 5" xfId="12699" xr:uid="{9281212B-4968-4776-8493-B5C82EF2E4FE}"/>
    <cellStyle name="Вычисление 2 2 4 2 6 6" xfId="15733" xr:uid="{1F6CB72D-E964-4956-AD82-593F7E3E61C2}"/>
    <cellStyle name="Вычисление 2 2 4 2 6 7" xfId="17131" xr:uid="{D90BE4E2-8F29-42AE-A7D3-405380763D10}"/>
    <cellStyle name="Вычисление 2 2 4 2 6 8" xfId="20357" xr:uid="{31295ED8-045E-4754-8EF9-03A7546BE789}"/>
    <cellStyle name="Вычисление 2 2 4 2 7" xfId="554" xr:uid="{68B7631B-412B-4AB5-991B-7579B1600472}"/>
    <cellStyle name="Вычисление 2 2 4 2 7 2" xfId="5389" xr:uid="{A88E711D-1631-4760-92F8-70D5F874CC30}"/>
    <cellStyle name="Вычисление 2 2 4 2 7 3" xfId="10018" xr:uid="{42834F1D-277C-4472-9C73-885617B8B6D8}"/>
    <cellStyle name="Вычисление 2 2 4 2 7 4" xfId="13010" xr:uid="{A36D51A4-A5DC-4346-9860-0CA8AA81FE1E}"/>
    <cellStyle name="Вычисление 2 2 4 2 7 5" xfId="15941" xr:uid="{88047811-3BCA-47D2-B60F-1490DD67928B}"/>
    <cellStyle name="Вычисление 2 2 4 2 7 6" xfId="17439" xr:uid="{EEAF7DDB-D5A0-41FA-AFF3-EEC9AB2CC36B}"/>
    <cellStyle name="Вычисление 2 2 4 2 8" xfId="5562" xr:uid="{6D1A2A00-210B-4A04-9175-C125267E79BE}"/>
    <cellStyle name="Вычисление 2 2 4 2 8 2" xfId="10193" xr:uid="{6A6E08C8-B8FA-4023-B13A-A60B51F2E73E}"/>
    <cellStyle name="Вычисление 2 2 4 2 8 3" xfId="13185" xr:uid="{AEE18980-3978-4E5E-82F3-CFBFAD2716DF}"/>
    <cellStyle name="Вычисление 2 2 4 2 8 4" xfId="15737" xr:uid="{61BB1A36-009E-4B92-A4DD-05206253BD53}"/>
    <cellStyle name="Вычисление 2 2 4 2 8 5" xfId="17611" xr:uid="{F670297F-B31E-4DD8-8635-9DE0A2764D47}"/>
    <cellStyle name="Вычисление 2 2 4 2 9" xfId="6387" xr:uid="{6C80D770-300C-45CF-8646-1AF26AA7B2C0}"/>
    <cellStyle name="Вычисление 2 2 4 20" xfId="18017" xr:uid="{F4210675-CF7E-45D8-B988-24CA3DC1B78B}"/>
    <cellStyle name="Вычисление 2 2 4 3" xfId="299" xr:uid="{D95A1BC1-C68B-4FEB-96B0-80794C7FB278}"/>
    <cellStyle name="Вычисление 2 2 4 3 10" xfId="8384" xr:uid="{89D2F6E4-21E6-43D5-BC4B-E4614DD48166}"/>
    <cellStyle name="Вычисление 2 2 4 3 11" xfId="10506" xr:uid="{116D9D1E-55D8-48A4-B9B7-E7FED8964554}"/>
    <cellStyle name="Вычисление 2 2 4 3 12" xfId="15109" xr:uid="{07874BF1-3A4B-4AF3-8029-D9031BC64C3C}"/>
    <cellStyle name="Вычисление 2 2 4 3 13" xfId="16366" xr:uid="{BC1A2122-FB7F-4047-BC15-096468898D41}"/>
    <cellStyle name="Вычисление 2 2 4 3 14" xfId="17942" xr:uid="{9F2AA130-6E2C-44FE-B5CE-E667DDB60235}"/>
    <cellStyle name="Вычисление 2 2 4 3 15" xfId="18177" xr:uid="{6EF7A048-713F-4582-AC18-54228E129673}"/>
    <cellStyle name="Вычисление 2 2 4 3 2" xfId="1822" xr:uid="{95418E86-5E3E-4B6B-93C5-2159E9A24853}"/>
    <cellStyle name="Вычисление 2 2 4 3 2 2" xfId="4080" xr:uid="{9FEDF9AA-3EF5-4267-A8C8-D66703AB533F}"/>
    <cellStyle name="Вычисление 2 2 4 3 2 3" xfId="6394" xr:uid="{82A31DA2-69C3-47BA-A9F7-09EC6BF85B00}"/>
    <cellStyle name="Вычисление 2 2 4 3 2 4" xfId="8705" xr:uid="{242705C0-870A-458F-975A-E4A096686715}"/>
    <cellStyle name="Вычисление 2 2 4 3 2 5" xfId="11695" xr:uid="{81B6A2C0-7254-47D0-81D1-0F0FAEFEC0B6}"/>
    <cellStyle name="Вычисление 2 2 4 3 2 6" xfId="15967" xr:uid="{5B9B0EE4-BAF7-4761-A7A7-312E05FC7BAC}"/>
    <cellStyle name="Вычисление 2 2 4 3 2 7" xfId="19357" xr:uid="{764F91AF-7AAB-4966-9EC3-9CBD2E256017}"/>
    <cellStyle name="Вычисление 2 2 4 3 3" xfId="1995" xr:uid="{69CC237E-CB06-4B24-B4AA-89C61EB36998}"/>
    <cellStyle name="Вычисление 2 2 4 3 3 2" xfId="4253" xr:uid="{CD8035AB-766D-4F10-8DDF-8D04BE9EC763}"/>
    <cellStyle name="Вычисление 2 2 4 3 3 3" xfId="6395" xr:uid="{929DF70C-BDE4-438C-B1D4-C7E167F1D36A}"/>
    <cellStyle name="Вычисление 2 2 4 3 3 4" xfId="8878" xr:uid="{8F1A269E-C284-474B-B39E-5A9E937540FD}"/>
    <cellStyle name="Вычисление 2 2 4 3 3 5" xfId="11868" xr:uid="{53CAF2F4-44FD-494E-BF3B-D0E3CBC5D481}"/>
    <cellStyle name="Вычисление 2 2 4 3 3 6" xfId="13609" xr:uid="{B3E31D96-7D18-417A-834D-A99643CF71EF}"/>
    <cellStyle name="Вычисление 2 2 4 3 3 7" xfId="19530" xr:uid="{1C697FC6-76C2-48F7-97E5-ACB47D68AF37}"/>
    <cellStyle name="Вычисление 2 2 4 3 4" xfId="1223" xr:uid="{D607D83C-3051-46EC-AAAB-1B3069961352}"/>
    <cellStyle name="Вычисление 2 2 4 3 4 2" xfId="3488" xr:uid="{34DBA2FD-DE6C-44DF-8FA6-4F7C4D2A94AA}"/>
    <cellStyle name="Вычисление 2 2 4 3 4 3" xfId="6396" xr:uid="{E0C860BB-02EC-4611-9B1D-5125B5A80F5A}"/>
    <cellStyle name="Вычисление 2 2 4 3 4 4" xfId="7818" xr:uid="{16D960E7-E48B-414A-8AE5-1FD12C0A57D4}"/>
    <cellStyle name="Вычисление 2 2 4 3 4 5" xfId="11095" xr:uid="{87A9BD6F-74F2-45EC-91F3-DF20BDDAE67C}"/>
    <cellStyle name="Вычисление 2 2 4 3 4 6" xfId="13298" xr:uid="{DA35BCAD-5B4E-4832-92F4-8E192D0E23F8}"/>
    <cellStyle name="Вычисление 2 2 4 3 4 7" xfId="18765" xr:uid="{9BE052F5-383C-468C-9CDA-862453F4E903}"/>
    <cellStyle name="Вычисление 2 2 4 3 5" xfId="2664" xr:uid="{83FAE252-17D1-4B71-9DDD-300232253426}"/>
    <cellStyle name="Вычисление 2 2 4 3 5 2" xfId="4914" xr:uid="{F49EB714-6C71-431F-A67C-BE0D51439532}"/>
    <cellStyle name="Вычисление 2 2 4 3 5 3" xfId="6397" xr:uid="{FEE14587-238E-402D-B484-4600D0750E27}"/>
    <cellStyle name="Вычисление 2 2 4 3 5 4" xfId="9545" xr:uid="{8B66EA04-BDC5-41DC-BF0C-1E18AE5A97D7}"/>
    <cellStyle name="Вычисление 2 2 4 3 5 5" xfId="12535" xr:uid="{7446C400-9222-41B8-8479-944D41C19E6E}"/>
    <cellStyle name="Вычисление 2 2 4 3 5 6" xfId="15226" xr:uid="{044E2087-4CC6-417C-B28B-1556B9836E69}"/>
    <cellStyle name="Вычисление 2 2 4 3 5 7" xfId="16967" xr:uid="{2C35F825-49B4-4A0E-BD63-C204B358F6B3}"/>
    <cellStyle name="Вычисление 2 2 4 3 5 8" xfId="20193" xr:uid="{4B47DA46-E3E8-44DE-B0C3-F68483835B7F}"/>
    <cellStyle name="Вычисление 2 2 4 3 6" xfId="2903" xr:uid="{24CD1E32-F8A6-41E9-B996-8EC1CCF8C76B}"/>
    <cellStyle name="Вычисление 2 2 4 3 6 2" xfId="5153" xr:uid="{D884BD7E-FEFF-41AB-ACB9-5A76198596CE}"/>
    <cellStyle name="Вычисление 2 2 4 3 6 3" xfId="6398" xr:uid="{C9E0E0E9-1C1F-4CEF-B9CB-E08136B97C17}"/>
    <cellStyle name="Вычисление 2 2 4 3 6 4" xfId="9784" xr:uid="{11C0021F-4ABA-401C-BD2C-0BC49B143C29}"/>
    <cellStyle name="Вычисление 2 2 4 3 6 5" xfId="12774" xr:uid="{EA150D9C-E645-4EA1-BA34-BE01F8440164}"/>
    <cellStyle name="Вычисление 2 2 4 3 6 6" xfId="15550" xr:uid="{71555047-3535-4C7E-A718-0CC6B77D3211}"/>
    <cellStyle name="Вычисление 2 2 4 3 6 7" xfId="17206" xr:uid="{568CC0A6-FA68-4920-9865-4C72DFFF2584}"/>
    <cellStyle name="Вычисление 2 2 4 3 6 8" xfId="20432" xr:uid="{EDCFCCE6-E6CE-4A43-BED1-877ADB4E6CCE}"/>
    <cellStyle name="Вычисление 2 2 4 3 7" xfId="634" xr:uid="{C0F43F67-5E4F-44E3-B4AC-6CA25F113A6C}"/>
    <cellStyle name="Вычисление 2 2 4 3 7 2" xfId="5171" xr:uid="{8231BADA-6420-4942-8646-90E9DB359E1D}"/>
    <cellStyle name="Вычисление 2 2 4 3 7 3" xfId="9801" xr:uid="{DAA72B26-C1B7-4E04-B797-03E27EA36FAC}"/>
    <cellStyle name="Вычисление 2 2 4 3 7 4" xfId="12792" xr:uid="{86A48763-6118-4C28-9DC9-B604F0C45D23}"/>
    <cellStyle name="Вычисление 2 2 4 3 7 5" xfId="14123" xr:uid="{CF141B8B-2DA4-4863-A6FA-29849CC9B855}"/>
    <cellStyle name="Вычисление 2 2 4 3 7 6" xfId="17223" xr:uid="{E737F0C9-99B4-4792-9053-9E5A0F8234B0}"/>
    <cellStyle name="Вычисление 2 2 4 3 8" xfId="5637" xr:uid="{A6C8B361-8661-4D97-A78A-A179D5FAB5CC}"/>
    <cellStyle name="Вычисление 2 2 4 3 8 2" xfId="10268" xr:uid="{C69B1C00-11CD-43E1-9144-E2E8090BC30D}"/>
    <cellStyle name="Вычисление 2 2 4 3 8 3" xfId="13260" xr:uid="{F6BEB3F8-AD3B-4472-ABAA-4EA1C7941277}"/>
    <cellStyle name="Вычисление 2 2 4 3 8 4" xfId="8622" xr:uid="{606B9167-F9E8-4F67-9707-D5FBE157B1F0}"/>
    <cellStyle name="Вычисление 2 2 4 3 8 5" xfId="17686" xr:uid="{52F3DA11-E719-42D5-9121-EF19BEE4953F}"/>
    <cellStyle name="Вычисление 2 2 4 3 9" xfId="6393" xr:uid="{D8E18694-F4FC-4EA3-9725-25A4EA688DF1}"/>
    <cellStyle name="Вычисление 2 2 4 4" xfId="714" xr:uid="{8117E3CB-096C-4EE7-ACBC-70905CE2A0E6}"/>
    <cellStyle name="Вычисление 2 2 4 4 10" xfId="18261" xr:uid="{993770DB-6D40-4CDF-8102-7AEF39B0487C}"/>
    <cellStyle name="Вычисление 2 2 4 4 2" xfId="2075" xr:uid="{549F5B71-2AFF-4A12-87AA-C7F505F77BBD}"/>
    <cellStyle name="Вычисление 2 2 4 4 2 2" xfId="4333" xr:uid="{68B1340E-3192-4346-92CC-68DC6EEE55B5}"/>
    <cellStyle name="Вычисление 2 2 4 4 2 3" xfId="8958" xr:uid="{05510424-D0EA-4002-BC39-CCC7EE6F4851}"/>
    <cellStyle name="Вычисление 2 2 4 4 2 4" xfId="11948" xr:uid="{3E933ADA-AAC7-45DB-ADB3-892129BCD1C3}"/>
    <cellStyle name="Вычисление 2 2 4 4 2 5" xfId="15797" xr:uid="{E81D382D-EFA9-4A8A-BA72-2F8B37959699}"/>
    <cellStyle name="Вычисление 2 2 4 4 2 6" xfId="19610" xr:uid="{8D097AAB-FE58-4816-926C-44B286E4A10C}"/>
    <cellStyle name="Вычисление 2 2 4 4 3" xfId="1303" xr:uid="{7A830306-9FA9-481F-A0FD-05DEB53BEDFC}"/>
    <cellStyle name="Вычисление 2 2 4 4 3 2" xfId="3568" xr:uid="{3B2D4621-116C-4397-B137-5986426DAB57}"/>
    <cellStyle name="Вычисление 2 2 4 4 3 3" xfId="7736" xr:uid="{6F073015-0FFE-4C2C-B40A-E3B365E2B5A7}"/>
    <cellStyle name="Вычисление 2 2 4 4 3 4" xfId="11175" xr:uid="{AD9612D4-E473-4672-976E-DDFD8B5949A6}"/>
    <cellStyle name="Вычисление 2 2 4 4 3 5" xfId="15857" xr:uid="{9BFA105B-7B21-418D-962B-E3BB76E20F73}"/>
    <cellStyle name="Вычисление 2 2 4 4 3 6" xfId="18845" xr:uid="{AF882680-5C88-4AC7-9F0A-F2D75AA02431}"/>
    <cellStyle name="Вычисление 2 2 4 4 4" xfId="2984" xr:uid="{D49FB9C8-FE4C-4B93-8541-ACD407391C09}"/>
    <cellStyle name="Вычисление 2 2 4 4 5" xfId="5759" xr:uid="{2A7EB577-67B1-435A-8AF6-8C74ADED7D4B}"/>
    <cellStyle name="Вычисление 2 2 4 4 6" xfId="7835" xr:uid="{97419E9A-B6DE-43AE-BC39-30CE9984BDA0}"/>
    <cellStyle name="Вычисление 2 2 4 4 7" xfId="10586" xr:uid="{834F2695-3F5E-49AD-A798-7ABDE3D202A2}"/>
    <cellStyle name="Вычисление 2 2 4 4 8" xfId="14827" xr:uid="{F28AD432-D012-43A9-AABD-9D4D6BE51323}"/>
    <cellStyle name="Вычисление 2 2 4 4 9" xfId="16446" xr:uid="{C0FAB57E-B6DC-45B2-B364-98EDF61AEC64}"/>
    <cellStyle name="Вычисление 2 2 4 5" xfId="835" xr:uid="{6BDF099B-0AC9-4E75-B2C2-43B209CBC76D}"/>
    <cellStyle name="Вычисление 2 2 4 5 10" xfId="18382" xr:uid="{CE0DD862-871E-4570-9A18-2ECF63895557}"/>
    <cellStyle name="Вычисление 2 2 4 5 2" xfId="2196" xr:uid="{0F32F5D5-BB2E-4AF0-B790-08528E8B7BAD}"/>
    <cellStyle name="Вычисление 2 2 4 5 2 2" xfId="4454" xr:uid="{50ABF7B2-93CD-4485-A4CD-AF61576FE2CC}"/>
    <cellStyle name="Вычисление 2 2 4 5 2 3" xfId="9079" xr:uid="{A0F6AEE2-CE64-4DF0-BDCC-438971FA4E76}"/>
    <cellStyle name="Вычисление 2 2 4 5 2 4" xfId="12069" xr:uid="{3432E4D6-5842-4627-9192-983E438A0AAC}"/>
    <cellStyle name="Вычисление 2 2 4 5 2 5" xfId="16143" xr:uid="{819EAD92-FAFB-42BD-B4D5-E7E51588E7E7}"/>
    <cellStyle name="Вычисление 2 2 4 5 2 6" xfId="19731" xr:uid="{07CD7119-5E17-4DB5-8C26-22C1C6208E0E}"/>
    <cellStyle name="Вычисление 2 2 4 5 3" xfId="1424" xr:uid="{961A378D-868B-4C7D-AE65-907152C16E86}"/>
    <cellStyle name="Вычисление 2 2 4 5 3 2" xfId="3689" xr:uid="{877C8B8F-6FAA-4900-9F9A-E978DEA8453A}"/>
    <cellStyle name="Вычисление 2 2 4 5 3 3" xfId="7653" xr:uid="{2C5A4674-0083-4EEC-A1CB-F697F3EC369B}"/>
    <cellStyle name="Вычисление 2 2 4 5 3 4" xfId="11296" xr:uid="{FEC94A96-5EF0-4886-A91C-709066220ECA}"/>
    <cellStyle name="Вычисление 2 2 4 5 3 5" xfId="14121" xr:uid="{14C79505-47B5-4A9E-888E-269A799A3388}"/>
    <cellStyle name="Вычисление 2 2 4 5 3 6" xfId="18966" xr:uid="{41287061-913B-43B6-9294-42F2134B0CF6}"/>
    <cellStyle name="Вычисление 2 2 4 5 4" xfId="3105" xr:uid="{21DF4813-D2BC-4D56-81CD-03FA88116FEC}"/>
    <cellStyle name="Вычисление 2 2 4 5 5" xfId="6399" xr:uid="{F5F436A4-FA90-4778-BE0B-0CDC3B70FC56}"/>
    <cellStyle name="Вычисление 2 2 4 5 6" xfId="8199" xr:uid="{BB1A32E2-6FBD-4087-9D56-E31B18CF406F}"/>
    <cellStyle name="Вычисление 2 2 4 5 7" xfId="10707" xr:uid="{49E3E7B7-303E-434E-A312-1CFB528504E8}"/>
    <cellStyle name="Вычисление 2 2 4 5 8" xfId="15191" xr:uid="{411E90A9-45DB-440B-AA22-284463C9CF00}"/>
    <cellStyle name="Вычисление 2 2 4 5 9" xfId="16567" xr:uid="{B0E0A44A-E829-4499-ABA5-E86A79AC653D}"/>
    <cellStyle name="Вычисление 2 2 4 6" xfId="911" xr:uid="{8800C2A8-4C38-4AF5-97EB-58CA9A77FF6A}"/>
    <cellStyle name="Вычисление 2 2 4 6 10" xfId="18458" xr:uid="{94710396-B7FB-48AF-A85E-67545FF2C93D}"/>
    <cellStyle name="Вычисление 2 2 4 6 2" xfId="2272" xr:uid="{35FD0CD1-1DF2-4443-9EB2-34C8446C8369}"/>
    <cellStyle name="Вычисление 2 2 4 6 2 2" xfId="4530" xr:uid="{373BA00F-7091-4A56-9BA3-D4FA2871B9C9}"/>
    <cellStyle name="Вычисление 2 2 4 6 2 3" xfId="9155" xr:uid="{FB1F96CC-2883-4B55-9A9B-0C04A9CDAB71}"/>
    <cellStyle name="Вычисление 2 2 4 6 2 4" xfId="12145" xr:uid="{1B868858-2CFD-4B80-A154-9D9DCE837D0D}"/>
    <cellStyle name="Вычисление 2 2 4 6 2 5" xfId="14010" xr:uid="{0DC95581-D251-4F1E-A501-672B09A68D9F}"/>
    <cellStyle name="Вычисление 2 2 4 6 2 6" xfId="19807" xr:uid="{90D000FE-AD27-4DF5-B2CC-C43083AAC399}"/>
    <cellStyle name="Вычисление 2 2 4 6 3" xfId="1500" xr:uid="{BF2AA04B-29D2-41DB-A9C7-FE3768A5D95E}"/>
    <cellStyle name="Вычисление 2 2 4 6 3 2" xfId="3765" xr:uid="{0F41BC43-25EC-4192-A7F1-3E5FA59518D9}"/>
    <cellStyle name="Вычисление 2 2 4 6 3 3" xfId="7612" xr:uid="{B78ACC4A-3CF0-4DA4-9AC8-D5CA91F25863}"/>
    <cellStyle name="Вычисление 2 2 4 6 3 4" xfId="11372" xr:uid="{905403AB-024A-4AC8-B0F7-A502FAA56323}"/>
    <cellStyle name="Вычисление 2 2 4 6 3 5" xfId="15784" xr:uid="{4B36CA9A-652D-4B81-92FF-DC4F2AF6150E}"/>
    <cellStyle name="Вычисление 2 2 4 6 3 6" xfId="19042" xr:uid="{51B499A3-0A24-4759-B7A8-905787254294}"/>
    <cellStyle name="Вычисление 2 2 4 6 4" xfId="3181" xr:uid="{C1F7EC37-132F-4D79-B0AD-7A9A40892369}"/>
    <cellStyle name="Вычисление 2 2 4 6 5" xfId="6400" xr:uid="{C3289097-70EA-49AF-81E5-C2FBAAEA04A5}"/>
    <cellStyle name="Вычисление 2 2 4 6 6" xfId="7355" xr:uid="{9776F93E-26BA-4FB5-A648-E51117A4D9D7}"/>
    <cellStyle name="Вычисление 2 2 4 6 7" xfId="10783" xr:uid="{9C203519-60B0-4BC4-8A3C-534A52F51C0B}"/>
    <cellStyle name="Вычисление 2 2 4 6 8" xfId="14398" xr:uid="{5F0B41D2-DA0B-4212-A6F1-0182F1BD16E5}"/>
    <cellStyle name="Вычисление 2 2 4 6 9" xfId="16643" xr:uid="{05F70792-964A-4E81-8D4E-FA3438FBA462}"/>
    <cellStyle name="Вычисление 2 2 4 7" xfId="979" xr:uid="{2B7CA9FD-8022-4A71-A7F1-79C733504760}"/>
    <cellStyle name="Вычисление 2 2 4 7 10" xfId="18526" xr:uid="{49EC63FF-9126-4AB3-B95A-EE68497A7472}"/>
    <cellStyle name="Вычисление 2 2 4 7 2" xfId="2340" xr:uid="{5D531C8C-256B-4DC5-B246-282ADEE7F6C2}"/>
    <cellStyle name="Вычисление 2 2 4 7 2 2" xfId="4598" xr:uid="{B4223C78-B867-445E-8A26-A343658B0FF3}"/>
    <cellStyle name="Вычисление 2 2 4 7 2 3" xfId="9223" xr:uid="{24F43BEE-D747-40E0-ABC9-B497B30EAA95}"/>
    <cellStyle name="Вычисление 2 2 4 7 2 4" xfId="12213" xr:uid="{2FE5CE63-3CEC-48B1-8964-6A5DDF0DE8D8}"/>
    <cellStyle name="Вычисление 2 2 4 7 2 5" xfId="15419" xr:uid="{10E01E7D-6771-49B0-AE97-BB7BFF3257FF}"/>
    <cellStyle name="Вычисление 2 2 4 7 2 6" xfId="19875" xr:uid="{27464A3C-AF64-45EF-92C4-974A45A1529C}"/>
    <cellStyle name="Вычисление 2 2 4 7 3" xfId="1568" xr:uid="{644F7F70-A55C-43BE-A803-EAFB2C432183}"/>
    <cellStyle name="Вычисление 2 2 4 7 3 2" xfId="3833" xr:uid="{56A02791-D9F1-4A4A-B5B5-1CB3084DB5EA}"/>
    <cellStyle name="Вычисление 2 2 4 7 3 3" xfId="7555" xr:uid="{9491AF70-1C71-4F55-84D5-A41B4B7E93D5}"/>
    <cellStyle name="Вычисление 2 2 4 7 3 4" xfId="11440" xr:uid="{61E1519A-58B2-4229-B59A-50503DC55434}"/>
    <cellStyle name="Вычисление 2 2 4 7 3 5" xfId="13605" xr:uid="{35F1B5D9-DAA3-4A12-971E-711E8D6F894F}"/>
    <cellStyle name="Вычисление 2 2 4 7 3 6" xfId="19110" xr:uid="{68EC70AD-44C8-4E42-AA11-BF73DC0C6551}"/>
    <cellStyle name="Вычисление 2 2 4 7 4" xfId="3249" xr:uid="{066E17B8-D7BD-4EB9-B827-B8E032B0A923}"/>
    <cellStyle name="Вычисление 2 2 4 7 5" xfId="6401" xr:uid="{0857AD38-0666-4707-84DE-C4222E733162}"/>
    <cellStyle name="Вычисление 2 2 4 7 6" xfId="8067" xr:uid="{5F20E544-D33D-463F-AFE3-B97D1ADA9781}"/>
    <cellStyle name="Вычисление 2 2 4 7 7" xfId="10851" xr:uid="{6958BCD8-1561-4A79-8917-3C8CDB45CA80}"/>
    <cellStyle name="Вычисление 2 2 4 7 8" xfId="13904" xr:uid="{5977FB78-BCA0-42B1-82BA-5B5F26805725}"/>
    <cellStyle name="Вычисление 2 2 4 7 9" xfId="16711" xr:uid="{203B0C32-10D7-4514-B652-C50043AAD5C5}"/>
    <cellStyle name="Вычисление 2 2 4 8" xfId="1054" xr:uid="{350D4AAD-6C62-49EC-A94B-3A802B49DE8A}"/>
    <cellStyle name="Вычисление 2 2 4 8 2" xfId="2415" xr:uid="{DA2F50F5-63B7-40CB-8BF2-DC8992CFAD43}"/>
    <cellStyle name="Вычисление 2 2 4 8 2 2" xfId="4673" xr:uid="{E42EF26F-4370-470C-A55B-DBA6184123FA}"/>
    <cellStyle name="Вычисление 2 2 4 8 2 3" xfId="9298" xr:uid="{BEA835B8-E624-4BC7-9C00-45E4B6CFE5A0}"/>
    <cellStyle name="Вычисление 2 2 4 8 2 4" xfId="12288" xr:uid="{0DCA6C13-4038-45D5-B8B7-443575D6CCDF}"/>
    <cellStyle name="Вычисление 2 2 4 8 2 5" xfId="14528" xr:uid="{8CEB1D1F-AE45-460B-8643-F41FD150D682}"/>
    <cellStyle name="Вычисление 2 2 4 8 2 6" xfId="19950" xr:uid="{A6C921C2-8894-4070-9BC0-11B4C6D12AA8}"/>
    <cellStyle name="Вычисление 2 2 4 8 3" xfId="3324" xr:uid="{284F41D0-26F1-4426-A0AD-C5F89A5D53DD}"/>
    <cellStyle name="Вычисление 2 2 4 8 4" xfId="6402" xr:uid="{B202C28E-8E0E-48F4-97D2-F688CB560C72}"/>
    <cellStyle name="Вычисление 2 2 4 8 5" xfId="7275" xr:uid="{4D5BA502-7D84-413C-AEB8-5720D525049A}"/>
    <cellStyle name="Вычисление 2 2 4 8 6" xfId="10926" xr:uid="{415B8F54-EAE7-4245-B12D-576BDCCBFB3D}"/>
    <cellStyle name="Вычисление 2 2 4 8 7" xfId="13303" xr:uid="{6D733A05-599D-48CC-9F8E-BD08F26EA70D}"/>
    <cellStyle name="Вычисление 2 2 4 8 8" xfId="18601" xr:uid="{005FEB32-674A-4436-9E4F-E2B08D987052}"/>
    <cellStyle name="Вычисление 2 2 4 9" xfId="1884" xr:uid="{4D77BA78-A10F-49B0-A516-B9C9C291F189}"/>
    <cellStyle name="Вычисление 2 2 4 9 2" xfId="4142" xr:uid="{6840A26D-7EAC-4984-BB75-CD88BE35747B}"/>
    <cellStyle name="Вычисление 2 2 4 9 3" xfId="8767" xr:uid="{D79AA24F-719B-4A3E-83BB-3E34AE3E0725}"/>
    <cellStyle name="Вычисление 2 2 4 9 4" xfId="11757" xr:uid="{09AE1FD3-11FC-4EB0-A4EA-DA04F51BB1AC}"/>
    <cellStyle name="Вычисление 2 2 4 9 5" xfId="13842" xr:uid="{D5D5DF63-99E1-4240-B83B-5083C015878F}"/>
    <cellStyle name="Вычисление 2 2 4 9 6" xfId="19419" xr:uid="{5A718842-6DD9-44B1-851C-7084396C9CAF}"/>
    <cellStyle name="Вычисление 2 2 5" xfId="163" xr:uid="{73F55F0E-94E6-4F36-B265-77A0A2278691}"/>
    <cellStyle name="Вычисление 2 2 5 10" xfId="8500" xr:uid="{25DE7F56-CFD5-40D9-84AC-E0D33027D12E}"/>
    <cellStyle name="Вычисление 2 2 5 11" xfId="10366" xr:uid="{CB9829A4-9061-4770-BEDE-B1FD3EF51D6E}"/>
    <cellStyle name="Вычисление 2 2 5 12" xfId="16023" xr:uid="{EA8EF7C5-8138-43A9-AF87-03EA63DF8E6F}"/>
    <cellStyle name="Вычисление 2 2 5 13" xfId="16226" xr:uid="{9D3AC368-1E36-461E-9B9B-4DA6746A6EC8}"/>
    <cellStyle name="Вычисление 2 2 5 14" xfId="17806" xr:uid="{3E6DADFF-87AD-46AC-BBB8-2DDE5AB3525C}"/>
    <cellStyle name="Вычисление 2 2 5 15" xfId="18042" xr:uid="{252084CC-47D4-4A49-8673-7DB7404B742B}"/>
    <cellStyle name="Вычисление 2 2 5 2" xfId="1687" xr:uid="{549DAF27-98B0-4453-9B88-071441C58DF2}"/>
    <cellStyle name="Вычисление 2 2 5 2 2" xfId="3945" xr:uid="{1DA8D8BD-B7A5-4C82-AAFB-3A3171F122AC}"/>
    <cellStyle name="Вычисление 2 2 5 2 3" xfId="6404" xr:uid="{1E88EFF0-E799-4F6B-A3DE-CB9BE6FF7D86}"/>
    <cellStyle name="Вычисление 2 2 5 2 4" xfId="7436" xr:uid="{C09A9794-EDD0-4BB9-9894-8094F4D07CAE}"/>
    <cellStyle name="Вычисление 2 2 5 2 5" xfId="11559" xr:uid="{339832D1-9A3A-467A-A935-F786F04C92D6}"/>
    <cellStyle name="Вычисление 2 2 5 2 6" xfId="14670" xr:uid="{C1AD9CB8-69A0-408B-A97E-FA7B78C73D42}"/>
    <cellStyle name="Вычисление 2 2 5 2 7" xfId="19222" xr:uid="{EEF0AB02-8897-417B-8BF3-44FB41340B76}"/>
    <cellStyle name="Вычисление 2 2 5 3" xfId="1912" xr:uid="{EAE32284-E59E-476D-A94F-A426A18B94D1}"/>
    <cellStyle name="Вычисление 2 2 5 3 2" xfId="4170" xr:uid="{B1F084B8-2244-4F99-9A97-B4E1DF41C701}"/>
    <cellStyle name="Вычисление 2 2 5 3 3" xfId="6405" xr:uid="{58808E85-6D01-4C03-B15B-3CAB8BF6AD26}"/>
    <cellStyle name="Вычисление 2 2 5 3 4" xfId="8795" xr:uid="{5DCE2573-5E1B-43E5-83EB-28A1DACB26B3}"/>
    <cellStyle name="Вычисление 2 2 5 3 5" xfId="11785" xr:uid="{D4ED9D6C-DF6C-4DD3-869C-6DE36883F5B5}"/>
    <cellStyle name="Вычисление 2 2 5 3 6" xfId="13354" xr:uid="{0CD06C6A-E140-46F8-9BDC-EEA5D75C9F43}"/>
    <cellStyle name="Вычисление 2 2 5 3 7" xfId="19447" xr:uid="{56C4F1E1-3DB3-4D49-AE34-761F1665C7BE}"/>
    <cellStyle name="Вычисление 2 2 5 4" xfId="1083" xr:uid="{DB7FD647-7B77-474E-9585-61D02108A14C}"/>
    <cellStyle name="Вычисление 2 2 5 4 2" xfId="3348" xr:uid="{EB511D4C-E0C7-48F5-BFA8-8A016E015776}"/>
    <cellStyle name="Вычисление 2 2 5 4 3" xfId="5762" xr:uid="{B71D6525-D777-47A1-A3FF-C1289220DA69}"/>
    <cellStyle name="Вычисление 2 2 5 4 4" xfId="7962" xr:uid="{F7AB0C97-B3A5-4616-A4BF-91EA51B7BD88}"/>
    <cellStyle name="Вычисление 2 2 5 4 5" xfId="10955" xr:uid="{7937E505-2B52-434B-BC97-31E357D8A38D}"/>
    <cellStyle name="Вычисление 2 2 5 4 6" xfId="14462" xr:uid="{DCAFB4A5-F900-477E-9C8A-418E980AECE3}"/>
    <cellStyle name="Вычисление 2 2 5 4 7" xfId="18625" xr:uid="{0FF8BF72-1394-4AE3-A88B-6D6950A85D3A}"/>
    <cellStyle name="Вычисление 2 2 5 5" xfId="2655" xr:uid="{97E0F427-7056-430E-AF0C-E89A0CFEEBB3}"/>
    <cellStyle name="Вычисление 2 2 5 5 2" xfId="4905" xr:uid="{79438244-E832-4D10-BABE-CDDEC00AACAA}"/>
    <cellStyle name="Вычисление 2 2 5 5 3" xfId="6406" xr:uid="{B6AEAB30-68BF-42CF-BFD4-2242D128505B}"/>
    <cellStyle name="Вычисление 2 2 5 5 4" xfId="9536" xr:uid="{CF576442-A2AA-48EC-8AE0-3AF04E6526C8}"/>
    <cellStyle name="Вычисление 2 2 5 5 5" xfId="12526" xr:uid="{AC2B6D2F-A0A8-4B29-9D18-B8A1FC29476A}"/>
    <cellStyle name="Вычисление 2 2 5 5 6" xfId="14223" xr:uid="{3EDD572D-A869-4EEE-98FE-85068CF3D6EC}"/>
    <cellStyle name="Вычисление 2 2 5 5 7" xfId="16958" xr:uid="{C161A861-97E1-4767-BE04-3E29EC7A566F}"/>
    <cellStyle name="Вычисление 2 2 5 5 8" xfId="20184" xr:uid="{C113CE91-72A9-44A4-BC69-CE4BE56C47A9}"/>
    <cellStyle name="Вычисление 2 2 5 6" xfId="2768" xr:uid="{1BBC1E59-1ADC-4FBB-A4FF-9287CE80A880}"/>
    <cellStyle name="Вычисление 2 2 5 6 2" xfId="5018" xr:uid="{0D02C351-BA39-429C-873D-88AD4C0C1547}"/>
    <cellStyle name="Вычисление 2 2 5 6 3" xfId="6407" xr:uid="{93B1349A-A778-4DE9-ACC6-41C8A6580CEA}"/>
    <cellStyle name="Вычисление 2 2 5 6 4" xfId="9649" xr:uid="{C0312021-0461-41F6-A3BF-9C2357D24492}"/>
    <cellStyle name="Вычисление 2 2 5 6 5" xfId="12639" xr:uid="{22A3F779-2AB1-42DC-88A3-D99DB4AA0C5A}"/>
    <cellStyle name="Вычисление 2 2 5 6 6" xfId="16009" xr:uid="{43925998-8D5C-4827-B774-DBAE2EEADDDC}"/>
    <cellStyle name="Вычисление 2 2 5 6 7" xfId="17071" xr:uid="{89C16613-5D97-421B-9D9E-E70F3E9D89C3}"/>
    <cellStyle name="Вычисление 2 2 5 6 8" xfId="20297" xr:uid="{B09C82C3-E606-4F9D-9033-239AA1B3333C}"/>
    <cellStyle name="Вычисление 2 2 5 7" xfId="494" xr:uid="{BEA59027-9DBF-41C0-A88A-1186C72DEBCE}"/>
    <cellStyle name="Вычисление 2 2 5 7 2" xfId="5233" xr:uid="{73BC88E5-327E-46F9-9354-84C8867E4919}"/>
    <cellStyle name="Вычисление 2 2 5 7 3" xfId="9862" xr:uid="{9EE468EA-E35F-4591-BD12-436D5D3288DF}"/>
    <cellStyle name="Вычисление 2 2 5 7 4" xfId="12854" xr:uid="{58C2FE94-6712-484A-934E-3A2E9EFE5C8D}"/>
    <cellStyle name="Вычисление 2 2 5 7 5" xfId="13856" xr:uid="{641C6126-472D-4226-878F-4248051D192B}"/>
    <cellStyle name="Вычисление 2 2 5 7 6" xfId="17284" xr:uid="{DF4D9E69-06C6-4F0E-92F7-91AD9243DC89}"/>
    <cellStyle name="Вычисление 2 2 5 8" xfId="5502" xr:uid="{3AF3E726-C7FC-4731-A6FD-297D38FFBE57}"/>
    <cellStyle name="Вычисление 2 2 5 8 2" xfId="10133" xr:uid="{8896D3E0-DBE2-4780-BC86-F2F022FBA1FB}"/>
    <cellStyle name="Вычисление 2 2 5 8 3" xfId="13125" xr:uid="{8DDC718C-EA0C-43EE-86A8-15AC5A07309B}"/>
    <cellStyle name="Вычисление 2 2 5 8 4" xfId="14856" xr:uid="{F3C40F52-C4C7-4441-9AAE-174BAC1680FC}"/>
    <cellStyle name="Вычисление 2 2 5 8 5" xfId="17551" xr:uid="{84200835-01AB-49F8-BCB2-78412458805D}"/>
    <cellStyle name="Вычисление 2 2 5 9" xfId="6403" xr:uid="{7C531F79-B55F-4EA9-9F90-69A4EB9AE134}"/>
    <cellStyle name="Вычисление 2 2 6" xfId="239" xr:uid="{17B935C5-F934-4852-8B58-99AE74E037AC}"/>
    <cellStyle name="Вычисление 2 2 6 10" xfId="7422" xr:uid="{8F27B448-940B-4D13-9D6A-3F3B8638015D}"/>
    <cellStyle name="Вычисление 2 2 6 11" xfId="10446" xr:uid="{E4968717-E9BB-4025-B0B6-0C1BF6D1A620}"/>
    <cellStyle name="Вычисление 2 2 6 12" xfId="14410" xr:uid="{C86F2D58-AB94-4E17-B3A7-051BD4AE777F}"/>
    <cellStyle name="Вычисление 2 2 6 13" xfId="16306" xr:uid="{D9137E04-A6A6-4254-B73B-545B5B2AF214}"/>
    <cellStyle name="Вычисление 2 2 6 14" xfId="17882" xr:uid="{7BB07484-FF55-42E4-9FBF-E2E73D415D27}"/>
    <cellStyle name="Вычисление 2 2 6 15" xfId="18117" xr:uid="{742A9E9D-05AF-438C-B165-2A0930B1EA15}"/>
    <cellStyle name="Вычисление 2 2 6 2" xfId="1762" xr:uid="{ADA92960-0DAA-48CD-8C0D-AA71E1C4067E}"/>
    <cellStyle name="Вычисление 2 2 6 2 2" xfId="4020" xr:uid="{53470C42-D029-4428-A105-0BC66C3F8657}"/>
    <cellStyle name="Вычисление 2 2 6 2 3" xfId="6409" xr:uid="{45965B8F-F9D9-4D09-85FC-C095DC827A5D}"/>
    <cellStyle name="Вычисление 2 2 6 2 4" xfId="7248" xr:uid="{BB59189C-9C7E-4F96-8D6A-8F60001B0018}"/>
    <cellStyle name="Вычисление 2 2 6 2 5" xfId="11635" xr:uid="{68EDC9FC-5515-4B4B-9549-41B75BF014F5}"/>
    <cellStyle name="Вычисление 2 2 6 2 6" xfId="15056" xr:uid="{7F490572-BAB3-4B43-B949-6DCD2F7D0767}"/>
    <cellStyle name="Вычисление 2 2 6 2 7" xfId="19297" xr:uid="{04B97167-621D-4573-86CE-4398E58EB034}"/>
    <cellStyle name="Вычисление 2 2 6 3" xfId="1636" xr:uid="{A76E36BA-EDA5-43A0-BC60-CC7370F94F44}"/>
    <cellStyle name="Вычисление 2 2 6 3 2" xfId="3896" xr:uid="{6797CA8E-E682-40E6-ABDE-D5F51A0A2A42}"/>
    <cellStyle name="Вычисление 2 2 6 3 3" xfId="6410" xr:uid="{BB321D65-7732-4E9E-80C1-280C3D5FF24F}"/>
    <cellStyle name="Вычисление 2 2 6 3 4" xfId="7361" xr:uid="{00F6F8F0-834C-4DAE-8E37-E03CB0B25E17}"/>
    <cellStyle name="Вычисление 2 2 6 3 5" xfId="11507" xr:uid="{F391A050-CFFE-4115-9DB5-B4673E75FFB6}"/>
    <cellStyle name="Вычисление 2 2 6 3 6" xfId="14102" xr:uid="{B80DA24E-805B-4A56-BC9C-8A9DC754666E}"/>
    <cellStyle name="Вычисление 2 2 6 3 7" xfId="19173" xr:uid="{FACA0232-9E22-4F12-A8E2-CD66F1B15E51}"/>
    <cellStyle name="Вычисление 2 2 6 4" xfId="1163" xr:uid="{D3871111-6480-4424-B257-E67E14FA0E90}"/>
    <cellStyle name="Вычисление 2 2 6 4 2" xfId="3428" xr:uid="{B19FD2D3-6DF6-474F-AE5E-65ED469FDE16}"/>
    <cellStyle name="Вычисление 2 2 6 4 3" xfId="6412" xr:uid="{22EF2006-71CF-4CE6-8B7C-2D257D838862}"/>
    <cellStyle name="Вычисление 2 2 6 4 4" xfId="7877" xr:uid="{6A4FB961-F582-45B4-AEDA-CEBBE3225C52}"/>
    <cellStyle name="Вычисление 2 2 6 4 5" xfId="11035" xr:uid="{F1EBD94E-BDFE-452C-9C76-C24DCBA8D1EA}"/>
    <cellStyle name="Вычисление 2 2 6 4 6" xfId="13658" xr:uid="{0729AB8F-CB6E-40D9-BE5F-B6E92CE67FD3}"/>
    <cellStyle name="Вычисление 2 2 6 4 7" xfId="18705" xr:uid="{1831BAE1-353A-470F-ABD3-E9AE83F2ADB6}"/>
    <cellStyle name="Вычисление 2 2 6 5" xfId="2583" xr:uid="{8BC4838E-C8F0-4B79-B38A-388875C5D937}"/>
    <cellStyle name="Вычисление 2 2 6 5 2" xfId="4834" xr:uid="{2EF38CAF-4C60-4572-BA26-8894A1CCB2E9}"/>
    <cellStyle name="Вычисление 2 2 6 5 3" xfId="6414" xr:uid="{7FA48E72-0C74-4C96-A17A-C6E2A5280E6A}"/>
    <cellStyle name="Вычисление 2 2 6 5 4" xfId="9465" xr:uid="{55E642BB-2037-4A82-A0D1-68D004571C1F}"/>
    <cellStyle name="Вычисление 2 2 6 5 5" xfId="12455" xr:uid="{4AC3B461-A032-4498-91F1-701D462CB3DB}"/>
    <cellStyle name="Вычисление 2 2 6 5 6" xfId="15429" xr:uid="{E2E71D6B-48CE-4E98-A3F6-1B0DA25F6BD9}"/>
    <cellStyle name="Вычисление 2 2 6 5 7" xfId="16887" xr:uid="{4289DCA9-5F3D-45C1-BC17-97925F6D371F}"/>
    <cellStyle name="Вычисление 2 2 6 5 8" xfId="20112" xr:uid="{209FA17A-7283-4EDE-A8E7-68E6CFF28041}"/>
    <cellStyle name="Вычисление 2 2 6 6" xfId="2843" xr:uid="{47F1D102-CF73-4473-9995-F1A66B20538C}"/>
    <cellStyle name="Вычисление 2 2 6 6 2" xfId="5093" xr:uid="{30371DC9-BD4E-49F7-A9EC-DA2DF37F2B87}"/>
    <cellStyle name="Вычисление 2 2 6 6 3" xfId="6415" xr:uid="{0F8D6B1D-8BE0-4687-9F17-14FD911294A7}"/>
    <cellStyle name="Вычисление 2 2 6 6 4" xfId="9724" xr:uid="{8B8215BB-A5E7-4093-9310-E2E8652C3B5B}"/>
    <cellStyle name="Вычисление 2 2 6 6 5" xfId="12714" xr:uid="{C5C220AA-EFEA-41C4-8A10-A9B60BE10615}"/>
    <cellStyle name="Вычисление 2 2 6 6 6" xfId="15970" xr:uid="{868C084E-ECF8-4821-BAE7-BF56D27C8193}"/>
    <cellStyle name="Вычисление 2 2 6 6 7" xfId="17146" xr:uid="{3394BDB2-B42F-46A1-B898-45419190513D}"/>
    <cellStyle name="Вычисление 2 2 6 6 8" xfId="20372" xr:uid="{7BDADD07-4E57-493E-B7CF-6E66984BF248}"/>
    <cellStyle name="Вычисление 2 2 6 7" xfId="574" xr:uid="{0CC07744-4EE3-4841-BE7F-1A4396625B38}"/>
    <cellStyle name="Вычисление 2 2 6 7 2" xfId="5371" xr:uid="{BBA38C16-11F9-4A69-9A77-5AC221AAAAD5}"/>
    <cellStyle name="Вычисление 2 2 6 7 3" xfId="10000" xr:uid="{886A4A38-7BF6-4F1D-B829-F34786190ED4}"/>
    <cellStyle name="Вычисление 2 2 6 7 4" xfId="12992" xr:uid="{09893D4C-4063-485C-97B8-15421DBF2D8F}"/>
    <cellStyle name="Вычисление 2 2 6 7 5" xfId="14823" xr:uid="{5489E9C6-FB99-43D7-A253-FA183F80F98F}"/>
    <cellStyle name="Вычисление 2 2 6 7 6" xfId="17421" xr:uid="{EC27F97B-93DC-4562-A1BB-1F181D843C39}"/>
    <cellStyle name="Вычисление 2 2 6 8" xfId="5577" xr:uid="{7E611186-3984-46E6-8418-69ACB3F8D003}"/>
    <cellStyle name="Вычисление 2 2 6 8 2" xfId="10208" xr:uid="{D1B3E8C7-BFB7-410E-850F-565F8C57E7D6}"/>
    <cellStyle name="Вычисление 2 2 6 8 3" xfId="13200" xr:uid="{A35CE6CD-A75C-4947-8974-0D6F5DDA5C3D}"/>
    <cellStyle name="Вычисление 2 2 6 8 4" xfId="15827" xr:uid="{4187F2B4-F577-4BB9-B999-3D96033B7A66}"/>
    <cellStyle name="Вычисление 2 2 6 8 5" xfId="17626" xr:uid="{E3C29F35-5BC8-460B-8B15-701D84916076}"/>
    <cellStyle name="Вычисление 2 2 6 9" xfId="6408" xr:uid="{A70FA9C2-B4FB-40A9-B1B5-40205C3AD368}"/>
    <cellStyle name="Вычисление 2 2 7" xfId="654" xr:uid="{2289EDD6-1276-431F-9114-239E964321B3}"/>
    <cellStyle name="Вычисление 2 2 7 10" xfId="18201" xr:uid="{79C36344-8D78-4665-842A-444D64769DDF}"/>
    <cellStyle name="Вычисление 2 2 7 2" xfId="2015" xr:uid="{F2EFA631-1546-4C03-A410-4C5C6EDA1BBC}"/>
    <cellStyle name="Вычисление 2 2 7 2 2" xfId="4273" xr:uid="{79633356-8EFA-4AEC-8DC2-E4E2FEC300CE}"/>
    <cellStyle name="Вычисление 2 2 7 2 3" xfId="8898" xr:uid="{C37638F0-CFBE-4CA0-AFFA-91AC40C72C35}"/>
    <cellStyle name="Вычисление 2 2 7 2 4" xfId="11888" xr:uid="{5225E51B-3061-440E-9214-FEC28E68F1C5}"/>
    <cellStyle name="Вычисление 2 2 7 2 5" xfId="14688" xr:uid="{2485520B-2FB4-4072-B840-C9B0C7FDE4E1}"/>
    <cellStyle name="Вычисление 2 2 7 2 6" xfId="19550" xr:uid="{D13D137A-1419-45B1-B0FB-A5D1F52CDC48}"/>
    <cellStyle name="Вычисление 2 2 7 3" xfId="1243" xr:uid="{748ABDE3-3EAF-4FCF-A07B-8A62747A0558}"/>
    <cellStyle name="Вычисление 2 2 7 3 2" xfId="3508" xr:uid="{F92FA32A-C66A-4336-8AF8-5C4440F25D15}"/>
    <cellStyle name="Вычисление 2 2 7 3 3" xfId="7796" xr:uid="{A3337DDA-6FB2-4C6B-A31F-F035F46F7CB2}"/>
    <cellStyle name="Вычисление 2 2 7 3 4" xfId="11115" xr:uid="{B9F2D19E-D806-4630-B842-3FA4B7B510FC}"/>
    <cellStyle name="Вычисление 2 2 7 3 5" xfId="14702" xr:uid="{EB87B1C1-CA8D-4BE5-9778-06806404936F}"/>
    <cellStyle name="Вычисление 2 2 7 3 6" xfId="18785" xr:uid="{35EC6674-13BD-4C49-98CE-5E7200C3DBAD}"/>
    <cellStyle name="Вычисление 2 2 7 4" xfId="2924" xr:uid="{4704752B-846A-49CA-B01A-44161EFA89BF}"/>
    <cellStyle name="Вычисление 2 2 7 5" xfId="6416" xr:uid="{98C2FD9B-C277-4095-864B-62F8454E0AB2}"/>
    <cellStyle name="Вычисление 2 2 7 6" xfId="8370" xr:uid="{BC915FC2-5058-490D-96ED-812AE10FAD0A}"/>
    <cellStyle name="Вычисление 2 2 7 7" xfId="10526" xr:uid="{F84F5E00-8AEC-4718-B107-4125D3EC9E01}"/>
    <cellStyle name="Вычисление 2 2 7 8" xfId="14427" xr:uid="{679F7350-18F1-4F0E-9E78-E0E0632E87FB}"/>
    <cellStyle name="Вычисление 2 2 7 9" xfId="16386" xr:uid="{E724ABD4-2AC9-4D95-9774-2AD0FB13232B}"/>
    <cellStyle name="Вычисление 2 2 8" xfId="775" xr:uid="{E6F3DB5B-1705-4C78-927C-17B54E0FDDD3}"/>
    <cellStyle name="Вычисление 2 2 8 10" xfId="18322" xr:uid="{0C438F68-E3EE-490A-8474-81765CC996DF}"/>
    <cellStyle name="Вычисление 2 2 8 2" xfId="2136" xr:uid="{A4DC8D80-3998-417C-94CC-99C79168464E}"/>
    <cellStyle name="Вычисление 2 2 8 2 2" xfId="4394" xr:uid="{5CA26495-66F7-4BFA-B5D0-4A25B378082B}"/>
    <cellStyle name="Вычисление 2 2 8 2 3" xfId="9019" xr:uid="{8E9C2192-716C-4B07-94BC-9E34156048E5}"/>
    <cellStyle name="Вычисление 2 2 8 2 4" xfId="12009" xr:uid="{B3097984-43EB-44EF-96A8-4DAA6B06ED57}"/>
    <cellStyle name="Вычисление 2 2 8 2 5" xfId="13756" xr:uid="{63D65AE5-9F1D-41BA-8BF1-27CD86377017}"/>
    <cellStyle name="Вычисление 2 2 8 2 6" xfId="19671" xr:uid="{F12F80D1-6FC1-4E3E-85E1-6B9762280E10}"/>
    <cellStyle name="Вычисление 2 2 8 3" xfId="1364" xr:uid="{2D87C9C8-8EEC-40BA-939E-4CC8D476E3F8}"/>
    <cellStyle name="Вычисление 2 2 8 3 2" xfId="3629" xr:uid="{92AF8B35-F5D5-42D8-81A7-8246AE0C64E6}"/>
    <cellStyle name="Вычисление 2 2 8 3 3" xfId="7693" xr:uid="{76E897CB-53E2-47F1-92E1-E17A0E8AD9F1}"/>
    <cellStyle name="Вычисление 2 2 8 3 4" xfId="11236" xr:uid="{21F30340-7A7C-4263-B204-4A9C23921F32}"/>
    <cellStyle name="Вычисление 2 2 8 3 5" xfId="14834" xr:uid="{D600A830-494B-4A90-AC05-B49818FF43CC}"/>
    <cellStyle name="Вычисление 2 2 8 3 6" xfId="18906" xr:uid="{715A7AB2-7287-463A-A0C5-D8BC98A5944B}"/>
    <cellStyle name="Вычисление 2 2 8 4" xfId="3045" xr:uid="{4C20A848-AEEE-4A7D-908B-93C886345DCF}"/>
    <cellStyle name="Вычисление 2 2 8 5" xfId="6417" xr:uid="{8FA30CAB-9147-4E93-8B90-800D0227A451}"/>
    <cellStyle name="Вычисление 2 2 8 6" xfId="8261" xr:uid="{CBD35C67-EFB1-47B7-8441-0D2F34483577}"/>
    <cellStyle name="Вычисление 2 2 8 7" xfId="10647" xr:uid="{A181B9F8-1038-49CF-B053-6E6A61DC5F3A}"/>
    <cellStyle name="Вычисление 2 2 8 8" xfId="13684" xr:uid="{9A2F98A8-E074-4D5A-AB1E-E23A6AA67BEE}"/>
    <cellStyle name="Вычисление 2 2 8 9" xfId="16507" xr:uid="{8B2021D1-C8B3-4E97-A1EF-5A2E1B6065FB}"/>
    <cellStyle name="Вычисление 2 2 9" xfId="851" xr:uid="{092A7BBA-F2E5-4C1B-A050-A09691D5C059}"/>
    <cellStyle name="Вычисление 2 2 9 10" xfId="18398" xr:uid="{3CB374B9-D9B8-47D0-844E-1EBDD2CF182F}"/>
    <cellStyle name="Вычисление 2 2 9 2" xfId="2212" xr:uid="{86BA164E-E405-4121-A163-E90257E7EA40}"/>
    <cellStyle name="Вычисление 2 2 9 2 2" xfId="4470" xr:uid="{0CD1A288-D12C-41E7-8D9B-DC56A2EED544}"/>
    <cellStyle name="Вычисление 2 2 9 2 3" xfId="9095" xr:uid="{EEDD2DFA-2901-433F-BEB6-687324536297}"/>
    <cellStyle name="Вычисление 2 2 9 2 4" xfId="12085" xr:uid="{A4FAE0B8-DB8B-40D6-9F17-FEE5ABFCBB14}"/>
    <cellStyle name="Вычисление 2 2 9 2 5" xfId="15986" xr:uid="{16345E3C-B69E-4BB8-993F-94C11D73B063}"/>
    <cellStyle name="Вычисление 2 2 9 2 6" xfId="19747" xr:uid="{F8EC4334-82BC-4A0E-8BC4-50A3E7E6C033}"/>
    <cellStyle name="Вычисление 2 2 9 3" xfId="1440" xr:uid="{ADA21675-7840-498A-9806-A30D3A3BD414}"/>
    <cellStyle name="Вычисление 2 2 9 3 2" xfId="3705" xr:uid="{C66AE969-3097-4AE4-A831-2E31CDD75FE0}"/>
    <cellStyle name="Вычисление 2 2 9 3 3" xfId="7237" xr:uid="{937DF980-6072-4857-A6F8-C089FE473457}"/>
    <cellStyle name="Вычисление 2 2 9 3 4" xfId="11312" xr:uid="{D7DC4C3F-CC71-4F8D-93FE-7C9A52507487}"/>
    <cellStyle name="Вычисление 2 2 9 3 5" xfId="14421" xr:uid="{FE231246-7861-43E1-BDBC-D6EB8B5FB9F4}"/>
    <cellStyle name="Вычисление 2 2 9 3 6" xfId="18982" xr:uid="{2815DB31-B02A-4CB9-9DA1-800329FE9DE4}"/>
    <cellStyle name="Вычисление 2 2 9 4" xfId="3121" xr:uid="{EC82E0B3-8491-488A-A42D-3CA55B6681E7}"/>
    <cellStyle name="Вычисление 2 2 9 5" xfId="6418" xr:uid="{553A43DC-A9FD-409B-91F9-D7918B43B430}"/>
    <cellStyle name="Вычисление 2 2 9 6" xfId="8183" xr:uid="{CF13E7BB-E430-4CCF-9575-44019040C424}"/>
    <cellStyle name="Вычисление 2 2 9 7" xfId="10723" xr:uid="{03667BAE-D588-4072-8F7D-517A711D5970}"/>
    <cellStyle name="Вычисление 2 2 9 8" xfId="15666" xr:uid="{BC455C86-7394-46CF-AB30-0D18DFD5A5E6}"/>
    <cellStyle name="Вычисление 2 2 9 9" xfId="16583" xr:uid="{28E28C27-4BF2-4BED-96F5-77DD1C189F67}"/>
    <cellStyle name="Вычисление 2 20" xfId="8592" xr:uid="{ECF0C192-D947-4D0F-9359-8C995C9B830A}"/>
    <cellStyle name="Вычисление 2 21" xfId="8636" xr:uid="{803F8092-D984-47C9-96BF-E2E92EF99DA5}"/>
    <cellStyle name="Вычисление 2 22" xfId="14987" xr:uid="{C82FDF33-B061-4400-B870-8AC3AE8D9424}"/>
    <cellStyle name="Вычисление 2 23" xfId="13806" xr:uid="{009718FF-C4BF-4B29-A2D9-7F9CCFD5D54C}"/>
    <cellStyle name="Вычисление 2 24" xfId="17707" xr:uid="{145D52E9-6E59-4CDC-ADD1-5DE25D370D14}"/>
    <cellStyle name="Вычисление 2 25" xfId="17702" xr:uid="{6021C00E-CBC8-42AF-8875-7A47F3DA4DB0}"/>
    <cellStyle name="Вычисление 2 3" xfId="92" xr:uid="{00000000-0005-0000-0000-00003F000000}"/>
    <cellStyle name="Вычисление 2 3 10" xfId="2585" xr:uid="{5B57874B-9151-49ED-9E75-5548DB2930E3}"/>
    <cellStyle name="Вычисление 2 3 10 2" xfId="4836" xr:uid="{E2C4525F-B1B8-4F27-B2CD-DEE6A6FAC748}"/>
    <cellStyle name="Вычисление 2 3 10 3" xfId="9467" xr:uid="{C39EE826-57F3-4A89-9EC5-48D906CCAAAC}"/>
    <cellStyle name="Вычисление 2 3 10 4" xfId="12457" xr:uid="{4AA44379-8DC9-4D7D-B912-25075A5226F9}"/>
    <cellStyle name="Вычисление 2 3 10 5" xfId="14254" xr:uid="{41AFE50D-DEBF-432B-BD04-309A0E1F6C83}"/>
    <cellStyle name="Вычисление 2 3 10 6" xfId="16889" xr:uid="{0C952E5B-989F-438B-AC69-26F0688485A2}"/>
    <cellStyle name="Вычисление 2 3 10 7" xfId="20114" xr:uid="{7BE6F1A2-2BAE-4FC7-BD77-733AEC23B5DF}"/>
    <cellStyle name="Вычисление 2 3 11" xfId="2701" xr:uid="{7D4ADC74-E9BC-4B77-A8CC-3FE3732FD5C7}"/>
    <cellStyle name="Вычисление 2 3 11 2" xfId="4951" xr:uid="{8A0DD115-1F9F-4D05-9658-E7BBF004ED01}"/>
    <cellStyle name="Вычисление 2 3 11 3" xfId="9582" xr:uid="{F2272C4B-E5CB-4E95-B1E3-0D7210C4EE88}"/>
    <cellStyle name="Вычисление 2 3 11 4" xfId="12572" xr:uid="{B0BC39CB-62EF-413D-AE4E-7AFAA895518B}"/>
    <cellStyle name="Вычисление 2 3 11 5" xfId="14015" xr:uid="{D10786F5-5300-4746-A009-934B19691CA6}"/>
    <cellStyle name="Вычисление 2 3 11 6" xfId="17004" xr:uid="{D4E4BD2F-0155-464A-BEC9-24D623C48318}"/>
    <cellStyle name="Вычисление 2 3 11 7" xfId="20230" xr:uid="{062D7786-DF17-46CB-A5DC-D9C57AE03E5A}"/>
    <cellStyle name="Вычисление 2 3 12" xfId="437" xr:uid="{88A7E8D6-5A9E-4014-A85A-2E84F025927C}"/>
    <cellStyle name="Вычисление 2 3 12 2" xfId="5309" xr:uid="{E3573B44-D3CE-4F3A-9A82-062BFB1AB9D7}"/>
    <cellStyle name="Вычисление 2 3 12 3" xfId="9938" xr:uid="{168814D0-6BD1-4D28-AAE9-AE8C42E45807}"/>
    <cellStyle name="Вычисление 2 3 12 4" xfId="12930" xr:uid="{55E90E21-A8FD-4BD2-A602-3EB21C05E4AD}"/>
    <cellStyle name="Вычисление 2 3 12 5" xfId="15256" xr:uid="{4A816C47-5129-4FAE-9D93-FE5E270C0531}"/>
    <cellStyle name="Вычисление 2 3 12 6" xfId="17359" xr:uid="{8AB5E7E3-95F7-4037-A403-DC140FCD132A}"/>
    <cellStyle name="Вычисление 2 3 13" xfId="5435" xr:uid="{B4516F4C-0C45-41A4-91F1-97F579AB182E}"/>
    <cellStyle name="Вычисление 2 3 13 2" xfId="10066" xr:uid="{3CE34A3B-78FE-4DF7-A1D9-A3BAE574A804}"/>
    <cellStyle name="Вычисление 2 3 13 3" xfId="13058" xr:uid="{3E7F1651-834F-41BF-8161-F01B7BF1380A}"/>
    <cellStyle name="Вычисление 2 3 13 4" xfId="14812" xr:uid="{75DE648C-F9C6-49AD-8998-3A33818B7360}"/>
    <cellStyle name="Вычисление 2 3 13 5" xfId="17484" xr:uid="{FC2E51A5-0F4E-4F6D-8DD8-4FA28EE2E883}"/>
    <cellStyle name="Вычисление 2 3 14" xfId="6419" xr:uid="{71C90EAA-9E4D-4754-8B94-C1FD142638E2}"/>
    <cellStyle name="Вычисление 2 3 15" xfId="8548" xr:uid="{0152BFEE-3048-4A95-8DBF-72F4C0573143}"/>
    <cellStyle name="Вычисление 2 3 16" xfId="10309" xr:uid="{97A7544E-A000-4F1D-8A5B-035B387B60B0}"/>
    <cellStyle name="Вычисление 2 3 17" xfId="15823" xr:uid="{14D38BED-3121-4E49-B9E0-BDC7BFE82753}"/>
    <cellStyle name="Вычисление 2 3 18" xfId="16169" xr:uid="{E777AC9F-3AFE-4728-9259-5B29FFC6C124}"/>
    <cellStyle name="Вычисление 2 3 19" xfId="17736" xr:uid="{8E3343D1-A301-48E7-BFA4-2B3603B6A175}"/>
    <cellStyle name="Вычисление 2 3 2" xfId="181" xr:uid="{2505673A-1B79-4C39-AFFE-5C9BAF17D71B}"/>
    <cellStyle name="Вычисление 2 3 2 10" xfId="8480" xr:uid="{38B92EA9-62F3-43C1-B3CF-9C9593DF366C}"/>
    <cellStyle name="Вычисление 2 3 2 11" xfId="10384" xr:uid="{F90FB73B-908E-45C9-849C-C26A909B6EBC}"/>
    <cellStyle name="Вычисление 2 3 2 12" xfId="14997" xr:uid="{866A59A3-CF1E-44E5-8F5F-4B43525AA222}"/>
    <cellStyle name="Вычисление 2 3 2 13" xfId="16244" xr:uid="{024FB92E-C780-4CA0-ADB3-6577C2355CA8}"/>
    <cellStyle name="Вычисление 2 3 2 14" xfId="17824" xr:uid="{465E35CE-F788-4739-83C4-0F49F77B1CFD}"/>
    <cellStyle name="Вычисление 2 3 2 15" xfId="18060" xr:uid="{BDDF0583-70B1-4A70-B3E7-756CF654F3F0}"/>
    <cellStyle name="Вычисление 2 3 2 2" xfId="1705" xr:uid="{C114BF61-9EB4-4DD8-AEC9-65C92E1E011E}"/>
    <cellStyle name="Вычисление 2 3 2 2 2" xfId="3963" xr:uid="{411D51F1-9479-4D64-8B7A-909954B0E3A1}"/>
    <cellStyle name="Вычисление 2 3 2 2 3" xfId="6421" xr:uid="{2F014434-A3B8-4665-BB13-871729EBCDAE}"/>
    <cellStyle name="Вычисление 2 3 2 2 4" xfId="7410" xr:uid="{0C6F9F67-B55E-44E3-B2AA-34CA5288E7C6}"/>
    <cellStyle name="Вычисление 2 3 2 2 5" xfId="11577" xr:uid="{2D98C9F8-A16C-4FD2-B9D4-95034DDB1EE8}"/>
    <cellStyle name="Вычисление 2 3 2 2 6" xfId="15921" xr:uid="{54300A42-C7EB-459B-BDC7-FB92862FFFAC}"/>
    <cellStyle name="Вычисление 2 3 2 2 7" xfId="19240" xr:uid="{76E2F7D0-C939-4AC1-BB1D-5E1E4F162DCF}"/>
    <cellStyle name="Вычисление 2 3 2 3" xfId="1936" xr:uid="{2403AB25-7828-417B-BF11-7AD16AA52DAD}"/>
    <cellStyle name="Вычисление 2 3 2 3 2" xfId="4194" xr:uid="{FA5CB728-C6F0-425D-A062-0B5A7FCA4F0F}"/>
    <cellStyle name="Вычисление 2 3 2 3 3" xfId="6422" xr:uid="{AECAE5A1-EDF9-42B2-9ED7-A950A7B70C29}"/>
    <cellStyle name="Вычисление 2 3 2 3 4" xfId="8819" xr:uid="{1483EE4B-75D2-4E45-A587-871BE1482E05}"/>
    <cellStyle name="Вычисление 2 3 2 3 5" xfId="11809" xr:uid="{D5447C8E-B336-4142-81F8-6A1201590AE5}"/>
    <cellStyle name="Вычисление 2 3 2 3 6" xfId="15269" xr:uid="{751775B4-FC86-4A88-9DE1-A9245F52720C}"/>
    <cellStyle name="Вычисление 2 3 2 3 7" xfId="19471" xr:uid="{C1B9A305-D545-4BDA-9D88-F821DF8F1485}"/>
    <cellStyle name="Вычисление 2 3 2 4" xfId="1101" xr:uid="{F65AA742-BFA7-4E5D-A370-985EBC1D9818}"/>
    <cellStyle name="Вычисление 2 3 2 4 2" xfId="3366" xr:uid="{86D16E48-6046-40BF-9414-FB454ADAE53B}"/>
    <cellStyle name="Вычисление 2 3 2 4 3" xfId="6423" xr:uid="{2427E1A2-201F-4BC7-8722-C32675A9F7E3}"/>
    <cellStyle name="Вычисление 2 3 2 4 4" xfId="7941" xr:uid="{747FF3DB-A7BD-4AC3-B85E-BDFA234D768E}"/>
    <cellStyle name="Вычисление 2 3 2 4 5" xfId="10973" xr:uid="{7E688A03-8F4D-4852-BD0B-00E39A58BEC3}"/>
    <cellStyle name="Вычисление 2 3 2 4 6" xfId="15859" xr:uid="{05FB50EE-0147-4156-B23D-71366A9BA90F}"/>
    <cellStyle name="Вычисление 2 3 2 4 7" xfId="18643" xr:uid="{AE452696-CA1B-45AC-BBC8-F4321B685B18}"/>
    <cellStyle name="Вычисление 2 3 2 5" xfId="2505" xr:uid="{C03FA883-B9D2-4B15-A715-D727D9074764}"/>
    <cellStyle name="Вычисление 2 3 2 5 2" xfId="4760" xr:uid="{2B111544-7DB9-4A2D-9B6A-44D9621C571F}"/>
    <cellStyle name="Вычисление 2 3 2 5 3" xfId="6425" xr:uid="{CBD8DEBC-40AD-4009-9F33-23377036CAB5}"/>
    <cellStyle name="Вычисление 2 3 2 5 4" xfId="9388" xr:uid="{5500ABE8-2C45-4E12-B429-872155C172FC}"/>
    <cellStyle name="Вычисление 2 3 2 5 5" xfId="12378" xr:uid="{47819B99-9AC2-4089-96FC-0D971C4A7E75}"/>
    <cellStyle name="Вычисление 2 3 2 5 6" xfId="14731" xr:uid="{0FB53D6F-81E7-48E6-B63D-3193E3225C5E}"/>
    <cellStyle name="Вычисление 2 3 2 5 7" xfId="16813" xr:uid="{E911B8A9-2DF4-49AD-B2D1-ACB34B098064}"/>
    <cellStyle name="Вычисление 2 3 2 5 8" xfId="20037" xr:uid="{13362B2B-F4F2-465F-9E7E-A7086DBC6CDA}"/>
    <cellStyle name="Вычисление 2 3 2 6" xfId="2786" xr:uid="{70FE6D2D-DF26-49CE-A46F-868912108CEC}"/>
    <cellStyle name="Вычисление 2 3 2 6 2" xfId="5036" xr:uid="{E5ACB1C9-C1ED-4D20-9AA1-F7304170BFA4}"/>
    <cellStyle name="Вычисление 2 3 2 6 3" xfId="6427" xr:uid="{31807091-CDB0-40E4-ACFD-559293B398D9}"/>
    <cellStyle name="Вычисление 2 3 2 6 4" xfId="9667" xr:uid="{BF6CDADA-4528-49F5-A37A-D44B12302C5A}"/>
    <cellStyle name="Вычисление 2 3 2 6 5" xfId="12657" xr:uid="{A55EB197-B089-4068-8B7F-84CFD803E2B8}"/>
    <cellStyle name="Вычисление 2 3 2 6 6" xfId="14983" xr:uid="{0EE6E898-55B6-46F4-8041-5704074A3544}"/>
    <cellStyle name="Вычисление 2 3 2 6 7" xfId="17089" xr:uid="{4443E811-DDCA-40CF-BA93-CBA8D48F7A2E}"/>
    <cellStyle name="Вычисление 2 3 2 6 8" xfId="20315" xr:uid="{DDDDEE69-D581-4F8E-9D5D-7D75EA33111F}"/>
    <cellStyle name="Вычисление 2 3 2 7" xfId="512" xr:uid="{8D8032A3-BC11-49F7-9763-673A1E681B84}"/>
    <cellStyle name="Вычисление 2 3 2 7 2" xfId="5216" xr:uid="{14566CED-844D-470F-840E-BADEF4F4BDDF}"/>
    <cellStyle name="Вычисление 2 3 2 7 3" xfId="9845" xr:uid="{B530E95F-094E-4695-99DA-5D3398D0EB34}"/>
    <cellStyle name="Вычисление 2 3 2 7 4" xfId="12837" xr:uid="{3FA1AB81-523E-4912-9A1A-6C134049EAB7}"/>
    <cellStyle name="Вычисление 2 3 2 7 5" xfId="14616" xr:uid="{37DDDAB2-09E3-48E7-823E-1B5BDE8C3701}"/>
    <cellStyle name="Вычисление 2 3 2 7 6" xfId="17267" xr:uid="{62DC1E49-8523-484B-B72E-189335E26A0D}"/>
    <cellStyle name="Вычисление 2 3 2 8" xfId="5520" xr:uid="{924A37CE-0DAF-4C49-83CF-23F7EE738D47}"/>
    <cellStyle name="Вычисление 2 3 2 8 2" xfId="10151" xr:uid="{355027F0-4090-4026-9570-83400A05123C}"/>
    <cellStyle name="Вычисление 2 3 2 8 3" xfId="13143" xr:uid="{6BDBB8F5-D9B2-456D-9CCC-EEBA8E15F21D}"/>
    <cellStyle name="Вычисление 2 3 2 8 4" xfId="15975" xr:uid="{40B332C3-391B-4282-A194-6C7B2A408688}"/>
    <cellStyle name="Вычисление 2 3 2 8 5" xfId="17569" xr:uid="{131CB6F9-B060-4D47-9E3C-9A32BF8A9A9C}"/>
    <cellStyle name="Вычисление 2 3 2 9" xfId="6420" xr:uid="{64B32230-9B30-4DE0-9540-43FCC79A778F}"/>
    <cellStyle name="Вычисление 2 3 20" xfId="17975" xr:uid="{D00CF267-BD15-49E6-A83F-9266108875EC}"/>
    <cellStyle name="Вычисление 2 3 3" xfId="257" xr:uid="{C9E088D3-9581-408C-901B-FB1B48676B69}"/>
    <cellStyle name="Вычисление 2 3 3 10" xfId="7216" xr:uid="{65C5A975-E7ED-4732-AA5C-4BA6C2B50731}"/>
    <cellStyle name="Вычисление 2 3 3 11" xfId="10464" xr:uid="{653AF631-D499-4885-9685-72F19FD7A2E2}"/>
    <cellStyle name="Вычисление 2 3 3 12" xfId="15212" xr:uid="{91431FBD-3DAA-4409-8314-C3D75621EC5C}"/>
    <cellStyle name="Вычисление 2 3 3 13" xfId="16324" xr:uid="{E41F18B0-4FA4-48C4-8FD8-B55C9A4632C8}"/>
    <cellStyle name="Вычисление 2 3 3 14" xfId="17900" xr:uid="{D223C14F-08BB-49B7-9B04-9392CC23521A}"/>
    <cellStyle name="Вычисление 2 3 3 15" xfId="18135" xr:uid="{B4481977-C913-494C-86F3-1D669120044B}"/>
    <cellStyle name="Вычисление 2 3 3 2" xfId="1780" xr:uid="{3F9665DB-A1DC-46D9-8A77-C714098843CB}"/>
    <cellStyle name="Вычисление 2 3 3 2 2" xfId="4038" xr:uid="{4749C5F8-E479-4D8C-AA2C-ACF5F640B522}"/>
    <cellStyle name="Вычисление 2 3 3 2 3" xfId="6430" xr:uid="{50EBD969-C1F7-486D-B71D-8AC2F5625249}"/>
    <cellStyle name="Вычисление 2 3 3 2 4" xfId="8663" xr:uid="{43C2013B-1BFC-4004-BFBB-5ACC3FF79BFB}"/>
    <cellStyle name="Вычисление 2 3 3 2 5" xfId="11653" xr:uid="{84B746A6-CB65-4B79-B58E-9EB38C4403EB}"/>
    <cellStyle name="Вычисление 2 3 3 2 6" xfId="15596" xr:uid="{314E8F1B-304B-4BFD-9485-785C7AF4ABF2}"/>
    <cellStyle name="Вычисление 2 3 3 2 7" xfId="19315" xr:uid="{B17970DC-F300-48B3-9A23-AFBDEDF2A3FF}"/>
    <cellStyle name="Вычисление 2 3 3 3" xfId="1953" xr:uid="{98760B29-59A0-4F89-96E0-1A738C57345D}"/>
    <cellStyle name="Вычисление 2 3 3 3 2" xfId="4211" xr:uid="{D5D41E88-F5B4-41B4-9838-3085C5B3A543}"/>
    <cellStyle name="Вычисление 2 3 3 3 3" xfId="6431" xr:uid="{30CB0099-B9CA-412E-B227-9D7E26EC0615}"/>
    <cellStyle name="Вычисление 2 3 3 3 4" xfId="8836" xr:uid="{7486D0E5-D25F-4E4F-B1A2-BCD03175440F}"/>
    <cellStyle name="Вычисление 2 3 3 3 5" xfId="11826" xr:uid="{106F6BBC-A6DB-428E-B264-0E2F594981A6}"/>
    <cellStyle name="Вычисление 2 3 3 3 6" xfId="13276" xr:uid="{CEEAC7B7-FFDF-4A5D-A568-56740F23543F}"/>
    <cellStyle name="Вычисление 2 3 3 3 7" xfId="19488" xr:uid="{7212A6DF-604D-4117-B351-140EFBAE4EE0}"/>
    <cellStyle name="Вычисление 2 3 3 4" xfId="1181" xr:uid="{2FC60F81-3429-4E35-A1BF-D6B94E7B963A}"/>
    <cellStyle name="Вычисление 2 3 3 4 2" xfId="3446" xr:uid="{9E5D8F3D-27EF-42A4-9F05-0DD1B117A1D6}"/>
    <cellStyle name="Вычисление 2 3 3 4 3" xfId="6432" xr:uid="{7CACF1CA-6365-412F-A85E-FA512747B3AD}"/>
    <cellStyle name="Вычисление 2 3 3 4 4" xfId="7861" xr:uid="{4BD27295-500A-4E6A-AD16-B371ED2B391A}"/>
    <cellStyle name="Вычисление 2 3 3 4 5" xfId="11053" xr:uid="{FCEC288A-561B-4400-9D5E-D9C77DD0FC19}"/>
    <cellStyle name="Вычисление 2 3 3 4 6" xfId="14545" xr:uid="{CF46386F-7614-4509-8587-87E38935696C}"/>
    <cellStyle name="Вычисление 2 3 3 4 7" xfId="18723" xr:uid="{43047AF4-8AC5-430D-A456-345810B4FD94}"/>
    <cellStyle name="Вычисление 2 3 3 5" xfId="2604" xr:uid="{2820D11F-D2E3-41F5-9347-4B09796B0A2E}"/>
    <cellStyle name="Вычисление 2 3 3 5 2" xfId="4854" xr:uid="{07340476-E4B6-41F3-A222-A83010449830}"/>
    <cellStyle name="Вычисление 2 3 3 5 3" xfId="6433" xr:uid="{0CCE7804-B4EA-4577-8C9F-77643C1AD0D1}"/>
    <cellStyle name="Вычисление 2 3 3 5 4" xfId="9485" xr:uid="{9D799B08-4D8F-440F-93D8-A6554B9C21C7}"/>
    <cellStyle name="Вычисление 2 3 3 5 5" xfId="12475" xr:uid="{4B57C559-C031-4724-B07C-68210E86005E}"/>
    <cellStyle name="Вычисление 2 3 3 5 6" xfId="15546" xr:uid="{30F59CCC-E8F2-4DD5-B41B-412B1497E97A}"/>
    <cellStyle name="Вычисление 2 3 3 5 7" xfId="16907" xr:uid="{1BA1CB70-3394-45F4-95F8-1C5E8202DEB9}"/>
    <cellStyle name="Вычисление 2 3 3 5 8" xfId="20133" xr:uid="{7164ABDB-D23D-4142-8CE1-CE8AF16BEBD6}"/>
    <cellStyle name="Вычисление 2 3 3 6" xfId="2861" xr:uid="{D07F41CC-4574-4DC0-8286-E4C6117B3A34}"/>
    <cellStyle name="Вычисление 2 3 3 6 2" xfId="5111" xr:uid="{2BA86B1E-A4C4-4DA5-9A72-8A12D6E4753F}"/>
    <cellStyle name="Вычисление 2 3 3 6 3" xfId="6434" xr:uid="{46F09B20-2E2A-475C-93C5-2AD9CC2EF85D}"/>
    <cellStyle name="Вычисление 2 3 3 6 4" xfId="9742" xr:uid="{F9792C37-DFDF-4BA6-8E09-1ECC991FC5DA}"/>
    <cellStyle name="Вычисление 2 3 3 6 5" xfId="12732" xr:uid="{EDAA5158-AE07-48CF-9F7F-6089131CC879}"/>
    <cellStyle name="Вычисление 2 3 3 6 6" xfId="14837" xr:uid="{A79A1726-6B15-4BA0-AD7B-B30328C20BD8}"/>
    <cellStyle name="Вычисление 2 3 3 6 7" xfId="17164" xr:uid="{A13DA58F-82F2-4C96-ACED-E4A7935329C5}"/>
    <cellStyle name="Вычисление 2 3 3 6 8" xfId="20390" xr:uid="{CD1BA162-1F9A-4729-9947-FA21D9C43CA4}"/>
    <cellStyle name="Вычисление 2 3 3 7" xfId="592" xr:uid="{DA8F09FA-662E-4ABF-8EC3-5D0186F6ACCD}"/>
    <cellStyle name="Вычисление 2 3 3 7 2" xfId="5363" xr:uid="{F67ED5BC-966B-461C-9FDC-6E2D490AB5EA}"/>
    <cellStyle name="Вычисление 2 3 3 7 3" xfId="9992" xr:uid="{E95A66A0-8B9A-4A35-AE6B-8F9366C66C4E}"/>
    <cellStyle name="Вычисление 2 3 3 7 4" xfId="12984" xr:uid="{08F38501-BA7A-4AB6-8113-C314D17BA615}"/>
    <cellStyle name="Вычисление 2 3 3 7 5" xfId="13777" xr:uid="{EED85EE9-608F-4822-A64B-CD8489111457}"/>
    <cellStyle name="Вычисление 2 3 3 7 6" xfId="17413" xr:uid="{90917637-F009-4BD3-AD7D-E82B2D037879}"/>
    <cellStyle name="Вычисление 2 3 3 8" xfId="5595" xr:uid="{D526CD27-E793-4949-A901-6FA9C43E6E9C}"/>
    <cellStyle name="Вычисление 2 3 3 8 2" xfId="10226" xr:uid="{CB9F8199-052E-46A6-BCC3-16D3252F7C45}"/>
    <cellStyle name="Вычисление 2 3 3 8 3" xfId="13218" xr:uid="{15390320-6C64-434E-900F-D81E14507AED}"/>
    <cellStyle name="Вычисление 2 3 3 8 4" xfId="8249" xr:uid="{3EDB9341-5100-4513-B5B9-411248436001}"/>
    <cellStyle name="Вычисление 2 3 3 8 5" xfId="17644" xr:uid="{07897DED-3599-4953-BFBB-2CFE3F28A1EA}"/>
    <cellStyle name="Вычисление 2 3 3 9" xfId="6429" xr:uid="{3956A09C-6F66-4784-8B8B-7550C788FB51}"/>
    <cellStyle name="Вычисление 2 3 4" xfId="672" xr:uid="{95357784-5171-4965-95B0-B7847689260D}"/>
    <cellStyle name="Вычисление 2 3 4 10" xfId="18219" xr:uid="{08F2F8E5-ABF2-4A28-BFE6-ED7E7EB2179E}"/>
    <cellStyle name="Вычисление 2 3 4 2" xfId="2033" xr:uid="{F4112891-EAE2-4512-8E38-F6E029B1AD66}"/>
    <cellStyle name="Вычисление 2 3 4 2 2" xfId="4291" xr:uid="{4434EE31-8B49-49AE-B88E-81B21C93B97C}"/>
    <cellStyle name="Вычисление 2 3 4 2 3" xfId="8916" xr:uid="{4FF638DD-C7F5-47CF-8A21-AFEEEAB811F4}"/>
    <cellStyle name="Вычисление 2 3 4 2 4" xfId="11906" xr:uid="{ECDA9CC7-A79D-4214-A605-A159613A8308}"/>
    <cellStyle name="Вычисление 2 3 4 2 5" xfId="15445" xr:uid="{3E6231CE-AA9A-4258-8EC6-948E4B54DD5E}"/>
    <cellStyle name="Вычисление 2 3 4 2 6" xfId="19568" xr:uid="{BE20CE02-99BF-4835-878D-ECC384FB78D8}"/>
    <cellStyle name="Вычисление 2 3 4 3" xfId="1261" xr:uid="{E9906C28-3ECB-4F6D-8B5B-8700E71A5EF4}"/>
    <cellStyle name="Вычисление 2 3 4 3 2" xfId="3526" xr:uid="{731D90AC-810A-45F5-BA1F-756D6D9F506C}"/>
    <cellStyle name="Вычисление 2 3 4 3 3" xfId="7778" xr:uid="{F857BE65-FAD2-4758-B8DD-347828E7A365}"/>
    <cellStyle name="Вычисление 2 3 4 3 4" xfId="11133" xr:uid="{26745351-0D8C-4288-8E24-9F69195C3111}"/>
    <cellStyle name="Вычисление 2 3 4 3 5" xfId="14806" xr:uid="{D90E9916-E6B0-432A-B49F-5EB7F669BD18}"/>
    <cellStyle name="Вычисление 2 3 4 3 6" xfId="18803" xr:uid="{3BFF3A55-65D6-4946-B054-066A49AA571E}"/>
    <cellStyle name="Вычисление 2 3 4 4" xfId="2942" xr:uid="{551682FC-2B49-435E-B859-4B248BDBED54}"/>
    <cellStyle name="Вычисление 2 3 4 5" xfId="6435" xr:uid="{6629AD44-D9D4-4C2C-A429-C450A8B5AFBE}"/>
    <cellStyle name="Вычисление 2 3 4 6" xfId="8352" xr:uid="{211B4E1C-9B85-4252-AE94-48F0EC40A219}"/>
    <cellStyle name="Вычисление 2 3 4 7" xfId="10544" xr:uid="{75C1BEC8-BF8D-4D13-8977-6BAB40F9029C}"/>
    <cellStyle name="Вычисление 2 3 4 8" xfId="15027" xr:uid="{D574E663-E132-43E1-B50A-CC2E55A6E861}"/>
    <cellStyle name="Вычисление 2 3 4 9" xfId="16404" xr:uid="{8C72A485-5F86-435A-912A-CF50D2E6D879}"/>
    <cellStyle name="Вычисление 2 3 5" xfId="793" xr:uid="{4BE48908-85F0-4B3E-857D-0E267E23F42E}"/>
    <cellStyle name="Вычисление 2 3 5 10" xfId="18340" xr:uid="{E038589C-791E-45F0-BD19-8282890C279B}"/>
    <cellStyle name="Вычисление 2 3 5 2" xfId="2154" xr:uid="{241E76C1-AF18-4E8F-9345-855535A6E7BA}"/>
    <cellStyle name="Вычисление 2 3 5 2 2" xfId="4412" xr:uid="{5008AB0C-5FFA-4AA5-844A-A9DD487E0F76}"/>
    <cellStyle name="Вычисление 2 3 5 2 3" xfId="9037" xr:uid="{4B67D79C-A605-4E3A-8020-09A6442EC24E}"/>
    <cellStyle name="Вычисление 2 3 5 2 4" xfId="12027" xr:uid="{A9B1AF2B-B8C2-43E9-8AF7-3FC6A6A59C66}"/>
    <cellStyle name="Вычисление 2 3 5 2 5" xfId="13586" xr:uid="{7EB9C6AE-8950-4EFD-8CB2-1BFEEAE734FD}"/>
    <cellStyle name="Вычисление 2 3 5 2 6" xfId="19689" xr:uid="{F5341034-FB84-4EFA-AB28-03D1317B6965}"/>
    <cellStyle name="Вычисление 2 3 5 3" xfId="1382" xr:uid="{80A38B71-FBBF-465A-9AE8-292728A3111C}"/>
    <cellStyle name="Вычисление 2 3 5 3 2" xfId="3647" xr:uid="{E923C81B-CC59-44CB-9F9D-41753E6D8322}"/>
    <cellStyle name="Вычисление 2 3 5 3 3" xfId="7679" xr:uid="{336074F7-FF9F-48CD-A1BD-D084E91FB67E}"/>
    <cellStyle name="Вычисление 2 3 5 3 4" xfId="11254" xr:uid="{297A98EA-6FFB-4DCF-B9C3-BC19F5C8E7C2}"/>
    <cellStyle name="Вычисление 2 3 5 3 5" xfId="15952" xr:uid="{83708D89-992A-4D6E-A02C-0C3F2323305C}"/>
    <cellStyle name="Вычисление 2 3 5 3 6" xfId="18924" xr:uid="{1CEC636B-98EF-43D2-9D56-BAB2FAA594CA}"/>
    <cellStyle name="Вычисление 2 3 5 4" xfId="3063" xr:uid="{B6DFD53B-5B5E-4B39-AEAA-24082C928FA0}"/>
    <cellStyle name="Вычисление 2 3 5 5" xfId="6436" xr:uid="{73300728-0343-48F2-82E9-51ECFF36E1FF}"/>
    <cellStyle name="Вычисление 2 3 5 6" xfId="8242" xr:uid="{75079816-0968-431C-8EE4-195F5B0C728D}"/>
    <cellStyle name="Вычисление 2 3 5 7" xfId="10665" xr:uid="{09DB6344-256C-4679-8285-5204367686D6}"/>
    <cellStyle name="Вычисление 2 3 5 8" xfId="15308" xr:uid="{C1361EC2-145B-4A81-B906-A5E073AE2E41}"/>
    <cellStyle name="Вычисление 2 3 5 9" xfId="16525" xr:uid="{8BC36138-B763-4B49-8F49-2DB276704562}"/>
    <cellStyle name="Вычисление 2 3 6" xfId="869" xr:uid="{9AA9FCE6-1FA9-4636-BFE1-216042FB464A}"/>
    <cellStyle name="Вычисление 2 3 6 10" xfId="18416" xr:uid="{40FC1B2F-F114-44E8-81B6-B38FE71C410B}"/>
    <cellStyle name="Вычисление 2 3 6 2" xfId="2230" xr:uid="{9BCC6B51-354E-45B2-BCBF-140DE97FAC15}"/>
    <cellStyle name="Вычисление 2 3 6 2 2" xfId="4488" xr:uid="{A926B646-0390-4DBD-A1C8-2967FA676882}"/>
    <cellStyle name="Вычисление 2 3 6 2 3" xfId="9113" xr:uid="{6DB51AD9-D5AE-48CD-8019-86141CE3A6C7}"/>
    <cellStyle name="Вычисление 2 3 6 2 4" xfId="12103" xr:uid="{C0DBCEB8-5FBB-45FA-BD76-E341B16C9D87}"/>
    <cellStyle name="Вычисление 2 3 6 2 5" xfId="14852" xr:uid="{E90C1287-E36D-402B-B764-9EB510DC6124}"/>
    <cellStyle name="Вычисление 2 3 6 2 6" xfId="19765" xr:uid="{202D9ED8-A221-4B3B-851F-5564F535C08C}"/>
    <cellStyle name="Вычисление 2 3 6 3" xfId="1458" xr:uid="{AE8CFE54-1DE7-4777-AA61-CB913881A37C}"/>
    <cellStyle name="Вычисление 2 3 6 3 2" xfId="3723" xr:uid="{98083570-E324-47E7-A652-242678E97447}"/>
    <cellStyle name="Вычисление 2 3 6 3 3" xfId="7500" xr:uid="{F70B85E5-8470-482F-ABD6-F67E40B98C03}"/>
    <cellStyle name="Вычисление 2 3 6 3 4" xfId="11330" xr:uid="{9E3CA729-789A-45BB-8FD8-572CD9CA3AB4}"/>
    <cellStyle name="Вычисление 2 3 6 3 5" xfId="14976" xr:uid="{66184BAA-B097-4780-BBAB-DDF713A9AE24}"/>
    <cellStyle name="Вычисление 2 3 6 3 6" xfId="19000" xr:uid="{760F2893-3906-46DC-BB67-708B78963520}"/>
    <cellStyle name="Вычисление 2 3 6 4" xfId="3139" xr:uid="{910BBA27-F8A7-4177-90FF-24D104C264B7}"/>
    <cellStyle name="Вычисление 2 3 6 5" xfId="6437" xr:uid="{904C97BE-9929-44CA-9DD7-FC3A80B8BC03}"/>
    <cellStyle name="Вычисление 2 3 6 6" xfId="8170" xr:uid="{9383EB75-689B-40C9-80A9-AE8CF2FA8821}"/>
    <cellStyle name="Вычисление 2 3 6 7" xfId="10741" xr:uid="{29CE7029-B125-4408-8471-3316EEECC12B}"/>
    <cellStyle name="Вычисление 2 3 6 8" xfId="13309" xr:uid="{21DC2A4B-4DB6-4AF3-899A-FF95708A227D}"/>
    <cellStyle name="Вычисление 2 3 6 9" xfId="16601" xr:uid="{1439DE91-F0FA-41D6-9DE1-C0622258D051}"/>
    <cellStyle name="Вычисление 2 3 7" xfId="940" xr:uid="{C943959F-4D14-456A-A8BC-86F734CBF9B5}"/>
    <cellStyle name="Вычисление 2 3 7 10" xfId="18487" xr:uid="{45C78EC0-102F-4505-A6E0-4D8182A07AEE}"/>
    <cellStyle name="Вычисление 2 3 7 2" xfId="2301" xr:uid="{7E934E18-D909-4573-85B0-D1CA2B87FA06}"/>
    <cellStyle name="Вычисление 2 3 7 2 2" xfId="4559" xr:uid="{7CE730A7-C6B0-4BF6-B816-E41175838BBC}"/>
    <cellStyle name="Вычисление 2 3 7 2 3" xfId="9184" xr:uid="{F7156F25-F564-432B-B506-B982D4A4D95C}"/>
    <cellStyle name="Вычисление 2 3 7 2 4" xfId="12174" xr:uid="{6D023A6F-4986-4331-9773-8E6630A5DB04}"/>
    <cellStyle name="Вычисление 2 3 7 2 5" xfId="15287" xr:uid="{E4B79A85-0251-44D9-B6E8-6F56C05DFA3E}"/>
    <cellStyle name="Вычисление 2 3 7 2 6" xfId="19836" xr:uid="{DE330B9D-7B34-46F4-A9F2-7C92E4C29C6C}"/>
    <cellStyle name="Вычисление 2 3 7 3" xfId="1529" xr:uid="{01F62A6B-C568-4B92-9EE4-C95770AA26CE}"/>
    <cellStyle name="Вычисление 2 3 7 3 2" xfId="3794" xr:uid="{74916B45-8130-4BFC-AD54-00EF6111C21A}"/>
    <cellStyle name="Вычисление 2 3 7 3 3" xfId="7408" xr:uid="{A1C66A31-2AA1-40F7-81B1-59773067EE97}"/>
    <cellStyle name="Вычисление 2 3 7 3 4" xfId="11401" xr:uid="{B65DE848-F1C1-48DD-9184-CF26E872847F}"/>
    <cellStyle name="Вычисление 2 3 7 3 5" xfId="15120" xr:uid="{640A6FC2-D758-4DDE-8558-ABD534B04CD7}"/>
    <cellStyle name="Вычисление 2 3 7 3 6" xfId="19071" xr:uid="{3B3AEA44-BB7D-497D-BFAD-E01D24C0F850}"/>
    <cellStyle name="Вычисление 2 3 7 4" xfId="3210" xr:uid="{BC3E9046-8833-4385-A0D8-E8A4199EBAB4}"/>
    <cellStyle name="Вычисление 2 3 7 5" xfId="6438" xr:uid="{AA97B7D5-2D5E-4D5E-A12C-8AD9E815744C}"/>
    <cellStyle name="Вычисление 2 3 7 6" xfId="8105" xr:uid="{AF660DAA-E50A-4C5A-BE74-A7F403B35035}"/>
    <cellStyle name="Вычисление 2 3 7 7" xfId="10812" xr:uid="{E5700289-26CD-4DEA-A2EA-11302EC65CC5}"/>
    <cellStyle name="Вычисление 2 3 7 8" xfId="8633" xr:uid="{4CC6FCCB-D601-40C9-8E01-44DCAF8D2B80}"/>
    <cellStyle name="Вычисление 2 3 7 9" xfId="16672" xr:uid="{7B0E2031-3529-426E-9082-2ECF79031046}"/>
    <cellStyle name="Вычисление 2 3 8" xfId="1012" xr:uid="{4DFB8008-5FAD-48F4-A4D8-65B0AB2910C8}"/>
    <cellStyle name="Вычисление 2 3 8 2" xfId="2373" xr:uid="{088E7945-A0C3-4834-A5C3-D6169DBAA1D7}"/>
    <cellStyle name="Вычисление 2 3 8 2 2" xfId="4631" xr:uid="{C8C0DEAC-0389-40D9-BD98-4AB5557F9E80}"/>
    <cellStyle name="Вычисление 2 3 8 2 3" xfId="9256" xr:uid="{8D7250C6-E696-4187-A9AE-498403D16DA9}"/>
    <cellStyle name="Вычисление 2 3 8 2 4" xfId="12246" xr:uid="{5A9E465D-961E-4941-B680-1C9CBD9DB5F4}"/>
    <cellStyle name="Вычисление 2 3 8 2 5" xfId="16065" xr:uid="{07408DAE-0F0B-4F01-B076-F7CC9B6E2EF7}"/>
    <cellStyle name="Вычисление 2 3 8 2 6" xfId="19908" xr:uid="{6B48FE25-4837-48AF-B5E9-F9A6F02A1BFC}"/>
    <cellStyle name="Вычисление 2 3 8 3" xfId="3282" xr:uid="{252F1DDB-26DA-485E-8D0C-F778E862637A}"/>
    <cellStyle name="Вычисление 2 3 8 4" xfId="6439" xr:uid="{D06A3CB6-7608-4FE5-849B-8DDD6D2DA843}"/>
    <cellStyle name="Вычисление 2 3 8 5" xfId="8030" xr:uid="{929F7249-1212-4F7C-BB96-CDB4758499A9}"/>
    <cellStyle name="Вычисление 2 3 8 6" xfId="10884" xr:uid="{81E9569A-A5CD-460C-B7A9-19955ACD01F0}"/>
    <cellStyle name="Вычисление 2 3 8 7" xfId="14550" xr:uid="{FA616473-3AA8-4278-A16B-B1C0EC0F6C32}"/>
    <cellStyle name="Вычисление 2 3 8 8" xfId="18559" xr:uid="{8C92395F-DAC1-4F07-AB69-469EAE1ACDB7}"/>
    <cellStyle name="Вычисление 2 3 9" xfId="1612" xr:uid="{9058B3E9-B4D6-4D07-AB58-7487A5CB0130}"/>
    <cellStyle name="Вычисление 2 3 9 2" xfId="3874" xr:uid="{39C23E70-0ECC-42F6-B683-8FC5E9F5FA00}"/>
    <cellStyle name="Вычисление 2 3 9 3" xfId="7231" xr:uid="{63F2061A-7F8E-4AAA-9F8C-77192D1D86FB}"/>
    <cellStyle name="Вычисление 2 3 9 4" xfId="11483" xr:uid="{F365DD6D-ED4D-480B-BC84-F8EDB9BD4809}"/>
    <cellStyle name="Вычисление 2 3 9 5" xfId="15868" xr:uid="{0C7ABAAD-C782-4F0B-AF01-4BB1C2E3D026}"/>
    <cellStyle name="Вычисление 2 3 9 6" xfId="19151" xr:uid="{B1F7C5AB-0E68-4A17-8F45-03560FDAC2F3}"/>
    <cellStyle name="Вычисление 2 4" xfId="88" xr:uid="{00000000-0005-0000-0000-000040000000}"/>
    <cellStyle name="Вычисление 2 4 10" xfId="2660" xr:uid="{478821F2-1ACD-45EA-BC8C-AA13C8A0606D}"/>
    <cellStyle name="Вычисление 2 4 10 2" xfId="4910" xr:uid="{CFDFC56D-1499-4EC8-8CAD-CEEFD9FFE894}"/>
    <cellStyle name="Вычисление 2 4 10 3" xfId="9541" xr:uid="{A4850D0C-FEFF-4529-930C-871E7DD18BA8}"/>
    <cellStyle name="Вычисление 2 4 10 4" xfId="12531" xr:uid="{488DAB04-6C77-4D82-B09F-CF7248D976AE}"/>
    <cellStyle name="Вычисление 2 4 10 5" xfId="13535" xr:uid="{83E06F1D-8571-43BA-AA22-6E148C7338EB}"/>
    <cellStyle name="Вычисление 2 4 10 6" xfId="16963" xr:uid="{24E42706-58F2-4173-A38C-21DDFB3535FE}"/>
    <cellStyle name="Вычисление 2 4 10 7" xfId="20189" xr:uid="{2B4B1E16-9F1D-4B09-B1A2-3CB74C607C12}"/>
    <cellStyle name="Вычисление 2 4 11" xfId="2697" xr:uid="{98FD0033-7231-49CB-BEF2-A40707D54304}"/>
    <cellStyle name="Вычисление 2 4 11 2" xfId="4947" xr:uid="{63F7804F-7690-447B-965F-7634E64B59BE}"/>
    <cellStyle name="Вычисление 2 4 11 3" xfId="9578" xr:uid="{23EE879D-593A-47E9-93E7-2094BF747D02}"/>
    <cellStyle name="Вычисление 2 4 11 4" xfId="12568" xr:uid="{33A31BBD-5EF0-431D-B062-81498BE0832E}"/>
    <cellStyle name="Вычисление 2 4 11 5" xfId="16118" xr:uid="{D6D116D8-6095-4B6E-8350-40DAF8F6190F}"/>
    <cellStyle name="Вычисление 2 4 11 6" xfId="17000" xr:uid="{A86F096F-DE25-4A91-B40F-8CDB139C5CC2}"/>
    <cellStyle name="Вычисление 2 4 11 7" xfId="20226" xr:uid="{8BAF8112-F356-4886-8BD5-42ECE9B38DC5}"/>
    <cellStyle name="Вычисление 2 4 12" xfId="433" xr:uid="{DF8C0BBA-ED24-48AD-AF48-C9A7F7D6E5D6}"/>
    <cellStyle name="Вычисление 2 4 12 2" xfId="5387" xr:uid="{F9667E39-F87E-4648-8CA7-BC7105503EDA}"/>
    <cellStyle name="Вычисление 2 4 12 3" xfId="10016" xr:uid="{F48AB954-7EBE-4A03-8876-5E555E2B90CF}"/>
    <cellStyle name="Вычисление 2 4 12 4" xfId="13008" xr:uid="{AB38FFA8-AB09-4CC0-A04A-F235608A2B11}"/>
    <cellStyle name="Вычисление 2 4 12 5" xfId="14503" xr:uid="{72879A31-3A23-4233-81EE-D7DC49D45DAB}"/>
    <cellStyle name="Вычисление 2 4 12 6" xfId="17437" xr:uid="{926E982B-956C-4009-84ED-4BB16676DF04}"/>
    <cellStyle name="Вычисление 2 4 13" xfId="5431" xr:uid="{9A9FAF82-1D22-4AAE-B822-B2193B2A175C}"/>
    <cellStyle name="Вычисление 2 4 13 2" xfId="10062" xr:uid="{840E7A39-D008-4CEC-B236-548E1039CD7F}"/>
    <cellStyle name="Вычисление 2 4 13 3" xfId="13054" xr:uid="{8B94355D-2B31-4A92-B0FF-F060A9B82324}"/>
    <cellStyle name="Вычисление 2 4 13 4" xfId="14178" xr:uid="{D77BFBD8-0636-48B8-B185-EFF66E801C54}"/>
    <cellStyle name="Вычисление 2 4 13 5" xfId="17480" xr:uid="{8DA56746-C87D-4247-B3F8-4EE21583AD71}"/>
    <cellStyle name="Вычисление 2 4 14" xfId="6440" xr:uid="{C87E74F9-99F8-4FDA-B968-EA6540EAA0B1}"/>
    <cellStyle name="Вычисление 2 4 15" xfId="8260" xr:uid="{CBC8CB75-3D0E-4575-97DC-E5FA0C56EB89}"/>
    <cellStyle name="Вычисление 2 4 16" xfId="10305" xr:uid="{F5BAC348-DDC4-403A-B50B-B4ACA2D730CD}"/>
    <cellStyle name="Вычисление 2 4 17" xfId="14711" xr:uid="{2E8B45D6-E5E8-42D8-8E24-46CDF02BDDB9}"/>
    <cellStyle name="Вычисление 2 4 18" xfId="16165" xr:uid="{48B0BC06-40EE-4647-ADA2-1870734A96BA}"/>
    <cellStyle name="Вычисление 2 4 19" xfId="17732" xr:uid="{270D5B68-53FB-4668-B551-D0156163C708}"/>
    <cellStyle name="Вычисление 2 4 2" xfId="177" xr:uid="{11EA6707-E846-47E8-936E-0DC552A988F6}"/>
    <cellStyle name="Вычисление 2 4 2 10" xfId="8486" xr:uid="{7596DF97-41F9-4B71-8919-9495D5489304}"/>
    <cellStyle name="Вычисление 2 4 2 11" xfId="10380" xr:uid="{32B0682F-0E42-445D-8863-DE1EBE558D02}"/>
    <cellStyle name="Вычисление 2 4 2 12" xfId="14322" xr:uid="{A676CE67-1E00-462C-883F-FE138CEEE275}"/>
    <cellStyle name="Вычисление 2 4 2 13" xfId="16240" xr:uid="{54426598-3C9E-42EF-BDC6-E90EBEBDA4B9}"/>
    <cellStyle name="Вычисление 2 4 2 14" xfId="17820" xr:uid="{5D851335-F70D-4B82-9310-4C1CC1497453}"/>
    <cellStyle name="Вычисление 2 4 2 15" xfId="18056" xr:uid="{B7A7AFEA-4B95-4B4E-AA35-65896D848ADA}"/>
    <cellStyle name="Вычисление 2 4 2 2" xfId="1701" xr:uid="{0210E25B-4B31-4B9A-BE83-53E9B63B1AE8}"/>
    <cellStyle name="Вычисление 2 4 2 2 2" xfId="3959" xr:uid="{F9FF5456-2660-47B8-AC4B-417ECAE1D02A}"/>
    <cellStyle name="Вычисление 2 4 2 2 3" xfId="6441" xr:uid="{E257046A-6C96-4B6C-AB0F-BC838104EB43}"/>
    <cellStyle name="Вычисление 2 4 2 2 4" xfId="7418" xr:uid="{611810DD-39DC-4850-9110-077A7002DEC4}"/>
    <cellStyle name="Вычисление 2 4 2 2 5" xfId="11573" xr:uid="{D33A93D3-5B85-410D-B4BC-C905C0F26FFF}"/>
    <cellStyle name="Вычисление 2 4 2 2 6" xfId="14068" xr:uid="{49C893BD-DF0F-49C1-A4AB-8FDDD20C0386}"/>
    <cellStyle name="Вычисление 2 4 2 2 7" xfId="19236" xr:uid="{4B2E6DB6-6A36-41D9-A3A7-DCA2C394F165}"/>
    <cellStyle name="Вычисление 2 4 2 3" xfId="1657" xr:uid="{14219BDF-BE2C-43AF-AD70-6FA0DF2DEC18}"/>
    <cellStyle name="Вычисление 2 4 2 3 2" xfId="3917" xr:uid="{0E44F97B-D4E4-4215-85D4-E8033FE0EFA2}"/>
    <cellStyle name="Вычисление 2 4 2 3 3" xfId="6442" xr:uid="{2FAF2C3A-5FD7-4CEA-8218-E2A0347C0F59}"/>
    <cellStyle name="Вычисление 2 4 2 3 4" xfId="7488" xr:uid="{2922D555-7D89-498D-B759-E7A76F144749}"/>
    <cellStyle name="Вычисление 2 4 2 3 5" xfId="11528" xr:uid="{02CBCE0B-1EE1-4818-955B-174E6D079DD6}"/>
    <cellStyle name="Вычисление 2 4 2 3 6" xfId="15504" xr:uid="{124DFC83-2EB8-42D4-80A7-2F7E9F308599}"/>
    <cellStyle name="Вычисление 2 4 2 3 7" xfId="19194" xr:uid="{832B4210-2A7A-4DA5-BED7-510985F20200}"/>
    <cellStyle name="Вычисление 2 4 2 4" xfId="1097" xr:uid="{EF409F73-CCCB-4F87-BA6B-DB4A9AB49E68}"/>
    <cellStyle name="Вычисление 2 4 2 4 2" xfId="3362" xr:uid="{37D20407-62D7-4FDE-94AE-2F8D4E87EE60}"/>
    <cellStyle name="Вычисление 2 4 2 4 3" xfId="6443" xr:uid="{027BDEF1-E0BE-46E8-8927-1957D08AA9DD}"/>
    <cellStyle name="Вычисление 2 4 2 4 4" xfId="7945" xr:uid="{CCD277CC-A3E1-4F91-B809-E736D099C380}"/>
    <cellStyle name="Вычисление 2 4 2 4 5" xfId="10969" xr:uid="{39123198-36F3-4517-9EFB-1E28D17DDF7D}"/>
    <cellStyle name="Вычисление 2 4 2 4 6" xfId="14069" xr:uid="{99362C4F-C332-4C8B-A510-7F30049184CC}"/>
    <cellStyle name="Вычисление 2 4 2 4 7" xfId="18639" xr:uid="{852CAE71-69AF-44E3-BC6F-011AA8328307}"/>
    <cellStyle name="Вычисление 2 4 2 5" xfId="2588" xr:uid="{46546133-FB71-4960-BB04-5E4055C51098}"/>
    <cellStyle name="Вычисление 2 4 2 5 2" xfId="4839" xr:uid="{ABBBE0EC-0177-48F3-BFE5-1040F2D38372}"/>
    <cellStyle name="Вычисление 2 4 2 5 3" xfId="6445" xr:uid="{4B154011-7181-4763-8DD9-0E268AFD236F}"/>
    <cellStyle name="Вычисление 2 4 2 5 4" xfId="9470" xr:uid="{D8580FC0-5134-46A4-A7A4-12A67E12935B}"/>
    <cellStyle name="Вычисление 2 4 2 5 5" xfId="12460" xr:uid="{3F3A336D-46CA-4FC8-B2BC-1054B4D89F60}"/>
    <cellStyle name="Вычисление 2 4 2 5 6" xfId="14179" xr:uid="{240E3F73-B3BA-49DC-8877-EF0B7CF16A49}"/>
    <cellStyle name="Вычисление 2 4 2 5 7" xfId="16892" xr:uid="{A833A3CC-0F7F-4B3B-98E5-79BC56703E03}"/>
    <cellStyle name="Вычисление 2 4 2 5 8" xfId="20117" xr:uid="{92AD773A-B28F-4361-AD09-574A2E8E2F09}"/>
    <cellStyle name="Вычисление 2 4 2 6" xfId="2782" xr:uid="{CC157CCF-083A-457E-9FF5-C62483112345}"/>
    <cellStyle name="Вычисление 2 4 2 6 2" xfId="5032" xr:uid="{3419C08E-2E63-4A0E-AD99-F03685F94CEC}"/>
    <cellStyle name="Вычисление 2 4 2 6 3" xfId="6447" xr:uid="{C2561142-5806-4C7B-8DDB-2349F56EC989}"/>
    <cellStyle name="Вычисление 2 4 2 6 4" xfId="9663" xr:uid="{508DCFB3-9105-4071-9830-D0F016E60384}"/>
    <cellStyle name="Вычисление 2 4 2 6 5" xfId="12653" xr:uid="{96F57202-C5C5-4A64-BF88-D5730E797283}"/>
    <cellStyle name="Вычисление 2 4 2 6 6" xfId="14308" xr:uid="{6354A532-D8F1-4288-87EC-6AE1634AFD12}"/>
    <cellStyle name="Вычисление 2 4 2 6 7" xfId="17085" xr:uid="{29EC421F-652E-4340-AFC4-505CF3398710}"/>
    <cellStyle name="Вычисление 2 4 2 6 8" xfId="20311" xr:uid="{655F1CB3-7133-445D-B4BF-E57A2B5362BE}"/>
    <cellStyle name="Вычисление 2 4 2 7" xfId="508" xr:uid="{D2FFBAC8-93D9-4785-903E-D83A8D5AF0A7}"/>
    <cellStyle name="Вычисление 2 4 2 7 2" xfId="5253" xr:uid="{131805A6-74B0-43FE-AD89-2228EB075CA8}"/>
    <cellStyle name="Вычисление 2 4 2 7 3" xfId="9882" xr:uid="{3805DDF4-3D1D-48C7-84E9-0246B2900246}"/>
    <cellStyle name="Вычисление 2 4 2 7 4" xfId="12874" xr:uid="{A75C95BB-A8A0-499A-AED8-E26585056143}"/>
    <cellStyle name="Вычисление 2 4 2 7 5" xfId="13447" xr:uid="{DE9BFE7A-F07A-4C07-B648-825A4DB2DF2D}"/>
    <cellStyle name="Вычисление 2 4 2 7 6" xfId="17304" xr:uid="{2135118C-16F5-4588-A054-9D4DB7443B18}"/>
    <cellStyle name="Вычисление 2 4 2 8" xfId="5516" xr:uid="{5EAD09B5-DBCD-43F8-9B6B-3898A56BC036}"/>
    <cellStyle name="Вычисление 2 4 2 8 2" xfId="10147" xr:uid="{42BC8E5E-F7C9-4ED5-A578-D93A4EE133EE}"/>
    <cellStyle name="Вычисление 2 4 2 8 3" xfId="13139" xr:uid="{AFC20388-2254-46E5-8496-5269CD1CBD7D}"/>
    <cellStyle name="Вычисление 2 4 2 8 4" xfId="13950" xr:uid="{08961144-4E09-473C-9A12-EFBCBDF98C4F}"/>
    <cellStyle name="Вычисление 2 4 2 8 5" xfId="17565" xr:uid="{B2D57BD8-ECCC-460B-8E7C-23ABF7EA16DC}"/>
    <cellStyle name="Вычисление 2 4 2 9" xfId="5944" xr:uid="{E5C1CC63-0E04-4C43-BABD-2E4EB89EA5FE}"/>
    <cellStyle name="Вычисление 2 4 20" xfId="17971" xr:uid="{A78675DA-2443-429D-AB6C-B0B227CE0D26}"/>
    <cellStyle name="Вычисление 2 4 3" xfId="253" xr:uid="{7E4EB706-F6A7-4AAF-B238-19D8A8261741}"/>
    <cellStyle name="Вычисление 2 4 3 10" xfId="7400" xr:uid="{35FC7B6B-8BEF-4325-AD66-C70B41AC3D14}"/>
    <cellStyle name="Вычисление 2 4 3 11" xfId="10460" xr:uid="{20E07BAC-E50B-4214-A36C-BE027616B120}"/>
    <cellStyle name="Вычисление 2 4 3 12" xfId="13528" xr:uid="{045EA534-20DC-4ABE-B023-B93E0A0F97F4}"/>
    <cellStyle name="Вычисление 2 4 3 13" xfId="16320" xr:uid="{19A3153B-295B-4450-B923-22BAA8D64FF1}"/>
    <cellStyle name="Вычисление 2 4 3 14" xfId="17896" xr:uid="{EFC5FFFC-CA91-40FF-8EA0-3186B345CEE4}"/>
    <cellStyle name="Вычисление 2 4 3 15" xfId="18131" xr:uid="{400E060A-ECCD-41AD-BFA7-2F7C96E365C6}"/>
    <cellStyle name="Вычисление 2 4 3 2" xfId="1776" xr:uid="{0E07DFDF-32DA-42D8-9732-86A8C217FC3E}"/>
    <cellStyle name="Вычисление 2 4 3 2 2" xfId="4034" xr:uid="{35DBB6C0-7A21-4E04-ACBF-CB27E4711512}"/>
    <cellStyle name="Вычисление 2 4 3 2 3" xfId="6450" xr:uid="{364AC277-677F-469C-952A-E57FEFBB6B47}"/>
    <cellStyle name="Вычисление 2 4 3 2 4" xfId="8659" xr:uid="{23A06C9A-EC99-4491-9A0F-A49D2C826956}"/>
    <cellStyle name="Вычисление 2 4 3 2 5" xfId="11649" xr:uid="{42A6115E-52B6-4BF0-B0D3-0099B6BF7F97}"/>
    <cellStyle name="Вычисление 2 4 3 2 6" xfId="14618" xr:uid="{6C0AF48A-F4F0-420A-894C-7C0EB57F353D}"/>
    <cellStyle name="Вычисление 2 4 3 2 7" xfId="19311" xr:uid="{884DC1E5-A3DE-4BB6-940F-AA44E880F1E1}"/>
    <cellStyle name="Вычисление 2 4 3 3" xfId="1949" xr:uid="{59C2DB6A-2018-40D4-9F5E-EBF1974858E3}"/>
    <cellStyle name="Вычисление 2 4 3 3 2" xfId="4207" xr:uid="{BC7BDB85-278C-44EC-852F-EB116CF37BE9}"/>
    <cellStyle name="Вычисление 2 4 3 3 3" xfId="5676" xr:uid="{1AF0FD2D-B61D-40D2-BF30-1F15DDE1D5F2}"/>
    <cellStyle name="Вычисление 2 4 3 3 4" xfId="8832" xr:uid="{128A869B-D2CC-4F6C-A2EC-5B0867069CE2}"/>
    <cellStyle name="Вычисление 2 4 3 3 5" xfId="11822" xr:uid="{BDEB84BB-B406-42AE-B114-11EE3C0B742F}"/>
    <cellStyle name="Вычисление 2 4 3 3 6" xfId="15946" xr:uid="{7CA800F3-B5C5-42BB-BF07-F19CB8D999F1}"/>
    <cellStyle name="Вычисление 2 4 3 3 7" xfId="19484" xr:uid="{D1D44934-3DFB-4219-BFFF-DEC15B206BB0}"/>
    <cellStyle name="Вычисление 2 4 3 4" xfId="1177" xr:uid="{75C9EB35-2B1E-4702-BCAF-60789F2EF3B4}"/>
    <cellStyle name="Вычисление 2 4 3 4 2" xfId="3442" xr:uid="{EDB5348E-8635-4E84-8DED-C2E57E7B5F6A}"/>
    <cellStyle name="Вычисление 2 4 3 4 3" xfId="6451" xr:uid="{BB2B4657-12C2-49A8-BCB7-BB82F383B0C7}"/>
    <cellStyle name="Вычисление 2 4 3 4 4" xfId="7402" xr:uid="{7CB610BA-CCE3-48C8-BA42-2CD02D01F2C4}"/>
    <cellStyle name="Вычисление 2 4 3 4 5" xfId="11049" xr:uid="{B592906A-9931-4968-BBC9-1FB6B92FA64B}"/>
    <cellStyle name="Вычисление 2 4 3 4 6" xfId="15597" xr:uid="{3E57DDB0-970C-4149-AF23-D883C8D12098}"/>
    <cellStyle name="Вычисление 2 4 3 4 7" xfId="18719" xr:uid="{E4977079-8B0C-4890-BC80-D959DD4A8CE6}"/>
    <cellStyle name="Вычисление 2 4 3 5" xfId="2482" xr:uid="{F6FB2E64-09C4-4AF4-A2B9-55D396657F7B}"/>
    <cellStyle name="Вычисление 2 4 3 5 2" xfId="4737" xr:uid="{9EC19B49-1F84-4EF0-9C13-DA0FCECDD6BC}"/>
    <cellStyle name="Вычисление 2 4 3 5 3" xfId="6452" xr:uid="{8CA8BC39-3549-4C48-BC26-40CB34B10EEA}"/>
    <cellStyle name="Вычисление 2 4 3 5 4" xfId="9365" xr:uid="{30262BA2-730D-41F2-859D-E551976F30CC}"/>
    <cellStyle name="Вычисление 2 4 3 5 5" xfId="12355" xr:uid="{201C4C1D-294D-4423-A1BA-23093FFA8C08}"/>
    <cellStyle name="Вычисление 2 4 3 5 6" xfId="13784" xr:uid="{0506DAB1-1738-4D7A-AB25-C7B3849CFE41}"/>
    <cellStyle name="Вычисление 2 4 3 5 7" xfId="16790" xr:uid="{9A7B884D-E583-428D-A60B-9310BD6796B9}"/>
    <cellStyle name="Вычисление 2 4 3 5 8" xfId="20014" xr:uid="{9BA8499C-BA75-4450-8EF5-666D5C23E922}"/>
    <cellStyle name="Вычисление 2 4 3 6" xfId="2857" xr:uid="{53E0F687-5454-46CC-AC1C-DD8060ACED1A}"/>
    <cellStyle name="Вычисление 2 4 3 6 2" xfId="5107" xr:uid="{1AD98AC6-C48D-4D7D-9630-4E345A18D686}"/>
    <cellStyle name="Вычисление 2 4 3 6 3" xfId="6453" xr:uid="{76C56E86-0C97-4A00-98FD-FBE900A86892}"/>
    <cellStyle name="Вычисление 2 4 3 6 4" xfId="9738" xr:uid="{1F30F0C8-9D6B-4163-ABF8-EFC1F6E14B18}"/>
    <cellStyle name="Вычисление 2 4 3 6 5" xfId="12728" xr:uid="{8B3E09D4-184A-4E60-AED0-565F207EA717}"/>
    <cellStyle name="Вычисление 2 4 3 6 6" xfId="14203" xr:uid="{2E7AA0AF-5115-45D8-B13D-4D0E65231E40}"/>
    <cellStyle name="Вычисление 2 4 3 6 7" xfId="17160" xr:uid="{496C39E4-5856-42A2-957B-7641812554A8}"/>
    <cellStyle name="Вычисление 2 4 3 6 8" xfId="20386" xr:uid="{CD137B1C-8E74-4E41-A587-77433EC7A6A4}"/>
    <cellStyle name="Вычисление 2 4 3 7" xfId="588" xr:uid="{5238C119-5535-4646-9AF9-1FB662D2D4A5}"/>
    <cellStyle name="Вычисление 2 4 3 7 2" xfId="5219" xr:uid="{085A1F68-6948-49D8-BD70-8897DB96D066}"/>
    <cellStyle name="Вычисление 2 4 3 7 3" xfId="9848" xr:uid="{CFDEC838-EF55-4AF2-B41B-21BF4431C9FD}"/>
    <cellStyle name="Вычисление 2 4 3 7 4" xfId="12840" xr:uid="{FD5143CC-1D58-445E-8251-E082BD84575D}"/>
    <cellStyle name="Вычисление 2 4 3 7 5" xfId="15742" xr:uid="{7405EA07-F00B-4F1B-86DA-84DF8532B48B}"/>
    <cellStyle name="Вычисление 2 4 3 7 6" xfId="17270" xr:uid="{E01FD99B-019F-4B3C-AE8C-11A05477ADFD}"/>
    <cellStyle name="Вычисление 2 4 3 8" xfId="5591" xr:uid="{CF9D9140-42ED-4BC0-91FC-37DA8AAB7162}"/>
    <cellStyle name="Вычисление 2 4 3 8 2" xfId="10222" xr:uid="{765E08D6-9021-4383-B957-F23446BA1255}"/>
    <cellStyle name="Вычисление 2 4 3 8 3" xfId="13214" xr:uid="{D5E58428-BEF8-4802-A899-4842406193EF}"/>
    <cellStyle name="Вычисление 2 4 3 8 4" xfId="14910" xr:uid="{28009825-CA56-4F7C-B035-FAABC90E4C52}"/>
    <cellStyle name="Вычисление 2 4 3 8 5" xfId="17640" xr:uid="{72E01F9C-5A9C-47B9-9456-85DA5F7A872B}"/>
    <cellStyle name="Вычисление 2 4 3 9" xfId="6449" xr:uid="{CCA281CD-72F4-4E57-8D35-7A39DB9461A3}"/>
    <cellStyle name="Вычисление 2 4 4" xfId="668" xr:uid="{AA3537E4-7AA4-457E-A17F-555F9A20A1C1}"/>
    <cellStyle name="Вычисление 2 4 4 10" xfId="18215" xr:uid="{B01B1E2C-A8CC-436B-8F17-60BB6940BD91}"/>
    <cellStyle name="Вычисление 2 4 4 2" xfId="2029" xr:uid="{0618E50F-FBCE-4CAB-9B38-6B1C47C94D5A}"/>
    <cellStyle name="Вычисление 2 4 4 2 2" xfId="4287" xr:uid="{5D5DD7F1-36EB-40DE-B03B-8ED07389F5C8}"/>
    <cellStyle name="Вычисление 2 4 4 2 3" xfId="8912" xr:uid="{0A60B978-8F7E-457C-A3DC-B63F01D6D872}"/>
    <cellStyle name="Вычисление 2 4 4 2 4" xfId="11902" xr:uid="{103C377D-FF9C-4A14-864D-C6E8CDF04B5A}"/>
    <cellStyle name="Вычисление 2 4 4 2 5" xfId="13550" xr:uid="{32DAFDA9-4ADD-4139-BFC9-5FD4A142660D}"/>
    <cellStyle name="Вычисление 2 4 4 2 6" xfId="19564" xr:uid="{CA671496-9FB3-4D7D-A20F-DC84B7A6822A}"/>
    <cellStyle name="Вычисление 2 4 4 3" xfId="1257" xr:uid="{4A4C1820-A4A1-454A-836B-AAA8DCBCFCEC}"/>
    <cellStyle name="Вычисление 2 4 4 3 2" xfId="3522" xr:uid="{04C9497B-3C2F-411C-8F37-DAB44F774856}"/>
    <cellStyle name="Вычисление 2 4 4 3 3" xfId="7782" xr:uid="{00B9BD13-952B-452E-AA1F-E686D5C60F99}"/>
    <cellStyle name="Вычисление 2 4 4 3 4" xfId="11129" xr:uid="{CF22EE22-F0ED-4E12-9059-693331E7FCD7}"/>
    <cellStyle name="Вычисление 2 4 4 3 5" xfId="14163" xr:uid="{2F96E3BB-BC7F-4C96-8C88-0890C520579F}"/>
    <cellStyle name="Вычисление 2 4 4 3 6" xfId="18799" xr:uid="{00A49DA6-3A4C-4886-B23E-3CF115234F46}"/>
    <cellStyle name="Вычисление 2 4 4 4" xfId="2938" xr:uid="{F6AB3713-AE57-4373-8545-51727A778471}"/>
    <cellStyle name="Вычисление 2 4 4 5" xfId="6454" xr:uid="{0EBB4CA9-608B-4CD0-A856-4ADC0F7817DA}"/>
    <cellStyle name="Вычисление 2 4 4 6" xfId="8356" xr:uid="{76202F0D-DC2A-4566-8DD2-CD03DE6728EB}"/>
    <cellStyle name="Вычисление 2 4 4 7" xfId="10540" xr:uid="{FCFC708D-C08E-4417-81F3-5F021C62588A}"/>
    <cellStyle name="Вычисление 2 4 4 8" xfId="14350" xr:uid="{742F4583-3395-4C66-92D4-028727047005}"/>
    <cellStyle name="Вычисление 2 4 4 9" xfId="16400" xr:uid="{2F41BF79-5425-4C3F-A590-C70CBE7BF7AC}"/>
    <cellStyle name="Вычисление 2 4 5" xfId="789" xr:uid="{4E65FFDC-41A0-4C82-8EFC-520E5C7108FA}"/>
    <cellStyle name="Вычисление 2 4 5 10" xfId="18336" xr:uid="{A2F3CA45-418B-49D1-AE91-27BD85C17C4D}"/>
    <cellStyle name="Вычисление 2 4 5 2" xfId="2150" xr:uid="{369CA8EE-CD21-4CC1-8AE6-F8D6CAA9200F}"/>
    <cellStyle name="Вычисление 2 4 5 2 2" xfId="4408" xr:uid="{0AA1B11F-AED2-4ECA-B00E-7D50DD3D429F}"/>
    <cellStyle name="Вычисление 2 4 5 2 3" xfId="9033" xr:uid="{9842D017-09CA-4606-9E08-D0676DE18B9D}"/>
    <cellStyle name="Вычисление 2 4 5 2 4" xfId="12023" xr:uid="{76993945-EA6E-44D6-AF51-A19D599674FF}"/>
    <cellStyle name="Вычисление 2 4 5 2 5" xfId="14881" xr:uid="{E53E0B57-FF00-4218-8052-4E484B71622A}"/>
    <cellStyle name="Вычисление 2 4 5 2 6" xfId="19685" xr:uid="{45FCD019-E2B9-4D93-BA19-7DCB6B2BD9ED}"/>
    <cellStyle name="Вычисление 2 4 5 3" xfId="1378" xr:uid="{F3B3CF68-460C-4B88-B90E-192CD4E7C63E}"/>
    <cellStyle name="Вычисление 2 4 5 3 2" xfId="3643" xr:uid="{B3A72EAC-2EE4-474A-A40D-DD8777168105}"/>
    <cellStyle name="Вычисление 2 4 5 3 3" xfId="7433" xr:uid="{75E792C9-45C2-4716-92DA-53E1F5742B82}"/>
    <cellStyle name="Вычисление 2 4 5 3 4" xfId="11250" xr:uid="{DBA21A31-B76D-4797-B8E5-06ED374786CB}"/>
    <cellStyle name="Вычисление 2 4 5 3 5" xfId="13927" xr:uid="{B566F78B-137B-4DCE-ABEF-7DDF4AC4AE97}"/>
    <cellStyle name="Вычисление 2 4 5 3 6" xfId="18920" xr:uid="{41C19690-373F-475C-98A8-D4ABBD61653D}"/>
    <cellStyle name="Вычисление 2 4 5 4" xfId="3059" xr:uid="{E88A0110-77A5-4A0B-90E9-D9B297BDA059}"/>
    <cellStyle name="Вычисление 2 4 5 5" xfId="6455" xr:uid="{12EE72D3-7674-480D-9135-6904B7604BE4}"/>
    <cellStyle name="Вычисление 2 4 5 6" xfId="7287" xr:uid="{639BDF12-7F02-4529-AA10-82A6CB6A8977}"/>
    <cellStyle name="Вычисление 2 4 5 7" xfId="10661" xr:uid="{08A4BDCB-A0C8-434B-8FBA-0DA042482C95}"/>
    <cellStyle name="Вычисление 2 4 5 8" xfId="13416" xr:uid="{CAB688DC-E1E1-457B-9E54-D5F459FCE12C}"/>
    <cellStyle name="Вычисление 2 4 5 9" xfId="16521" xr:uid="{88CEF157-FCBD-4F28-83C9-8BBB764B515E}"/>
    <cellStyle name="Вычисление 2 4 6" xfId="865" xr:uid="{DC012084-F2F0-44BE-B89F-B7312A6AF892}"/>
    <cellStyle name="Вычисление 2 4 6 10" xfId="18412" xr:uid="{D0C1482F-ECFE-4533-84D2-EABAB5E0C6DF}"/>
    <cellStyle name="Вычисление 2 4 6 2" xfId="2226" xr:uid="{29D7945E-1846-4DD3-9998-BB1754F7D3FD}"/>
    <cellStyle name="Вычисление 2 4 6 2 2" xfId="4484" xr:uid="{CA921498-86E1-41A0-8EE5-7519BE03D2F8}"/>
    <cellStyle name="Вычисление 2 4 6 2 3" xfId="9109" xr:uid="{C28AA763-347B-46A8-B2A5-0E80E23261FB}"/>
    <cellStyle name="Вычисление 2 4 6 2 4" xfId="12099" xr:uid="{6E8DAB1B-AE21-47E6-9330-E46495C59E87}"/>
    <cellStyle name="Вычисление 2 4 6 2 5" xfId="14218" xr:uid="{51EBD4C3-BEF5-465C-8CD5-A4A521FC4B53}"/>
    <cellStyle name="Вычисление 2 4 6 2 6" xfId="19761" xr:uid="{6062CF6F-DB28-4696-8678-5BCB29867830}"/>
    <cellStyle name="Вычисление 2 4 6 3" xfId="1454" xr:uid="{AE6B0044-2788-4ED8-A3D4-F6DCABAD01A1}"/>
    <cellStyle name="Вычисление 2 4 6 3 2" xfId="3719" xr:uid="{A6C77D9B-2D63-43E3-8E48-7D3C38E9A05A}"/>
    <cellStyle name="Вычисление 2 4 6 3 3" xfId="7635" xr:uid="{A0A5DFFB-4BEF-4715-9A97-98DE89BEFE2C}"/>
    <cellStyle name="Вычисление 2 4 6 3 4" xfId="11326" xr:uid="{AAAABA8B-0EDF-48C2-82BE-CD5822BDCE50}"/>
    <cellStyle name="Вычисление 2 4 6 3 5" xfId="14301" xr:uid="{BDB6DBCA-2C8F-4BE8-8C5B-72661E71C934}"/>
    <cellStyle name="Вычисление 2 4 6 3 6" xfId="18996" xr:uid="{FF12DCD6-E37B-4388-AEBE-C3608E2D6328}"/>
    <cellStyle name="Вычисление 2 4 6 4" xfId="3135" xr:uid="{5571E21B-CF8A-405C-88D0-376C1E2D85DC}"/>
    <cellStyle name="Вычисление 2 4 6 5" xfId="6456" xr:uid="{36F1BCBB-F71A-45EE-9CE7-38930CEFF7BA}"/>
    <cellStyle name="Вычисление 2 4 6 6" xfId="8173" xr:uid="{BF5922E7-CC92-4D4E-8DE3-FBBD06B9E09E}"/>
    <cellStyle name="Вычисление 2 4 6 7" xfId="10737" xr:uid="{8F09561F-F08F-4E54-9B46-548471E2CFC0}"/>
    <cellStyle name="Вычисление 2 4 6 8" xfId="15979" xr:uid="{6C8644C2-55FD-45DE-BF76-07C82C2534BB}"/>
    <cellStyle name="Вычисление 2 4 6 9" xfId="16597" xr:uid="{BBF1649F-9571-4207-A341-9B090DCF0656}"/>
    <cellStyle name="Вычисление 2 4 7" xfId="956" xr:uid="{5A384453-7012-4CCF-9592-F1BC22ECA729}"/>
    <cellStyle name="Вычисление 2 4 7 10" xfId="18503" xr:uid="{A4FDCB58-6CEA-44C2-ADA4-3BB613F1EAA0}"/>
    <cellStyle name="Вычисление 2 4 7 2" xfId="2317" xr:uid="{C7E1C91A-0D2C-4660-B267-E56C8FA3CB6A}"/>
    <cellStyle name="Вычисление 2 4 7 2 2" xfId="4575" xr:uid="{5502223E-A85A-4E37-8B27-F520DC89E55C}"/>
    <cellStyle name="Вычисление 2 4 7 2 3" xfId="9200" xr:uid="{502F4CC0-52C7-4746-814F-F415E0DF0C11}"/>
    <cellStyle name="Вычисление 2 4 7 2 4" xfId="12190" xr:uid="{9E8C2313-298C-4C5B-A4D9-CB4D653116FB}"/>
    <cellStyle name="Вычисление 2 4 7 2 5" xfId="14385" xr:uid="{8217738B-ABC0-4B66-9938-DC568B52EEF2}"/>
    <cellStyle name="Вычисление 2 4 7 2 6" xfId="19852" xr:uid="{7AA6B956-90F9-460B-8CF4-95621555C69B}"/>
    <cellStyle name="Вычисление 2 4 7 3" xfId="1545" xr:uid="{7E546FB8-7595-4DE5-BF64-46A6B389C4D0}"/>
    <cellStyle name="Вычисление 2 4 7 3 2" xfId="3810" xr:uid="{2793FB60-D7F1-4388-A494-E0F1EF2A6F0D}"/>
    <cellStyle name="Вычисление 2 4 7 3 3" xfId="7579" xr:uid="{018B4CF0-011C-44E0-AAC3-75E1B368E2E0}"/>
    <cellStyle name="Вычисление 2 4 7 3 4" xfId="11417" xr:uid="{BAB2C1A2-0A9B-4E5D-BB40-21C895DE096D}"/>
    <cellStyle name="Вычисление 2 4 7 3 5" xfId="13790" xr:uid="{79D9353C-88F8-4A4A-B2B7-BB6678DE892E}"/>
    <cellStyle name="Вычисление 2 4 7 3 6" xfId="19087" xr:uid="{C2757E0A-E1F4-4E09-84D0-18E5949C5F41}"/>
    <cellStyle name="Вычисление 2 4 7 4" xfId="3226" xr:uid="{1F3CDB9B-EE4E-440E-97BB-C8B4B9753E0A}"/>
    <cellStyle name="Вычисление 2 4 7 5" xfId="5662" xr:uid="{100F1114-612D-4BD2-927B-CC372B8F6E10}"/>
    <cellStyle name="Вычисление 2 4 7 6" xfId="8090" xr:uid="{1C38B902-A238-452D-9AFA-25BA8E5EDA7A}"/>
    <cellStyle name="Вычисление 2 4 7 7" xfId="10828" xr:uid="{2865D623-056C-493D-824B-1714027BB50B}"/>
    <cellStyle name="Вычисление 2 4 7 8" xfId="12828" xr:uid="{322FBD2A-B4DD-4748-B35B-1F1C1F337886}"/>
    <cellStyle name="Вычисление 2 4 7 9" xfId="16688" xr:uid="{D96EA33D-C091-4667-8DE9-26FFB3B48145}"/>
    <cellStyle name="Вычисление 2 4 8" xfId="1008" xr:uid="{98B96260-B2D1-4E2E-9463-79A9F6696A6C}"/>
    <cellStyle name="Вычисление 2 4 8 2" xfId="2369" xr:uid="{89FC4C85-1E2B-4FC3-95A9-66F7D9929E68}"/>
    <cellStyle name="Вычисление 2 4 8 2 2" xfId="4627" xr:uid="{D8D176E7-E115-4F23-AC37-1CD31AECB4E8}"/>
    <cellStyle name="Вычисление 2 4 8 2 3" xfId="9252" xr:uid="{12018B63-B522-4593-B295-6B32BE02344E}"/>
    <cellStyle name="Вычисление 2 4 8 2 4" xfId="12242" xr:uid="{A3ED4762-292D-4FD2-B317-050252B0B9B8}"/>
    <cellStyle name="Вычисление 2 4 8 2 5" xfId="14035" xr:uid="{E1E662B7-98E7-4A45-BBDF-754E9DE57C89}"/>
    <cellStyle name="Вычисление 2 4 8 2 6" xfId="19904" xr:uid="{FCDD8A6B-7814-4DD6-94FE-1E907A948764}"/>
    <cellStyle name="Вычисление 2 4 8 3" xfId="3278" xr:uid="{9DF61F74-83B4-418A-95DB-62530DA1A149}"/>
    <cellStyle name="Вычисление 2 4 8 4" xfId="6457" xr:uid="{227850C3-9E8F-4C0C-89DD-47E40C669794}"/>
    <cellStyle name="Вычисление 2 4 8 5" xfId="8033" xr:uid="{6BC6E021-7BDC-4867-8863-53CD0F71BB1A}"/>
    <cellStyle name="Вычисление 2 4 8 6" xfId="10880" xr:uid="{AA806155-EA91-4153-8286-06051BB635D4}"/>
    <cellStyle name="Вычисление 2 4 8 7" xfId="15602" xr:uid="{751398C9-577A-4BE5-ABE2-2D027CFBD97F}"/>
    <cellStyle name="Вычисление 2 4 8 8" xfId="18555" xr:uid="{13559A3F-1791-49F2-A9BD-3D061024FF34}"/>
    <cellStyle name="Вычисление 2 4 9" xfId="1924" xr:uid="{2C14568D-711A-487C-96E1-0D3F18AA797E}"/>
    <cellStyle name="Вычисление 2 4 9 2" xfId="4182" xr:uid="{2BC3A353-979B-466B-B3D5-AF63EC5594DB}"/>
    <cellStyle name="Вычисление 2 4 9 3" xfId="8807" xr:uid="{13C181BF-2098-436A-AFB0-14AB9D0FF9FD}"/>
    <cellStyle name="Вычисление 2 4 9 4" xfId="11797" xr:uid="{9C299E80-0AD8-4AA5-925A-C78F91A09AB9}"/>
    <cellStyle name="Вычисление 2 4 9 5" xfId="14269" xr:uid="{40DFD20B-26F8-4E7A-85C0-ACCE8BD89755}"/>
    <cellStyle name="Вычисление 2 4 9 6" xfId="19459" xr:uid="{D6A660C7-AFE0-4E98-A019-21E2E2631A8B}"/>
    <cellStyle name="Вычисление 2 5" xfId="93" xr:uid="{00000000-0005-0000-0000-000041000000}"/>
    <cellStyle name="Вычисление 2 5 10" xfId="2514" xr:uid="{43F96036-ED7A-49E0-A5FD-7BE664A4500C}"/>
    <cellStyle name="Вычисление 2 5 10 2" xfId="4769" xr:uid="{7CAB8174-738A-4D70-838F-BAFBE31EC03D}"/>
    <cellStyle name="Вычисление 2 5 10 3" xfId="9397" xr:uid="{B8898DCC-0230-49FF-90A1-32917D9C788A}"/>
    <cellStyle name="Вычисление 2 5 10 4" xfId="12387" xr:uid="{9864F88C-5D06-4F68-A8B2-6AB808CA0E64}"/>
    <cellStyle name="Вычисление 2 5 10 5" xfId="15160" xr:uid="{737FC3B4-C6EF-430B-8F07-E25AE5132E95}"/>
    <cellStyle name="Вычисление 2 5 10 6" xfId="16822" xr:uid="{89C17F0C-2A86-4F9C-87AC-C25509E91E8F}"/>
    <cellStyle name="Вычисление 2 5 10 7" xfId="20046" xr:uid="{0A425AB1-DDEA-4F6A-A59E-5255D29CADCB}"/>
    <cellStyle name="Вычисление 2 5 11" xfId="2702" xr:uid="{B0467234-5470-448D-A6CE-0EAEFB65AA8C}"/>
    <cellStyle name="Вычисление 2 5 11 2" xfId="4952" xr:uid="{88CC9AA1-314C-44E8-A328-F983C7A504AA}"/>
    <cellStyle name="Вычисление 2 5 11 3" xfId="9583" xr:uid="{2FF5844B-1277-45F0-B40D-D97E6AB0F6C8}"/>
    <cellStyle name="Вычисление 2 5 11 4" xfId="12573" xr:uid="{8CC7D004-E30E-4BA6-9B7C-D089F986011B}"/>
    <cellStyle name="Вычисление 2 5 11 5" xfId="14765" xr:uid="{115EA84B-FE97-45E7-B228-B23DF656D6C8}"/>
    <cellStyle name="Вычисление 2 5 11 6" xfId="17005" xr:uid="{79015114-D721-411D-AEBF-281E22CCDD02}"/>
    <cellStyle name="Вычисление 2 5 11 7" xfId="20231" xr:uid="{E7E8444D-B486-4B9E-B774-7B278E0BA727}"/>
    <cellStyle name="Вычисление 2 5 12" xfId="438" xr:uid="{AA5FE43D-5C59-4638-8E84-B46E62F2782D}"/>
    <cellStyle name="Вычисление 2 5 12 2" xfId="5238" xr:uid="{16D753E7-FD21-4D81-B448-2F39F41C0488}"/>
    <cellStyle name="Вычисление 2 5 12 3" xfId="9867" xr:uid="{90553341-89CA-40BE-A205-045F47F03613}"/>
    <cellStyle name="Вычисление 2 5 12 4" xfId="12859" xr:uid="{0F80982A-BC77-4085-843D-0B39C5C4A01A}"/>
    <cellStyle name="Вычисление 2 5 12 5" xfId="15039" xr:uid="{678A5E76-D5FC-45C4-AACC-8ACA315F7D2B}"/>
    <cellStyle name="Вычисление 2 5 12 6" xfId="17289" xr:uid="{43BC143F-668D-4E02-AAC6-D9B58FDE1D48}"/>
    <cellStyle name="Вычисление 2 5 13" xfId="5436" xr:uid="{21202AE0-7F99-41BC-BCC0-3BF6DF0C443F}"/>
    <cellStyle name="Вычисление 2 5 13 2" xfId="10067" xr:uid="{C40FED78-7D9E-468C-8000-CDAFCD43FFB3}"/>
    <cellStyle name="Вычисление 2 5 13 3" xfId="13059" xr:uid="{DF07515C-0DE4-4CDD-807A-BAABDA5E193C}"/>
    <cellStyle name="Вычисление 2 5 13 4" xfId="13490" xr:uid="{0DA34ABD-81B0-400E-B78A-22B9ADAB91C2}"/>
    <cellStyle name="Вычисление 2 5 13 5" xfId="17485" xr:uid="{4DAFF16E-1861-43FB-A967-0955C13B30E0}"/>
    <cellStyle name="Вычисление 2 5 14" xfId="6458" xr:uid="{AD412A6C-EA8E-46CE-B516-027655894D20}"/>
    <cellStyle name="Вычисление 2 5 15" xfId="8547" xr:uid="{6B92BBA8-B137-4E43-91B6-05774A14CF49}"/>
    <cellStyle name="Вычисление 2 5 16" xfId="10310" xr:uid="{3DE04E19-58E3-4E26-8F2B-B6B554B5AA84}"/>
    <cellStyle name="Вычисление 2 5 17" xfId="15506" xr:uid="{AB9FC6D4-85F6-4DC7-A222-B0EFBB5049E2}"/>
    <cellStyle name="Вычисление 2 5 18" xfId="16170" xr:uid="{06FFAEE0-E33E-41EF-8BB4-E9A54E4FE0C5}"/>
    <cellStyle name="Вычисление 2 5 19" xfId="17737" xr:uid="{E02FFAED-1524-4389-98C0-88AF7C4DB049}"/>
    <cellStyle name="Вычисление 2 5 2" xfId="182" xr:uid="{B441E5D6-4D9C-4B88-B85C-110B4495CB53}"/>
    <cellStyle name="Вычисление 2 5 2 10" xfId="8479" xr:uid="{AF90FC58-ECF7-49E7-A73B-9B0FCD0E93F5}"/>
    <cellStyle name="Вычисление 2 5 2 11" xfId="10385" xr:uid="{534BAB33-E88A-4132-975B-A6A62D5A3DEE}"/>
    <cellStyle name="Вычисление 2 5 2 12" xfId="13673" xr:uid="{7A175DD0-2F0E-41A3-A818-B09EC45A9FA5}"/>
    <cellStyle name="Вычисление 2 5 2 13" xfId="16245" xr:uid="{E9296C49-CCF7-453F-B95B-4256E871EE8C}"/>
    <cellStyle name="Вычисление 2 5 2 14" xfId="17825" xr:uid="{4C10214B-E611-4737-883B-CE228E111EF9}"/>
    <cellStyle name="Вычисление 2 5 2 15" xfId="18061" xr:uid="{72F1C9EE-7B6B-4C10-9756-5C49E1D4BE33}"/>
    <cellStyle name="Вычисление 2 5 2 2" xfId="1706" xr:uid="{39E46EDF-0165-4235-98C4-1B41DBFE7710}"/>
    <cellStyle name="Вычисление 2 5 2 2 2" xfId="3964" xr:uid="{C630F3AF-6878-46B7-BE32-1C2624ECEA05}"/>
    <cellStyle name="Вычисление 2 5 2 2 3" xfId="5736" xr:uid="{30E4B811-2D77-402A-9563-7BA4AC287EFC}"/>
    <cellStyle name="Вычисление 2 5 2 2 4" xfId="7406" xr:uid="{F93CDEDE-51F7-42A0-B78D-A5714750493B}"/>
    <cellStyle name="Вычисление 2 5 2 2 5" xfId="11578" xr:uid="{E7F045E9-F35E-4E87-A1AE-2330CBB92A91}"/>
    <cellStyle name="Вычисление 2 5 2 2 6" xfId="15625" xr:uid="{0D4F53C3-8DE0-4184-A67E-C9835D5FEC4F}"/>
    <cellStyle name="Вычисление 2 5 2 2 7" xfId="19241" xr:uid="{D0B1AB69-E077-48E0-AD33-92E645F546FC}"/>
    <cellStyle name="Вычисление 2 5 2 3" xfId="1887" xr:uid="{913DDE20-7492-4745-94ED-482A4F61A84C}"/>
    <cellStyle name="Вычисление 2 5 2 3 2" xfId="4145" xr:uid="{E867D568-D2BC-4CEC-87C0-C5475040CB32}"/>
    <cellStyle name="Вычисление 2 5 2 3 3" xfId="6459" xr:uid="{0C483349-EF4A-4799-A862-480ECAA9FF0D}"/>
    <cellStyle name="Вычисление 2 5 2 3 4" xfId="8770" xr:uid="{B2A38012-5D87-4FA7-9DC2-F9DA125E8B59}"/>
    <cellStyle name="Вычисление 2 5 2 3 5" xfId="11760" xr:uid="{44C89DAA-7282-4157-A274-610765344EEF}"/>
    <cellStyle name="Вычисление 2 5 2 3 6" xfId="13792" xr:uid="{EAD2E716-9FCA-4D4B-8F33-51FE2AC5A8F2}"/>
    <cellStyle name="Вычисление 2 5 2 3 7" xfId="19422" xr:uid="{CD465D1C-5C0D-4EAC-8F20-03A3579DE472}"/>
    <cellStyle name="Вычисление 2 5 2 4" xfId="1102" xr:uid="{780B6634-A006-4F1A-9CC6-1610E4D8533B}"/>
    <cellStyle name="Вычисление 2 5 2 4 2" xfId="3367" xr:uid="{753FC860-A338-462A-923A-B9B160B19D15}"/>
    <cellStyle name="Вычисление 2 5 2 4 3" xfId="6460" xr:uid="{CA1C4CAD-2E01-4616-9792-BC55C6441C5C}"/>
    <cellStyle name="Вычисление 2 5 2 4 4" xfId="7940" xr:uid="{4AFE0531-84CB-4781-92F2-FC709EF2B949}"/>
    <cellStyle name="Вычисление 2 5 2 4 5" xfId="10974" xr:uid="{D7E87B5A-559B-4260-B356-6D1433F6B31D}"/>
    <cellStyle name="Вычисление 2 5 2 4 6" xfId="15626" xr:uid="{5F4E4015-C75D-4F50-ACC3-6CC36C226B55}"/>
    <cellStyle name="Вычисление 2 5 2 4 7" xfId="18644" xr:uid="{DD8E540C-E63F-4E5E-80E1-8C97D966FAEE}"/>
    <cellStyle name="Вычисление 2 5 2 5" xfId="2626" xr:uid="{5878FF41-5A3D-4A26-8366-6459B12B040E}"/>
    <cellStyle name="Вычисление 2 5 2 5 2" xfId="4876" xr:uid="{A1D93B18-513D-4CEA-BF5D-71FDF9A9E349}"/>
    <cellStyle name="Вычисление 2 5 2 5 3" xfId="6461" xr:uid="{B3F0568A-8FDD-49AD-8F3A-B7B03D76DD02}"/>
    <cellStyle name="Вычисление 2 5 2 5 4" xfId="9507" xr:uid="{DAABC60F-2199-439A-AC5C-4285079F4078}"/>
    <cellStyle name="Вычисление 2 5 2 5 5" xfId="12497" xr:uid="{019B902C-468C-43DA-BF84-DC812D60D1D0}"/>
    <cellStyle name="Вычисление 2 5 2 5 6" xfId="15695" xr:uid="{49C9899D-61EC-402E-ACBF-FEA7571A1F3B}"/>
    <cellStyle name="Вычисление 2 5 2 5 7" xfId="16929" xr:uid="{670DE9BA-08FB-43DC-8A88-E1D9EB4C762C}"/>
    <cellStyle name="Вычисление 2 5 2 5 8" xfId="20155" xr:uid="{21FE1937-66A0-4EBB-9166-2EE99D0025DD}"/>
    <cellStyle name="Вычисление 2 5 2 6" xfId="2787" xr:uid="{6B90C351-72B2-46B1-8113-F53ACA32ACE2}"/>
    <cellStyle name="Вычисление 2 5 2 6 2" xfId="5037" xr:uid="{B8D0DFBE-1003-47AE-B0A1-573FBB0B52B3}"/>
    <cellStyle name="Вычисление 2 5 2 6 3" xfId="6462" xr:uid="{3A097236-F324-477A-93F1-47515E8BA5C7}"/>
    <cellStyle name="Вычисление 2 5 2 6 4" xfId="9668" xr:uid="{FD134374-E495-48D9-B069-4B5BB233B7B9}"/>
    <cellStyle name="Вычисление 2 5 2 6 5" xfId="12658" xr:uid="{ABCADA76-B3FC-4360-858B-44BD05A55B15}"/>
    <cellStyle name="Вычисление 2 5 2 6 6" xfId="13660" xr:uid="{C3B13024-F1BD-440D-AA15-6FB9D47A8313}"/>
    <cellStyle name="Вычисление 2 5 2 6 7" xfId="17090" xr:uid="{57A26984-3675-4C5F-B1CA-E46F15EEAAA7}"/>
    <cellStyle name="Вычисление 2 5 2 6 8" xfId="20316" xr:uid="{25E3606F-0656-4007-A3F4-A0FBB4B7C84A}"/>
    <cellStyle name="Вычисление 2 5 2 7" xfId="513" xr:uid="{A2CDFAC1-5894-40CA-AEBA-A632C100BB16}"/>
    <cellStyle name="Вычисление 2 5 2 7 2" xfId="5193" xr:uid="{9A311C4D-1740-4143-9032-60E515751CAA}"/>
    <cellStyle name="Вычисление 2 5 2 7 3" xfId="9823" xr:uid="{4647543C-ECBA-41EF-B78F-057C163599BF}"/>
    <cellStyle name="Вычисление 2 5 2 7 4" xfId="12814" xr:uid="{E8D3AAA4-DCB7-4F6C-96A3-E679E380C895}"/>
    <cellStyle name="Вычисление 2 5 2 7 5" xfId="15392" xr:uid="{09D51410-12EC-4682-93E5-C26C1C12C02A}"/>
    <cellStyle name="Вычисление 2 5 2 7 6" xfId="17245" xr:uid="{109979C6-DD8B-465A-993B-FD7678CDDA12}"/>
    <cellStyle name="Вычисление 2 5 2 8" xfId="5521" xr:uid="{E6CE73C7-5622-4491-A693-800F1925502E}"/>
    <cellStyle name="Вычисление 2 5 2 8 2" xfId="10152" xr:uid="{BB026610-F531-42F5-A22C-5D63247637AA}"/>
    <cellStyle name="Вычисление 2 5 2 8 3" xfId="13144" xr:uid="{23722F90-394C-4BD8-A78A-B43BF09984C3}"/>
    <cellStyle name="Вычисление 2 5 2 8 4" xfId="15753" xr:uid="{6CB3309E-F791-4138-A117-9440541A74C9}"/>
    <cellStyle name="Вычисление 2 5 2 8 5" xfId="17570" xr:uid="{22D18D5B-DBEC-4A4D-A130-8BA6427D1784}"/>
    <cellStyle name="Вычисление 2 5 2 9" xfId="5954" xr:uid="{D2FBCD27-791F-40A4-A4B9-BAAB9A3E74D1}"/>
    <cellStyle name="Вычисление 2 5 20" xfId="17976" xr:uid="{DD05D8C7-DFA1-4839-B295-13787745C2CC}"/>
    <cellStyle name="Вычисление 2 5 3" xfId="258" xr:uid="{B6D5D207-0852-4D7E-9B08-837FB5DB4DCD}"/>
    <cellStyle name="Вычисление 2 5 3 10" xfId="8410" xr:uid="{264A0BF1-8ECF-4279-89BD-8FD6AF6C7ADB}"/>
    <cellStyle name="Вычисление 2 5 3 11" xfId="10465" xr:uid="{71CCD594-3048-4E54-B5FD-E4B1D43890E6}"/>
    <cellStyle name="Вычисление 2 5 3 12" xfId="14023" xr:uid="{5C7AEFB1-6DC1-48A2-A8D6-C25DD9DB186E}"/>
    <cellStyle name="Вычисление 2 5 3 13" xfId="16325" xr:uid="{C3FB6E9F-1324-4DAC-AD7A-F1EC07554638}"/>
    <cellStyle name="Вычисление 2 5 3 14" xfId="17901" xr:uid="{987581E9-BD92-4DF5-9B13-60B170ED4781}"/>
    <cellStyle name="Вычисление 2 5 3 15" xfId="18136" xr:uid="{6765EFCB-BAD6-4412-9846-19AAE69592C2}"/>
    <cellStyle name="Вычисление 2 5 3 2" xfId="1781" xr:uid="{04A8A75F-3961-4ECF-BF8C-BFB2E85CD903}"/>
    <cellStyle name="Вычисление 2 5 3 2 2" xfId="4039" xr:uid="{65261F24-3ADF-4943-ADF5-FD2C249392DD}"/>
    <cellStyle name="Вычисление 2 5 3 2 3" xfId="6464" xr:uid="{CDC25FAD-2C73-455B-B044-F26F509CAD5A}"/>
    <cellStyle name="Вычисление 2 5 3 2 4" xfId="8664" xr:uid="{92C490D5-25ED-4D9A-8C6E-333A3DA31D4B}"/>
    <cellStyle name="Вычисление 2 5 3 2 5" xfId="11654" xr:uid="{ACEA4ACD-3B3C-4AF0-BFA5-B14FAE9EAD98}"/>
    <cellStyle name="Вычисление 2 5 3 2 6" xfId="15307" xr:uid="{D3A0014C-EEA0-4E15-937F-06450207BCF9}"/>
    <cellStyle name="Вычисление 2 5 3 2 7" xfId="19316" xr:uid="{7FA7CE52-C037-4E36-B4E9-054AD068FA45}"/>
    <cellStyle name="Вычисление 2 5 3 3" xfId="1954" xr:uid="{100C2362-151A-442E-A2E3-7D5ECD09256D}"/>
    <cellStyle name="Вычисление 2 5 3 3 2" xfId="4212" xr:uid="{AB3BB5CA-96B1-4142-9E3B-8C2A1B78CE15}"/>
    <cellStyle name="Вычисление 2 5 3 3 3" xfId="6465" xr:uid="{BB082F86-A8FD-4DA9-A4A0-A1E15E1468FC}"/>
    <cellStyle name="Вычисление 2 5 3 3 4" xfId="8837" xr:uid="{7CDCCC20-F654-41AA-A9B2-4B73B0700D64}"/>
    <cellStyle name="Вычисление 2 5 3 3 5" xfId="11827" xr:uid="{CC0E6B92-46C4-489D-BE39-B04E3AD0B07C}"/>
    <cellStyle name="Вычисление 2 5 3 3 6" xfId="14422" xr:uid="{63979261-AFF5-450A-9CC1-43B3855073A1}"/>
    <cellStyle name="Вычисление 2 5 3 3 7" xfId="19489" xr:uid="{575B89AD-312B-44CB-A0A3-04DC7C759D92}"/>
    <cellStyle name="Вычисление 2 5 3 4" xfId="1182" xr:uid="{9B728938-FF29-4706-B6D4-B3A5EA04E504}"/>
    <cellStyle name="Вычисление 2 5 3 4 2" xfId="3447" xr:uid="{3E469351-BD29-4EFD-8704-F6B740CA0FF6}"/>
    <cellStyle name="Вычисление 2 5 3 4 3" xfId="6466" xr:uid="{4DA06A41-0A8C-4136-A12D-2FE87D899B23}"/>
    <cellStyle name="Вычисление 2 5 3 4 4" xfId="7860" xr:uid="{47D540D3-E1BA-488B-B647-CBAC8E6543D4}"/>
    <cellStyle name="Вычисление 2 5 3 4 5" xfId="11054" xr:uid="{F728216E-4E1E-4F3F-A4EC-FD2F970FABA2}"/>
    <cellStyle name="Вычисление 2 5 3 4 6" xfId="13386" xr:uid="{F942D48B-6131-4C2C-AFA2-EBF18A1C7E1E}"/>
    <cellStyle name="Вычисление 2 5 3 4 7" xfId="18724" xr:uid="{FD330016-879A-4F7A-9016-E38FB7E0BA81}"/>
    <cellStyle name="Вычисление 2 5 3 5" xfId="2543" xr:uid="{0CD2AEE0-2404-47C2-8A15-BA02C51CD138}"/>
    <cellStyle name="Вычисление 2 5 3 5 2" xfId="4795" xr:uid="{3ECD21E3-0206-48F6-B63D-A22B95A72B51}"/>
    <cellStyle name="Вычисление 2 5 3 5 3" xfId="6467" xr:uid="{550E8C5F-FBF9-4AC0-BE71-800EA6E316BF}"/>
    <cellStyle name="Вычисление 2 5 3 5 4" xfId="9425" xr:uid="{AE1BAD9C-A923-4BA5-B6AE-7D5B52751EF7}"/>
    <cellStyle name="Вычисление 2 5 3 5 5" xfId="12415" xr:uid="{EC94CE42-BC17-46E3-878E-79F0579B094A}"/>
    <cellStyle name="Вычисление 2 5 3 5 6" xfId="13350" xr:uid="{63737401-2D5D-4B3F-9F12-C8C14B46A94D}"/>
    <cellStyle name="Вычисление 2 5 3 5 7" xfId="16848" xr:uid="{4C748106-D5A9-4018-ADEE-54E7AF9BA76D}"/>
    <cellStyle name="Вычисление 2 5 3 5 8" xfId="20073" xr:uid="{0824A3F9-D180-437F-94FA-E59F781FDA52}"/>
    <cellStyle name="Вычисление 2 5 3 6" xfId="2862" xr:uid="{BD9B3B8E-B59E-4812-954D-DB0D5013B345}"/>
    <cellStyle name="Вычисление 2 5 3 6 2" xfId="5112" xr:uid="{03AE56B0-4CD7-4EF0-AAAB-9021CF51168F}"/>
    <cellStyle name="Вычисление 2 5 3 6 3" xfId="6468" xr:uid="{F7F3683C-172F-4352-B15D-9E9DBA024A4A}"/>
    <cellStyle name="Вычисление 2 5 3 6 4" xfId="9743" xr:uid="{1D7F7D12-2674-46A9-8743-C3B4BCFC4FBC}"/>
    <cellStyle name="Вычисление 2 5 3 6 5" xfId="12733" xr:uid="{8C259844-4CAA-421A-9C7B-F065687A45C1}"/>
    <cellStyle name="Вычисление 2 5 3 6 6" xfId="13515" xr:uid="{71078C0D-1C96-4B20-BCF9-165BBB01AEF7}"/>
    <cellStyle name="Вычисление 2 5 3 6 7" xfId="17165" xr:uid="{A85176A0-E70F-41CD-89FD-652E2CD090BB}"/>
    <cellStyle name="Вычисление 2 5 3 6 8" xfId="20391" xr:uid="{B5829627-CE87-4274-BBE1-DBF138D469C8}"/>
    <cellStyle name="Вычисление 2 5 3 7" xfId="593" xr:uid="{C2903A3C-E80C-40FF-A5CD-5A0A8368412F}"/>
    <cellStyle name="Вычисление 2 5 3 7 2" xfId="5299" xr:uid="{37D3EEA0-FFC5-47F7-BA67-3E8B0C855CB3}"/>
    <cellStyle name="Вычисление 2 5 3 7 3" xfId="9928" xr:uid="{83D686F1-A25D-4BDC-8900-227E779C1E9C}"/>
    <cellStyle name="Вычисление 2 5 3 7 4" xfId="12920" xr:uid="{2F38260F-A14F-4A8B-BCDE-95145EC48FA4}"/>
    <cellStyle name="Вычисление 2 5 3 7 5" xfId="8644" xr:uid="{CD6CEF46-B80B-436F-80D4-CD0127F3DC8C}"/>
    <cellStyle name="Вычисление 2 5 3 7 6" xfId="17349" xr:uid="{56B2E518-8B03-4120-AF33-C37034695086}"/>
    <cellStyle name="Вычисление 2 5 3 8" xfId="5596" xr:uid="{7503816E-7631-437F-91B3-1F7960A87B32}"/>
    <cellStyle name="Вычисление 2 5 3 8 2" xfId="10227" xr:uid="{57AE3E06-F08B-42B8-A7EF-A9895EFAAF95}"/>
    <cellStyle name="Вычисление 2 5 3 8 3" xfId="13219" xr:uid="{FBB4F1EC-AB87-4E58-885E-0B444879FB56}"/>
    <cellStyle name="Вычисление 2 5 3 8 4" xfId="11496" xr:uid="{D9913B88-0917-45D1-97BF-6470F449E61E}"/>
    <cellStyle name="Вычисление 2 5 3 8 5" xfId="17645" xr:uid="{AC40D8DA-E103-498B-B393-9A3996F8E1AB}"/>
    <cellStyle name="Вычисление 2 5 3 9" xfId="6463" xr:uid="{081A4541-C9F1-44D8-A5E2-44BCA81C4EBE}"/>
    <cellStyle name="Вычисление 2 5 4" xfId="673" xr:uid="{2E875791-ADDF-4B9F-8C2B-36B625B85F8A}"/>
    <cellStyle name="Вычисление 2 5 4 10" xfId="18220" xr:uid="{71DE63FD-AEF7-4972-A11C-2E6E9A3FEBBA}"/>
    <cellStyle name="Вычисление 2 5 4 2" xfId="2034" xr:uid="{A8F48E70-1A31-4C69-94DF-C8BA1DDE8C08}"/>
    <cellStyle name="Вычисление 2 5 4 2 2" xfId="4292" xr:uid="{8101773C-9C3D-4D85-B0AD-A2F59FA9D368}"/>
    <cellStyle name="Вычисление 2 5 4 2 3" xfId="8917" xr:uid="{BB35739D-E631-492D-A7D3-3A8BDA00B960}"/>
    <cellStyle name="Вычисление 2 5 4 2 4" xfId="11907" xr:uid="{46AAF363-DA62-4DFE-96D2-2BF03861C2F2}"/>
    <cellStyle name="Вычисление 2 5 4 2 5" xfId="14044" xr:uid="{748AD5D6-49D3-4537-9AC3-565854E9ADE5}"/>
    <cellStyle name="Вычисление 2 5 4 2 6" xfId="19569" xr:uid="{EEE17193-273F-418F-BC57-077CE7A40C41}"/>
    <cellStyle name="Вычисление 2 5 4 3" xfId="1262" xr:uid="{09989FB6-A4C7-43A6-810E-A372468D5D5D}"/>
    <cellStyle name="Вычисление 2 5 4 3 2" xfId="3527" xr:uid="{313DFA9B-BC9B-4D70-8DE4-2BC98E47DB89}"/>
    <cellStyle name="Вычисление 2 5 4 3 3" xfId="7777" xr:uid="{68DEA3D6-C892-4117-B1BB-F47041B218B5}"/>
    <cellStyle name="Вычисление 2 5 4 3 4" xfId="11134" xr:uid="{73F5015B-2C58-45DE-BAFD-46737901D56D}"/>
    <cellStyle name="Вычисление 2 5 4 3 5" xfId="13484" xr:uid="{C8C8C146-A3EF-468D-984F-B39981E4C077}"/>
    <cellStyle name="Вычисление 2 5 4 3 6" xfId="18804" xr:uid="{A5902676-1564-41B0-8D17-3AF6ED98E46C}"/>
    <cellStyle name="Вычисление 2 5 4 4" xfId="2943" xr:uid="{70009479-4E70-427B-872A-8815FEA86A7E}"/>
    <cellStyle name="Вычисление 2 5 4 5" xfId="6469" xr:uid="{3E27F6B7-88CD-4EF4-B422-8193982BA30A}"/>
    <cellStyle name="Вычисление 2 5 4 6" xfId="8351" xr:uid="{43F993C1-0EA2-4C42-B0D0-6B9934F38593}"/>
    <cellStyle name="Вычисление 2 5 4 7" xfId="10545" xr:uid="{EAD22420-39F5-4B04-908D-971B0600A41F}"/>
    <cellStyle name="Вычисление 2 5 4 8" xfId="13703" xr:uid="{5BC8AD4A-AB7A-4E17-AE23-219BDFAD7BF9}"/>
    <cellStyle name="Вычисление 2 5 4 9" xfId="16405" xr:uid="{38C9C8D7-8E40-42FA-B835-1A05A630F80D}"/>
    <cellStyle name="Вычисление 2 5 5" xfId="794" xr:uid="{E9B5751E-01C7-4036-BD7B-AB5607261D97}"/>
    <cellStyle name="Вычисление 2 5 5 10" xfId="18341" xr:uid="{A9FFB446-946A-4F0D-B0FC-BAF3F9CD218E}"/>
    <cellStyle name="Вычисление 2 5 5 2" xfId="2155" xr:uid="{0E275669-C90E-453B-A422-76132A560ACA}"/>
    <cellStyle name="Вычисление 2 5 5 2 2" xfId="4413" xr:uid="{20B78248-B3F6-4B35-85DF-3E52939A227E}"/>
    <cellStyle name="Вычисление 2 5 5 2 3" xfId="9038" xr:uid="{7530F994-1D9B-4A4B-BBA8-75C33325B8DF}"/>
    <cellStyle name="Вычисление 2 5 5 2 4" xfId="12028" xr:uid="{9472BB2A-BA86-45BE-950D-2A88313B2403}"/>
    <cellStyle name="Вычисление 2 5 5 2 5" xfId="8602" xr:uid="{D3F3F396-1A34-45B4-BDA3-9D98393D39C9}"/>
    <cellStyle name="Вычисление 2 5 5 2 6" xfId="19690" xr:uid="{5C3FE856-7050-441C-8C5E-551120492E5C}"/>
    <cellStyle name="Вычисление 2 5 5 3" xfId="1383" xr:uid="{4CEEC905-E3C6-40EC-934A-88F1585BD365}"/>
    <cellStyle name="Вычисление 2 5 5 3 2" xfId="3648" xr:uid="{96ACF525-3A6E-4911-8762-E3CCC02AC484}"/>
    <cellStyle name="Вычисление 2 5 5 3 3" xfId="7678" xr:uid="{81EB9D37-4AF4-4701-84DB-629C6F5A7C85}"/>
    <cellStyle name="Вычисление 2 5 5 3 4" xfId="11255" xr:uid="{371049EE-4573-4ECC-9B26-4F445CE11F64}"/>
    <cellStyle name="Вычисление 2 5 5 3 5" xfId="15874" xr:uid="{798B1048-5A83-434E-B3D1-2B41EF3C34A2}"/>
    <cellStyle name="Вычисление 2 5 5 3 6" xfId="18925" xr:uid="{433FA930-7056-480B-B12C-C792DB3D001F}"/>
    <cellStyle name="Вычисление 2 5 5 4" xfId="3064" xr:uid="{556852AF-FF4D-45A6-ACA5-9A389438E1C3}"/>
    <cellStyle name="Вычисление 2 5 5 5" xfId="6470" xr:uid="{FB7117BF-A74E-436D-B2E1-FF9F0D225016}"/>
    <cellStyle name="Вычисление 2 5 5 6" xfId="8241" xr:uid="{97D00D2A-0003-45C6-9156-56C23363455A}"/>
    <cellStyle name="Вычисление 2 5 5 7" xfId="10666" xr:uid="{F18A1A97-08EB-4789-B8AC-060BBF9C19BB}"/>
    <cellStyle name="Вычисление 2 5 5 8" xfId="13909" xr:uid="{6EACE242-4C18-46A4-96C3-2A88E11CE5E5}"/>
    <cellStyle name="Вычисление 2 5 5 9" xfId="16526" xr:uid="{3CB842E6-E655-440F-BF3C-1E3BEEA30A9E}"/>
    <cellStyle name="Вычисление 2 5 6" xfId="870" xr:uid="{C72F7311-8891-495C-B281-0A363EA9072D}"/>
    <cellStyle name="Вычисление 2 5 6 10" xfId="18417" xr:uid="{9B7B51F2-3A89-44C8-BA09-89EB6122B027}"/>
    <cellStyle name="Вычисление 2 5 6 2" xfId="2231" xr:uid="{2658D497-F673-4B30-9C2F-2715CCE14A78}"/>
    <cellStyle name="Вычисление 2 5 6 2 2" xfId="4489" xr:uid="{4CE66F5B-6B5B-4065-A222-887EEF4C8055}"/>
    <cellStyle name="Вычисление 2 5 6 2 3" xfId="9114" xr:uid="{B65B6FCC-4747-4C89-8919-3C4DD29022C0}"/>
    <cellStyle name="Вычисление 2 5 6 2 4" xfId="12104" xr:uid="{EC49EF48-A8F7-40F2-A278-EA1E7EA81B38}"/>
    <cellStyle name="Вычисление 2 5 6 2 5" xfId="13530" xr:uid="{496D0630-D9BD-40C0-80F5-5A237A7F4CB5}"/>
    <cellStyle name="Вычисление 2 5 6 2 6" xfId="19766" xr:uid="{5D870225-023C-4E07-B99B-1445DCB749BA}"/>
    <cellStyle name="Вычисление 2 5 6 3" xfId="1459" xr:uid="{6982E481-4104-4854-8CB5-A4B2543258A3}"/>
    <cellStyle name="Вычисление 2 5 6 3 2" xfId="3724" xr:uid="{B7201E36-EAA9-4DB6-ACC9-BFCCF294ECF3}"/>
    <cellStyle name="Вычисление 2 5 6 3 3" xfId="7277" xr:uid="{6FD5B1D0-9C3B-4E3A-A605-3D2F16840E5E}"/>
    <cellStyle name="Вычисление 2 5 6 3 4" xfId="11331" xr:uid="{BD694A2E-8F47-495B-B45C-E7D8192C9E9F}"/>
    <cellStyle name="Вычисление 2 5 6 3 5" xfId="13653" xr:uid="{010628B3-820E-4F84-86C6-3996DF28CC5E}"/>
    <cellStyle name="Вычисление 2 5 6 3 6" xfId="19001" xr:uid="{4206448B-4C8A-4E46-8CE3-02A671C683E8}"/>
    <cellStyle name="Вычисление 2 5 6 4" xfId="3140" xr:uid="{30D26C4F-E6EB-4CB0-B3DD-1F042F666A75}"/>
    <cellStyle name="Вычисление 2 5 6 5" xfId="6471" xr:uid="{F40A6F7B-7B32-40B0-9760-6D162ABCCBEC}"/>
    <cellStyle name="Вычисление 2 5 6 6" xfId="8169" xr:uid="{8499F67D-45BC-4969-88E9-FA77ED5B1B2D}"/>
    <cellStyle name="Вычисление 2 5 6 7" xfId="10742" xr:uid="{57559CC2-E5CE-4DCC-9472-4EA20085900C}"/>
    <cellStyle name="Вычисление 2 5 6 8" xfId="14742" xr:uid="{0E8A429B-C945-48C9-8AB5-7604E59D972E}"/>
    <cellStyle name="Вычисление 2 5 6 9" xfId="16602" xr:uid="{88B91A07-126C-4199-AB45-60DF4291F73C}"/>
    <cellStyle name="Вычисление 2 5 7" xfId="962" xr:uid="{AD471FA3-4758-4D7A-9734-DC209BA2C33A}"/>
    <cellStyle name="Вычисление 2 5 7 10" xfId="18509" xr:uid="{28C72046-A74B-4835-AE54-17CE3503B23D}"/>
    <cellStyle name="Вычисление 2 5 7 2" xfId="2323" xr:uid="{CDA1F8F5-F735-4665-BCEE-39588F8903C4}"/>
    <cellStyle name="Вычисление 2 5 7 2 2" xfId="4581" xr:uid="{FA6433ED-C576-46F9-A554-1EEC003FD1F4}"/>
    <cellStyle name="Вычисление 2 5 7 2 3" xfId="9206" xr:uid="{F566A1D5-57C8-4DDA-9D7F-C1C632E53358}"/>
    <cellStyle name="Вычисление 2 5 7 2 4" xfId="12196" xr:uid="{48CDB9BC-5D26-4FA8-BBD4-10FE2E4ED5D0}"/>
    <cellStyle name="Вычисление 2 5 7 2 5" xfId="14243" xr:uid="{58A77549-936E-45D5-9519-B366B2AD52D3}"/>
    <cellStyle name="Вычисление 2 5 7 2 6" xfId="19858" xr:uid="{EEB54A61-21D7-4B11-9478-BC0FBBA00F4B}"/>
    <cellStyle name="Вычисление 2 5 7 3" xfId="1551" xr:uid="{F72B1E33-FB2F-421E-83A7-EA3248B98B58}"/>
    <cellStyle name="Вычисление 2 5 7 3 2" xfId="3816" xr:uid="{15E88748-D36D-455D-93B7-1FF910BEF3A4}"/>
    <cellStyle name="Вычисление 2 5 7 3 3" xfId="7576" xr:uid="{F0C1B650-9020-4787-AABA-C0187A154EC4}"/>
    <cellStyle name="Вычисление 2 5 7 3 4" xfId="11423" xr:uid="{D3B6D92A-E466-42D6-8C82-922E14BC206F}"/>
    <cellStyle name="Вычисление 2 5 7 3 5" xfId="13582" xr:uid="{E5C08549-8554-4019-886A-90E09A36BD04}"/>
    <cellStyle name="Вычисление 2 5 7 3 6" xfId="19093" xr:uid="{CC516B92-87B7-4030-AEF9-09DF1F07D6E0}"/>
    <cellStyle name="Вычисление 2 5 7 4" xfId="3232" xr:uid="{B44520E8-A545-43A0-B82B-CA4EC37DE637}"/>
    <cellStyle name="Вычисление 2 5 7 5" xfId="6472" xr:uid="{4889B106-AAA4-48D1-9A4F-A26CBE840CA8}"/>
    <cellStyle name="Вычисление 2 5 7 6" xfId="8088" xr:uid="{6D080CC3-32CF-4362-A1E5-5766C03536F1}"/>
    <cellStyle name="Вычисление 2 5 7 7" xfId="10834" xr:uid="{35143AED-C7EB-4A6B-921C-4AB1043637E3}"/>
    <cellStyle name="Вычисление 2 5 7 8" xfId="14927" xr:uid="{58510923-54AD-4FFE-AC18-E4416E2A4877}"/>
    <cellStyle name="Вычисление 2 5 7 9" xfId="16694" xr:uid="{10056C00-F014-4D9D-AB98-3858ECF301F6}"/>
    <cellStyle name="Вычисление 2 5 8" xfId="1013" xr:uid="{8D9CDD3C-6D6A-42CC-BDC6-4219241D8F8D}"/>
    <cellStyle name="Вычисление 2 5 8 2" xfId="2374" xr:uid="{F8DB67CC-A54F-4059-80E8-E2BD48B26498}"/>
    <cellStyle name="Вычисление 2 5 8 2 2" xfId="4632" xr:uid="{3430A53C-4A44-4700-8726-13DF2F7A19C3}"/>
    <cellStyle name="Вычисление 2 5 8 2 3" xfId="9257" xr:uid="{27AB8F92-E11A-46D4-85A9-2492E15CC120}"/>
    <cellStyle name="Вычисление 2 5 8 2 4" xfId="12247" xr:uid="{241CE988-8154-4060-BC31-D340DE5FF440}"/>
    <cellStyle name="Вычисление 2 5 8 2 5" xfId="15882" xr:uid="{2BF2B6D3-72DA-4609-A4F7-B02CC223CBA7}"/>
    <cellStyle name="Вычисление 2 5 8 2 6" xfId="19909" xr:uid="{2685E120-F003-49FA-9BB3-9D44A08A18C5}"/>
    <cellStyle name="Вычисление 2 5 8 3" xfId="3283" xr:uid="{598B2F76-2DA0-45F3-B076-03D8A5F53173}"/>
    <cellStyle name="Вычисление 2 5 8 4" xfId="6473" xr:uid="{D2CE41E8-695C-4478-ACAF-66260B772F91}"/>
    <cellStyle name="Вычисление 2 5 8 5" xfId="8029" xr:uid="{7DB4A943-CED2-402F-85BA-C316E0AC9E00}"/>
    <cellStyle name="Вычисление 2 5 8 6" xfId="10885" xr:uid="{8E9B521D-905A-49FF-BF7F-BE66B4E08334}"/>
    <cellStyle name="Вычисление 2 5 8 7" xfId="13391" xr:uid="{782AC902-55E8-4D9F-9505-97C83C7CDC31}"/>
    <cellStyle name="Вычисление 2 5 8 8" xfId="18560" xr:uid="{ED671B07-6787-4C92-ACEA-8A4DF510AEED}"/>
    <cellStyle name="Вычисление 2 5 9" xfId="1841" xr:uid="{590FEE98-E38B-4912-828B-162D3FD0A48B}"/>
    <cellStyle name="Вычисление 2 5 9 2" xfId="4099" xr:uid="{FD47DC82-02C0-4E11-99C2-F1C59062BA8C}"/>
    <cellStyle name="Вычисление 2 5 9 3" xfId="8724" xr:uid="{E34AFD7D-DD78-4C09-9E9B-0A9406448168}"/>
    <cellStyle name="Вычисление 2 5 9 4" xfId="11714" xr:uid="{3BCAC83F-43BD-4158-AF73-B473AFAE03EB}"/>
    <cellStyle name="Вычисление 2 5 9 5" xfId="8643" xr:uid="{5787A1DC-E40A-4CCB-8A0F-1D92EBC167D7}"/>
    <cellStyle name="Вычисление 2 5 9 6" xfId="19376" xr:uid="{207AA44A-A1B2-4988-879F-A55228CCC05C}"/>
    <cellStyle name="Вычисление 2 6" xfId="152" xr:uid="{4C32E9E0-9C17-4892-89B9-C2D70E6197B8}"/>
    <cellStyle name="Вычисление 2 6 10" xfId="8573" xr:uid="{B6CA64E3-BFF2-4364-866B-8DE4DE5A4577}"/>
    <cellStyle name="Вычисление 2 6 11" xfId="10278" xr:uid="{72EFC24C-2892-4379-ABD2-BBF7F245D779}"/>
    <cellStyle name="Вычисление 2 6 12" xfId="14466" xr:uid="{3B6D420A-EE0F-4975-BC5E-1742B3EC6F05}"/>
    <cellStyle name="Вычисление 2 6 13" xfId="15211" xr:uid="{B14CDD02-8F04-4676-8A3F-460BCCE34234}"/>
    <cellStyle name="Вычисление 2 6 14" xfId="17795" xr:uid="{554CA8A6-6A73-43F7-A02D-50D05F4C137C}"/>
    <cellStyle name="Вычисление 2 6 15" xfId="18032" xr:uid="{C6E00708-AFA8-4088-A132-666C184ACEAF}"/>
    <cellStyle name="Вычисление 2 6 2" xfId="1676" xr:uid="{A8731923-C399-483B-BB82-074818E5BCAF}"/>
    <cellStyle name="Вычисление 2 6 2 2" xfId="3935" xr:uid="{A788D52E-CA3D-4B5C-80A4-BA94910BD71F}"/>
    <cellStyle name="Вычисление 2 6 2 3" xfId="6475" xr:uid="{970D4C65-320F-48C7-B679-73355926FBFF}"/>
    <cellStyle name="Вычисление 2 6 2 4" xfId="7456" xr:uid="{DC7C26D5-C3D4-4A9C-BB3E-2308BCEFE929}"/>
    <cellStyle name="Вычисление 2 6 2 5" xfId="11548" xr:uid="{5E68DF67-79A3-4B75-A408-4174316EF176}"/>
    <cellStyle name="Вычисление 2 6 2 6" xfId="15644" xr:uid="{D50986FD-0569-4E48-A1D1-4969C86C5542}"/>
    <cellStyle name="Вычисление 2 6 2 7" xfId="19212" xr:uid="{38B2139D-CE68-41E0-8BD1-2D98BDBABD80}"/>
    <cellStyle name="Вычисление 2 6 3" xfId="1921" xr:uid="{735F0B77-7B8B-435B-93EF-6AE0716DE59D}"/>
    <cellStyle name="Вычисление 2 6 3 2" xfId="4179" xr:uid="{1D492031-8D31-49ED-9FD9-72A90A270F6A}"/>
    <cellStyle name="Вычисление 2 6 3 3" xfId="6476" xr:uid="{DB763827-4729-4109-9293-C1224B608BC6}"/>
    <cellStyle name="Вычисление 2 6 3 4" xfId="8804" xr:uid="{09420EBE-183F-4638-A18F-DFA4A6C2F5AE}"/>
    <cellStyle name="Вычисление 2 6 3 5" xfId="11794" xr:uid="{E92260A0-5817-40FD-8D92-5DEB52BC7AF8}"/>
    <cellStyle name="Вычисление 2 6 3 6" xfId="14360" xr:uid="{141753A0-EF8F-474D-850C-AC035A3D0055}"/>
    <cellStyle name="Вычисление 2 6 3 7" xfId="19456" xr:uid="{015A5674-1C97-4320-8540-639FA335E7B7}"/>
    <cellStyle name="Вычисление 2 6 4" xfId="1072" xr:uid="{AB95D3C0-EB90-4659-BDA7-DC6E05F0EA15}"/>
    <cellStyle name="Вычисление 2 6 4 2" xfId="3338" xr:uid="{D42416CA-5F11-4007-98A5-1BB2757E5047}"/>
    <cellStyle name="Вычисление 2 6 4 3" xfId="6477" xr:uid="{4D5F5A10-E9E3-4FE1-A891-441669772DE9}"/>
    <cellStyle name="Вычисление 2 6 4 4" xfId="7972" xr:uid="{3FFAF8FD-3C9F-4943-9F60-0F2EB7BE6984}"/>
    <cellStyle name="Вычисление 2 6 4 5" xfId="10944" xr:uid="{64F8E2D7-BF32-4096-ACF4-90106B022032}"/>
    <cellStyle name="Вычисление 2 6 4 6" xfId="15645" xr:uid="{9D15946A-DDDD-47A8-BE26-AC9C171DE79F}"/>
    <cellStyle name="Вычисление 2 6 4 7" xfId="18615" xr:uid="{0CFCB467-84CF-41A2-82C6-DCA535912652}"/>
    <cellStyle name="Вычисление 2 6 5" xfId="2623" xr:uid="{AD7C0A2E-E099-4947-B967-204FEDB32330}"/>
    <cellStyle name="Вычисление 2 6 5 2" xfId="4873" xr:uid="{F109FAB2-ACDC-4E2C-805D-CFFB8B704143}"/>
    <cellStyle name="Вычисление 2 6 5 3" xfId="6478" xr:uid="{F316A026-0FA3-40D4-82BE-1E56898BACA7}"/>
    <cellStyle name="Вычисление 2 6 5 4" xfId="9504" xr:uid="{A4126885-AB1C-4FCB-B8DC-2312F6C43AC9}"/>
    <cellStyle name="Вычисление 2 6 5 5" xfId="12494" xr:uid="{B5488828-FAC9-49CF-ACAE-04D52EADD578}"/>
    <cellStyle name="Вычисление 2 6 5 6" xfId="14871" xr:uid="{6204950F-3017-4379-905A-77245B10076A}"/>
    <cellStyle name="Вычисление 2 6 5 7" xfId="16926" xr:uid="{DAF11FEF-0497-40AA-B471-9DFCBA1EC0AE}"/>
    <cellStyle name="Вычисление 2 6 5 8" xfId="20152" xr:uid="{FEC3961F-697F-411F-9EB2-F61C6BB2EFB3}"/>
    <cellStyle name="Вычисление 2 6 6" xfId="2758" xr:uid="{11C87134-6E7D-41B4-8B86-B36EE639217D}"/>
    <cellStyle name="Вычисление 2 6 6 2" xfId="5008" xr:uid="{53C1797E-EC53-4F20-B63E-44AB3EA0A022}"/>
    <cellStyle name="Вычисление 2 6 6 3" xfId="6479" xr:uid="{C115F913-1AC9-4D5E-BB30-C4194083CAB2}"/>
    <cellStyle name="Вычисление 2 6 6 4" xfId="9639" xr:uid="{48DADBB1-A74D-4000-8769-AE380B979FDB}"/>
    <cellStyle name="Вычисление 2 6 6 5" xfId="12629" xr:uid="{0BF543FD-20E1-43C0-BFA5-0E40804D0EF7}"/>
    <cellStyle name="Вычисление 2 6 6 6" xfId="14808" xr:uid="{4E2B8EB3-3107-48BD-8502-A488AA8CC4BA}"/>
    <cellStyle name="Вычисление 2 6 6 7" xfId="17061" xr:uid="{10DD7FF2-C10B-40E1-A4DA-9F07DC08F7E5}"/>
    <cellStyle name="Вычисление 2 6 6 8" xfId="20287" xr:uid="{9C71FE8E-573F-488E-9CDA-7AEED1A5366D}"/>
    <cellStyle name="Вычисление 2 6 7" xfId="406" xr:uid="{24992A1E-8096-46C7-B304-87780036C4CF}"/>
    <cellStyle name="Вычисление 2 6 7 2" xfId="5332" xr:uid="{CCF80364-2818-4D5C-9BC6-C4D2B0EE5459}"/>
    <cellStyle name="Вычисление 2 6 7 3" xfId="9961" xr:uid="{B629817A-5CEC-4951-84AE-138D19242790}"/>
    <cellStyle name="Вычисление 2 6 7 4" xfId="12953" xr:uid="{3D4414BE-1954-4D0D-8672-168687D797A2}"/>
    <cellStyle name="Вычисление 2 6 7 5" xfId="14942" xr:uid="{64EB622E-CF38-4BE7-B482-E232666836D3}"/>
    <cellStyle name="Вычисление 2 6 7 6" xfId="17382" xr:uid="{E47B4DE9-49C6-42A1-A296-9A3B049F85EF}"/>
    <cellStyle name="Вычисление 2 6 8" xfId="5492" xr:uid="{93DC91AC-C41F-46F7-BB74-489DB924D544}"/>
    <cellStyle name="Вычисление 2 6 8 2" xfId="10123" xr:uid="{AFE5E608-6C54-4082-9849-A396D4B2F364}"/>
    <cellStyle name="Вычисление 2 6 8 3" xfId="13115" xr:uid="{F1812CEF-7B77-44F4-9A73-59E480D16088}"/>
    <cellStyle name="Вычисление 2 6 8 4" xfId="14140" xr:uid="{C386F0E1-38E7-4C64-BE18-4877A606803E}"/>
    <cellStyle name="Вычисление 2 6 8 5" xfId="17541" xr:uid="{F3DC7FB2-5A2A-4346-88D0-6AADF1ACD119}"/>
    <cellStyle name="Вычисление 2 6 9" xfId="6474" xr:uid="{C08AAC67-1E48-410B-B49E-4EF38EA6A859}"/>
    <cellStyle name="Вычисление 2 7" xfId="147" xr:uid="{63790136-AEAA-46FB-AF6F-8771E63338B7}"/>
    <cellStyle name="Вычисление 2 7 10" xfId="8430" xr:uid="{2291D104-61EA-470E-AEB5-96A3C34F0532}"/>
    <cellStyle name="Вычисление 2 7 11" xfId="10436" xr:uid="{9EACA01B-2773-4C2B-B3F3-8D90DC85E1AF}"/>
    <cellStyle name="Вычисление 2 7 12" xfId="15364" xr:uid="{18241CFB-7A64-4482-8691-98AF0F9C2670}"/>
    <cellStyle name="Вычисление 2 7 13" xfId="16296" xr:uid="{857A1DBF-22F8-4A53-BCA0-A4BC33F80AC4}"/>
    <cellStyle name="Вычисление 2 7 14" xfId="17790" xr:uid="{BF58E2EC-CF29-4FC9-871A-E105AE8F507C}"/>
    <cellStyle name="Вычисление 2 7 15" xfId="18027" xr:uid="{67A18467-ACC9-431C-906E-7D138CC096E8}"/>
    <cellStyle name="Вычисление 2 7 2" xfId="1671" xr:uid="{A3F77661-790E-441D-A1E4-309FAA93368B}"/>
    <cellStyle name="Вычисление 2 7 2 2" xfId="3930" xr:uid="{4044197E-954E-46F2-8731-475B1461F6FD}"/>
    <cellStyle name="Вычисление 2 7 2 3" xfId="6481" xr:uid="{F4C454A6-B4A0-48B6-A52E-EA7C7B2225BF}"/>
    <cellStyle name="Вычисление 2 7 2 4" xfId="7462" xr:uid="{803B6D15-5839-4076-B0BB-28CFBB333F0D}"/>
    <cellStyle name="Вычисление 2 7 2 5" xfId="11543" xr:uid="{5E33081D-2331-4D19-8427-706AC726B73C}"/>
    <cellStyle name="Вычисление 2 7 2 6" xfId="14088" xr:uid="{7D0985C0-3679-4F4F-BA7E-948460F378CB}"/>
    <cellStyle name="Вычисление 2 7 2 7" xfId="19207" xr:uid="{FDB95438-7F91-47F0-9F78-A5908B1E0760}"/>
    <cellStyle name="Вычисление 2 7 3" xfId="1620" xr:uid="{124A7566-3647-4E67-9BD7-66AE855FC5B4}"/>
    <cellStyle name="Вычисление 2 7 3 2" xfId="3882" xr:uid="{F6E10B4A-1C65-4C63-9AEA-4012BED6E0D4}"/>
    <cellStyle name="Вычисление 2 7 3 3" xfId="6483" xr:uid="{D358F396-E533-4C53-8609-F838978FA9E6}"/>
    <cellStyle name="Вычисление 2 7 3 4" xfId="7407" xr:uid="{BF5BE960-DBAF-4CEF-A2A0-182BF803D712}"/>
    <cellStyle name="Вычисление 2 7 3 5" xfId="11491" xr:uid="{061D50BB-3CF2-486B-A59D-49959A76C70E}"/>
    <cellStyle name="Вычисление 2 7 3 6" xfId="15736" xr:uid="{AFAC1AF8-A922-48F8-A726-40334671EB9A}"/>
    <cellStyle name="Вычисление 2 7 3 7" xfId="19159" xr:uid="{669E2798-0E5E-4BC3-950D-5CA8FBA6ABCC}"/>
    <cellStyle name="Вычисление 2 7 4" xfId="1153" xr:uid="{03FD773D-BDFC-48F5-A44C-B8945EFBBB22}"/>
    <cellStyle name="Вычисление 2 7 4 2" xfId="3418" xr:uid="{473060C7-4460-4FC9-BA97-680AC95FEB82}"/>
    <cellStyle name="Вычисление 2 7 4 3" xfId="6484" xr:uid="{56ED5C9D-E000-4C6D-AC75-9CA2DF51273F}"/>
    <cellStyle name="Вычисление 2 7 4 4" xfId="7889" xr:uid="{7B44170C-46BE-4284-90FA-C16408C35B23}"/>
    <cellStyle name="Вычисление 2 7 4 5" xfId="11025" xr:uid="{DDB85894-44F3-4459-909F-471C696DD8B6}"/>
    <cellStyle name="Вычисление 2 7 4 6" xfId="15195" xr:uid="{7EFDA415-3D50-46B3-AD76-F0AC27955552}"/>
    <cellStyle name="Вычисление 2 7 4 7" xfId="18695" xr:uid="{312A7713-713E-47B1-9B9C-6BCE1C858B99}"/>
    <cellStyle name="Вычисление 2 7 5" xfId="2502" xr:uid="{747B5340-3F28-471C-8D50-0A8CE3F535DD}"/>
    <cellStyle name="Вычисление 2 7 5 2" xfId="4757" xr:uid="{6CBDEEDA-5C4E-4F66-B53E-DA0D89EAF7F6}"/>
    <cellStyle name="Вычисление 2 7 5 3" xfId="6485" xr:uid="{90620DF3-4534-48B5-98D3-4C50DF1A0829}"/>
    <cellStyle name="Вычисление 2 7 5 4" xfId="9385" xr:uid="{69375B85-2BF4-4CDC-8274-5FD46B08356D}"/>
    <cellStyle name="Вычисление 2 7 5 5" xfId="12375" xr:uid="{E913C10C-A099-4900-8A4C-D7CC0E027294}"/>
    <cellStyle name="Вычисление 2 7 5 6" xfId="15555" xr:uid="{6BA03A81-B443-471F-A4AC-D50FDBBA2D00}"/>
    <cellStyle name="Вычисление 2 7 5 7" xfId="16810" xr:uid="{DFA186F1-2561-49FC-9460-8BD321A209B4}"/>
    <cellStyle name="Вычисление 2 7 5 8" xfId="20034" xr:uid="{C751D564-4642-48BE-A224-3027D4B09B19}"/>
    <cellStyle name="Вычисление 2 7 6" xfId="2753" xr:uid="{2D5FE3D0-B48E-485E-92C3-2B0FEAA51DE9}"/>
    <cellStyle name="Вычисление 2 7 6 2" xfId="5003" xr:uid="{859662BF-10ED-4B78-A05E-6697ACE478A7}"/>
    <cellStyle name="Вычисление 2 7 6 3" xfId="5669" xr:uid="{0B5B7FD8-5227-4A18-A696-E4D9324660AD}"/>
    <cellStyle name="Вычисление 2 7 6 4" xfId="9634" xr:uid="{D1F12012-2BF7-47CE-8D39-071C482BB28F}"/>
    <cellStyle name="Вычисление 2 7 6 5" xfId="12624" xr:uid="{B99B337C-79CE-45B1-9484-14B19F1A3E14}"/>
    <cellStyle name="Вычисление 2 7 6 6" xfId="14739" xr:uid="{28E0200C-6DE6-4939-8F40-341429D0F0F3}"/>
    <cellStyle name="Вычисление 2 7 6 7" xfId="17056" xr:uid="{5C084E34-6085-4AF5-AADD-BA0CAADFF9C3}"/>
    <cellStyle name="Вычисление 2 7 6 8" xfId="20282" xr:uid="{DDD374C5-2EE1-4706-86AF-A23D8315A8FB}"/>
    <cellStyle name="Вычисление 2 7 7" xfId="564" xr:uid="{24DE840E-AF08-43F2-B6C4-C7A3A23F11CA}"/>
    <cellStyle name="Вычисление 2 7 7 2" xfId="5292" xr:uid="{D4C67431-DED7-46E2-B65C-D33128ADCDFE}"/>
    <cellStyle name="Вычисление 2 7 7 3" xfId="9921" xr:uid="{550B0F51-4E59-461D-9171-18CDEF4FFF12}"/>
    <cellStyle name="Вычисление 2 7 7 4" xfId="12913" xr:uid="{72640B92-504C-4BE2-AE99-66A22962B844}"/>
    <cellStyle name="Вычисление 2 7 7 5" xfId="13773" xr:uid="{E0339303-DDE2-4C7E-B441-B4609E857D9D}"/>
    <cellStyle name="Вычисление 2 7 7 6" xfId="17342" xr:uid="{9409AB8F-DD98-41B2-8C65-436F29F25485}"/>
    <cellStyle name="Вычисление 2 7 8" xfId="5487" xr:uid="{B85CADF8-FE07-4E20-99A8-EC0AC8375D62}"/>
    <cellStyle name="Вычисление 2 7 8 2" xfId="10118" xr:uid="{307991B7-F12F-4904-9AC2-2DA6809923C8}"/>
    <cellStyle name="Вычисление 2 7 8 3" xfId="13110" xr:uid="{D8D9EBA6-0A6E-4F54-9CED-53DBC81E2CD7}"/>
    <cellStyle name="Вычисление 2 7 8 4" xfId="15361" xr:uid="{89829707-3317-4C55-A3B8-3DD9FADA5B03}"/>
    <cellStyle name="Вычисление 2 7 8 5" xfId="17536" xr:uid="{2E9027E1-37EA-401D-A3C7-7ED574717477}"/>
    <cellStyle name="Вычисление 2 7 9" xfId="6480" xr:uid="{63FE617D-F5C5-480A-A25D-7B734517A4B7}"/>
    <cellStyle name="Вычисление 2 8" xfId="644" xr:uid="{9354679F-BF78-4930-911D-7D17AED6697F}"/>
    <cellStyle name="Вычисление 2 8 10" xfId="18191" xr:uid="{66C1B352-BADD-4AAB-A45A-040DF2AC3BDF}"/>
    <cellStyle name="Вычисление 2 8 2" xfId="2005" xr:uid="{0B38DEA4-CFAD-4F05-83EB-7532B2AE8A81}"/>
    <cellStyle name="Вычисление 2 8 2 2" xfId="4263" xr:uid="{11620C4A-4ED3-4015-AA39-3CF99D5D7B6C}"/>
    <cellStyle name="Вычисление 2 8 2 3" xfId="8888" xr:uid="{09D67721-392D-4655-95F1-567FDBBBFF22}"/>
    <cellStyle name="Вычисление 2 8 2 4" xfId="11878" xr:uid="{579A3D40-FF37-42F1-B3D1-EA51D8A467F3}"/>
    <cellStyle name="Вычисление 2 8 2 5" xfId="14568" xr:uid="{6E456753-70BE-43F3-9190-AECACB18D86B}"/>
    <cellStyle name="Вычисление 2 8 2 6" xfId="19540" xr:uid="{E4DDBF0C-B163-4D85-97A7-6B299C395CC5}"/>
    <cellStyle name="Вычисление 2 8 3" xfId="1233" xr:uid="{897DA0B2-E917-46F4-9277-189B11771151}"/>
    <cellStyle name="Вычисление 2 8 3 2" xfId="3498" xr:uid="{A126E949-2288-4245-A7CF-EE79B3383F39}"/>
    <cellStyle name="Вычисление 2 8 3 3" xfId="7807" xr:uid="{EDC9B889-D316-41E4-B031-32654321B1D4}"/>
    <cellStyle name="Вычисление 2 8 3 4" xfId="11105" xr:uid="{0EF8E823-33F3-46F0-B751-965B3C840DDA}"/>
    <cellStyle name="Вычисление 2 8 3 5" xfId="15095" xr:uid="{494CF813-5B5A-4654-AA42-B55016F48698}"/>
    <cellStyle name="Вычисление 2 8 3 6" xfId="18775" xr:uid="{A2188BD2-B06A-41D2-885A-5F959995D4CA}"/>
    <cellStyle name="Вычисление 2 8 4" xfId="2914" xr:uid="{E5AD4AB7-30E5-4D6A-8F71-F9CF9978F872}"/>
    <cellStyle name="Вычисление 2 8 5" xfId="6486" xr:uid="{E26B0615-4B20-424D-8143-94829D502B0E}"/>
    <cellStyle name="Вычисление 2 8 6" xfId="8040" xr:uid="{C4E58080-51CD-47FA-99E1-F8472C71F647}"/>
    <cellStyle name="Вычисление 2 8 7" xfId="10516" xr:uid="{D349DD80-8C0D-4C03-ACFF-0BB7A5C823C9}"/>
    <cellStyle name="Вычисление 2 8 8" xfId="14916" xr:uid="{CC4F7EE5-E55E-4EE2-B181-ABAC9E335CE7}"/>
    <cellStyle name="Вычисление 2 8 9" xfId="16376" xr:uid="{511F6A9A-40EE-4EBF-8782-BAA769304A09}"/>
    <cellStyle name="Вычисление 2 9" xfId="756" xr:uid="{CA2D65C9-B9EF-4AA5-85EA-912F9F7DC92F}"/>
    <cellStyle name="Вычисление 2 9 10" xfId="18303" xr:uid="{2C03F96E-0217-49E0-8296-93B2481F93F9}"/>
    <cellStyle name="Вычисление 2 9 2" xfId="2117" xr:uid="{BABEAC54-11F8-4231-B953-4537802DA53D}"/>
    <cellStyle name="Вычисление 2 9 2 2" xfId="4375" xr:uid="{F02C83E0-18F1-4068-8BC4-E373A0A013E8}"/>
    <cellStyle name="Вычисление 2 9 2 3" xfId="9000" xr:uid="{E7B92BAD-86B6-429B-97FF-27F7C9DE9A3B}"/>
    <cellStyle name="Вычисление 2 9 2 4" xfId="11990" xr:uid="{847D082A-0EBE-4E5D-9348-8F0BC590B592}"/>
    <cellStyle name="Вычисление 2 9 2 5" xfId="13365" xr:uid="{7ABFC49E-C3B7-4DD4-A9A2-99FE5690C2EE}"/>
    <cellStyle name="Вычисление 2 9 2 6" xfId="19652" xr:uid="{1D1C0A76-4A4C-4CA6-BBB4-D7715CB74516}"/>
    <cellStyle name="Вычисление 2 9 3" xfId="1345" xr:uid="{5440AC6B-FC8C-4014-906C-F124B1160FCB}"/>
    <cellStyle name="Вычисление 2 9 3 2" xfId="3610" xr:uid="{4D764A63-F83D-44CB-81C8-BE6068233C03}"/>
    <cellStyle name="Вычисление 2 9 3 3" xfId="7713" xr:uid="{BC2AF4B8-8AC8-49A6-B4D0-2D4BC1A1DD4C}"/>
    <cellStyle name="Вычисление 2 9 3 4" xfId="11217" xr:uid="{9AF9EA76-2745-4BE3-9442-BD60B34725E2}"/>
    <cellStyle name="Вычисление 2 9 3 5" xfId="13346" xr:uid="{FD2D2FF1-7F76-4276-9FF6-140F10EBC19F}"/>
    <cellStyle name="Вычисление 2 9 3 6" xfId="18887" xr:uid="{0DCC1C9A-BBF6-4F64-B79F-68FDF7282994}"/>
    <cellStyle name="Вычисление 2 9 4" xfId="3026" xr:uid="{4E3F0832-7E34-40D4-A965-27D831D434F7}"/>
    <cellStyle name="Вычисление 2 9 5" xfId="6487" xr:uid="{61428EF9-F733-4B6A-8CB7-7FB245E6B350}"/>
    <cellStyle name="Вычисление 2 9 6" xfId="8279" xr:uid="{82AE44A3-96A7-4F2C-9E14-2813A0440C9E}"/>
    <cellStyle name="Вычисление 2 9 7" xfId="10628" xr:uid="{28A8F90A-7B4E-477D-B184-1E2BE41F7245}"/>
    <cellStyle name="Вычисление 2 9 8" xfId="14008" xr:uid="{11BD54BC-F3FA-43C9-884B-49315EBF668C}"/>
    <cellStyle name="Вычисление 2 9 9" xfId="16488" xr:uid="{87246294-A9A3-4AE8-BD23-D666797470B9}"/>
    <cellStyle name="Вычисление 3" xfId="68" xr:uid="{00000000-0005-0000-0000-000042000000}"/>
    <cellStyle name="Вычисление 3 10" xfId="846" xr:uid="{CC81EE57-A7B5-4E9A-B8B8-2FEC99C0D2FF}"/>
    <cellStyle name="Вычисление 3 10 10" xfId="18393" xr:uid="{26EFBDD4-A157-4DAE-A9CA-975F9AA2AF0B}"/>
    <cellStyle name="Вычисление 3 10 2" xfId="2207" xr:uid="{7128B9D4-C383-46D1-8205-7A2ABE5D435C}"/>
    <cellStyle name="Вычисление 3 10 2 2" xfId="4465" xr:uid="{825CEDF5-257E-431A-BA54-671B021D4CA2}"/>
    <cellStyle name="Вычисление 3 10 2 3" xfId="9090" xr:uid="{C114D75C-B735-48BD-ADA0-43C04E346598}"/>
    <cellStyle name="Вычисление 3 10 2 4" xfId="12080" xr:uid="{E68156CD-CEB6-451C-AE5F-10C9E971134F}"/>
    <cellStyle name="Вычисление 3 10 2 5" xfId="15412" xr:uid="{3A00171C-3A37-4C4D-B7A7-4802443401C2}"/>
    <cellStyle name="Вычисление 3 10 2 6" xfId="19742" xr:uid="{9139EDA4-6E59-418A-967B-92F17F47EDA0}"/>
    <cellStyle name="Вычисление 3 10 3" xfId="1435" xr:uid="{D2D528A1-CF65-4909-B4F0-B0CE7F08BA3D}"/>
    <cellStyle name="Вычисление 3 10 3 2" xfId="3700" xr:uid="{CB12908B-D52E-4185-99B0-7049BED24979}"/>
    <cellStyle name="Вычисление 3 10 3 3" xfId="7229" xr:uid="{5D30E51A-CFEF-4D58-B1DD-4F513E22E5A1}"/>
    <cellStyle name="Вычисление 3 10 3 4" xfId="11307" xr:uid="{12522AC1-00A9-425B-AFC3-F0580D36DB68}"/>
    <cellStyle name="Вычисление 3 10 3 5" xfId="16076" xr:uid="{1C46A784-8E62-4728-82B1-028069CA8A63}"/>
    <cellStyle name="Вычисление 3 10 3 6" xfId="18977" xr:uid="{7362488C-A933-46DD-ADBA-E3F7FAF72F40}"/>
    <cellStyle name="Вычисление 3 10 4" xfId="3116" xr:uid="{A65F9E20-0C05-420C-B863-3F3FD9244EF2}"/>
    <cellStyle name="Вычисление 3 10 5" xfId="6489" xr:uid="{71A7CDD7-EDA6-40FB-8101-5B7A10279F15}"/>
    <cellStyle name="Вычисление 3 10 6" xfId="8188" xr:uid="{F7CFEF11-7891-4067-892B-DF8DAD624CDA}"/>
    <cellStyle name="Вычисление 3 10 7" xfId="10718" xr:uid="{53896E76-931B-4DAF-BA1E-5982287DCCEE}"/>
    <cellStyle name="Вычисление 3 10 8" xfId="14109" xr:uid="{03B7B5E8-936A-4A4C-A02B-58C3F52E79F2}"/>
    <cellStyle name="Вычисление 3 10 9" xfId="16578" xr:uid="{872F0E52-890D-4AC2-B160-3BDB65352C2A}"/>
    <cellStyle name="Вычисление 3 11" xfId="921" xr:uid="{648C031F-7B85-4A7F-AD8E-FC1E1B673405}"/>
    <cellStyle name="Вычисление 3 11 10" xfId="18468" xr:uid="{1CD7F84B-AA59-4255-BC70-D3CFB5131B09}"/>
    <cellStyle name="Вычисление 3 11 2" xfId="2282" xr:uid="{1089D313-77A0-4509-B8B3-5899E194A631}"/>
    <cellStyle name="Вычисление 3 11 2 2" xfId="4540" xr:uid="{F5AD22A4-2A54-4D51-8B77-B932D1D1A3F8}"/>
    <cellStyle name="Вычисление 3 11 2 3" xfId="9165" xr:uid="{2908D512-3D2A-46BA-B082-3391E1EE7E68}"/>
    <cellStyle name="Вычисление 3 11 2 4" xfId="12155" xr:uid="{0B34D73D-4C13-49F0-9375-1DFC624AB0AF}"/>
    <cellStyle name="Вычисление 3 11 2 5" xfId="14518" xr:uid="{2352B7E3-2805-41E3-944D-55FEEEEACA3A}"/>
    <cellStyle name="Вычисление 3 11 2 6" xfId="19817" xr:uid="{86C47A46-0702-4CFB-9773-AA94AD436A3B}"/>
    <cellStyle name="Вычисление 3 11 3" xfId="1510" xr:uid="{335A3859-8E04-49EC-BEF0-1A9A4A7657FE}"/>
    <cellStyle name="Вычисление 3 11 3 2" xfId="3775" xr:uid="{192AAA01-DFB4-4218-BFE1-9004CA1BA42D}"/>
    <cellStyle name="Вычисление 3 11 3 3" xfId="7606" xr:uid="{7CB95663-9CA6-4C94-966A-02B9AEDA9E17}"/>
    <cellStyle name="Вычисление 3 11 3 4" xfId="11382" xr:uid="{1725924A-51C9-4C65-8091-B65ABEE5A3C8}"/>
    <cellStyle name="Вычисление 3 11 3 5" xfId="15355" xr:uid="{8C92591B-3ADB-4D98-89C5-D9728F09735E}"/>
    <cellStyle name="Вычисление 3 11 3 6" xfId="19052" xr:uid="{31758567-08F0-4B9B-9E21-7B9CF25248EC}"/>
    <cellStyle name="Вычисление 3 11 4" xfId="3191" xr:uid="{ECF8C041-1027-4C1F-8B2B-C61E9A27C49E}"/>
    <cellStyle name="Вычисление 3 11 5" xfId="6490" xr:uid="{56C7F275-9A68-48F3-AE82-F4FEBDC02B99}"/>
    <cellStyle name="Вычисление 3 11 6" xfId="7228" xr:uid="{6B5C2EF2-D01D-4A97-9EEE-E41FF14C10B1}"/>
    <cellStyle name="Вычисление 3 11 7" xfId="10793" xr:uid="{EBD5CF53-2E4E-497D-B1B4-84E2633F93A5}"/>
    <cellStyle name="Вычисление 3 11 8" xfId="15686" xr:uid="{E41CB33A-594D-4E09-A09D-5DBAE5DCDEBE}"/>
    <cellStyle name="Вычисление 3 11 9" xfId="16653" xr:uid="{57F8699E-A768-4870-A8A5-D71AE7AC5AD5}"/>
    <cellStyle name="Вычисление 3 12" xfId="942" xr:uid="{F7A7CC16-57C7-4094-B8B4-1BC8277A8B0A}"/>
    <cellStyle name="Вычисление 3 12 10" xfId="18489" xr:uid="{B06FA5D3-F7BB-4282-91A6-84A94D496CED}"/>
    <cellStyle name="Вычисление 3 12 2" xfId="2303" xr:uid="{276EF35B-63BD-463F-89DB-642B35AEB61E}"/>
    <cellStyle name="Вычисление 3 12 2 2" xfId="4561" xr:uid="{9DDE70C7-F0E4-4CB9-BD87-1BD924927EAB}"/>
    <cellStyle name="Вычисление 3 12 2 3" xfId="9186" xr:uid="{1ED6B19E-11E3-429F-965D-87334D34DDB5}"/>
    <cellStyle name="Вычисление 3 12 2 4" xfId="12176" xr:uid="{747FDAAF-9E57-4940-AADB-3DAC1B0927E9}"/>
    <cellStyle name="Вычисление 3 12 2 5" xfId="14458" xr:uid="{BFAF0893-FF45-4852-961B-4604F614EF0B}"/>
    <cellStyle name="Вычисление 3 12 2 6" xfId="19838" xr:uid="{CEA199C0-6873-4214-AB3B-FFEB1CBE4FFE}"/>
    <cellStyle name="Вычисление 3 12 3" xfId="1531" xr:uid="{98070AF8-20C9-4686-96ED-069A1CA22376}"/>
    <cellStyle name="Вычисление 3 12 3 2" xfId="3796" xr:uid="{8868D05A-2F14-4089-9B7F-4D43A0C51263}"/>
    <cellStyle name="Вычисление 3 12 3 3" xfId="7405" xr:uid="{85AB9B4F-FF22-4C02-B3A4-61245F8D528C}"/>
    <cellStyle name="Вычисление 3 12 3 4" xfId="11403" xr:uid="{B8831BAC-111F-4B2A-8232-DA5F0F648CA1}"/>
    <cellStyle name="Вычисление 3 12 3 5" xfId="14331" xr:uid="{7D9F71B2-5A05-47EC-BF1F-1A5F4E3BBEE8}"/>
    <cellStyle name="Вычисление 3 12 3 6" xfId="19073" xr:uid="{1DCEE023-9C27-4068-9006-C882EC041436}"/>
    <cellStyle name="Вычисление 3 12 4" xfId="3212" xr:uid="{D78C1F97-580D-4D3C-9C12-5AF17FCC2A64}"/>
    <cellStyle name="Вычисление 3 12 5" xfId="6491" xr:uid="{9B19932E-1D2D-4021-BFBB-529F64427920}"/>
    <cellStyle name="Вычисление 3 12 6" xfId="8102" xr:uid="{8F297C87-4AF4-4C12-B4E8-CECDF181D5AB}"/>
    <cellStyle name="Вычисление 3 12 7" xfId="10814" xr:uid="{6E6803E4-C0FE-4FBD-B928-265695B3419B}"/>
    <cellStyle name="Вычисление 3 12 8" xfId="8225" xr:uid="{B74358BE-3161-431C-9CB4-1DC53067CF4B}"/>
    <cellStyle name="Вычисление 3 12 9" xfId="16674" xr:uid="{224F15A7-14FB-4F66-82C9-20D5C8B09156}"/>
    <cellStyle name="Вычисление 3 13" xfId="989" xr:uid="{7A723104-5D92-4F31-A6E7-4AAD266337F9}"/>
    <cellStyle name="Вычисление 3 13 2" xfId="2350" xr:uid="{D205F9AA-D145-4D1C-A7B4-A631DA16ED5B}"/>
    <cellStyle name="Вычисление 3 13 2 2" xfId="4608" xr:uid="{1FBF7408-A433-4BA8-A8CB-4B26D68D9209}"/>
    <cellStyle name="Вычисление 3 13 2 3" xfId="9233" xr:uid="{8E87D25F-FB4D-439E-934F-63CBBBDBBFA5}"/>
    <cellStyle name="Вычисление 3 13 2 4" xfId="12223" xr:uid="{406AA168-C058-4C21-9439-C923BE83012A}"/>
    <cellStyle name="Вычисление 3 13 2 5" xfId="14682" xr:uid="{B9A5CCFC-7803-44F7-9E68-AB13351AEFCB}"/>
    <cellStyle name="Вычисление 3 13 2 6" xfId="19885" xr:uid="{740E37C5-F3DF-4F4E-9776-047404F298FA}"/>
    <cellStyle name="Вычисление 3 13 3" xfId="1578" xr:uid="{CE3E860A-B727-4447-955D-FFAE209DAED7}"/>
    <cellStyle name="Вычисление 3 13 3 2" xfId="3843" xr:uid="{920EA7DA-DCDA-4401-A4B4-4F35EE708AAF}"/>
    <cellStyle name="Вычисление 3 13 3 3" xfId="7545" xr:uid="{E7201D6B-CDB0-4D3D-B33A-49C4B0619111}"/>
    <cellStyle name="Вычисление 3 13 3 4" xfId="11450" xr:uid="{C430DC00-E5BA-48F5-B2A2-284D58E7384A}"/>
    <cellStyle name="Вычисление 3 13 3 5" xfId="14564" xr:uid="{94EF1703-A9E0-46DE-9CC1-927D45759A6D}"/>
    <cellStyle name="Вычисление 3 13 3 6" xfId="19120" xr:uid="{B15A7D00-C30E-464F-A149-EA70B2C54BFE}"/>
    <cellStyle name="Вычисление 3 13 4" xfId="3259" xr:uid="{D6C48E7A-2B82-44AF-BCF5-46B8A84D3143}"/>
    <cellStyle name="Вычисление 3 13 5" xfId="8057" xr:uid="{221409AF-FAEA-4B8C-89EC-D28F1688534D}"/>
    <cellStyle name="Вычисление 3 13 6" xfId="10861" xr:uid="{D8E70A3B-41F4-4CA8-8042-F60115EBF61D}"/>
    <cellStyle name="Вычисление 3 13 7" xfId="14311" xr:uid="{75E1CD19-3881-4B06-89A0-6CE2D7C0C697}"/>
    <cellStyle name="Вычисление 3 13 8" xfId="16721" xr:uid="{050111AA-9FB0-4E64-AA00-FF38BC688896}"/>
    <cellStyle name="Вычисление 3 13 9" xfId="18536" xr:uid="{0B5F525F-DE2D-48AD-ABD1-CE4691092C5F}"/>
    <cellStyle name="Вычисление 3 14" xfId="1649" xr:uid="{302D8F28-0D4C-4997-A006-0E7C47339045}"/>
    <cellStyle name="Вычисление 3 14 2" xfId="3909" xr:uid="{3D02D478-8B7C-4B5F-B76E-2B70E276EAFC}"/>
    <cellStyle name="Вычисление 3 14 3" xfId="7320" xr:uid="{6AD7A9A8-E42D-460E-A79A-88AF791BE458}"/>
    <cellStyle name="Вычисление 3 14 4" xfId="11520" xr:uid="{E5977679-CCFA-4E89-87CF-27664664BEF3}"/>
    <cellStyle name="Вычисление 3 14 5" xfId="15586" xr:uid="{648A453D-F476-4315-9346-86C976625D9C}"/>
    <cellStyle name="Вычисление 3 14 6" xfId="19186" xr:uid="{BFEA33D2-1142-4349-B0A9-BF0827D71991}"/>
    <cellStyle name="Вычисление 3 15" xfId="2463" xr:uid="{D9C4D4CB-3E9F-41C9-85C8-4765FE1C93D5}"/>
    <cellStyle name="Вычисление 3 15 2" xfId="4719" xr:uid="{C30DCF1F-3694-49D3-ABBA-71F463540549}"/>
    <cellStyle name="Вычисление 3 15 3" xfId="9346" xr:uid="{04BC92D6-0F9D-4E2C-BB61-953B41FE340A}"/>
    <cellStyle name="Вычисление 3 15 4" xfId="12336" xr:uid="{5AD611CA-33C3-4DDB-B6AD-B89C4D60099D}"/>
    <cellStyle name="Вычисление 3 15 5" xfId="15534" xr:uid="{873AC964-4173-4A89-87D0-FFE7DA5F4D7C}"/>
    <cellStyle name="Вычисление 3 15 6" xfId="16772" xr:uid="{E8BF3CD6-DDBA-494A-A86B-3CFE53EED866}"/>
    <cellStyle name="Вычисление 3 15 7" xfId="19996" xr:uid="{05E34C2E-1E83-4164-8FD8-6B608109BCDD}"/>
    <cellStyle name="Вычисление 3 16" xfId="2678" xr:uid="{F10431B3-2CC0-4917-A0B3-3A72FFFBFC1E}"/>
    <cellStyle name="Вычисление 3 16 2" xfId="4928" xr:uid="{F898B1CC-7C23-40D5-A6AC-6FEAD67B722D}"/>
    <cellStyle name="Вычисление 3 16 3" xfId="9559" xr:uid="{DD47CCDD-A790-45CD-A869-1BA05D55C47A}"/>
    <cellStyle name="Вычисление 3 16 4" xfId="12549" xr:uid="{C4335B2B-2EB1-4FC8-8C3C-99C9463A2610}"/>
    <cellStyle name="Вычисление 3 16 5" xfId="15870" xr:uid="{7E46A6E3-4AA2-409A-A13C-1774A73797CA}"/>
    <cellStyle name="Вычисление 3 16 6" xfId="16981" xr:uid="{40B07609-DBB0-4B7D-B072-3F624804D189}"/>
    <cellStyle name="Вычисление 3 16 7" xfId="20207" xr:uid="{73994E49-DB50-4348-AE8A-00CE6D47C471}"/>
    <cellStyle name="Вычисление 3 17" xfId="414" xr:uid="{89967C73-926D-4AC6-B169-0FC90FD4B1EE}"/>
    <cellStyle name="Вычисление 3 17 2" xfId="5255" xr:uid="{B6107CD1-0B65-4B51-ABB0-28725F4154DA}"/>
    <cellStyle name="Вычисление 3 17 3" xfId="9884" xr:uid="{09F860D9-C5C8-40F6-803F-DA1C18A71F5C}"/>
    <cellStyle name="Вычисление 3 17 4" xfId="12876" xr:uid="{4731E23C-0A52-4DF0-BC3C-0BBFF1DC02C1}"/>
    <cellStyle name="Вычисление 3 17 5" xfId="15922" xr:uid="{0A24F723-4A09-4537-9319-6E17FA71F793}"/>
    <cellStyle name="Вычисление 3 17 6" xfId="17306" xr:uid="{12A217B4-C39B-4184-90D7-DEE7D7C485EB}"/>
    <cellStyle name="Вычисление 3 18" xfId="5213" xr:uid="{943940A6-FA34-4A74-8D8A-37AFF34F819B}"/>
    <cellStyle name="Вычисление 3 18 2" xfId="9842" xr:uid="{87575344-1E63-4E13-9AB0-1BE05C32870A}"/>
    <cellStyle name="Вычисление 3 18 3" xfId="12834" xr:uid="{5D392C44-9623-4386-9577-CD0556493E50}"/>
    <cellStyle name="Вычисление 3 18 4" xfId="15222" xr:uid="{BF83321E-C040-4D0D-AFE3-C7F5D2C5B749}"/>
    <cellStyle name="Вычисление 3 18 5" xfId="17264" xr:uid="{470D5E18-C00C-4537-8847-F6EE2FBF474F}"/>
    <cellStyle name="Вычисление 3 19" xfId="6488" xr:uid="{46C1B0CE-D9E4-49DE-857B-118A7064F744}"/>
    <cellStyle name="Вычисление 3 2" xfId="79" xr:uid="{00000000-0005-0000-0000-000043000000}"/>
    <cellStyle name="Вычисление 3 2 10" xfId="931" xr:uid="{757933B9-E715-46D0-AE20-F6A8196787C8}"/>
    <cellStyle name="Вычисление 3 2 10 10" xfId="18478" xr:uid="{434279DF-FD29-486F-8EC0-98F1854A61BC}"/>
    <cellStyle name="Вычисление 3 2 10 2" xfId="2292" xr:uid="{9119664E-F654-42AD-AAD8-D70B61C7D542}"/>
    <cellStyle name="Вычисление 3 2 10 2 2" xfId="4550" xr:uid="{7083ECB2-92A5-4235-B3AE-526E594A922C}"/>
    <cellStyle name="Вычисление 3 2 10 2 3" xfId="9175" xr:uid="{E3ADAE2E-27E2-452F-95F8-60020E3E1E0C}"/>
    <cellStyle name="Вычисление 3 2 10 2 4" xfId="12165" xr:uid="{08983D6C-E4EA-4FB2-8DEC-039F6A480C51}"/>
    <cellStyle name="Вычисление 3 2 10 2 5" xfId="14184" xr:uid="{1CFFFAD9-D014-4020-B4C6-03C331BB48F0}"/>
    <cellStyle name="Вычисление 3 2 10 2 6" xfId="19827" xr:uid="{3A84A146-FA22-4A4E-AE59-613EA7FDF81F}"/>
    <cellStyle name="Вычисление 3 2 10 3" xfId="1520" xr:uid="{E53ED012-35B4-4E5C-8BC7-91EDE78AEBDC}"/>
    <cellStyle name="Вычисление 3 2 10 3 2" xfId="3785" xr:uid="{17341A73-4D9D-4966-929D-28F8251A2C08}"/>
    <cellStyle name="Вычисление 3 2 10 3 3" xfId="7596" xr:uid="{CE72D77C-D5CC-4FAA-9B76-7EDF17A0F8F4}"/>
    <cellStyle name="Вычисление 3 2 10 3 4" xfId="11392" xr:uid="{C2F9A60C-DB9D-48F1-835A-ED6FD93D65B7}"/>
    <cellStyle name="Вычисление 3 2 10 3 5" xfId="15933" xr:uid="{F81FCA65-F352-4471-8FA8-748E6DC81263}"/>
    <cellStyle name="Вычисление 3 2 10 3 6" xfId="19062" xr:uid="{7B2CAC36-E0C1-4D48-B082-2FA6CEAE95E8}"/>
    <cellStyle name="Вычисление 3 2 10 4" xfId="3201" xr:uid="{0A74D696-D7DF-428C-A747-1C3D8131641C}"/>
    <cellStyle name="Вычисление 3 2 10 5" xfId="6493" xr:uid="{E5368E49-970F-4DA4-8D1D-F8167EF65BDA}"/>
    <cellStyle name="Вычисление 3 2 10 6" xfId="8114" xr:uid="{8EF9E360-8FF7-4734-93E5-FEC9BB43AF7C}"/>
    <cellStyle name="Вычисление 3 2 10 7" xfId="10803" xr:uid="{8628E863-78A3-4A0E-91F4-A422EF9CFA13}"/>
    <cellStyle name="Вычисление 3 2 10 8" xfId="13766" xr:uid="{75F44B27-6FFF-4821-B52D-252E0867FFB2}"/>
    <cellStyle name="Вычисление 3 2 10 9" xfId="16663" xr:uid="{28FA5F25-2EF1-4019-A1CA-D1281C6316A7}"/>
    <cellStyle name="Вычисление 3 2 11" xfId="939" xr:uid="{3A8CD746-7552-4A41-A59F-E7F17EB7D53A}"/>
    <cellStyle name="Вычисление 3 2 11 10" xfId="18486" xr:uid="{C3977DEE-B425-4FEC-BAB3-1794D06E0E3A}"/>
    <cellStyle name="Вычисление 3 2 11 2" xfId="2300" xr:uid="{0C14E64B-B19A-4DFD-BFC2-DB06059F06E9}"/>
    <cellStyle name="Вычисление 3 2 11 2 2" xfId="4558" xr:uid="{EC02652A-8C48-4073-9E01-6C62291346CF}"/>
    <cellStyle name="Вычисление 3 2 11 2 3" xfId="9183" xr:uid="{C7BEA16D-4026-4987-A5A7-B40CAF2F6324}"/>
    <cellStyle name="Вычисление 3 2 11 2 4" xfId="12173" xr:uid="{B9C5C7A5-6F6A-4F5B-AF51-3B6DA65F90D3}"/>
    <cellStyle name="Вычисление 3 2 11 2 5" xfId="15624" xr:uid="{DA2E5501-F4FC-45B0-96CB-21B0688D2678}"/>
    <cellStyle name="Вычисление 3 2 11 2 6" xfId="19835" xr:uid="{7038E73F-D4AB-4BBE-B5BB-84D7BDC46927}"/>
    <cellStyle name="Вычисление 3 2 11 3" xfId="1528" xr:uid="{BE35A1B3-5FD8-4D7F-806B-0535A06AD1BD}"/>
    <cellStyle name="Вычисление 3 2 11 3 2" xfId="3793" xr:uid="{9E04EF1D-7771-4794-BC69-8424EA9254B1}"/>
    <cellStyle name="Вычисление 3 2 11 3 3" xfId="7589" xr:uid="{408FFFEF-B971-400B-A828-507189FFE230}"/>
    <cellStyle name="Вычисление 3 2 11 3 4" xfId="11400" xr:uid="{906D6853-30E7-4191-A315-8BB070E5E461}"/>
    <cellStyle name="Вычисление 3 2 11 3 5" xfId="14370" xr:uid="{1CB8FE85-ACB5-452B-B3D5-25C6F093C2FF}"/>
    <cellStyle name="Вычисление 3 2 11 3 6" xfId="19070" xr:uid="{EE9FEEDD-6BC8-44AC-BF87-10A6D3FF3907}"/>
    <cellStyle name="Вычисление 3 2 11 4" xfId="3209" xr:uid="{4D5AF795-1456-44D7-AE0D-3FE5F1201442}"/>
    <cellStyle name="Вычисление 3 2 11 5" xfId="6494" xr:uid="{96856612-684D-457A-945F-616B31295904}"/>
    <cellStyle name="Вычисление 3 2 11 6" xfId="8106" xr:uid="{0F1CCAB6-A5B7-4B05-BF44-9184439E3177}"/>
    <cellStyle name="Вычисление 3 2 11 7" xfId="10811" xr:uid="{72FA22A3-BF68-462B-950D-81BA467A0DDC}"/>
    <cellStyle name="Вычисление 3 2 11 8" xfId="8649" xr:uid="{74F65113-12B2-4AA7-8C81-4A611ADC19AD}"/>
    <cellStyle name="Вычисление 3 2 11 9" xfId="16671" xr:uid="{592B9825-A8F7-40E2-83B0-E3F879C1161C}"/>
    <cellStyle name="Вычисление 3 2 12" xfId="999" xr:uid="{84516CD5-9829-4572-A568-03F1F3944388}"/>
    <cellStyle name="Вычисление 3 2 12 2" xfId="2360" xr:uid="{644DA3B6-C1D1-4F99-B44B-4F66D839FD29}"/>
    <cellStyle name="Вычисление 3 2 12 2 2" xfId="4618" xr:uid="{8CF3D562-5A38-41FD-BEB7-F62B6F8B4540}"/>
    <cellStyle name="Вычисление 3 2 12 2 3" xfId="9243" xr:uid="{5A3D4077-8CB1-4EFB-AAFE-6CE1C9FCE353}"/>
    <cellStyle name="Вычисление 3 2 12 2 4" xfId="12233" xr:uid="{D795E503-A67B-46DE-92E1-28410461B1A1}"/>
    <cellStyle name="Вычисление 3 2 12 2 5" xfId="14979" xr:uid="{507B3B9C-6C42-4343-AE6E-9E9651E8B014}"/>
    <cellStyle name="Вычисление 3 2 12 2 6" xfId="19895" xr:uid="{6B8930C0-3D84-4A8D-B91F-26D1DF486657}"/>
    <cellStyle name="Вычисление 3 2 12 3" xfId="1588" xr:uid="{BE071155-7028-43E6-BF1B-D777E983FD98}"/>
    <cellStyle name="Вычисление 3 2 12 3 2" xfId="3853" xr:uid="{EC4D3B10-7722-401B-B6EF-B0877B232A43}"/>
    <cellStyle name="Вычисление 3 2 12 3 3" xfId="7522" xr:uid="{D37821CB-7BD3-4A35-9793-2D885AC4A4E0}"/>
    <cellStyle name="Вычисление 3 2 12 3 4" xfId="11460" xr:uid="{4FF542F4-7EF4-46F2-AF9F-CC870F1C5F67}"/>
    <cellStyle name="Вычисление 3 2 12 3 5" xfId="14659" xr:uid="{1423C4E6-D1E1-45E0-B0EB-E605409EB1A0}"/>
    <cellStyle name="Вычисление 3 2 12 3 6" xfId="19130" xr:uid="{4665F9D7-E145-4970-B23D-526EB0D7745B}"/>
    <cellStyle name="Вычисление 3 2 12 4" xfId="3269" xr:uid="{E293351B-98C0-461B-B03D-E64626D4DA46}"/>
    <cellStyle name="Вычисление 3 2 12 5" xfId="8049" xr:uid="{D1C29BDA-0431-4A6B-80DF-A479CE004DA0}"/>
    <cellStyle name="Вычисление 3 2 12 6" xfId="10871" xr:uid="{ED33AD61-25E8-431E-B582-78A50351A68E}"/>
    <cellStyle name="Вычисление 3 2 12 7" xfId="15697" xr:uid="{3D376487-68A6-499E-9F09-D8F12FB3FF6D}"/>
    <cellStyle name="Вычисление 3 2 12 8" xfId="16731" xr:uid="{F985604D-362A-42A9-8C33-9F246575243D}"/>
    <cellStyle name="Вычисление 3 2 12 9" xfId="18546" xr:uid="{72A2CFA9-D8BB-4E3E-8E58-05E6B55E3B1B}"/>
    <cellStyle name="Вычисление 3 2 13" xfId="1626" xr:uid="{294CDAC9-5628-45CB-99A2-F62E7AFD37A4}"/>
    <cellStyle name="Вычисление 3 2 13 2" xfId="3886" xr:uid="{4538EBC3-3F18-4EF5-B92B-1BEC44A849EC}"/>
    <cellStyle name="Вычисление 3 2 13 3" xfId="7390" xr:uid="{0FFCC97F-544C-4465-832F-5DA845C1B792}"/>
    <cellStyle name="Вычисление 3 2 13 4" xfId="11497" xr:uid="{F0CC6A24-F8D3-4D57-82DD-5E0873AE6BCB}"/>
    <cellStyle name="Вычисление 3 2 13 5" xfId="13863" xr:uid="{1F93A9EC-32B7-4FBB-85B3-896138C25756}"/>
    <cellStyle name="Вычисление 3 2 13 6" xfId="19163" xr:uid="{D1C2C20F-4D9C-4D69-BAC7-7940BAE9158E}"/>
    <cellStyle name="Вычисление 3 2 14" xfId="2518" xr:uid="{A59C585E-8C5E-4D09-8B6B-9D3D3A7AE3CD}"/>
    <cellStyle name="Вычисление 3 2 14 2" xfId="4773" xr:uid="{DAE7666B-05B4-49E9-9D8A-A88C67A5296F}"/>
    <cellStyle name="Вычисление 3 2 14 3" xfId="9401" xr:uid="{AB36FB73-9AB7-4776-8E8A-4603CCD20188}"/>
    <cellStyle name="Вычисление 3 2 14 4" xfId="12391" xr:uid="{857125D5-0847-4AA2-8B19-19224DCEA662}"/>
    <cellStyle name="Вычисление 3 2 14 5" xfId="13779" xr:uid="{C27CF47E-ED4C-4C8A-889E-07ED44B2BE3A}"/>
    <cellStyle name="Вычисление 3 2 14 6" xfId="16826" xr:uid="{0490F3D5-22BA-43AF-85A6-83B92F696A17}"/>
    <cellStyle name="Вычисление 3 2 14 7" xfId="20050" xr:uid="{0C3D389F-1B90-47B8-BE3E-C48DF04D9504}"/>
    <cellStyle name="Вычисление 3 2 15" xfId="2688" xr:uid="{9ABC2E13-24E0-421D-860D-6B00E51DD9E1}"/>
    <cellStyle name="Вычисление 3 2 15 2" xfId="4938" xr:uid="{B3C4A2CA-9192-4071-B4B6-C6B785734ADD}"/>
    <cellStyle name="Вычисление 3 2 15 3" xfId="9569" xr:uid="{E1E9191C-1E28-4310-9DD8-03FC83E0817C}"/>
    <cellStyle name="Вычисление 3 2 15 4" xfId="12559" xr:uid="{E50BFD81-9E18-4F4B-A3A0-A15E4EC752D7}"/>
    <cellStyle name="Вычисление 3 2 15 5" xfId="14284" xr:uid="{779AD6B6-E687-47C9-B9B1-48F31938975D}"/>
    <cellStyle name="Вычисление 3 2 15 6" xfId="16991" xr:uid="{4756B4BA-8627-4161-9C77-81D08F23F32D}"/>
    <cellStyle name="Вычисление 3 2 15 7" xfId="20217" xr:uid="{32B72A21-16DD-4E16-A52E-516AC7427DB3}"/>
    <cellStyle name="Вычисление 3 2 16" xfId="424" xr:uid="{33C42D7A-FF10-4906-8478-7021358E2A7D}"/>
    <cellStyle name="Вычисление 3 2 16 2" xfId="5202" xr:uid="{F4D01289-A7FC-4451-B965-2C5BACC706AF}"/>
    <cellStyle name="Вычисление 3 2 16 3" xfId="9832" xr:uid="{ABC711BC-61C7-4624-9FDC-730CF11EB44C}"/>
    <cellStyle name="Вычисление 3 2 16 4" xfId="12823" xr:uid="{6D1429C2-5277-4951-A60A-D0F95734D0CF}"/>
    <cellStyle name="Вычисление 3 2 16 5" xfId="15054" xr:uid="{6E526C7A-A5A7-42AF-9914-6EC71C24E3D4}"/>
    <cellStyle name="Вычисление 3 2 16 6" xfId="17254" xr:uid="{C5E0654D-2CD1-4AB0-B924-878D42634717}"/>
    <cellStyle name="Вычисление 3 2 17" xfId="5422" xr:uid="{3CE62FC9-25A4-4FE7-AF6D-648A9879F668}"/>
    <cellStyle name="Вычисление 3 2 17 2" xfId="10053" xr:uid="{73972E3F-4913-4F81-8392-13135F07664C}"/>
    <cellStyle name="Вычисление 3 2 17 3" xfId="13045" xr:uid="{BA399023-EF90-4B70-A1E2-FED2CFEFC79D}"/>
    <cellStyle name="Вычисление 3 2 17 4" xfId="13351" xr:uid="{3C61970C-4851-4838-8FD3-165320416E08}"/>
    <cellStyle name="Вычисление 3 2 17 5" xfId="17471" xr:uid="{E35ED366-B8F0-4539-BDBF-74437283414A}"/>
    <cellStyle name="Вычисление 3 2 18" xfId="6492" xr:uid="{0117876D-1FA2-4C68-AB65-8347CABAEFBD}"/>
    <cellStyle name="Вычисление 3 2 19" xfId="8555" xr:uid="{DD309831-34F7-464A-A399-500F7EF3E394}"/>
    <cellStyle name="Вычисление 3 2 2" xfId="109" xr:uid="{00000000-0005-0000-0000-000044000000}"/>
    <cellStyle name="Вычисление 3 2 2 10" xfId="2491" xr:uid="{51D78063-7DD6-4E7A-A936-F1F3E54B859C}"/>
    <cellStyle name="Вычисление 3 2 2 10 2" xfId="4746" xr:uid="{5A08B8BF-8324-4FB8-BD59-DFF982F9704E}"/>
    <cellStyle name="Вычисление 3 2 2 10 3" xfId="9374" xr:uid="{76B8EA31-5F60-4A78-BE10-40731F32960A}"/>
    <cellStyle name="Вычисление 3 2 2 10 4" xfId="12364" xr:uid="{441F5723-35DB-4065-AC6C-9B9A0B251836}"/>
    <cellStyle name="Вычисление 3 2 2 10 5" xfId="13500" xr:uid="{D846811F-CD5C-498F-9114-7DEEF994D531}"/>
    <cellStyle name="Вычисление 3 2 2 10 6" xfId="16799" xr:uid="{0ED0ED9F-D49D-42D1-A1F7-0E29B8DA4191}"/>
    <cellStyle name="Вычисление 3 2 2 10 7" xfId="20023" xr:uid="{0A95C439-434F-4B49-AE1F-D4B1B7E7BB29}"/>
    <cellStyle name="Вычисление 3 2 2 11" xfId="2718" xr:uid="{CD3CDA3C-8D92-4332-9D33-BBDEED110F88}"/>
    <cellStyle name="Вычисление 3 2 2 11 2" xfId="4968" xr:uid="{53BC53F8-5044-4E7A-810F-AA1D0FD14AF8}"/>
    <cellStyle name="Вычисление 3 2 2 11 3" xfId="9599" xr:uid="{C59A6952-2D0A-4D9D-8293-CB93B02E2F3F}"/>
    <cellStyle name="Вычисление 3 2 2 11 4" xfId="12589" xr:uid="{CC3C9BBC-61C0-42EF-AA5E-31FE706407F3}"/>
    <cellStyle name="Вычисление 3 2 2 11 5" xfId="15931" xr:uid="{A0081AAD-07E1-4A23-92A3-03500B9DE503}"/>
    <cellStyle name="Вычисление 3 2 2 11 6" xfId="17021" xr:uid="{FA1B9307-6FDB-4A3B-9548-F9CF7C146035}"/>
    <cellStyle name="Вычисление 3 2 2 11 7" xfId="20247" xr:uid="{EFB34033-AF88-41F8-BC2D-F0AECE333A07}"/>
    <cellStyle name="Вычисление 3 2 2 12" xfId="454" xr:uid="{30867B84-13CF-407B-9471-3BF1F5F83B07}"/>
    <cellStyle name="Вычисление 3 2 2 12 2" xfId="5361" xr:uid="{638A2F50-4515-41EA-B335-B1844CFEC5D0}"/>
    <cellStyle name="Вычисление 3 2 2 12 3" xfId="9990" xr:uid="{4747A2AE-AFC0-42DF-B786-E94140E369F3}"/>
    <cellStyle name="Вычисление 3 2 2 12 4" xfId="12982" xr:uid="{B49F37ED-19A6-49C4-9FB3-9C356D0DFFFA}"/>
    <cellStyle name="Вычисление 3 2 2 12 5" xfId="14351" xr:uid="{FC67E9F0-AAA2-4C5B-98D3-D8B7610481BC}"/>
    <cellStyle name="Вычисление 3 2 2 12 6" xfId="17411" xr:uid="{1147FFEA-8ECD-4026-A8C6-BAB0FA7CEF4F}"/>
    <cellStyle name="Вычисление 3 2 2 13" xfId="5452" xr:uid="{9E1EB121-DBE3-47EC-B48C-FF3615230B24}"/>
    <cellStyle name="Вычисление 3 2 2 13 2" xfId="10083" xr:uid="{BF3F2F04-6811-4793-AADB-9C1D6A901BFE}"/>
    <cellStyle name="Вычисление 3 2 2 13 3" xfId="13075" xr:uid="{9918780D-9201-45AF-BDCA-234289616F1A}"/>
    <cellStyle name="Вычисление 3 2 2 13 4" xfId="13333" xr:uid="{74E9F375-9638-4808-A54A-70CB52C3B973}"/>
    <cellStyle name="Вычисление 3 2 2 13 5" xfId="17501" xr:uid="{30DB6056-4392-496B-A3FC-366F0D6FD0D8}"/>
    <cellStyle name="Вычисление 3 2 2 14" xfId="6495" xr:uid="{BAED7ACD-935B-4BFC-A64F-D49FA13CD4B9}"/>
    <cellStyle name="Вычисление 3 2 2 15" xfId="8535" xr:uid="{B1B6C75D-B524-4AFB-9DD9-BEF944CE2E84}"/>
    <cellStyle name="Вычисление 3 2 2 16" xfId="10326" xr:uid="{BCF5921B-76D1-4AAF-B39A-4FAE9B637355}"/>
    <cellStyle name="Вычисление 3 2 2 17" xfId="14840" xr:uid="{B44DA4BC-A0C7-4289-8C8C-22E04DB6925D}"/>
    <cellStyle name="Вычисление 3 2 2 18" xfId="16186" xr:uid="{1B384FEA-913C-4FDE-B542-2B75E3D351A3}"/>
    <cellStyle name="Вычисление 3 2 2 19" xfId="17753" xr:uid="{2F3D856F-228A-4D42-B79E-5EBFFE0D7729}"/>
    <cellStyle name="Вычисление 3 2 2 2" xfId="198" xr:uid="{3F920B3F-AE16-40AA-916A-A5E0CEA86105}"/>
    <cellStyle name="Вычисление 3 2 2 2 10" xfId="8463" xr:uid="{5B0662E0-3F90-4F49-95F8-813200039104}"/>
    <cellStyle name="Вычисление 3 2 2 2 11" xfId="10401" xr:uid="{1534B34D-E78D-4ECB-86A4-AA80A83E0291}"/>
    <cellStyle name="Вычисление 3 2 2 2 12" xfId="13973" xr:uid="{8DD2931E-88A6-444D-BC0A-C5FC47351D10}"/>
    <cellStyle name="Вычисление 3 2 2 2 13" xfId="16261" xr:uid="{841C76C6-20E2-4A75-B738-F70A7AAF079B}"/>
    <cellStyle name="Вычисление 3 2 2 2 14" xfId="17841" xr:uid="{AAED0505-9E2D-4D75-A1F8-22203E17B062}"/>
    <cellStyle name="Вычисление 3 2 2 2 15" xfId="18077" xr:uid="{48C8A250-060E-45AC-A352-BEDE9B165C7D}"/>
    <cellStyle name="Вычисление 3 2 2 2 2" xfId="1722" xr:uid="{A61A7A54-6D43-4031-B7ED-3B3C509C8303}"/>
    <cellStyle name="Вычисление 3 2 2 2 2 2" xfId="3980" xr:uid="{4A1B0746-D1C0-4946-9AB5-2BBB833F9401}"/>
    <cellStyle name="Вычисление 3 2 2 2 2 3" xfId="6496" xr:uid="{42731BA5-0C47-4241-BB25-9F37E127176F}"/>
    <cellStyle name="Вычисление 3 2 2 2 2 4" xfId="7360" xr:uid="{07772692-A896-468C-BD73-843BFF3F7049}"/>
    <cellStyle name="Вычисление 3 2 2 2 2 5" xfId="11594" xr:uid="{90886F52-6E26-4F68-931A-35B1E1F246E5}"/>
    <cellStyle name="Вычисление 3 2 2 2 2 6" xfId="13887" xr:uid="{D2DFEDCC-FD85-4B77-905A-80202EA15485}"/>
    <cellStyle name="Вычисление 3 2 2 2 2 7" xfId="19257" xr:uid="{9DADC546-F91D-4E5D-B399-AF09E5F7E4B6}"/>
    <cellStyle name="Вычисление 3 2 2 2 3" xfId="1922" xr:uid="{31BB9305-0117-498D-8892-F35BC5E2A346}"/>
    <cellStyle name="Вычисление 3 2 2 2 3 2" xfId="4180" xr:uid="{863FFFC6-EA04-4D6E-AAA6-E375738E4C04}"/>
    <cellStyle name="Вычисление 3 2 2 2 3 3" xfId="6497" xr:uid="{8C9964A2-0EB3-46A1-B909-F57F94E13223}"/>
    <cellStyle name="Вычисление 3 2 2 2 3 4" xfId="8805" xr:uid="{EB57E32F-08ED-43C3-A341-D7466C8F1E19}"/>
    <cellStyle name="Вычисление 3 2 2 2 3 5" xfId="11795" xr:uid="{A5BC0E43-3D13-44A8-B099-D4770BEA262E}"/>
    <cellStyle name="Вычисление 3 2 2 2 3 6" xfId="15110" xr:uid="{AD4F51C4-E31B-44A4-9683-C5BB3CFFAFBA}"/>
    <cellStyle name="Вычисление 3 2 2 2 3 7" xfId="19457" xr:uid="{EB0DA833-73DD-40D7-9A3A-1F66FD94EB4F}"/>
    <cellStyle name="Вычисление 3 2 2 2 4" xfId="1118" xr:uid="{3EE499D8-DBF4-424D-8260-C55CF2C745C2}"/>
    <cellStyle name="Вычисление 3 2 2 2 4 2" xfId="3383" xr:uid="{1615A032-CBCD-4362-A9C7-75097D9BC12B}"/>
    <cellStyle name="Вычисление 3 2 2 2 4 3" xfId="6498" xr:uid="{CDA83FC2-3C3A-4349-AEF5-3E7B7B8B9F3F}"/>
    <cellStyle name="Вычисление 3 2 2 2 4 4" xfId="7926" xr:uid="{38EDA456-F82C-445F-A437-2D60B32AB3AF}"/>
    <cellStyle name="Вычисление 3 2 2 2 4 5" xfId="10990" xr:uid="{6816CEF9-737A-4FC0-AC74-6B00EA671A5C}"/>
    <cellStyle name="Вычисление 3 2 2 2 4 6" xfId="13888" xr:uid="{5433AEBF-1CBE-428F-91BE-C6D0C81064DA}"/>
    <cellStyle name="Вычисление 3 2 2 2 4 7" xfId="18660" xr:uid="{47C76511-EC2C-4D6B-9A6D-6D3FB9176CA7}"/>
    <cellStyle name="Вычисление 3 2 2 2 5" xfId="2532" xr:uid="{8BCBCD2A-3EB6-481A-BDA3-7CBB6BF40054}"/>
    <cellStyle name="Вычисление 3 2 2 2 5 2" xfId="4785" xr:uid="{98CA231F-8C7E-4DCD-8354-0E741341C146}"/>
    <cellStyle name="Вычисление 3 2 2 2 5 3" xfId="6499" xr:uid="{06E0B0ED-8296-4610-AA53-2359F9A0AC5D}"/>
    <cellStyle name="Вычисление 3 2 2 2 5 4" xfId="9414" xr:uid="{E94C8F46-1E55-4F93-B1B7-724F60C5D49C}"/>
    <cellStyle name="Вычисление 3 2 2 2 5 5" xfId="12404" xr:uid="{8E8AC9B5-6C0A-422C-8BAD-8699A9C276A0}"/>
    <cellStyle name="Вычисление 3 2 2 2 5 6" xfId="14001" xr:uid="{C439100C-7F29-4E48-A9E7-D3A66C4BC8A4}"/>
    <cellStyle name="Вычисление 3 2 2 2 5 7" xfId="16838" xr:uid="{46DB7E67-B62D-4B8F-ADE2-E284351100FD}"/>
    <cellStyle name="Вычисление 3 2 2 2 5 8" xfId="20063" xr:uid="{3ABD5F9F-0F93-4EDC-A289-A4E4CC84C35E}"/>
    <cellStyle name="Вычисление 3 2 2 2 6" xfId="2803" xr:uid="{325C8E07-450B-4DAF-A3A4-7560871B222B}"/>
    <cellStyle name="Вычисление 3 2 2 2 6 2" xfId="5053" xr:uid="{84FD0CA8-E09D-4861-969D-FE5175BC862D}"/>
    <cellStyle name="Вычисление 3 2 2 2 6 3" xfId="6500" xr:uid="{16366618-BA93-4ED3-A161-FC1C11AC70F0}"/>
    <cellStyle name="Вычисление 3 2 2 2 6 4" xfId="9684" xr:uid="{930965D0-DED2-456A-AA25-03FE84247149}"/>
    <cellStyle name="Вычисление 3 2 2 2 6 5" xfId="12674" xr:uid="{906DC232-A58F-40BE-9459-C4076B6D6BEC}"/>
    <cellStyle name="Вычисление 3 2 2 2 6 6" xfId="13960" xr:uid="{522280CD-62CA-4F9E-B197-0D462C477C19}"/>
    <cellStyle name="Вычисление 3 2 2 2 6 7" xfId="17106" xr:uid="{1BF609D0-7FD5-46C2-BF9C-C9813EF15928}"/>
    <cellStyle name="Вычисление 3 2 2 2 6 8" xfId="20332" xr:uid="{1D4DF87A-3271-470F-8361-F8ACCBF7E20D}"/>
    <cellStyle name="Вычисление 3 2 2 2 7" xfId="529" xr:uid="{BDED46B5-5B08-4ED6-A19C-F0FEBE2D62B3}"/>
    <cellStyle name="Вычисление 3 2 2 2 7 2" xfId="5270" xr:uid="{776035D0-78B5-4F58-B172-91BF787A8608}"/>
    <cellStyle name="Вычисление 3 2 2 2 7 3" xfId="9899" xr:uid="{5053D813-10AB-4153-9C6D-C5A283603377}"/>
    <cellStyle name="Вычисление 3 2 2 2 7 4" xfId="12891" xr:uid="{46BC7663-A072-4B51-AA3D-795C46DE34C2}"/>
    <cellStyle name="Вычисление 3 2 2 2 7 5" xfId="15434" xr:uid="{918CC34E-D41D-4E9F-9796-3A74E90B1DE9}"/>
    <cellStyle name="Вычисление 3 2 2 2 7 6" xfId="17321" xr:uid="{10128239-9226-4E10-80D9-0EBE16545E80}"/>
    <cellStyle name="Вычисление 3 2 2 2 8" xfId="5537" xr:uid="{14F76061-0BCD-4D26-BD47-4B5E46A56F66}"/>
    <cellStyle name="Вычисление 3 2 2 2 8 2" xfId="10168" xr:uid="{F50DC4DB-674A-4975-99DB-C172A93D71C1}"/>
    <cellStyle name="Вычисление 3 2 2 2 8 3" xfId="13160" xr:uid="{D9706924-C1E7-4E67-8D21-F62C695646CE}"/>
    <cellStyle name="Вычисление 3 2 2 2 8 4" xfId="14090" xr:uid="{563AB6FB-6BE9-41CE-9B29-2916B78F80A7}"/>
    <cellStyle name="Вычисление 3 2 2 2 8 5" xfId="17586" xr:uid="{D14EAA36-D8FB-4B7B-A72D-520C1E0DAC76}"/>
    <cellStyle name="Вычисление 3 2 2 2 9" xfId="6082" xr:uid="{57FFB94A-C1E8-4E91-908A-ABB07560C6DE}"/>
    <cellStyle name="Вычисление 3 2 2 20" xfId="17992" xr:uid="{62B8BA52-4814-4DE5-8EA4-E5352D9E32F8}"/>
    <cellStyle name="Вычисление 3 2 2 3" xfId="274" xr:uid="{FBBED1D9-7EA4-4C35-AD2F-72296659CFBE}"/>
    <cellStyle name="Вычисление 3 2 2 3 10" xfId="8119" xr:uid="{5E053F2C-A9EA-400D-87FC-9E5E97BD5101}"/>
    <cellStyle name="Вычисление 3 2 2 3 11" xfId="10481" xr:uid="{F7947F4A-B1F1-42FB-8929-97E4B20AA03E}"/>
    <cellStyle name="Вычисление 3 2 2 3 12" xfId="13299" xr:uid="{711A93AD-0DC8-41D7-92E0-157D590F79DB}"/>
    <cellStyle name="Вычисление 3 2 2 3 13" xfId="16341" xr:uid="{BEA6EA13-DF83-4F69-A087-6EA6F3CD0851}"/>
    <cellStyle name="Вычисление 3 2 2 3 14" xfId="17917" xr:uid="{F0450BD3-4E53-4D64-B1CA-6049D7A30D76}"/>
    <cellStyle name="Вычисление 3 2 2 3 15" xfId="18152" xr:uid="{E6E092B7-A81E-4AD0-A7A7-BF67646BF4C4}"/>
    <cellStyle name="Вычисление 3 2 2 3 2" xfId="1797" xr:uid="{047EA323-40F9-4BCD-862D-0C1601905642}"/>
    <cellStyle name="Вычисление 3 2 2 3 2 2" xfId="4055" xr:uid="{74F80248-255C-4B02-B660-8222C5A7B08F}"/>
    <cellStyle name="Вычисление 3 2 2 3 2 3" xfId="6501" xr:uid="{9F5827F6-3739-43B2-A648-AB8474A8D929}"/>
    <cellStyle name="Вычисление 3 2 2 3 2 4" xfId="8680" xr:uid="{96BF7844-B5BE-4D0A-BA62-C0C9D87678E8}"/>
    <cellStyle name="Вычисление 3 2 2 3 2 5" xfId="11670" xr:uid="{5CC67E45-E188-4B6D-B497-65355AA96307}"/>
    <cellStyle name="Вычисление 3 2 2 3 2 6" xfId="14290" xr:uid="{617CFFF2-02E4-4232-A0FD-B65601EA8BCE}"/>
    <cellStyle name="Вычисление 3 2 2 3 2 7" xfId="19332" xr:uid="{3807DAB9-E493-442E-B931-54890B45A6AC}"/>
    <cellStyle name="Вычисление 3 2 2 3 3" xfId="1970" xr:uid="{E5630C20-6825-4B7C-9444-8EB5F80AC6B0}"/>
    <cellStyle name="Вычисление 3 2 2 3 3 2" xfId="4228" xr:uid="{3C1E1E92-1367-47DA-966D-EAC0EB80B1BE}"/>
    <cellStyle name="Вычисление 3 2 2 3 3 3" xfId="6502" xr:uid="{F0D18191-D823-49BC-8C88-DD39A7394263}"/>
    <cellStyle name="Вычисление 3 2 2 3 3 4" xfId="8853" xr:uid="{F2F71E31-C08E-4C38-9627-795D032528A8}"/>
    <cellStyle name="Вычисление 3 2 2 3 3 5" xfId="11843" xr:uid="{7DF31071-F170-4AA2-886B-52D0A3D96F18}"/>
    <cellStyle name="Вычисление 3 2 2 3 3 6" xfId="15880" xr:uid="{EF72D2AE-2744-4A32-B6FA-3086BF17F98D}"/>
    <cellStyle name="Вычисление 3 2 2 3 3 7" xfId="19505" xr:uid="{5415D0D1-CEB5-4E45-9BD6-6B932EAE4CAD}"/>
    <cellStyle name="Вычисление 3 2 2 3 4" xfId="1198" xr:uid="{E5D3449C-64AE-4750-B1D8-625EFA1A12B6}"/>
    <cellStyle name="Вычисление 3 2 2 3 4 2" xfId="3463" xr:uid="{BF346A1A-2DFE-4668-A948-A9CF4D089AC3}"/>
    <cellStyle name="Вычисление 3 2 2 3 4 3" xfId="6503" xr:uid="{D6B3B9EA-F7B0-4A07-A4BB-641D3A48BE1E}"/>
    <cellStyle name="Вычисление 3 2 2 3 4 4" xfId="7853" xr:uid="{C49EDC70-358D-4C9C-B6AE-9D2B5CFF1B68}"/>
    <cellStyle name="Вычисление 3 2 2 3 4 5" xfId="11070" xr:uid="{C9325F2F-5BAE-4118-9352-91BCD4248241}"/>
    <cellStyle name="Вычисление 3 2 2 3 4 6" xfId="14966" xr:uid="{206155FA-057E-4FAD-BC95-0EE710945520}"/>
    <cellStyle name="Вычисление 3 2 2 3 4 7" xfId="18740" xr:uid="{5AC93DE7-5440-425D-966B-BC3F2E950B20}"/>
    <cellStyle name="Вычисление 3 2 2 3 5" xfId="2446" xr:uid="{6C936C66-3944-47CE-B698-2443D0FA60F4}"/>
    <cellStyle name="Вычисление 3 2 2 3 5 2" xfId="4703" xr:uid="{C47A6062-1706-41A9-9DF9-0B96D5B4D3D6}"/>
    <cellStyle name="Вычисление 3 2 2 3 5 3" xfId="6504" xr:uid="{E679809B-353F-4BD1-9301-04DAD492D2B0}"/>
    <cellStyle name="Вычисление 3 2 2 3 5 4" xfId="9329" xr:uid="{34C4C495-CCA7-4908-9435-92F1DEFFC185}"/>
    <cellStyle name="Вычисление 3 2 2 3 5 5" xfId="12319" xr:uid="{E846369F-4BE6-4F6D-A0A5-DC1F4B0B03BF}"/>
    <cellStyle name="Вычисление 3 2 2 3 5 6" xfId="15092" xr:uid="{2CD84D06-FF80-482E-8ECB-3F731C1BE698}"/>
    <cellStyle name="Вычисление 3 2 2 3 5 7" xfId="16756" xr:uid="{7B025B1F-DBD7-4EAE-B813-5C1813AE77D9}"/>
    <cellStyle name="Вычисление 3 2 2 3 5 8" xfId="19980" xr:uid="{A696D275-DDFA-4513-A354-B877603992E8}"/>
    <cellStyle name="Вычисление 3 2 2 3 6" xfId="2878" xr:uid="{527CBF18-E9A0-437B-B996-0F3E540D84A7}"/>
    <cellStyle name="Вычисление 3 2 2 3 6 2" xfId="5128" xr:uid="{6D44097F-179E-4A60-9FD9-1270E773FA72}"/>
    <cellStyle name="Вычисление 3 2 2 3 6 3" xfId="6505" xr:uid="{4E4BC5E3-E2BD-468E-B3F1-8000DE6741B5}"/>
    <cellStyle name="Вычисление 3 2 2 3 6 4" xfId="9759" xr:uid="{0DF79C1D-5288-4645-AB1C-E76D78EBC9B3}"/>
    <cellStyle name="Вычисление 3 2 2 3 6 5" xfId="12749" xr:uid="{A77D71E2-4C20-438F-8454-C71E4F47A658}"/>
    <cellStyle name="Вычисление 3 2 2 3 6 6" xfId="13358" xr:uid="{A84AB221-2AFB-406E-BA15-92797A793E0C}"/>
    <cellStyle name="Вычисление 3 2 2 3 6 7" xfId="17181" xr:uid="{FA335894-9DB6-4C80-8145-06D9F30A25F5}"/>
    <cellStyle name="Вычисление 3 2 2 3 6 8" xfId="20407" xr:uid="{7D98AF35-8FAC-48B9-AA1A-AB615FA63B16}"/>
    <cellStyle name="Вычисление 3 2 2 3 7" xfId="609" xr:uid="{A98F3763-4CE0-46D4-8854-B6FF3C7875DC}"/>
    <cellStyle name="Вычисление 3 2 2 3 7 2" xfId="5374" xr:uid="{84A25954-8DEF-460F-91EB-9AD2B0F41F8A}"/>
    <cellStyle name="Вычисление 3 2 2 3 7 3" xfId="10003" xr:uid="{BAE7D8FA-EF13-41DE-8204-B208347EE03A}"/>
    <cellStyle name="Вычисление 3 2 2 3 7 4" xfId="12995" xr:uid="{C1A24093-F114-4DF3-905D-8E4297CD7760}"/>
    <cellStyle name="Вычисление 3 2 2 3 7 5" xfId="15847" xr:uid="{01348442-9117-4029-B37E-A92CED934171}"/>
    <cellStyle name="Вычисление 3 2 2 3 7 6" xfId="17424" xr:uid="{BDFC5913-89CB-4139-A823-8E98C9C7C53E}"/>
    <cellStyle name="Вычисление 3 2 2 3 8" xfId="5612" xr:uid="{F711F1A1-CB94-474C-BA58-F2E06167A9DF}"/>
    <cellStyle name="Вычисление 3 2 2 3 8 2" xfId="10243" xr:uid="{8E571002-2093-4F58-AA61-12669F081FC3}"/>
    <cellStyle name="Вычисление 3 2 2 3 8 3" xfId="13235" xr:uid="{A21462CD-4EE2-4B7E-9A0D-FBAC2C40D0A5}"/>
    <cellStyle name="Вычисление 3 2 2 3 8 4" xfId="12329" xr:uid="{EA2C6F75-3875-4D3E-91D8-2F229AE9648E}"/>
    <cellStyle name="Вычисление 3 2 2 3 8 5" xfId="17661" xr:uid="{4AC16D39-0DCF-473A-957C-6159651FFB13}"/>
    <cellStyle name="Вычисление 3 2 2 3 9" xfId="6085" xr:uid="{31D86CFB-990D-4670-983C-9367D6F4CD95}"/>
    <cellStyle name="Вычисление 3 2 2 4" xfId="689" xr:uid="{26368670-C16D-4BED-8ACB-6349F076A712}"/>
    <cellStyle name="Вычисление 3 2 2 4 10" xfId="18236" xr:uid="{CBC30917-C79B-491E-A8C8-CB024BE961ED}"/>
    <cellStyle name="Вычисление 3 2 2 4 2" xfId="2050" xr:uid="{757142E3-036A-4C8C-AD1B-9989F4697C92}"/>
    <cellStyle name="Вычисление 3 2 2 4 2 2" xfId="4308" xr:uid="{0B526535-F552-4C9E-81E7-DE5CF265614E}"/>
    <cellStyle name="Вычисление 3 2 2 4 2 3" xfId="8933" xr:uid="{E9763463-8DCD-4F31-84A0-479F2F941657}"/>
    <cellStyle name="Вычисление 3 2 2 4 2 4" xfId="11923" xr:uid="{A63DE42A-B756-43FE-A926-B5E3BC50ABD2}"/>
    <cellStyle name="Вычисление 3 2 2 4 2 5" xfId="13322" xr:uid="{6C232D4F-C7AA-4650-AC10-54B83EE230B6}"/>
    <cellStyle name="Вычисление 3 2 2 4 2 6" xfId="19585" xr:uid="{6607FD1B-0332-46D2-BC2C-80771A35A31B}"/>
    <cellStyle name="Вычисление 3 2 2 4 3" xfId="1278" xr:uid="{53269792-E7EB-4E37-A5B3-0351B8BDE23E}"/>
    <cellStyle name="Вычисление 3 2 2 4 3 2" xfId="3543" xr:uid="{3C88831A-C33B-47C3-A098-A3A6D67B21D3}"/>
    <cellStyle name="Вычисление 3 2 2 4 3 3" xfId="7761" xr:uid="{D6163FF6-EDA0-4FD7-B646-4439E1C7DEEA}"/>
    <cellStyle name="Вычисление 3 2 2 4 3 4" xfId="11150" xr:uid="{6DB64D76-211C-438D-998B-2CFA62EDA4E4}"/>
    <cellStyle name="Вычисление 3 2 2 4 3 5" xfId="8632" xr:uid="{68288B32-B642-48BE-8A54-B5533B817D2A}"/>
    <cellStyle name="Вычисление 3 2 2 4 3 6" xfId="18820" xr:uid="{C5248634-3911-4FB9-99B3-AA7C7EBD1921}"/>
    <cellStyle name="Вычисление 3 2 2 4 4" xfId="2959" xr:uid="{4A3269A2-13B1-4173-A79E-B99A3AC8F1F8}"/>
    <cellStyle name="Вычисление 3 2 2 4 5" xfId="6506" xr:uid="{74DF86C1-9F51-4DDD-B15E-FDB1F123CC0F}"/>
    <cellStyle name="Вычисление 3 2 2 4 6" xfId="8334" xr:uid="{D985DC79-35C0-496F-B6BA-39BECE2A5619}"/>
    <cellStyle name="Вычисление 3 2 2 4 7" xfId="10561" xr:uid="{ABDEFF93-3F2D-428D-9A47-4BC344E25197}"/>
    <cellStyle name="Вычисление 3 2 2 4 8" xfId="15800" xr:uid="{E6FEFD30-234E-4A56-8B36-09C23E2523FC}"/>
    <cellStyle name="Вычисление 3 2 2 4 9" xfId="16421" xr:uid="{264D0F85-667A-412C-8E1A-0151E0A10280}"/>
    <cellStyle name="Вычисление 3 2 2 5" xfId="810" xr:uid="{0CE8DC1B-6F59-4B7A-85B8-3641515D2BD2}"/>
    <cellStyle name="Вычисление 3 2 2 5 10" xfId="18357" xr:uid="{CFEB19E4-A0FA-411F-A12C-989F1C349F52}"/>
    <cellStyle name="Вычисление 3 2 2 5 2" xfId="2171" xr:uid="{8228AAD9-5CCE-4334-BC39-A494D65F714C}"/>
    <cellStyle name="Вычисление 3 2 2 5 2 2" xfId="4429" xr:uid="{81E5A182-647D-4642-A694-5446F7569CCA}"/>
    <cellStyle name="Вычисление 3 2 2 5 2 3" xfId="9054" xr:uid="{CF2D418A-22AF-4638-8801-39EE4C35879D}"/>
    <cellStyle name="Вычисление 3 2 2 5 2 4" xfId="12044" xr:uid="{627B87C3-DF3D-419B-B415-403DC0C50999}"/>
    <cellStyle name="Вычисление 3 2 2 5 2 5" xfId="14563" xr:uid="{4DF199BC-F288-4923-82A5-0E23FE9FC49E}"/>
    <cellStyle name="Вычисление 3 2 2 5 2 6" xfId="19706" xr:uid="{B874BEFD-8E2D-40A2-85BB-269F19FA562C}"/>
    <cellStyle name="Вычисление 3 2 2 5 3" xfId="1399" xr:uid="{E36E9638-6D7C-405D-9647-E4009325C5F5}"/>
    <cellStyle name="Вычисление 3 2 2 5 3 2" xfId="3664" xr:uid="{FCF9DA73-B0E4-47B2-BC19-F83A28F19512}"/>
    <cellStyle name="Вычисление 3 2 2 5 3 3" xfId="7672" xr:uid="{D42BE32B-BA9E-4687-B3AA-F5C9AE6760AC}"/>
    <cellStyle name="Вычисление 3 2 2 5 3 4" xfId="11271" xr:uid="{A5805CAF-1A9C-4CB4-B983-CD075043D393}"/>
    <cellStyle name="Вычисление 3 2 2 5 3 5" xfId="15299" xr:uid="{D2C7416E-531B-4D74-AC3E-0801E79A7358}"/>
    <cellStyle name="Вычисление 3 2 2 5 3 6" xfId="18941" xr:uid="{AD1A8EE7-7E28-4383-BA17-C6F07B2981A4}"/>
    <cellStyle name="Вычисление 3 2 2 5 4" xfId="3080" xr:uid="{4A73AA42-F085-4762-AC53-F90879162E0D}"/>
    <cellStyle name="Вычисление 3 2 2 5 5" xfId="6508" xr:uid="{C7CA8762-1252-4EB0-B7F3-6DC969E8DDBD}"/>
    <cellStyle name="Вычисление 3 2 2 5 6" xfId="8227" xr:uid="{5A263DC2-1CAB-4ABC-A2EB-040BA378BB81}"/>
    <cellStyle name="Вычисление 3 2 2 5 7" xfId="10682" xr:uid="{22EBA9F4-9FA0-48ED-8E29-273F0735853E}"/>
    <cellStyle name="Вычисление 3 2 2 5 8" xfId="14122" xr:uid="{66CF6A8A-8017-4FF8-856F-40582090C3E7}"/>
    <cellStyle name="Вычисление 3 2 2 5 9" xfId="16542" xr:uid="{3F1EA69D-2305-4A08-B477-6F2E12CC3FC9}"/>
    <cellStyle name="Вычисление 3 2 2 6" xfId="886" xr:uid="{6303F305-0C6E-40E6-BAEF-45ED70CC508F}"/>
    <cellStyle name="Вычисление 3 2 2 6 10" xfId="18433" xr:uid="{AB978353-8880-46C4-ADAA-E8D2250B863F}"/>
    <cellStyle name="Вычисление 3 2 2 6 2" xfId="2247" xr:uid="{5EE85E50-6077-4394-86EB-9353C932D3E7}"/>
    <cellStyle name="Вычисление 3 2 2 6 2 2" xfId="4505" xr:uid="{64D02898-DC5B-4E89-A026-53774092CC2F}"/>
    <cellStyle name="Вычисление 3 2 2 6 2 3" xfId="9130" xr:uid="{F42BECA6-1818-451A-AC1B-E18DA129F6A6}"/>
    <cellStyle name="Вычисление 3 2 2 6 2 4" xfId="12120" xr:uid="{326FE0F4-2B05-4690-AEA8-85A1D37EBEFB}"/>
    <cellStyle name="Вычисление 3 2 2 6 2 5" xfId="13374" xr:uid="{654AB66B-A923-408D-9453-C31A36A819BF}"/>
    <cellStyle name="Вычисление 3 2 2 6 2 6" xfId="19782" xr:uid="{BC3D92A4-170A-49C0-B34A-6834F02E25D3}"/>
    <cellStyle name="Вычисление 3 2 2 6 3" xfId="1475" xr:uid="{2715BEC5-8FB5-4C85-AACA-1A6AA54D536E}"/>
    <cellStyle name="Вычисление 3 2 2 6 3 2" xfId="3740" xr:uid="{41BB0D39-62A6-469D-895E-3EF86915CECD}"/>
    <cellStyle name="Вычисление 3 2 2 6 3 3" xfId="7487" xr:uid="{88F35FB5-A9E3-4500-927A-240B52B82063}"/>
    <cellStyle name="Вычисление 3 2 2 6 3 4" xfId="11347" xr:uid="{610373F2-F519-4B78-9F4D-7C92C5071ED7}"/>
    <cellStyle name="Вычисление 3 2 2 6 3 5" xfId="13953" xr:uid="{87A0B09B-B4FB-4AC4-A3AF-AC1CACE535BE}"/>
    <cellStyle name="Вычисление 3 2 2 6 3 6" xfId="19017" xr:uid="{68E20AF6-DB5E-4AD1-8A4F-1D76139D1061}"/>
    <cellStyle name="Вычисление 3 2 2 6 4" xfId="3156" xr:uid="{22FA64A8-AF01-4CE6-99BE-3CDD73DA5BD6}"/>
    <cellStyle name="Вычисление 3 2 2 6 5" xfId="6510" xr:uid="{BA1785EA-A0CF-41F0-9FBA-6428F6D775AB}"/>
    <cellStyle name="Вычисление 3 2 2 6 6" xfId="8156" xr:uid="{E8D92E8C-E8E4-4FD1-9AE6-9ECEC0638152}"/>
    <cellStyle name="Вычисление 3 2 2 6 7" xfId="10758" xr:uid="{90D45535-4BCB-4A6E-A889-B2D8CDA07B8D}"/>
    <cellStyle name="Вычисление 3 2 2 6 8" xfId="15905" xr:uid="{5FF61F31-988E-4886-9738-887880806939}"/>
    <cellStyle name="Вычисление 3 2 2 6 9" xfId="16618" xr:uid="{A5A96DD2-34A9-4FF9-9E48-A40A3D126AD4}"/>
    <cellStyle name="Вычисление 3 2 2 7" xfId="741" xr:uid="{EE6E0833-6701-4DBB-8C20-7FC75F9084B1}"/>
    <cellStyle name="Вычисление 3 2 2 7 10" xfId="18288" xr:uid="{48157012-3018-4699-B6C1-1AED212E6BF8}"/>
    <cellStyle name="Вычисление 3 2 2 7 2" xfId="2102" xr:uid="{1411FC6C-62FC-4CAD-B4EB-B25C7ABF3847}"/>
    <cellStyle name="Вычисление 3 2 2 7 2 2" xfId="4360" xr:uid="{7B7AAED0-10BF-4C67-BAFB-AE2014405EDC}"/>
    <cellStyle name="Вычисление 3 2 2 7 2 3" xfId="8985" xr:uid="{BB47FAD6-7592-4BC8-9532-BF5E9C5D6E2F}"/>
    <cellStyle name="Вычисление 3 2 2 7 2 4" xfId="11975" xr:uid="{B3C5E080-1643-4AE2-B03D-73269F222734}"/>
    <cellStyle name="Вычисление 3 2 2 7 2 5" xfId="16119" xr:uid="{B983D466-A37E-4E27-8B93-05B0B7320A77}"/>
    <cellStyle name="Вычисление 3 2 2 7 2 6" xfId="19637" xr:uid="{0AA79B24-2B29-4954-BADA-AB3CDE893C98}"/>
    <cellStyle name="Вычисление 3 2 2 7 3" xfId="1330" xr:uid="{31DBD36C-DC65-43CB-AA24-974A9793DA3D}"/>
    <cellStyle name="Вычисление 3 2 2 7 3 2" xfId="3595" xr:uid="{091812A4-5CD6-4837-BB0D-C61DA25677E2}"/>
    <cellStyle name="Вычисление 3 2 2 7 3 3" xfId="7326" xr:uid="{AFE65DFC-42E8-4998-A5AE-6710E921EF6C}"/>
    <cellStyle name="Вычисление 3 2 2 7 3 4" xfId="11202" xr:uid="{13110824-F429-4665-B677-63DE2C366805}"/>
    <cellStyle name="Вычисление 3 2 2 7 3 5" xfId="16101" xr:uid="{844E402F-8804-4135-9F7D-8A5ECD2AEAB7}"/>
    <cellStyle name="Вычисление 3 2 2 7 3 6" xfId="18872" xr:uid="{C1001990-7231-403C-A981-B7A4F08253D8}"/>
    <cellStyle name="Вычисление 3 2 2 7 4" xfId="3011" xr:uid="{37240C0A-D9F2-41CB-869D-207A5BFB6DA6}"/>
    <cellStyle name="Вычисление 3 2 2 7 5" xfId="6512" xr:uid="{8F347CBE-F1DA-4A9C-9A72-BDAB825027BD}"/>
    <cellStyle name="Вычисление 3 2 2 7 6" xfId="8292" xr:uid="{D93A3472-D153-42A4-90A5-8408BC81FC14}"/>
    <cellStyle name="Вычисление 3 2 2 7 7" xfId="10613" xr:uid="{FD1D803D-FF74-4BB8-83BA-8F1BD05FEAA9}"/>
    <cellStyle name="Вычисление 3 2 2 7 8" xfId="14923" xr:uid="{FF02649C-436D-449D-B9AC-81625C9424FC}"/>
    <cellStyle name="Вычисление 3 2 2 7 9" xfId="16473" xr:uid="{277A3A3B-E7A4-4BD5-9787-A23A5CCFF494}"/>
    <cellStyle name="Вычисление 3 2 2 8" xfId="1029" xr:uid="{18739CEB-E686-45D4-8DDA-149A80F0379D}"/>
    <cellStyle name="Вычисление 3 2 2 8 2" xfId="2390" xr:uid="{3A96C2EA-42C8-44F7-B356-1F097371F88B}"/>
    <cellStyle name="Вычисление 3 2 2 8 2 2" xfId="4648" xr:uid="{A04D81E1-9F06-4394-9F54-802D4145967A}"/>
    <cellStyle name="Вычисление 3 2 2 8 2 3" xfId="9273" xr:uid="{E79DFA7C-8441-4FDA-8A31-B62D78946565}"/>
    <cellStyle name="Вычисление 3 2 2 8 2 4" xfId="12263" xr:uid="{DF922B8D-0E98-4384-9842-EF5320AF4B81}"/>
    <cellStyle name="Вычисление 3 2 2 8 2 5" xfId="14899" xr:uid="{041B773F-E881-455A-B188-F105B62DED83}"/>
    <cellStyle name="Вычисление 3 2 2 8 2 6" xfId="19925" xr:uid="{ABCC51C1-C679-4FBA-BF50-868E2DAE5C83}"/>
    <cellStyle name="Вычисление 3 2 2 8 3" xfId="3299" xr:uid="{5FD81DFD-7AA5-4848-B34E-F393A3E858E7}"/>
    <cellStyle name="Вычисление 3 2 2 8 4" xfId="6515" xr:uid="{ADDB2092-DF37-4F19-9838-AB300A2E8536}"/>
    <cellStyle name="Вычисление 3 2 2 8 5" xfId="8015" xr:uid="{94B20D17-956B-428C-8E2B-EF9E3411AD79}"/>
    <cellStyle name="Вычисление 3 2 2 8 6" xfId="10901" xr:uid="{EF69718C-02DF-4A54-BF49-9398A3867A17}"/>
    <cellStyle name="Вычисление 3 2 2 8 7" xfId="14971" xr:uid="{916808C2-0E1B-47CD-88E0-855A15F36FD7}"/>
    <cellStyle name="Вычисление 3 2 2 8 8" xfId="18576" xr:uid="{AFBF22B3-EF0B-479C-8BD5-2368E427ABCE}"/>
    <cellStyle name="Вычисление 3 2 2 9" xfId="1930" xr:uid="{F4F1C7ED-08B1-433E-B6D0-046927C3F0C8}"/>
    <cellStyle name="Вычисление 3 2 2 9 2" xfId="4188" xr:uid="{1A54026B-378A-4916-BCC5-CFCBC8BEE0BE}"/>
    <cellStyle name="Вычисление 3 2 2 9 3" xfId="8813" xr:uid="{03057E1F-CCEA-4E66-AA9E-81783BF9EF02}"/>
    <cellStyle name="Вычисление 3 2 2 9 4" xfId="11803" xr:uid="{5150544F-70B6-4053-8683-6E268AE6C527}"/>
    <cellStyle name="Вычисление 3 2 2 9 5" xfId="14077" xr:uid="{1B4E07C1-D2E2-434D-A99F-6CC6ADCECAE9}"/>
    <cellStyle name="Вычисление 3 2 2 9 6" xfId="19465" xr:uid="{6DC190EF-9150-4529-ABE6-BAAAA98A4352}"/>
    <cellStyle name="Вычисление 3 2 20" xfId="10296" xr:uid="{E351C60B-F0EA-49F2-B0AF-66ABA73DFE1D}"/>
    <cellStyle name="Вычисление 3 2 21" xfId="14028" xr:uid="{D4C4CC04-01B2-435A-84C4-05BC4DE80B57}"/>
    <cellStyle name="Вычисление 3 2 22" xfId="8588" xr:uid="{B7211B88-FAC6-4870-99D7-A3401091B280}"/>
    <cellStyle name="Вычисление 3 2 23" xfId="17723" xr:uid="{F0E3D624-7704-4EC4-BC9D-2F0152EC6626}"/>
    <cellStyle name="Вычисление 3 2 24" xfId="17962" xr:uid="{67357591-5856-411B-AE15-DAD4B24BFD6E}"/>
    <cellStyle name="Вычисление 3 2 3" xfId="124" xr:uid="{00000000-0005-0000-0000-000045000000}"/>
    <cellStyle name="Вычисление 3 2 3 10" xfId="2455" xr:uid="{71E6AD61-5473-4A31-8365-2C93F5AC7A1B}"/>
    <cellStyle name="Вычисление 3 2 3 10 2" xfId="4712" xr:uid="{BCC89B18-71A7-479B-8ABF-033E2D175AE2}"/>
    <cellStyle name="Вычисление 3 2 3 10 3" xfId="9338" xr:uid="{F5FFB472-DE08-415D-AEE6-6A0B543FE290}"/>
    <cellStyle name="Вычисление 3 2 3 10 4" xfId="12328" xr:uid="{7304D5EA-E756-4505-BDF1-FC459BA87993}"/>
    <cellStyle name="Вычисление 3 2 3 10 5" xfId="14161" xr:uid="{554949BE-7A2F-4A07-982A-760DDA74EACD}"/>
    <cellStyle name="Вычисление 3 2 3 10 6" xfId="16765" xr:uid="{6D367328-FA86-439D-B0BA-97403F12CBB9}"/>
    <cellStyle name="Вычисление 3 2 3 10 7" xfId="19989" xr:uid="{868E5C09-9FC9-4AAB-B800-114237AA0FA6}"/>
    <cellStyle name="Вычисление 3 2 3 11" xfId="2733" xr:uid="{34B189F7-6E6B-4E07-98F7-F4D10775B051}"/>
    <cellStyle name="Вычисление 3 2 3 11 2" xfId="4983" xr:uid="{E4CCAAB7-DDA6-469A-8B3B-601696AA6798}"/>
    <cellStyle name="Вычисление 3 2 3 11 3" xfId="9614" xr:uid="{85F53497-C8FC-4EE4-93ED-A87BC9EAD519}"/>
    <cellStyle name="Вычисление 3 2 3 11 4" xfId="12604" xr:uid="{6F6F0E63-0DFE-4BCD-AD09-53AD0BE6125E}"/>
    <cellStyle name="Вычисление 3 2 3 11 5" xfId="15900" xr:uid="{30B8DA9F-BF6C-4A08-8A4A-BABD205B4EBD}"/>
    <cellStyle name="Вычисление 3 2 3 11 6" xfId="17036" xr:uid="{B5DFECF7-CE50-4206-B2BF-31F13E0251C5}"/>
    <cellStyle name="Вычисление 3 2 3 11 7" xfId="20262" xr:uid="{6D914957-5696-4F6B-9325-34D0E9948C1D}"/>
    <cellStyle name="Вычисление 3 2 3 12" xfId="469" xr:uid="{3313796F-5B8D-4202-88FC-94093C4875ED}"/>
    <cellStyle name="Вычисление 3 2 3 12 2" xfId="5328" xr:uid="{D1376254-172F-4D79-9446-8EE923E71C3D}"/>
    <cellStyle name="Вычисление 3 2 3 12 3" xfId="9957" xr:uid="{0E25BDC2-1B42-423A-8F74-0A80C6A9F347}"/>
    <cellStyle name="Вычисление 3 2 3 12 4" xfId="12949" xr:uid="{BE650B32-4D45-4A62-9B1B-B0A77419C464}"/>
    <cellStyle name="Вычисление 3 2 3 12 5" xfId="14267" xr:uid="{3F306B54-C131-481E-A00A-05B0F038BC0C}"/>
    <cellStyle name="Вычисление 3 2 3 12 6" xfId="17378" xr:uid="{8934719E-F30D-42FD-ACFE-3359D2687C59}"/>
    <cellStyle name="Вычисление 3 2 3 13" xfId="5467" xr:uid="{4BB2C8FD-6A3B-4A59-A785-D5B825C8DC9F}"/>
    <cellStyle name="Вычисление 3 2 3 13 2" xfId="10098" xr:uid="{8D202FC8-E923-435E-AAFD-4BA08036919E}"/>
    <cellStyle name="Вычисление 3 2 3 13 3" xfId="13090" xr:uid="{D23B22B2-78ED-4F1F-B7A7-F0C5B3113692}"/>
    <cellStyle name="Вычисление 3 2 3 13 4" xfId="13548" xr:uid="{845D07FD-96DD-4A17-870B-049EAFBA9645}"/>
    <cellStyle name="Вычисление 3 2 3 13 5" xfId="17516" xr:uid="{BF43CC43-72F0-4A10-B6C8-BB0490F5017A}"/>
    <cellStyle name="Вычисление 3 2 3 14" xfId="6518" xr:uid="{DC2688B6-9CE0-42ED-9DF7-052108E508F0}"/>
    <cellStyle name="Вычисление 3 2 3 15" xfId="8523" xr:uid="{19CE2B02-8D3E-422B-88DA-64369EB2DD26}"/>
    <cellStyle name="Вычисление 3 2 3 16" xfId="10341" xr:uid="{86816F80-8075-408E-A35A-9ED6D7603423}"/>
    <cellStyle name="Вычисление 3 2 3 17" xfId="14706" xr:uid="{1DF2ADE8-A2D3-47E7-AE19-1A174CAD4FB6}"/>
    <cellStyle name="Вычисление 3 2 3 18" xfId="16201" xr:uid="{317C95D8-9003-4CC3-AAF9-46D63C8FA475}"/>
    <cellStyle name="Вычисление 3 2 3 19" xfId="17768" xr:uid="{88107D62-83AB-478D-AD8E-C439B697FF21}"/>
    <cellStyle name="Вычисление 3 2 3 2" xfId="213" xr:uid="{4508251D-A796-495C-9264-AF7E3E762461}"/>
    <cellStyle name="Вычисление 3 2 3 2 10" xfId="8448" xr:uid="{CD127E94-990E-494D-B47C-86F190419336}"/>
    <cellStyle name="Вычисление 3 2 3 2 11" xfId="10416" xr:uid="{D6422CE7-4FBC-4C15-B070-CF9F055949CA}"/>
    <cellStyle name="Вычисление 3 2 3 2 12" xfId="14307" xr:uid="{EB770613-E864-43DC-96AC-69AD2F0C1661}"/>
    <cellStyle name="Вычисление 3 2 3 2 13" xfId="16276" xr:uid="{6F7403E3-D569-4189-BDF2-03DD8A1448D1}"/>
    <cellStyle name="Вычисление 3 2 3 2 14" xfId="17856" xr:uid="{E3DF3D80-C6F3-4A51-AF49-20841B69C2CF}"/>
    <cellStyle name="Вычисление 3 2 3 2 15" xfId="18092" xr:uid="{261B1D81-E93B-469D-BC1E-42209286550F}"/>
    <cellStyle name="Вычисление 3 2 3 2 2" xfId="1737" xr:uid="{B25FCB1C-5EC3-4FBE-9660-4DFAF8609E74}"/>
    <cellStyle name="Вычисление 3 2 3 2 2 2" xfId="3995" xr:uid="{39F70C53-51FC-4163-B8B3-63087954F9DD}"/>
    <cellStyle name="Вычисление 3 2 3 2 2 3" xfId="6519" xr:uid="{576E1576-0FBD-43AB-9EA3-6B5D7C150F3B}"/>
    <cellStyle name="Вычисление 3 2 3 2 2 4" xfId="7311" xr:uid="{1D162E79-F577-4E15-BC53-8B5E8A17ABF3}"/>
    <cellStyle name="Вычисление 3 2 3 2 2 5" xfId="11609" xr:uid="{F377FC2B-9DF9-424A-A7A2-6C7684A2134E}"/>
    <cellStyle name="Вычисление 3 2 3 2 2 6" xfId="15683" xr:uid="{E5667070-2D68-40B0-A1CA-99477046B9E5}"/>
    <cellStyle name="Вычисление 3 2 3 2 2 7" xfId="19272" xr:uid="{56705052-D85C-45CF-BA70-B95EDBE83158}"/>
    <cellStyle name="Вычисление 3 2 3 2 3" xfId="1647" xr:uid="{D056AB90-EDE2-471B-8A02-5B37454D3B57}"/>
    <cellStyle name="Вычисление 3 2 3 2 3 2" xfId="3907" xr:uid="{BE47D236-0337-41E9-A9E2-64C8FDC480D4}"/>
    <cellStyle name="Вычисление 3 2 3 2 3 3" xfId="6520" xr:uid="{4FEED8A4-54CE-46C9-B331-C45A0E8B1089}"/>
    <cellStyle name="Вычисление 3 2 3 2 3 4" xfId="7324" xr:uid="{84861ACF-298C-4568-ACA7-8375771AE57B}"/>
    <cellStyle name="Вычисление 3 2 3 2 3 5" xfId="11518" xr:uid="{1D18FEB2-48E5-4EA9-B18B-6A856284EEBB}"/>
    <cellStyle name="Вычисление 3 2 3 2 3 6" xfId="16056" xr:uid="{765EA2F9-4B60-4DE5-BDA3-3671053CFD5E}"/>
    <cellStyle name="Вычисление 3 2 3 2 3 7" xfId="19184" xr:uid="{9BE2CB69-B206-4384-8908-864B5D14FF2D}"/>
    <cellStyle name="Вычисление 3 2 3 2 4" xfId="1133" xr:uid="{26C661F5-3842-44CE-9279-1A6D4486CCF2}"/>
    <cellStyle name="Вычисление 3 2 3 2 4 2" xfId="3398" xr:uid="{40F2F9CC-E7BA-4DB6-866E-3BC00F4530F6}"/>
    <cellStyle name="Вычисление 3 2 3 2 4 3" xfId="6521" xr:uid="{AA32012E-060E-451E-81B8-5265E58A1518}"/>
    <cellStyle name="Вычисление 3 2 3 2 4 4" xfId="7912" xr:uid="{BCE4A369-01B2-475B-A92C-573BFD4CBED2}"/>
    <cellStyle name="Вычисление 3 2 3 2 4 5" xfId="11005" xr:uid="{78A6DE2F-1AAA-4585-9FD1-C7ADBA62DC3B}"/>
    <cellStyle name="Вычисление 3 2 3 2 4 6" xfId="15684" xr:uid="{C0954597-8BD8-42EE-AF6E-D20B1AD24B21}"/>
    <cellStyle name="Вычисление 3 2 3 2 4 7" xfId="18675" xr:uid="{4CF3EC64-7842-4753-92BE-1783CC7F83CC}"/>
    <cellStyle name="Вычисление 3 2 3 2 5" xfId="2520" xr:uid="{CC38403F-E241-41B5-B310-0DD080283BAA}"/>
    <cellStyle name="Вычисление 3 2 3 2 5 2" xfId="4775" xr:uid="{76F22374-680A-4EFB-9240-C3C098211F7E}"/>
    <cellStyle name="Вычисление 3 2 3 2 5 3" xfId="6522" xr:uid="{2757FB4F-530C-4F86-BAA0-416B7323F087}"/>
    <cellStyle name="Вычисление 3 2 3 2 5 4" xfId="9403" xr:uid="{512ECC90-A63C-4C0B-B4FA-B3EC8DB8DF7E}"/>
    <cellStyle name="Вычисление 3 2 3 2 5 5" xfId="12393" xr:uid="{650CFBF5-A7BA-4CE9-B1AD-A01AF7402CA1}"/>
    <cellStyle name="Вычисление 3 2 3 2 5 6" xfId="15021" xr:uid="{476C8A21-0C94-4E52-9252-A4525301733A}"/>
    <cellStyle name="Вычисление 3 2 3 2 5 7" xfId="16828" xr:uid="{35065563-2E12-4D67-9C0C-12F0B647E974}"/>
    <cellStyle name="Вычисление 3 2 3 2 5 8" xfId="20052" xr:uid="{2859BA41-176D-48D9-80A4-D784389DB345}"/>
    <cellStyle name="Вычисление 3 2 3 2 6" xfId="2818" xr:uid="{F1F585FD-0C93-48BE-BFED-72E27F040D90}"/>
    <cellStyle name="Вычисление 3 2 3 2 6 2" xfId="5068" xr:uid="{8E80EE9C-DBD2-45EC-9BD3-D8F4A6431E93}"/>
    <cellStyle name="Вычисление 3 2 3 2 6 3" xfId="6523" xr:uid="{DE06C92A-4C30-468B-9E81-51DB101E44A2}"/>
    <cellStyle name="Вычисление 3 2 3 2 6 4" xfId="9699" xr:uid="{2D45FDE3-AF26-467D-942C-A2A077F3A558}"/>
    <cellStyle name="Вычисление 3 2 3 2 6 5" xfId="12689" xr:uid="{C76EF9C7-8292-406D-B980-40AC44CA45B3}"/>
    <cellStyle name="Вычисление 3 2 3 2 6 6" xfId="14293" xr:uid="{A8783EF0-2E85-447D-97BC-E4479413B181}"/>
    <cellStyle name="Вычисление 3 2 3 2 6 7" xfId="17121" xr:uid="{23FD2031-C5D1-473B-8757-1AAB7DE13B8D}"/>
    <cellStyle name="Вычисление 3 2 3 2 6 8" xfId="20347" xr:uid="{9B86C22F-C74C-42D5-BE73-DE9B4F118533}"/>
    <cellStyle name="Вычисление 3 2 3 2 7" xfId="544" xr:uid="{A299DF33-F27D-4394-A80B-EF407FFBC409}"/>
    <cellStyle name="Вычисление 3 2 3 2 7 2" xfId="5301" xr:uid="{891102C0-F92F-42B7-8CB1-CDD2F9B39836}"/>
    <cellStyle name="Вычисление 3 2 3 2 7 3" xfId="9930" xr:uid="{8DE8FE0F-E630-49F8-8549-A106D3A0E827}"/>
    <cellStyle name="Вычисление 3 2 3 2 7 4" xfId="12922" xr:uid="{02A5FBA4-35E9-4BE2-BF07-7927CC223C01}"/>
    <cellStyle name="Вычисление 3 2 3 2 7 5" xfId="14911" xr:uid="{3C8E22BB-0561-4AF2-8CF8-C5B8CBE61858}"/>
    <cellStyle name="Вычисление 3 2 3 2 7 6" xfId="17351" xr:uid="{FEF2F052-FAF1-4AED-A632-3D9C51D6187C}"/>
    <cellStyle name="Вычисление 3 2 3 2 8" xfId="5552" xr:uid="{D2809C9B-D10A-4EC8-859A-196B47473804}"/>
    <cellStyle name="Вычисление 3 2 3 2 8 2" xfId="10183" xr:uid="{369ED1EF-187F-40D6-8A34-967FE336ED7B}"/>
    <cellStyle name="Вычисление 3 2 3 2 8 3" xfId="13175" xr:uid="{7B88F118-F3A3-46A0-B88B-D3EBE6ED42B1}"/>
    <cellStyle name="Вычисление 3 2 3 2 8 4" xfId="13935" xr:uid="{3E2C6F36-558B-49F9-86E9-4071FDB8206E}"/>
    <cellStyle name="Вычисление 3 2 3 2 8 5" xfId="17601" xr:uid="{F8B5808E-13A4-43C1-8BC8-DFFDA4C55340}"/>
    <cellStyle name="Вычисление 3 2 3 2 9" xfId="6092" xr:uid="{F1A79A10-98A6-45DA-A8E4-AFC9501ED250}"/>
    <cellStyle name="Вычисление 3 2 3 20" xfId="18007" xr:uid="{66E5E73E-8A4D-4AF3-BE20-281102211F6D}"/>
    <cellStyle name="Вычисление 3 2 3 3" xfId="289" xr:uid="{59A34E06-EDBC-4C19-A125-C6B82A90302E}"/>
    <cellStyle name="Вычисление 3 2 3 3 10" xfId="8389" xr:uid="{FA2EC767-AF5E-48D9-A550-89712F8C20E9}"/>
    <cellStyle name="Вычисление 3 2 3 3 11" xfId="10496" xr:uid="{8DBEF666-AD6D-435E-8DDC-2C4DF135E1E8}"/>
    <cellStyle name="Вычисление 3 2 3 3 12" xfId="13269" xr:uid="{F42F0443-E388-4C7D-89AD-70C40B862A3B}"/>
    <cellStyle name="Вычисление 3 2 3 3 13" xfId="16356" xr:uid="{21278969-5755-4FC9-AC57-1454AB4B5801}"/>
    <cellStyle name="Вычисление 3 2 3 3 14" xfId="17932" xr:uid="{61172443-0915-437F-B856-12044E628D33}"/>
    <cellStyle name="Вычисление 3 2 3 3 15" xfId="18167" xr:uid="{BA855FE1-1D28-4BA3-960A-5F46EB08C3B6}"/>
    <cellStyle name="Вычисление 3 2 3 3 2" xfId="1812" xr:uid="{ABAF8BF7-2981-4C7F-B724-BDF3BC80F756}"/>
    <cellStyle name="Вычисление 3 2 3 3 2 2" xfId="4070" xr:uid="{68B7484C-E2FA-43F0-B586-9072FB578476}"/>
    <cellStyle name="Вычисление 3 2 3 3 2 3" xfId="6524" xr:uid="{D874F24B-D91D-4A30-AD57-AC6743114DBA}"/>
    <cellStyle name="Вычисление 3 2 3 3 2 4" xfId="8695" xr:uid="{8F507823-F7EF-4929-84ED-32A12CA4BFF3}"/>
    <cellStyle name="Вычисление 3 2 3 3 2 5" xfId="11685" xr:uid="{D1D53760-80D8-4785-9FFD-DDE1F188E844}"/>
    <cellStyle name="Вычисление 3 2 3 3 2 6" xfId="14603" xr:uid="{974E362C-7BB9-497E-97FD-4B4791A3B46C}"/>
    <cellStyle name="Вычисление 3 2 3 3 2 7" xfId="19347" xr:uid="{B420D605-C29A-4032-B67C-B7DEE9E339AE}"/>
    <cellStyle name="Вычисление 3 2 3 3 3" xfId="1985" xr:uid="{81939B06-D972-4119-A314-F82BF343F8B9}"/>
    <cellStyle name="Вычисление 3 2 3 3 3 2" xfId="4243" xr:uid="{7FCA7FA2-A863-4233-BB39-ABD8090B173A}"/>
    <cellStyle name="Вычисление 3 2 3 3 3 3" xfId="6525" xr:uid="{DB11CFD3-558C-4EC6-8C87-505D55BB30DF}"/>
    <cellStyle name="Вычисление 3 2 3 3 3 4" xfId="8868" xr:uid="{FD70B20E-533A-489A-95BD-57EB8A531782}"/>
    <cellStyle name="Вычисление 3 2 3 3 3 5" xfId="11858" xr:uid="{7BEA1EB5-ACE4-41E2-AD27-537AF6A1537A}"/>
    <cellStyle name="Вычисление 3 2 3 3 3 6" xfId="15950" xr:uid="{1D7683D7-50BF-499F-8712-DA08662E94AC}"/>
    <cellStyle name="Вычисление 3 2 3 3 3 7" xfId="19520" xr:uid="{B705A169-29DD-46EB-B635-F93B0F935414}"/>
    <cellStyle name="Вычисление 3 2 3 3 4" xfId="1213" xr:uid="{F12CD02D-9FCA-4D97-97B2-2CEE6811965E}"/>
    <cellStyle name="Вычисление 3 2 3 3 4 2" xfId="3478" xr:uid="{90EE5AC4-2DC6-418C-B961-AC7D6F45D638}"/>
    <cellStyle name="Вычисление 3 2 3 3 4 3" xfId="6526" xr:uid="{BCB257E1-333D-4BFF-AADF-9D3D34E18D37}"/>
    <cellStyle name="Вычисление 3 2 3 3 4 4" xfId="7832" xr:uid="{DB817C0A-0010-4214-B80D-29C1A46918B7}"/>
    <cellStyle name="Вычисление 3 2 3 3 4 5" xfId="11085" xr:uid="{CF264BD0-73EC-48BB-B79B-2DD25D6880E0}"/>
    <cellStyle name="Вычисление 3 2 3 3 4 6" xfId="15582" xr:uid="{0C4886F9-8281-489E-A44C-A99205EE105D}"/>
    <cellStyle name="Вычисление 3 2 3 3 4 7" xfId="18755" xr:uid="{E431A0F6-41A1-4E4E-8D28-04F1E58D0800}"/>
    <cellStyle name="Вычисление 3 2 3 3 5" xfId="2432" xr:uid="{67C2E6AB-31A6-4B4F-AC6D-BFB3D647BD1D}"/>
    <cellStyle name="Вычисление 3 2 3 3 5 2" xfId="4689" xr:uid="{390A5699-551E-498C-AC4A-B80B588F66D9}"/>
    <cellStyle name="Вычисление 3 2 3 3 5 3" xfId="6527" xr:uid="{783D8470-3472-4008-8CFE-9BFF480578AA}"/>
    <cellStyle name="Вычисление 3 2 3 3 5 4" xfId="9315" xr:uid="{4C4053FD-5651-4A6D-ADBC-BE7099BFA58B}"/>
    <cellStyle name="Вычисление 3 2 3 3 5 5" xfId="12305" xr:uid="{35AB8C25-75DC-4213-8C35-52CCB3639195}"/>
    <cellStyle name="Вычисление 3 2 3 3 5 6" xfId="13764" xr:uid="{F59E1636-8546-402B-A753-4A39925707ED}"/>
    <cellStyle name="Вычисление 3 2 3 3 5 7" xfId="16742" xr:uid="{169FA562-CB0C-4D11-A087-17168FA04EC1}"/>
    <cellStyle name="Вычисление 3 2 3 3 5 8" xfId="19966" xr:uid="{FB601D83-4120-4408-B188-CE3BBE6CA770}"/>
    <cellStyle name="Вычисление 3 2 3 3 6" xfId="2893" xr:uid="{A9FC1FA6-1D7B-4BC1-AE2E-983333C17810}"/>
    <cellStyle name="Вычисление 3 2 3 3 6 2" xfId="5143" xr:uid="{224E3634-0D96-4A4A-AC2C-48203FDCF910}"/>
    <cellStyle name="Вычисление 3 2 3 3 6 3" xfId="6528" xr:uid="{95C016E6-DEBD-44A2-A471-EB6D8D217C0F}"/>
    <cellStyle name="Вычисление 3 2 3 3 6 4" xfId="9774" xr:uid="{9DE1194E-A1EC-4D82-9286-EC10E4C0EB71}"/>
    <cellStyle name="Вычисление 3 2 3 3 6 5" xfId="12764" xr:uid="{6B91DB80-9F55-444A-B309-4D7E90456B12}"/>
    <cellStyle name="Вычисление 3 2 3 3 6 6" xfId="16093" xr:uid="{673B0C4A-171A-423B-BA9C-81FAA1E237E8}"/>
    <cellStyle name="Вычисление 3 2 3 3 6 7" xfId="17196" xr:uid="{E69DA078-D217-42F9-AA15-781C2C4812F5}"/>
    <cellStyle name="Вычисление 3 2 3 3 6 8" xfId="20422" xr:uid="{364A0B06-0ABD-46B5-9CE8-762034C59378}"/>
    <cellStyle name="Вычисление 3 2 3 3 7" xfId="624" xr:uid="{E36B5B85-A805-43BF-9F52-5E85C40DA3AF}"/>
    <cellStyle name="Вычисление 3 2 3 3 7 2" xfId="5181" xr:uid="{E9E22E07-72A8-47DB-B33E-7A4293EC7EE5}"/>
    <cellStyle name="Вычисление 3 2 3 3 7 3" xfId="9811" xr:uid="{56E60F9E-E6CC-4A03-B2E2-5D802365E823}"/>
    <cellStyle name="Вычисление 3 2 3 3 7 4" xfId="12802" xr:uid="{FCA001E2-C913-40BE-ADA5-E90B2C962E56}"/>
    <cellStyle name="Вычисление 3 2 3 3 7 5" xfId="13476" xr:uid="{DB4CDD62-14F1-44B5-A2AD-F12B51611D86}"/>
    <cellStyle name="Вычисление 3 2 3 3 7 6" xfId="17233" xr:uid="{868F3404-6991-406D-96D8-4A20FD7A23C8}"/>
    <cellStyle name="Вычисление 3 2 3 3 8" xfId="5627" xr:uid="{BB419B09-86FC-4970-8046-ACCD4258759C}"/>
    <cellStyle name="Вычисление 3 2 3 3 8 2" xfId="10258" xr:uid="{A5D55EBC-EF4A-4F08-8705-226ED31200F1}"/>
    <cellStyle name="Вычисление 3 2 3 3 8 3" xfId="13250" xr:uid="{101C43CE-3675-40E4-9FD2-C504D1218B6E}"/>
    <cellStyle name="Вычисление 3 2 3 3 8 4" xfId="8617" xr:uid="{381C06BA-635F-49C8-AE6E-31951F4B2D39}"/>
    <cellStyle name="Вычисление 3 2 3 3 8 5" xfId="17676" xr:uid="{1C3B08DB-23C2-493D-8E03-18655BF599FB}"/>
    <cellStyle name="Вычисление 3 2 3 3 9" xfId="5680" xr:uid="{07B4E899-E301-4BA7-8008-6C9D95E39324}"/>
    <cellStyle name="Вычисление 3 2 3 4" xfId="704" xr:uid="{5B520D0B-E561-4629-AD5E-25D3512169AB}"/>
    <cellStyle name="Вычисление 3 2 3 4 10" xfId="18251" xr:uid="{5825FD34-36AF-4042-A69F-ECA7D983F423}"/>
    <cellStyle name="Вычисление 3 2 3 4 2" xfId="2065" xr:uid="{ED33C6F5-E299-4221-8EDE-6AE20841B0CE}"/>
    <cellStyle name="Вычисление 3 2 3 4 2 2" xfId="4323" xr:uid="{0A795D18-F8B1-4594-AB0E-160DAF0B943F}"/>
    <cellStyle name="Вычисление 3 2 3 4 2 3" xfId="8948" xr:uid="{FFFBC886-F1A0-432A-9ECC-B7B83027E226}"/>
    <cellStyle name="Вычисление 3 2 3 4 2 4" xfId="11938" xr:uid="{0EC20BDA-795E-445F-9FE6-B3F7B5F4D4EB}"/>
    <cellStyle name="Вычисление 3 2 3 4 2 5" xfId="13536" xr:uid="{67A59B1A-FDE7-4BEF-950B-955D6C4BDA99}"/>
    <cellStyle name="Вычисление 3 2 3 4 2 6" xfId="19600" xr:uid="{D41F81E8-6B65-4E25-9429-13F3716879A0}"/>
    <cellStyle name="Вычисление 3 2 3 4 3" xfId="1293" xr:uid="{95CE7B57-9A04-424E-8C8F-F46352DB0005}"/>
    <cellStyle name="Вычисление 3 2 3 4 3 2" xfId="3558" xr:uid="{6AB53E9F-7178-49CC-81D6-EBF35573E1AF}"/>
    <cellStyle name="Вычисление 3 2 3 4 3 3" xfId="7746" xr:uid="{E8111352-2972-4919-87CA-B021C81709E0}"/>
    <cellStyle name="Вычисление 3 2 3 4 3 4" xfId="11165" xr:uid="{412E3C9A-7F3E-446F-A98F-FC5C2839733C}"/>
    <cellStyle name="Вычисление 3 2 3 4 3 5" xfId="13502" xr:uid="{9F9726EB-82DC-43FB-9A04-A46D9DE6EF9A}"/>
    <cellStyle name="Вычисление 3 2 3 4 3 6" xfId="18835" xr:uid="{F5B68F05-7E55-420A-8439-902B46C56C05}"/>
    <cellStyle name="Вычисление 3 2 3 4 4" xfId="2974" xr:uid="{C036D5A5-E2ED-4631-AD19-07C0F60B9E20}"/>
    <cellStyle name="Вычисление 3 2 3 4 5" xfId="6529" xr:uid="{F56E71AC-4E0B-45E1-97E2-E10F028990E3}"/>
    <cellStyle name="Вычисление 3 2 3 4 6" xfId="8319" xr:uid="{FCA97635-AC52-4F2C-94DA-5F29A54CA369}"/>
    <cellStyle name="Вычисление 3 2 3 4 7" xfId="10576" xr:uid="{507D7FC6-4917-446B-97A5-974508FF0CFD}"/>
    <cellStyle name="Вычисление 3 2 3 4 8" xfId="14369" xr:uid="{AF87CE20-1E1F-4B48-8577-642B1C24FD23}"/>
    <cellStyle name="Вычисление 3 2 3 4 9" xfId="16436" xr:uid="{33E5ADBE-6E8A-4667-907A-9E47AB1B6EA3}"/>
    <cellStyle name="Вычисление 3 2 3 5" xfId="825" xr:uid="{93150CDC-BEB2-4151-834D-11B61683C67E}"/>
    <cellStyle name="Вычисление 3 2 3 5 10" xfId="18372" xr:uid="{A03AA922-F9FA-446C-9ACF-EAEA605E03F3}"/>
    <cellStyle name="Вычисление 3 2 3 5 2" xfId="2186" xr:uid="{644CDA27-48A8-480B-B193-5FFDE2EF32B4}"/>
    <cellStyle name="Вычисление 3 2 3 5 2 2" xfId="4444" xr:uid="{275D127A-A073-421E-A985-4CA6E10EFAFC}"/>
    <cellStyle name="Вычисление 3 2 3 5 2 3" xfId="9069" xr:uid="{31945594-2829-49EA-8A49-606A949F0281}"/>
    <cellStyle name="Вычисление 3 2 3 5 2 4" xfId="12059" xr:uid="{9CEED75B-7C4C-4D91-B026-A9E6F1C15709}"/>
    <cellStyle name="Вычисление 3 2 3 5 2 5" xfId="13803" xr:uid="{BBC78570-DDAB-4303-BDF3-7F9503C35665}"/>
    <cellStyle name="Вычисление 3 2 3 5 2 6" xfId="19721" xr:uid="{00AA9978-0722-4900-9D96-CB093B2EDBD0}"/>
    <cellStyle name="Вычисление 3 2 3 5 3" xfId="1414" xr:uid="{6EDFD758-4F92-4A48-90E3-ABE5C6148E87}"/>
    <cellStyle name="Вычисление 3 2 3 5 3 2" xfId="3679" xr:uid="{7586FF7C-CD58-4FA6-9EFC-E85E1776128B}"/>
    <cellStyle name="Вычисление 3 2 3 5 3 3" xfId="7659" xr:uid="{E4941CE8-CF80-4CE8-B76D-1E5638910005}"/>
    <cellStyle name="Вычисление 3 2 3 5 3 4" xfId="11286" xr:uid="{9337BB92-491E-41EA-93D6-92020E9B0B8F}"/>
    <cellStyle name="Вычисление 3 2 3 5 3 5" xfId="13883" xr:uid="{0ECF9475-761F-47C0-8BEC-94686EA0B80B}"/>
    <cellStyle name="Вычисление 3 2 3 5 3 6" xfId="18956" xr:uid="{55277881-7E34-4E22-93EF-1BA9A5EB8045}"/>
    <cellStyle name="Вычисление 3 2 3 5 4" xfId="3095" xr:uid="{938E7EA4-C79C-4BED-A1C0-DCCA66E509AB}"/>
    <cellStyle name="Вычисление 3 2 3 5 5" xfId="6530" xr:uid="{2BDAB717-B43F-46E9-B9F0-9F6CC9CE6FC5}"/>
    <cellStyle name="Вычисление 3 2 3 5 6" xfId="8210" xr:uid="{C021B967-9445-4EDB-B992-0436EF086FB3}"/>
    <cellStyle name="Вычисление 3 2 3 5 7" xfId="10697" xr:uid="{1697844A-1FA7-40E4-8A4D-3331DBBC4AF9}"/>
    <cellStyle name="Вычисление 3 2 3 5 8" xfId="13968" xr:uid="{D16D6B3A-FAB2-4DA7-8D3D-532395CB83DF}"/>
    <cellStyle name="Вычисление 3 2 3 5 9" xfId="16557" xr:uid="{B98E1D25-F49F-4256-8598-62929C44921C}"/>
    <cellStyle name="Вычисление 3 2 3 6" xfId="901" xr:uid="{B4839978-6B92-4942-A8CD-BA48DB568BDD}"/>
    <cellStyle name="Вычисление 3 2 3 6 10" xfId="18448" xr:uid="{30C99A7D-4F4C-4F06-881B-7DB1F6C58E9A}"/>
    <cellStyle name="Вычисление 3 2 3 6 2" xfId="2262" xr:uid="{6C2FB0C5-6461-4535-9AB9-B6EEB5FBE131}"/>
    <cellStyle name="Вычисление 3 2 3 6 2 2" xfId="4520" xr:uid="{C78E8872-204F-4C86-B246-6952F0022176}"/>
    <cellStyle name="Вычисление 3 2 3 6 2 3" xfId="9145" xr:uid="{C05FC311-8F88-458E-85FC-3A25C182153F}"/>
    <cellStyle name="Вычисление 3 2 3 6 2 4" xfId="12135" xr:uid="{C30D45CD-89F5-4E89-8CFD-27C9870F18A1}"/>
    <cellStyle name="Вычисление 3 2 3 6 2 5" xfId="14204" xr:uid="{E0657643-7B81-430B-BB18-5BA3B79987F2}"/>
    <cellStyle name="Вычисление 3 2 3 6 2 6" xfId="19797" xr:uid="{194BE4D4-5ACE-49D6-9630-260A82FD0257}"/>
    <cellStyle name="Вычисление 3 2 3 6 3" xfId="1490" xr:uid="{5B4D16CE-14A4-46C9-A98A-93BF53161FB8}"/>
    <cellStyle name="Вычисление 3 2 3 6 3 2" xfId="3755" xr:uid="{16970A18-EC60-4BA0-ADC6-1F5E9E393F0B}"/>
    <cellStyle name="Вычисление 3 2 3 6 3 3" xfId="7616" xr:uid="{387C99BB-0F6F-49F4-AAE4-1E84A2D36F0D}"/>
    <cellStyle name="Вычисление 3 2 3 6 3 4" xfId="11362" xr:uid="{CA66687B-956F-4997-9BCD-EB5134657492}"/>
    <cellStyle name="Вычисление 3 2 3 6 3 5" xfId="14286" xr:uid="{BAEDE665-1DC1-4B94-BA12-F1B6D169713D}"/>
    <cellStyle name="Вычисление 3 2 3 6 3 6" xfId="19032" xr:uid="{58F022FA-34C3-44E0-A46A-4EC715F45679}"/>
    <cellStyle name="Вычисление 3 2 3 6 4" xfId="3171" xr:uid="{5A81050A-F40D-41C4-BA11-D608560B8321}"/>
    <cellStyle name="Вычисление 3 2 3 6 5" xfId="6531" xr:uid="{B8161C26-7F3E-49B9-A989-F623DEC4E3BB}"/>
    <cellStyle name="Вычисление 3 2 3 6 6" xfId="8141" xr:uid="{79EBC0EB-3602-436E-B63F-AE24B6743F7A}"/>
    <cellStyle name="Вычисление 3 2 3 6 7" xfId="10773" xr:uid="{AA3858E8-D7D1-4A02-AD37-2A98AA2EC2FC}"/>
    <cellStyle name="Вычисление 3 2 3 6 8" xfId="15964" xr:uid="{5E2834EC-EB7C-4710-86C0-51B1F5130CE8}"/>
    <cellStyle name="Вычисление 3 2 3 6 9" xfId="16633" xr:uid="{0B14CB89-8034-4973-8AC9-770CBEC51FF2}"/>
    <cellStyle name="Вычисление 3 2 3 7" xfId="969" xr:uid="{4D1C82A5-FF38-48CF-B9D1-F25C576E39AC}"/>
    <cellStyle name="Вычисление 3 2 3 7 10" xfId="18516" xr:uid="{9E9A3FEB-DDDA-4479-B616-5C7A631D1D8D}"/>
    <cellStyle name="Вычисление 3 2 3 7 2" xfId="2330" xr:uid="{AE49DB9D-45D8-4AA8-AF4F-A56677D08BE2}"/>
    <cellStyle name="Вычисление 3 2 3 7 2 2" xfId="4588" xr:uid="{DB667205-0C0F-467E-B222-79C66628C51C}"/>
    <cellStyle name="Вычисление 3 2 3 7 2 3" xfId="9213" xr:uid="{95C897F2-6234-4D4A-9F8E-66549BFE5E85}"/>
    <cellStyle name="Вычисление 3 2 3 7 2 4" xfId="12203" xr:uid="{B3E002B8-1D09-4361-9A5E-C26DA79D8F12}"/>
    <cellStyle name="Вычисление 3 2 3 7 2 5" xfId="15690" xr:uid="{C1309F06-0340-4A1F-8DB1-961FCE2584F5}"/>
    <cellStyle name="Вычисление 3 2 3 7 2 6" xfId="19865" xr:uid="{D757FBB4-88BE-4742-9F6D-500557FA69AD}"/>
    <cellStyle name="Вычисление 3 2 3 7 3" xfId="1558" xr:uid="{48095876-51E8-44B2-8F37-D21A44166A67}"/>
    <cellStyle name="Вычисление 3 2 3 7 3 2" xfId="3823" xr:uid="{4E1D0C21-DFF6-4CA6-AB39-7758A56C2467}"/>
    <cellStyle name="Вычисление 3 2 3 7 3 3" xfId="7565" xr:uid="{18F68F31-D5E3-4AF0-B093-9582A93EDC96}"/>
    <cellStyle name="Вычисление 3 2 3 7 3 4" xfId="11430" xr:uid="{20063853-12D7-40D7-84A5-CEB56EC0743C}"/>
    <cellStyle name="Вычисление 3 2 3 7 3 5" xfId="8580" xr:uid="{7D61DFA4-E8B4-4FA6-BB91-6D8E34404C8D}"/>
    <cellStyle name="Вычисление 3 2 3 7 3 6" xfId="19100" xr:uid="{99C172FE-83F8-45C9-83A5-F18491B5CD90}"/>
    <cellStyle name="Вычисление 3 2 3 7 4" xfId="3239" xr:uid="{355824D3-A101-4AC7-8ACC-CF30F3E37F71}"/>
    <cellStyle name="Вычисление 3 2 3 7 5" xfId="6532" xr:uid="{79DEF654-A883-4EA3-98EF-0962936C532C}"/>
    <cellStyle name="Вычисление 3 2 3 7 6" xfId="8081" xr:uid="{EDE1CD87-8BDE-495A-88E5-07EA04C4B8C1}"/>
    <cellStyle name="Вычисление 3 2 3 7 7" xfId="10841" xr:uid="{40A2422F-08CB-4857-9996-BFE8C238C624}"/>
    <cellStyle name="Вычисление 3 2 3 7 8" xfId="15616" xr:uid="{114A18A6-7414-422A-AB9A-0CCF7F402882}"/>
    <cellStyle name="Вычисление 3 2 3 7 9" xfId="16701" xr:uid="{E827FF29-3442-43BB-9C29-5ABE0BC6F7DB}"/>
    <cellStyle name="Вычисление 3 2 3 8" xfId="1044" xr:uid="{B16E8B91-7B07-4FD0-82F2-A3725ECF9F21}"/>
    <cellStyle name="Вычисление 3 2 3 8 2" xfId="2405" xr:uid="{8AFD30E1-85D0-48C8-B6DE-F22CB0908908}"/>
    <cellStyle name="Вычисление 3 2 3 8 2 2" xfId="4663" xr:uid="{6B1F22B8-AF28-433D-9864-9C477342DE1E}"/>
    <cellStyle name="Вычисление 3 2 3 8 2 3" xfId="9288" xr:uid="{B82CD586-E130-4DF6-B07B-4D9B18FA5DCF}"/>
    <cellStyle name="Вычисление 3 2 3 8 2 4" xfId="12278" xr:uid="{9AC0D44A-0C60-48B6-B025-A7586BEC1E25}"/>
    <cellStyle name="Вычисление 3 2 3 8 2 5" xfId="14020" xr:uid="{19C2C02F-1A1E-4445-B78F-0D7102B85438}"/>
    <cellStyle name="Вычисление 3 2 3 8 2 6" xfId="19940" xr:uid="{15F11D9A-DA41-4A20-9B19-E1A5D38CDFBD}"/>
    <cellStyle name="Вычисление 3 2 3 8 3" xfId="3314" xr:uid="{F9B5D9AB-BD33-4A29-8DCF-06370068FBBF}"/>
    <cellStyle name="Вычисление 3 2 3 8 4" xfId="6533" xr:uid="{FAB1D3E9-CAF8-4879-AEE1-BD15207F3D52}"/>
    <cellStyle name="Вычисление 3 2 3 8 5" xfId="7999" xr:uid="{D18FD022-981F-4E37-AC95-4FAE7F39CA99}"/>
    <cellStyle name="Вычисление 3 2 3 8 6" xfId="10916" xr:uid="{AD8E094C-B237-441E-A1E6-924037ED9D5D}"/>
    <cellStyle name="Вычисление 3 2 3 8 7" xfId="15587" xr:uid="{37C0EFCA-EB4B-40DA-ADA8-7030F9EB3900}"/>
    <cellStyle name="Вычисление 3 2 3 8 8" xfId="18591" xr:uid="{231222E1-59B4-4899-8002-49EC5696C4EE}"/>
    <cellStyle name="Вычисление 3 2 3 9" xfId="1603" xr:uid="{7DBC8A4E-4C15-45E8-89B2-CF73BEDB9119}"/>
    <cellStyle name="Вычисление 3 2 3 9 2" xfId="3866" xr:uid="{81C323D7-43AD-45F3-BE94-429603D3378E}"/>
    <cellStyle name="Вычисление 3 2 3 9 3" xfId="7455" xr:uid="{E5C8F076-3594-45D7-B729-E8C8B6219820}"/>
    <cellStyle name="Вычисление 3 2 3 9 4" xfId="11474" xr:uid="{DD1DFF69-A726-4D60-B9DE-2BDF61105D6B}"/>
    <cellStyle name="Вычисление 3 2 3 9 5" xfId="16144" xr:uid="{A4BB5BC2-2553-4ED0-9B88-9C0670602B91}"/>
    <cellStyle name="Вычисление 3 2 3 9 6" xfId="19143" xr:uid="{DFDE223F-0ECB-468D-8B36-0BB7C8B747EE}"/>
    <cellStyle name="Вычисление 3 2 4" xfId="139" xr:uid="{00000000-0005-0000-0000-000046000000}"/>
    <cellStyle name="Вычисление 3 2 4 10" xfId="2659" xr:uid="{9B568393-661E-42D9-B1D1-74C3FB3D7EE2}"/>
    <cellStyle name="Вычисление 3 2 4 10 2" xfId="4909" xr:uid="{EC42EF9B-C0FB-4572-B429-EF423862632A}"/>
    <cellStyle name="Вычисление 3 2 4 10 3" xfId="9540" xr:uid="{E01592ED-3896-491F-82D9-148B0A40F1E7}"/>
    <cellStyle name="Вычисление 3 2 4 10 4" xfId="12530" xr:uid="{D79A9EFC-F61D-4F2D-AC42-598819985E56}"/>
    <cellStyle name="Вычисление 3 2 4 10 5" xfId="14857" xr:uid="{6CC27657-E518-4034-ACA6-D44612DC7A99}"/>
    <cellStyle name="Вычисление 3 2 4 10 6" xfId="16962" xr:uid="{A65DD717-5F79-46BC-9FAF-8FBAD86BF384}"/>
    <cellStyle name="Вычисление 3 2 4 10 7" xfId="20188" xr:uid="{7301E001-67F9-4B47-A5CA-072B10A11BEE}"/>
    <cellStyle name="Вычисление 3 2 4 11" xfId="2748" xr:uid="{6BD59E6A-E4AD-4FCF-9439-60EDC2BD2D81}"/>
    <cellStyle name="Вычисление 3 2 4 11 2" xfId="4998" xr:uid="{41B2445C-8C78-4B51-A21E-F0FBC714CC64}"/>
    <cellStyle name="Вычисление 3 2 4 11 3" xfId="9629" xr:uid="{E917ABFD-9964-4A19-8533-B3D2FC7305CC}"/>
    <cellStyle name="Вычисление 3 2 4 11 4" xfId="12619" xr:uid="{1A37ABA6-2181-4CCA-B8BC-70C46FEE7FDE}"/>
    <cellStyle name="Вычисление 3 2 4 11 5" xfId="14909" xr:uid="{B6E294B1-499B-4082-828E-C0BFDA9A0A9F}"/>
    <cellStyle name="Вычисление 3 2 4 11 6" xfId="17051" xr:uid="{BB435359-C413-4ECD-B613-A1614755BD16}"/>
    <cellStyle name="Вычисление 3 2 4 11 7" xfId="20277" xr:uid="{3E54C8C9-96B5-41C1-B0A5-61AF1A6DDAE2}"/>
    <cellStyle name="Вычисление 3 2 4 12" xfId="484" xr:uid="{6D285D13-406A-4B14-B9F7-41E627033880}"/>
    <cellStyle name="Вычисление 3 2 4 12 2" xfId="5263" xr:uid="{1FF39CEE-3AF6-4C10-B228-5666DA75069C}"/>
    <cellStyle name="Вычисление 3 2 4 12 3" xfId="9892" xr:uid="{A52365A8-1B88-45B4-A66E-FE00D5B784A7}"/>
    <cellStyle name="Вычисление 3 2 4 12 4" xfId="12884" xr:uid="{3B58A2A2-E82A-4478-B6D8-749C10BD0047}"/>
    <cellStyle name="Вычисление 3 2 4 12 5" xfId="15793" xr:uid="{AD669A72-8284-47AA-A3DB-BFA3181EFB5E}"/>
    <cellStyle name="Вычисление 3 2 4 12 6" xfId="17314" xr:uid="{2CE0DA6B-6CFE-4B99-B6A1-881261322953}"/>
    <cellStyle name="Вычисление 3 2 4 13" xfId="5482" xr:uid="{1B7F76ED-2BC1-4124-87D5-BF2C30ADA5F6}"/>
    <cellStyle name="Вычисление 3 2 4 13 2" xfId="10113" xr:uid="{0733A9AC-A608-4960-8D93-7A9959D98782}"/>
    <cellStyle name="Вычисление 3 2 4 13 3" xfId="13105" xr:uid="{74000F4E-B898-43E8-9945-F300775EC08E}"/>
    <cellStyle name="Вычисление 3 2 4 13 4" xfId="14551" xr:uid="{E26BA863-B73E-4108-BEE0-29EA8FE5CC75}"/>
    <cellStyle name="Вычисление 3 2 4 13 5" xfId="17531" xr:uid="{E54532EC-4117-4B85-8A58-BEF664A5B5FE}"/>
    <cellStyle name="Вычисление 3 2 4 14" xfId="6534" xr:uid="{0C2FE517-14CC-4022-93AA-92ED87B8232E}"/>
    <cellStyle name="Вычисление 3 2 4 15" xfId="8510" xr:uid="{3E1DF6CD-966F-484C-9DA4-5668B1F23CE9}"/>
    <cellStyle name="Вычисление 3 2 4 16" xfId="10356" xr:uid="{322F1911-A8C5-465D-9DBA-79CFC4504B4D}"/>
    <cellStyle name="Вычисление 3 2 4 17" xfId="14821" xr:uid="{CE49E1BE-17D7-46C8-AD90-01C8D215C01D}"/>
    <cellStyle name="Вычисление 3 2 4 18" xfId="16216" xr:uid="{E14725EC-1E07-433F-B953-80A214F2BD2C}"/>
    <cellStyle name="Вычисление 3 2 4 19" xfId="17783" xr:uid="{4C4C5BF9-DB24-4618-BD01-55D55891D748}"/>
    <cellStyle name="Вычисление 3 2 4 2" xfId="228" xr:uid="{103E743D-28F4-4CD1-A13B-EDE41255A783}"/>
    <cellStyle name="Вычисление 3 2 4 2 10" xfId="7875" xr:uid="{A5B01603-FE8E-45BC-9D36-4060533A80C2}"/>
    <cellStyle name="Вычисление 3 2 4 2 11" xfId="10431" xr:uid="{F3FE05F3-D85C-4B20-BCBE-ECF55DF7F58A}"/>
    <cellStyle name="Вычисление 3 2 4 2 12" xfId="14620" xr:uid="{12A0C006-C01D-4FC2-A068-10E86E38B118}"/>
    <cellStyle name="Вычисление 3 2 4 2 13" xfId="16291" xr:uid="{A8642CA4-B7C0-4EFD-B951-794F0E8FE045}"/>
    <cellStyle name="Вычисление 3 2 4 2 14" xfId="17871" xr:uid="{026F63E0-EF42-4D07-A9B3-AFC1E7DB9F73}"/>
    <cellStyle name="Вычисление 3 2 4 2 15" xfId="18107" xr:uid="{A2A38BFC-0409-491A-9B63-79BD24CCFE41}"/>
    <cellStyle name="Вычисление 3 2 4 2 2" xfId="1752" xr:uid="{40A34B3D-B0EA-400D-9026-D0856BDA62E0}"/>
    <cellStyle name="Вычисление 3 2 4 2 2 2" xfId="4010" xr:uid="{E7F48F91-33C9-4104-80F3-4FDD6C8CA5BE}"/>
    <cellStyle name="Вычисление 3 2 4 2 2 3" xfId="6536" xr:uid="{07C35336-E50C-463B-86A9-4F3A4E19CC31}"/>
    <cellStyle name="Вычисление 3 2 4 2 2 4" xfId="7267" xr:uid="{0B52B535-9D9B-498A-B366-85D479B967F2}"/>
    <cellStyle name="Вычисление 3 2 4 2 2 5" xfId="11624" xr:uid="{A626BF37-EE8C-4172-AC19-DFB8D8D56D93}"/>
    <cellStyle name="Вычисление 3 2 4 2 2 6" xfId="15782" xr:uid="{1BC1F849-AA12-47A4-8BA6-FEA72999B238}"/>
    <cellStyle name="Вычисление 3 2 4 2 2 7" xfId="19287" xr:uid="{6C814B30-2DD5-4D45-BEF2-A0AB7F9278C7}"/>
    <cellStyle name="Вычисление 3 2 4 2 3" xfId="1660" xr:uid="{BD620B11-F9DF-434D-A6FC-FC146D85447F}"/>
    <cellStyle name="Вычисление 3 2 4 2 3 2" xfId="3920" xr:uid="{1FCC9E9E-7688-4E3D-A8BE-A8A3DB494E49}"/>
    <cellStyle name="Вычисление 3 2 4 2 3 3" xfId="6538" xr:uid="{A3AF7DA4-D2C8-442C-9E21-C35BA7928CD3}"/>
    <cellStyle name="Вычисление 3 2 4 2 3 4" xfId="7312" xr:uid="{F7F0FDAE-61D1-44E6-8AA9-9C6E27DEFA8A}"/>
    <cellStyle name="Вычисление 3 2 4 2 3 5" xfId="11531" xr:uid="{49E8FBCE-E406-4B39-9185-27934D5BFB4D}"/>
    <cellStyle name="Вычисление 3 2 4 2 3 6" xfId="14664" xr:uid="{FA3531C5-BCBE-4A9D-9444-9BDC313F7701}"/>
    <cellStyle name="Вычисление 3 2 4 2 3 7" xfId="19197" xr:uid="{2295CC06-C849-4C33-A0B5-DEBA7A4BE04D}"/>
    <cellStyle name="Вычисление 3 2 4 2 4" xfId="1148" xr:uid="{91A54E35-C066-4A52-8005-054FCDB7DB57}"/>
    <cellStyle name="Вычисление 3 2 4 2 4 2" xfId="3413" xr:uid="{39B4D0F4-78B4-4BCD-B0F5-EB85B3778DA1}"/>
    <cellStyle name="Вычисление 3 2 4 2 4 3" xfId="6540" xr:uid="{5E8854AC-69FB-4FE0-ADC1-A4BE44B97D01}"/>
    <cellStyle name="Вычисление 3 2 4 2 4 4" xfId="7288" xr:uid="{1A68DE39-1681-4035-862B-8D69B29AB4A2}"/>
    <cellStyle name="Вычисление 3 2 4 2 4 5" xfId="11020" xr:uid="{479EC400-CF03-4A47-AA66-5EA9B5D4778F}"/>
    <cellStyle name="Вычисление 3 2 4 2 4 6" xfId="15903" xr:uid="{B1A52833-62A4-431E-AE96-180782880D9A}"/>
    <cellStyle name="Вычисление 3 2 4 2 4 7" xfId="18690" xr:uid="{857960DC-EB22-4B37-BCD7-744811BD1A24}"/>
    <cellStyle name="Вычисление 3 2 4 2 5" xfId="2575" xr:uid="{8E603445-68AA-49B9-BFE9-91E8C7C1A7DF}"/>
    <cellStyle name="Вычисление 3 2 4 2 5 2" xfId="4826" xr:uid="{12C04FDD-77BD-41B2-B01F-6A6A6323A257}"/>
    <cellStyle name="Вычисление 3 2 4 2 5 3" xfId="6542" xr:uid="{EB344E3E-0FE8-42FE-A08E-A1BC85FA4B3E}"/>
    <cellStyle name="Вычисление 3 2 4 2 5 4" xfId="9457" xr:uid="{B6AEA509-FD32-41EC-A230-A56793333004}"/>
    <cellStyle name="Вычисление 3 2 4 2 5 5" xfId="12447" xr:uid="{1C5E8652-8988-4DE6-9789-2D8C0E561824}"/>
    <cellStyle name="Вычисление 3 2 4 2 5 6" xfId="15360" xr:uid="{2610CD27-97CE-4D66-866C-595196243664}"/>
    <cellStyle name="Вычисление 3 2 4 2 5 7" xfId="16879" xr:uid="{F9DCC506-E87F-4917-A943-2606E51E80D3}"/>
    <cellStyle name="Вычисление 3 2 4 2 5 8" xfId="20104" xr:uid="{866D91C9-21BF-4B70-813E-9269FFF0E1DD}"/>
    <cellStyle name="Вычисление 3 2 4 2 6" xfId="2833" xr:uid="{6423DF29-93C3-4A74-8325-D05F89328A40}"/>
    <cellStyle name="Вычисление 3 2 4 2 6 2" xfId="5083" xr:uid="{A0105C2C-2060-43EE-802B-BE5D939F4381}"/>
    <cellStyle name="Вычисление 3 2 4 2 6 3" xfId="6544" xr:uid="{E465DBE7-57A2-406F-A905-ED9A4ADFDC91}"/>
    <cellStyle name="Вычисление 3 2 4 2 6 4" xfId="9714" xr:uid="{7E16BBBD-F1BF-4527-A726-A08D97577CF3}"/>
    <cellStyle name="Вычисление 3 2 4 2 6 5" xfId="12704" xr:uid="{A86A6D7A-3BAB-4621-AC0E-92D086897F9D}"/>
    <cellStyle name="Вычисление 3 2 4 2 6 6" xfId="14606" xr:uid="{9F385718-ECF2-44F3-97A3-CA80AF6AA224}"/>
    <cellStyle name="Вычисление 3 2 4 2 6 7" xfId="17136" xr:uid="{3D77FC4A-8A75-41A6-8CC7-9F4C6DCB98C2}"/>
    <cellStyle name="Вычисление 3 2 4 2 6 8" xfId="20362" xr:uid="{D27D6633-F973-42B2-8897-97EC39DE1EBC}"/>
    <cellStyle name="Вычисление 3 2 4 2 7" xfId="559" xr:uid="{E55CDDAE-5313-4F5D-99C6-BD5A0705147A}"/>
    <cellStyle name="Вычисление 3 2 4 2 7 2" xfId="5241" xr:uid="{2C3C0182-F1DE-4BFC-A3E0-120880F94B1C}"/>
    <cellStyle name="Вычисление 3 2 4 2 7 3" xfId="9870" xr:uid="{8B13CCD5-99B6-4A0C-8B4B-F0874D0E1D84}"/>
    <cellStyle name="Вычисление 3 2 4 2 7 4" xfId="12862" xr:uid="{FC4BFEFB-D02E-4659-9F54-8D6CF899EE23}"/>
    <cellStyle name="Вычисление 3 2 4 2 7 5" xfId="14963" xr:uid="{29F0B45D-B07D-4B38-882A-A3CF9DA2F6A5}"/>
    <cellStyle name="Вычисление 3 2 4 2 7 6" xfId="17292" xr:uid="{618CB6DC-48C6-4507-8DE0-AD21CB404A3F}"/>
    <cellStyle name="Вычисление 3 2 4 2 8" xfId="5567" xr:uid="{736E6A5F-C553-462C-8E47-519B55180984}"/>
    <cellStyle name="Вычисление 3 2 4 2 8 2" xfId="10198" xr:uid="{35E3AD68-958D-4D1E-8A54-D7EFB8D13F8E}"/>
    <cellStyle name="Вычисление 3 2 4 2 8 3" xfId="13190" xr:uid="{D82A6F1D-6FDB-4A1D-AC3D-6597DC807683}"/>
    <cellStyle name="Вычисление 3 2 4 2 8 4" xfId="15143" xr:uid="{A6E53AEC-85B4-4F34-AE96-498AF4891B38}"/>
    <cellStyle name="Вычисление 3 2 4 2 8 5" xfId="17616" xr:uid="{615A4FE3-9422-46C1-80BA-2FEC5B782304}"/>
    <cellStyle name="Вычисление 3 2 4 2 9" xfId="6535" xr:uid="{C311D9B6-733C-4AC1-954A-16E066ADAC07}"/>
    <cellStyle name="Вычисление 3 2 4 20" xfId="18022" xr:uid="{0C599478-D715-47CC-AA6D-9F354A45282C}"/>
    <cellStyle name="Вычисление 3 2 4 3" xfId="304" xr:uid="{9678667B-594E-4AC8-8D6F-30C7325C7C0D}"/>
    <cellStyle name="Вычисление 3 2 4 3 10" xfId="8381" xr:uid="{C74B0D42-D190-4C9F-8F32-2A1FF486F975}"/>
    <cellStyle name="Вычисление 3 2 4 3 11" xfId="10511" xr:uid="{AA5BAC48-91FF-4133-AD64-FEA1AA5D25C7}"/>
    <cellStyle name="Вычисление 3 2 4 3 12" xfId="14252" xr:uid="{79A13496-F5C1-4F9D-B105-847CD3753491}"/>
    <cellStyle name="Вычисление 3 2 4 3 13" xfId="16371" xr:uid="{F6B01BDC-0F02-4FBA-95E8-AA57BAC2EE5F}"/>
    <cellStyle name="Вычисление 3 2 4 3 14" xfId="17947" xr:uid="{3D754D54-6B38-46DA-8807-34459198A2A6}"/>
    <cellStyle name="Вычисление 3 2 4 3 15" xfId="18182" xr:uid="{7BF3BAB9-0BB9-4411-BCB5-19EDF2E96E0D}"/>
    <cellStyle name="Вычисление 3 2 4 3 2" xfId="1827" xr:uid="{FEF8E11E-E1ED-4E03-A2C2-A88EC19F4E46}"/>
    <cellStyle name="Вычисление 3 2 4 3 2 2" xfId="4085" xr:uid="{F3D22EC9-8813-41CA-881B-9A61FAC75C38}"/>
    <cellStyle name="Вычисление 3 2 4 3 2 3" xfId="6546" xr:uid="{8E7DCCE2-66EF-4227-AFD3-0AF4CA2BBA3B}"/>
    <cellStyle name="Вычисление 3 2 4 3 2 4" xfId="8710" xr:uid="{C83FAD85-311D-4A12-87A1-5CAD3BA71E0B}"/>
    <cellStyle name="Вычисление 3 2 4 3 2 5" xfId="11700" xr:uid="{315EE128-06F6-492F-BD1B-66048D87CD8A}"/>
    <cellStyle name="Вычисление 3 2 4 3 2 6" xfId="15937" xr:uid="{496EEC89-CADA-4210-8FD3-ADA8A5C6E1E2}"/>
    <cellStyle name="Вычисление 3 2 4 3 2 7" xfId="19362" xr:uid="{ACB5B8B9-9562-4160-9E58-C782003F8E6D}"/>
    <cellStyle name="Вычисление 3 2 4 3 3" xfId="2000" xr:uid="{0674F55A-E744-4568-9081-5C4F2703BD3A}"/>
    <cellStyle name="Вычисление 3 2 4 3 3 2" xfId="4258" xr:uid="{80D6360E-98C5-408E-8E6B-DB6A3433E476}"/>
    <cellStyle name="Вычисление 3 2 4 3 3 3" xfId="6547" xr:uid="{55831150-0F82-43F7-86D6-B6DD1FA2724D}"/>
    <cellStyle name="Вычисление 3 2 4 3 3 4" xfId="8883" xr:uid="{BD198347-3931-44A9-86E1-96324A326403}"/>
    <cellStyle name="Вычисление 3 2 4 3 3 5" xfId="11873" xr:uid="{E9C49350-F62B-4C79-8B7E-D51D28ED50D6}"/>
    <cellStyle name="Вычисление 3 2 4 3 3 6" xfId="15888" xr:uid="{F2E4F9AA-694E-45E9-979E-B9802FCCF184}"/>
    <cellStyle name="Вычисление 3 2 4 3 3 7" xfId="19535" xr:uid="{FE24AA22-4FA2-4317-BA7A-1359FA8592D1}"/>
    <cellStyle name="Вычисление 3 2 4 3 4" xfId="1228" xr:uid="{9D18FE04-E23D-41E5-B20B-B67577915A99}"/>
    <cellStyle name="Вычисление 3 2 4 3 4 2" xfId="3493" xr:uid="{89672943-FA7A-4FB9-B9FA-A72C2E01DA8C}"/>
    <cellStyle name="Вычисление 3 2 4 3 4 3" xfId="6548" xr:uid="{04C61343-AA37-4B20-8FCC-18BAB2472F1D}"/>
    <cellStyle name="Вычисление 3 2 4 3 4 4" xfId="7813" xr:uid="{A3945A43-C520-46AB-99FB-402E4FAFD2F8}"/>
    <cellStyle name="Вычисление 3 2 4 3 4 5" xfId="11100" xr:uid="{04189FB5-AFC0-4E8B-B7BD-078F163CE97C}"/>
    <cellStyle name="Вычисление 3 2 4 3 4 6" xfId="14708" xr:uid="{4B84C71A-8D98-48F9-9A5E-869CD298E25F}"/>
    <cellStyle name="Вычисление 3 2 4 3 4 7" xfId="18770" xr:uid="{FC35D13E-6A15-47FF-B926-F8F8B7D48E21}"/>
    <cellStyle name="Вычисление 3 2 4 3 5" xfId="2669" xr:uid="{D176DD30-232A-4705-AE1C-C682412A76B9}"/>
    <cellStyle name="Вычисление 3 2 4 3 5 2" xfId="4919" xr:uid="{7A2AC9B9-8F9D-4A3F-8F79-74BA460FFE82}"/>
    <cellStyle name="Вычисление 3 2 4 3 5 3" xfId="6549" xr:uid="{D9CE9891-E85E-4B57-8935-23CC0D6CC793}"/>
    <cellStyle name="Вычисление 3 2 4 3 5 4" xfId="9550" xr:uid="{102C195E-3860-4157-A7B2-8A77A6A934EE}"/>
    <cellStyle name="Вычисление 3 2 4 3 5 5" xfId="12540" xr:uid="{7D6C1DF3-A65E-4EC6-A7D6-F42383E2EAE3}"/>
    <cellStyle name="Вычисление 3 2 4 3 5 6" xfId="16060" xr:uid="{AC58945C-CD85-467B-A77E-8E0C50CC263C}"/>
    <cellStyle name="Вычисление 3 2 4 3 5 7" xfId="16972" xr:uid="{8D019792-CF44-4DB0-B548-8CE66D0737CD}"/>
    <cellStyle name="Вычисление 3 2 4 3 5 8" xfId="20198" xr:uid="{5F444CF9-27ED-4D0A-A9CC-8F9FE50CDE3E}"/>
    <cellStyle name="Вычисление 3 2 4 3 6" xfId="2908" xr:uid="{918292F2-A334-4EC2-9752-C33AFDB9FDE7}"/>
    <cellStyle name="Вычисление 3 2 4 3 6 2" xfId="5158" xr:uid="{E99BC85F-5DEA-4E15-968A-38530E9056FF}"/>
    <cellStyle name="Вычисление 3 2 4 3 6 3" xfId="6550" xr:uid="{42088CEC-CAFD-4013-B220-6002A4F320A3}"/>
    <cellStyle name="Вычисление 3 2 4 3 6 4" xfId="9789" xr:uid="{FD4BFD61-5BF1-4180-BBF0-CD734A113765}"/>
    <cellStyle name="Вычисление 3 2 4 3 6 5" xfId="12779" xr:uid="{E59458BA-2C41-472A-A523-E0ECF17A9F1D}"/>
    <cellStyle name="Вычисление 3 2 4 3 6 6" xfId="13338" xr:uid="{82627155-15B2-43AD-8000-81BA7223E093}"/>
    <cellStyle name="Вычисление 3 2 4 3 6 7" xfId="17211" xr:uid="{9621A583-406D-4E86-8720-AD9E950236D3}"/>
    <cellStyle name="Вычисление 3 2 4 3 6 8" xfId="20437" xr:uid="{3133A98C-1DB0-4963-B640-F70286AE3F0D}"/>
    <cellStyle name="Вычисление 3 2 4 3 7" xfId="639" xr:uid="{F7F1BEC9-251D-4B48-9887-661997CACB9D}"/>
    <cellStyle name="Вычисление 3 2 4 3 7 2" xfId="5166" xr:uid="{C013F2C5-0C13-454E-A65D-242B43FD88AB}"/>
    <cellStyle name="Вычисление 3 2 4 3 7 3" xfId="9796" xr:uid="{EE3D8CEE-1012-4989-A270-2CCBBC4F2922}"/>
    <cellStyle name="Вычисление 3 2 4 3 7 4" xfId="12787" xr:uid="{397419E6-7FD7-4499-AE5C-996CC80FECC3}"/>
    <cellStyle name="Вычисление 3 2 4 3 7 5" xfId="15068" xr:uid="{1B5EE06A-6A5F-4E0C-8D90-F60B1095314F}"/>
    <cellStyle name="Вычисление 3 2 4 3 7 6" xfId="17218" xr:uid="{30A1B073-388B-445B-ADD2-F05AF85835B6}"/>
    <cellStyle name="Вычисление 3 2 4 3 8" xfId="5642" xr:uid="{37A5023C-8203-4E2B-977D-4D5AC637AC49}"/>
    <cellStyle name="Вычисление 3 2 4 3 8 2" xfId="10273" xr:uid="{A2A35476-2617-4A11-808D-34EAE7451C9A}"/>
    <cellStyle name="Вычисление 3 2 4 3 8 3" xfId="13265" xr:uid="{31D63B4D-7B65-48E4-A222-1BBFF59D320D}"/>
    <cellStyle name="Вычисление 3 2 4 3 8 4" xfId="11539" xr:uid="{AE4C8E91-8840-4515-AC73-D75E3289DA63}"/>
    <cellStyle name="Вычисление 3 2 4 3 8 5" xfId="17691" xr:uid="{D7AF4561-612A-416B-BF73-130CA33A1E8D}"/>
    <cellStyle name="Вычисление 3 2 4 3 9" xfId="6545" xr:uid="{4227E65E-3972-415A-BCDC-A8A6DA896F75}"/>
    <cellStyle name="Вычисление 3 2 4 4" xfId="719" xr:uid="{7F6BD649-A0D5-436A-A0C2-56BBA49A639D}"/>
    <cellStyle name="Вычисление 3 2 4 4 10" xfId="18266" xr:uid="{8B12FF61-20D0-418B-88E1-E9E076F1AF94}"/>
    <cellStyle name="Вычисление 3 2 4 4 2" xfId="2080" xr:uid="{32A8793D-1373-4C20-96ED-26924BA0E7D9}"/>
    <cellStyle name="Вычисление 3 2 4 4 2 2" xfId="4338" xr:uid="{4384948D-C65F-4C73-B7C1-5A52482D5F60}"/>
    <cellStyle name="Вычисление 3 2 4 4 2 3" xfId="8963" xr:uid="{8C73F6FA-BEC0-460C-B815-96E9C2931BFF}"/>
    <cellStyle name="Вычисление 3 2 4 4 2 4" xfId="11953" xr:uid="{8C458683-9A30-4348-AAAB-ADF115ED90F6}"/>
    <cellStyle name="Вычисление 3 2 4 4 2 5" xfId="14539" xr:uid="{5961B747-37A3-4C95-A543-C6E7025A4582}"/>
    <cellStyle name="Вычисление 3 2 4 4 2 6" xfId="19615" xr:uid="{C00D3F6C-4488-4499-B3DD-6B7F3006F412}"/>
    <cellStyle name="Вычисление 3 2 4 4 3" xfId="1308" xr:uid="{FA99AAE7-85C5-4FED-933B-2C480C60B649}"/>
    <cellStyle name="Вычисление 3 2 4 4 3 2" xfId="3573" xr:uid="{667F7D38-CC5A-4E53-B163-019C72DA7D3C}"/>
    <cellStyle name="Вычисление 3 2 4 4 3 3" xfId="7424" xr:uid="{962B312C-B50E-47FC-925D-DBA74B2034FD}"/>
    <cellStyle name="Вычисление 3 2 4 4 3 4" xfId="11180" xr:uid="{A107A4D4-380B-45D7-95E8-62199B32EDA2}"/>
    <cellStyle name="Вычисление 3 2 4 4 3 5" xfId="14504" xr:uid="{32763A95-02B8-4971-B93A-A8D8CB4FE1D4}"/>
    <cellStyle name="Вычисление 3 2 4 4 3 6" xfId="18850" xr:uid="{03C2C845-4BDE-4DE3-BB68-659BBBEFAEEB}"/>
    <cellStyle name="Вычисление 3 2 4 4 4" xfId="2989" xr:uid="{82E184A4-3C33-47F5-B9E6-D13624A63CA8}"/>
    <cellStyle name="Вычисление 3 2 4 4 5" xfId="6551" xr:uid="{E11C6D51-FA56-4CB2-A8AC-BB9225D194D1}"/>
    <cellStyle name="Вычисление 3 2 4 4 6" xfId="7819" xr:uid="{DEAB2B09-4D53-42A7-9B20-DD911B59D05E}"/>
    <cellStyle name="Вычисление 3 2 4 4 7" xfId="10591" xr:uid="{229E4142-44BE-4560-8124-A848B0B4A9AA}"/>
    <cellStyle name="Вычисление 3 2 4 4 8" xfId="15338" xr:uid="{543CEF4E-249C-4C1C-A018-6BA7B5DF02E6}"/>
    <cellStyle name="Вычисление 3 2 4 4 9" xfId="16451" xr:uid="{BA800479-E841-4A65-AF24-6D06DB0FCA53}"/>
    <cellStyle name="Вычисление 3 2 4 5" xfId="840" xr:uid="{96B23640-A62C-435E-80DF-967AF045DF06}"/>
    <cellStyle name="Вычисление 3 2 4 5 10" xfId="18387" xr:uid="{6B0096A2-94F8-426A-BBB1-2873EF9C1DE9}"/>
    <cellStyle name="Вычисление 3 2 4 5 2" xfId="2201" xr:uid="{15D2B561-D93A-4282-8540-AF112F040514}"/>
    <cellStyle name="Вычисление 3 2 4 5 2 2" xfId="4459" xr:uid="{15BD78D2-2F91-48AF-86C7-9C2857123450}"/>
    <cellStyle name="Вычисление 3 2 4 5 2 3" xfId="9084" xr:uid="{AE9F0CAC-7AC9-4B6B-9C18-84A7008DD7CC}"/>
    <cellStyle name="Вычисление 3 2 4 5 2 4" xfId="12074" xr:uid="{82EF4DF6-6ABE-40C8-88C7-97812DAFBFB8}"/>
    <cellStyle name="Вычисление 3 2 4 5 2 5" xfId="14790" xr:uid="{E5587189-6BEB-4630-8278-970F582D497C}"/>
    <cellStyle name="Вычисление 3 2 4 5 2 6" xfId="19736" xr:uid="{5EAEEA5B-B256-4D15-9407-1517BFC7EF2B}"/>
    <cellStyle name="Вычисление 3 2 4 5 3" xfId="1429" xr:uid="{00457B60-B9DA-4256-A6BA-72830660BCC4}"/>
    <cellStyle name="Вычисление 3 2 4 5 3 2" xfId="3694" xr:uid="{F2DEB2C0-BB05-448E-90F0-F8D7484E5C71}"/>
    <cellStyle name="Вычисление 3 2 4 5 3 3" xfId="7648" xr:uid="{34FC523B-49EC-4A91-8274-A6DEFDFD57F7}"/>
    <cellStyle name="Вычисление 3 2 4 5 3 4" xfId="11301" xr:uid="{8119631E-C97E-4181-A3CD-AA2A402A3C62}"/>
    <cellStyle name="Вычисление 3 2 4 5 3 5" xfId="15679" xr:uid="{974007DF-E235-4CFE-8530-C29B3A226B38}"/>
    <cellStyle name="Вычисление 3 2 4 5 3 6" xfId="18971" xr:uid="{CC850D74-15C5-4824-983F-0A44DA802759}"/>
    <cellStyle name="Вычисление 3 2 4 5 4" xfId="3110" xr:uid="{E57F5844-A596-4B76-887B-AB596D5BAB47}"/>
    <cellStyle name="Вычисление 3 2 4 5 5" xfId="6552" xr:uid="{AB5175C3-4526-40E3-95AA-7E86FA8B820F}"/>
    <cellStyle name="Вычисление 3 2 4 5 6" xfId="8194" xr:uid="{F53A1890-A09F-4E6D-AD9A-2EE47C7AA5DB}"/>
    <cellStyle name="Вычисление 3 2 4 5 7" xfId="10712" xr:uid="{12A99FED-5F39-4C37-8D7D-DD831D6AF1C1}"/>
    <cellStyle name="Вычисление 3 2 4 5 8" xfId="14302" xr:uid="{D5E4B976-8C84-45B4-BE0B-BF991518EF00}"/>
    <cellStyle name="Вычисление 3 2 4 5 9" xfId="16572" xr:uid="{F584CD45-80EF-4FE6-98E3-CB7C6247FC57}"/>
    <cellStyle name="Вычисление 3 2 4 6" xfId="916" xr:uid="{EDCCB557-D98A-4CFE-87B7-B9174748F985}"/>
    <cellStyle name="Вычисление 3 2 4 6 10" xfId="18463" xr:uid="{DCF76801-8B98-4B4B-A245-395E6CEB6953}"/>
    <cellStyle name="Вычисление 3 2 4 6 2" xfId="2277" xr:uid="{4287F1F8-B98A-4DA1-AA3E-5FB45321628D}"/>
    <cellStyle name="Вычисление 3 2 4 6 2 2" xfId="4535" xr:uid="{D7A9C742-50BD-4128-AB10-898A58E0F56D}"/>
    <cellStyle name="Вычисление 3 2 4 6 2 3" xfId="9160" xr:uid="{7D63D94F-09B8-4415-B527-4888A6C34A9A}"/>
    <cellStyle name="Вычисление 3 2 4 6 2 4" xfId="12150" xr:uid="{AEE3F333-EF1C-4A22-A1ED-5387F82128B3}"/>
    <cellStyle name="Вычисление 3 2 4 6 2 5" xfId="15781" xr:uid="{6A4A05ED-5140-484E-A6F6-17E8C7E2B237}"/>
    <cellStyle name="Вычисление 3 2 4 6 2 6" xfId="19812" xr:uid="{26D15F01-79CD-42B1-A724-C56A4279D225}"/>
    <cellStyle name="Вычисление 3 2 4 6 3" xfId="1505" xr:uid="{34E41B8E-4347-4254-A675-8A8C5F24E3AC}"/>
    <cellStyle name="Вычисление 3 2 4 6 3 2" xfId="3770" xr:uid="{237AB6E7-F8F7-44CD-9C6D-BF3EEED8E173}"/>
    <cellStyle name="Вычисление 3 2 4 6 3 3" xfId="7471" xr:uid="{911431EF-E187-4FFF-9570-24AB158DD801}"/>
    <cellStyle name="Вычисление 3 2 4 6 3 4" xfId="11377" xr:uid="{5F19C82A-C14E-49C8-B861-069497E81CAD}"/>
    <cellStyle name="Вычисление 3 2 4 6 3 5" xfId="14599" xr:uid="{9AE1A9BF-F814-4AA4-8443-23448F190927}"/>
    <cellStyle name="Вычисление 3 2 4 6 3 6" xfId="19047" xr:uid="{A228FC6A-2BEB-40E3-B53D-D7855F24E583}"/>
    <cellStyle name="Вычисление 3 2 4 6 4" xfId="3186" xr:uid="{534595E2-9B65-459E-8838-AF59E3F255D4}"/>
    <cellStyle name="Вычисление 3 2 4 6 5" xfId="6553" xr:uid="{B5DB172A-5E48-47FE-A484-0358A51860D6}"/>
    <cellStyle name="Вычисление 3 2 4 6 6" xfId="8127" xr:uid="{68FA86FA-8378-4DBE-82F7-EACA2605F8CE}"/>
    <cellStyle name="Вычисление 3 2 4 6 7" xfId="10788" xr:uid="{E9838E44-0222-44E7-A0DE-5A17A18F11BA}"/>
    <cellStyle name="Вычисление 3 2 4 6 8" xfId="13787" xr:uid="{51B83B9D-F2E7-41CA-AF37-F4C2922DC0A3}"/>
    <cellStyle name="Вычисление 3 2 4 6 9" xfId="16648" xr:uid="{BD85BA52-3302-4CAD-88A3-9973BAF47EEF}"/>
    <cellStyle name="Вычисление 3 2 4 7" xfId="984" xr:uid="{4A6B6A01-CCC5-4C0F-B002-0CFF66E981F1}"/>
    <cellStyle name="Вычисление 3 2 4 7 10" xfId="18531" xr:uid="{47C283BF-8DDB-48AA-91B0-579A8B6681AA}"/>
    <cellStyle name="Вычисление 3 2 4 7 2" xfId="2345" xr:uid="{013DA859-1CA9-4957-A4F4-1FAABEEA1ED5}"/>
    <cellStyle name="Вычисление 3 2 4 7 2 2" xfId="4603" xr:uid="{2041EA1C-71D1-44B8-8564-2DD8F40B5794}"/>
    <cellStyle name="Вычисление 3 2 4 7 2 3" xfId="9228" xr:uid="{AF2A2640-AF4F-486B-8FCA-E85DC59BF0EE}"/>
    <cellStyle name="Вычисление 3 2 4 7 2 4" xfId="12218" xr:uid="{BF7BB274-961F-4FE2-A53A-7005E33BC2E1}"/>
    <cellStyle name="Вычисление 3 2 4 7 2 5" xfId="15995" xr:uid="{B6F311AC-37FE-4945-9387-27FE8A5BF8F8}"/>
    <cellStyle name="Вычисление 3 2 4 7 2 6" xfId="19880" xr:uid="{3789F17E-C5FD-4B1A-92C8-45C1835FE9D7}"/>
    <cellStyle name="Вычисление 3 2 4 7 3" xfId="1573" xr:uid="{B32648C6-14A5-4439-AA86-61C8DF918314}"/>
    <cellStyle name="Вычисление 3 2 4 7 3 2" xfId="3838" xr:uid="{632132D6-7EB1-4B32-B667-43C626F7963B}"/>
    <cellStyle name="Вычисление 3 2 4 7 3 3" xfId="7550" xr:uid="{33A750F7-98C2-4AD0-877E-198071342D9F}"/>
    <cellStyle name="Вычисление 3 2 4 7 3 4" xfId="11445" xr:uid="{F8D2D143-5D53-4F94-B14D-CC0BD783F3DE}"/>
    <cellStyle name="Вычисление 3 2 4 7 3 5" xfId="15851" xr:uid="{4C9030A3-ECA2-415A-9DAE-20201173F865}"/>
    <cellStyle name="Вычисление 3 2 4 7 3 6" xfId="19115" xr:uid="{E701F62C-EB72-4753-AEDD-38526E7E57BE}"/>
    <cellStyle name="Вычисление 3 2 4 7 4" xfId="3254" xr:uid="{484F0B42-4591-4465-B9A0-100681F8697F}"/>
    <cellStyle name="Вычисление 3 2 4 7 5" xfId="6554" xr:uid="{506BB555-897C-4FDD-B198-751B13D2576B}"/>
    <cellStyle name="Вычисление 3 2 4 7 6" xfId="8062" xr:uid="{DE96EC4A-6B93-47C6-A827-12D8676C784A}"/>
    <cellStyle name="Вычисление 3 2 4 7 7" xfId="10856" xr:uid="{E66788E2-6D01-4A7D-8A0C-570B38A0307E}"/>
    <cellStyle name="Вычисление 3 2 4 7 8" xfId="15200" xr:uid="{76D5108A-382B-4CF2-9DB2-F8601F81DCDB}"/>
    <cellStyle name="Вычисление 3 2 4 7 9" xfId="16716" xr:uid="{AEA38B82-296D-449B-AB3B-AB92C3EE45BC}"/>
    <cellStyle name="Вычисление 3 2 4 8" xfId="1059" xr:uid="{AD1E611C-0A93-4C06-9032-1759B7BB3270}"/>
    <cellStyle name="Вычисление 3 2 4 8 2" xfId="2420" xr:uid="{442FABCF-39D7-4799-A6B1-1870EBD27221}"/>
    <cellStyle name="Вычисление 3 2 4 8 2 2" xfId="4678" xr:uid="{02C1FC50-1A97-4362-B8C9-A766E71DD092}"/>
    <cellStyle name="Вычисление 3 2 4 8 2 3" xfId="9303" xr:uid="{2B8CDFC4-C7E6-4AA5-BA4B-C052656EE182}"/>
    <cellStyle name="Вычисление 3 2 4 8 2 4" xfId="12293" xr:uid="{1610F2CE-A1BE-499E-9E60-81659805A34A}"/>
    <cellStyle name="Вычисление 3 2 4 8 2 5" xfId="15346" xr:uid="{14CB491D-416F-4E1C-BA86-7DF26719201D}"/>
    <cellStyle name="Вычисление 3 2 4 8 2 6" xfId="19955" xr:uid="{EBC6652D-90A3-47CA-9458-361F075F1126}"/>
    <cellStyle name="Вычисление 3 2 4 8 3" xfId="3329" xr:uid="{76F9677C-3B02-4B7D-9589-03CB1E234967}"/>
    <cellStyle name="Вычисление 3 2 4 8 4" xfId="6555" xr:uid="{DDE6A550-6EE0-4244-9FC8-867A580138F1}"/>
    <cellStyle name="Вычисление 3 2 4 8 5" xfId="7987" xr:uid="{5AD5305C-FFB4-47EC-AF9D-4FC473C947B9}"/>
    <cellStyle name="Вычисление 3 2 4 8 6" xfId="10931" xr:uid="{4754C7F5-3CD3-4ED8-B5DC-41690648F436}"/>
    <cellStyle name="Вычисление 3 2 4 8 7" xfId="14884" xr:uid="{19E1059E-614A-478A-BFDE-A0FC94CFB037}"/>
    <cellStyle name="Вычисление 3 2 4 8 8" xfId="18606" xr:uid="{948C8010-FDB0-4A35-82B0-4B15A501B847}"/>
    <cellStyle name="Вычисление 3 2 4 9" xfId="1637" xr:uid="{C88A41D4-9CDA-4209-BB0C-5952D3FA5FC9}"/>
    <cellStyle name="Вычисление 3 2 4 9 2" xfId="3897" xr:uid="{CD43C50E-EAEC-46F4-A55D-DCE87039BBED}"/>
    <cellStyle name="Вычисление 3 2 4 9 3" xfId="7359" xr:uid="{68BD94E4-3FD7-42D1-8CF4-2C1646C80F22}"/>
    <cellStyle name="Вычисление 3 2 4 9 4" xfId="11508" xr:uid="{815BEB9F-1C98-4248-995F-4110615ABBDA}"/>
    <cellStyle name="Вычисление 3 2 4 9 5" xfId="14853" xr:uid="{47A6E104-3CD5-4E17-9CFD-0AD280D47F2D}"/>
    <cellStyle name="Вычисление 3 2 4 9 6" xfId="19174" xr:uid="{2EF4A38C-E51F-49CF-B29F-0E12A5AEDB36}"/>
    <cellStyle name="Вычисление 3 2 5" xfId="168" xr:uid="{1C45871E-7B87-4387-898F-CA2EF9C458D7}"/>
    <cellStyle name="Вычисление 3 2 5 10" xfId="8483" xr:uid="{C0E09E51-00D7-4D0F-9BA3-F55567A008EC}"/>
    <cellStyle name="Вычисление 3 2 5 11" xfId="10371" xr:uid="{F81E1018-E10B-480E-9F29-6EF98DF9CD52}"/>
    <cellStyle name="Вычисление 3 2 5 12" xfId="14640" xr:uid="{8ABBCB53-E59D-476F-B341-7A259B41D49F}"/>
    <cellStyle name="Вычисление 3 2 5 13" xfId="16231" xr:uid="{FB92BA8A-CC11-4955-876B-3FDC7639E84A}"/>
    <cellStyle name="Вычисление 3 2 5 14" xfId="17811" xr:uid="{53387E64-D756-4309-A500-AF46BD2F112B}"/>
    <cellStyle name="Вычисление 3 2 5 15" xfId="18047" xr:uid="{9EEB67C2-52F9-4561-BF75-36CA5F23E643}"/>
    <cellStyle name="Вычисление 3 2 5 2" xfId="1692" xr:uid="{EAB48CEA-2DC1-418D-8B76-54B5EEDD2536}"/>
    <cellStyle name="Вычисление 3 2 5 2 2" xfId="3950" xr:uid="{80F6BA7E-F0B9-49EE-B72F-BEF4A70B44DF}"/>
    <cellStyle name="Вычисление 3 2 5 2 3" xfId="6557" xr:uid="{420EE464-E7BA-4675-BAA8-EC87E363A958}"/>
    <cellStyle name="Вычисление 3 2 5 2 4" xfId="7429" xr:uid="{3C838F4D-9A8E-49B7-B2B3-884ADA2A8E51}"/>
    <cellStyle name="Вычисление 3 2 5 2 5" xfId="11564" xr:uid="{075D4E8B-0EB5-48DB-A10E-4F74B507B5BA}"/>
    <cellStyle name="Вычисление 3 2 5 2 6" xfId="15489" xr:uid="{CE0D7BC8-11CC-48EA-8A29-951F90E5F57C}"/>
    <cellStyle name="Вычисление 3 2 5 2 7" xfId="19227" xr:uid="{D08D95EB-2EFF-43AF-8D95-0A103739F66F}"/>
    <cellStyle name="Вычисление 3 2 5 3" xfId="1940" xr:uid="{50F4EBE5-A6FD-421A-A3A8-56349AD7B4C4}"/>
    <cellStyle name="Вычисление 3 2 5 3 2" xfId="4198" xr:uid="{1ABAE99A-5D79-4860-893F-330F46DA4B33}"/>
    <cellStyle name="Вычисление 3 2 5 3 3" xfId="6183" xr:uid="{A907EA2D-38C6-4D8F-9301-D3294D8CF50F}"/>
    <cellStyle name="Вычисление 3 2 5 3 4" xfId="8823" xr:uid="{98DC9E68-CBBE-49A5-B77D-D9A75B6F178A}"/>
    <cellStyle name="Вычисление 3 2 5 3 5" xfId="11813" xr:uid="{4CB86954-AE67-423C-8DF7-55DB592034D3}"/>
    <cellStyle name="Вычисление 3 2 5 3 6" xfId="13428" xr:uid="{4275718B-7235-473A-BA39-3A522EDFB2F8}"/>
    <cellStyle name="Вычисление 3 2 5 3 7" xfId="19475" xr:uid="{6B22612F-ECA1-40CA-8176-F065EBC3D37D}"/>
    <cellStyle name="Вычисление 3 2 5 4" xfId="1088" xr:uid="{06F6306F-756B-4BA1-A2A5-0B44DCE97220}"/>
    <cellStyle name="Вычисление 3 2 5 4 2" xfId="3353" xr:uid="{80C8E4AE-35E0-4A09-B713-77E6AC4F58A3}"/>
    <cellStyle name="Вычисление 3 2 5 4 3" xfId="5982" xr:uid="{FAC3E1F9-DD2B-4DBB-9B7A-F7B891BF5E2D}"/>
    <cellStyle name="Вычисление 3 2 5 4 4" xfId="7954" xr:uid="{4F001931-34FB-4595-9022-0BA101BAB398}"/>
    <cellStyle name="Вычисление 3 2 5 4 5" xfId="10960" xr:uid="{2D1D5118-C204-4373-B6AA-D0339B272785}"/>
    <cellStyle name="Вычисление 3 2 5 4 6" xfId="15490" xr:uid="{A815E376-4928-4E81-BCE4-07928439D466}"/>
    <cellStyle name="Вычисление 3 2 5 4 7" xfId="18630" xr:uid="{88459AD2-BECC-441D-A218-D917AB11FB02}"/>
    <cellStyle name="Вычисление 3 2 5 5" xfId="2510" xr:uid="{0F504FF8-FB84-4BF7-89EC-64A6B0EECD06}"/>
    <cellStyle name="Вычисление 3 2 5 5 2" xfId="4765" xr:uid="{92EA66CF-A953-4991-9763-F04CC5A0394F}"/>
    <cellStyle name="Вычисление 3 2 5 5 3" xfId="5670" xr:uid="{2F49CE81-7AD7-48EA-A9C9-B36DAA41DDBA}"/>
    <cellStyle name="Вычисление 3 2 5 5 4" xfId="9393" xr:uid="{01824B31-E8BB-42B3-8D49-1D5B7BEACA4A}"/>
    <cellStyle name="Вычисление 3 2 5 5 5" xfId="12383" xr:uid="{D4493B6E-9676-4441-AF33-FAE59E1FD393}"/>
    <cellStyle name="Вычисление 3 2 5 5 6" xfId="15472" xr:uid="{B30FDDD1-28CC-4A56-9003-F266D339BC19}"/>
    <cellStyle name="Вычисление 3 2 5 5 7" xfId="16818" xr:uid="{3212F340-6BDD-40DD-A813-A06656798C29}"/>
    <cellStyle name="Вычисление 3 2 5 5 8" xfId="20042" xr:uid="{BA393760-4DFD-4A23-994A-06C7E1231FC1}"/>
    <cellStyle name="Вычисление 3 2 5 6" xfId="2773" xr:uid="{7AA90CC2-E3EB-4036-AE87-9A8BD2BF6B14}"/>
    <cellStyle name="Вычисление 3 2 5 6 2" xfId="5023" xr:uid="{B3E0A9FD-BFE5-4374-82A2-4CAE57795AE3}"/>
    <cellStyle name="Вычисление 3 2 5 6 3" xfId="5985" xr:uid="{3E5ADCCC-BD53-4C14-BB6D-26693A791097}"/>
    <cellStyle name="Вычисление 3 2 5 6 4" xfId="9654" xr:uid="{DCE9388E-3D1F-42B4-8D51-762CE116F76C}"/>
    <cellStyle name="Вычисление 3 2 5 6 5" xfId="12644" xr:uid="{59932DBB-0144-4501-9C75-6D21B11F4E3A}"/>
    <cellStyle name="Вычисление 3 2 5 6 6" xfId="14650" xr:uid="{77A7D291-7E01-45C4-9D7E-583CF80C1FFB}"/>
    <cellStyle name="Вычисление 3 2 5 6 7" xfId="17076" xr:uid="{B89A51CD-39A1-4534-80F2-2766EBC22F4B}"/>
    <cellStyle name="Вычисление 3 2 5 6 8" xfId="20302" xr:uid="{660DFAB2-B7BF-4B34-98A9-89FDEF46210A}"/>
    <cellStyle name="Вычисление 3 2 5 7" xfId="499" xr:uid="{B9225631-008A-4962-AAB2-4D4FAC501042}"/>
    <cellStyle name="Вычисление 3 2 5 7 2" xfId="5304" xr:uid="{AB7E5274-30B5-4EA1-BBA6-ADDA590EEA94}"/>
    <cellStyle name="Вычисление 3 2 5 7 3" xfId="9933" xr:uid="{347556E2-CBD3-4CB4-861E-78FF5329A01D}"/>
    <cellStyle name="Вычисление 3 2 5 7 4" xfId="12925" xr:uid="{5FF78724-3100-4D28-AA6D-5ACFE7BCFFCF}"/>
    <cellStyle name="Вычисление 3 2 5 7 5" xfId="14803" xr:uid="{477AFEAA-070D-49BF-B396-7E4146CE8B2B}"/>
    <cellStyle name="Вычисление 3 2 5 7 6" xfId="17354" xr:uid="{5CA41BD5-7420-429D-B98A-B1952E21A71F}"/>
    <cellStyle name="Вычисление 3 2 5 8" xfId="5507" xr:uid="{7135BF27-8BB1-42B8-A014-88D461F1A598}"/>
    <cellStyle name="Вычисление 3 2 5 8 2" xfId="10138" xr:uid="{3EEC64C1-9ACF-4608-AC23-E3CAF8CD8DF6}"/>
    <cellStyle name="Вычисление 3 2 5 8 3" xfId="13130" xr:uid="{EDEF249E-BE31-4E79-A9F4-965F69916C9E}"/>
    <cellStyle name="Вычисление 3 2 5 8 4" xfId="15227" xr:uid="{5771CB7B-213D-4DF5-A612-A2E49A6BE3C3}"/>
    <cellStyle name="Вычисление 3 2 5 8 5" xfId="17556" xr:uid="{497ED8AC-71AB-4D90-A187-7057B02A474C}"/>
    <cellStyle name="Вычисление 3 2 5 9" xfId="6556" xr:uid="{1FBB3EE2-4E94-4AC0-855E-9D42D691EFE1}"/>
    <cellStyle name="Вычисление 3 2 6" xfId="244" xr:uid="{EF12694B-0D6F-4D93-B9BB-4C9DE0048CC6}"/>
    <cellStyle name="Вычисление 3 2 6 10" xfId="8646" xr:uid="{54F8EE92-46A9-4965-8A5B-B1676F408258}"/>
    <cellStyle name="Вычисление 3 2 6 11" xfId="10451" xr:uid="{657C1F43-7EFC-4DA0-AD0C-1ADC43667ECE}"/>
    <cellStyle name="Вычисление 3 2 6 12" xfId="13574" xr:uid="{17095F1F-7540-4D63-A8DA-D42FEA953841}"/>
    <cellStyle name="Вычисление 3 2 6 13" xfId="16311" xr:uid="{F244B1A7-1143-49D8-94BC-6489A4ECF84F}"/>
    <cellStyle name="Вычисление 3 2 6 14" xfId="17887" xr:uid="{1D7F1C1A-E9D4-4211-A6BE-B53EA6CC62EB}"/>
    <cellStyle name="Вычисление 3 2 6 15" xfId="18122" xr:uid="{808ACBAE-023E-48A5-B298-178E9C7086E6}"/>
    <cellStyle name="Вычисление 3 2 6 2" xfId="1767" xr:uid="{E3C9CE12-4608-46C8-9E52-A734A7B9E893}"/>
    <cellStyle name="Вычисление 3 2 6 2 2" xfId="4025" xr:uid="{194C23A0-4C39-487F-A09D-531280EA9635}"/>
    <cellStyle name="Вычисление 3 2 6 2 3" xfId="6559" xr:uid="{2228E462-C6C7-430D-ABE5-9AA60FA94642}"/>
    <cellStyle name="Вычисление 3 2 6 2 4" xfId="7255" xr:uid="{BE33AFD8-E376-41F3-8B80-FE0C995A4F9A}"/>
    <cellStyle name="Вычисление 3 2 6 2 5" xfId="11640" xr:uid="{6D3162A9-0B1A-439D-9871-B96ECD3E6B57}"/>
    <cellStyle name="Вычисление 3 2 6 2 6" xfId="14111" xr:uid="{7CC7FC8B-B333-4FB6-B678-D5FAFC0344A6}"/>
    <cellStyle name="Вычисление 3 2 6 2 7" xfId="19302" xr:uid="{F27A715B-8C04-47A5-AF04-04EAD57F3F0D}"/>
    <cellStyle name="Вычисление 3 2 6 3" xfId="1659" xr:uid="{4834DA46-3D47-46E9-A4C7-04D9777E695B}"/>
    <cellStyle name="Вычисление 3 2 6 3 2" xfId="3919" xr:uid="{F8012F0D-37E5-4773-8BF0-D17073A7A532}"/>
    <cellStyle name="Вычисление 3 2 6 3 3" xfId="6186" xr:uid="{B1A25584-3DA1-4491-AAF8-AA7CE406BD7C}"/>
    <cellStyle name="Вычисление 3 2 6 3 4" xfId="7484" xr:uid="{959A6E8D-C875-46A7-BEC6-C2F8DCDE6813}"/>
    <cellStyle name="Вычисление 3 2 6 3 5" xfId="11530" xr:uid="{5EA9455F-908C-4E12-BD1A-C69473B21FC5}"/>
    <cellStyle name="Вычисление 3 2 6 3 6" xfId="13302" xr:uid="{CC1C3AE3-E1BA-4438-A67A-8CC165C58D92}"/>
    <cellStyle name="Вычисление 3 2 6 3 7" xfId="19196" xr:uid="{A25E0DB9-DC27-4297-A900-4D18A9B37DE9}"/>
    <cellStyle name="Вычисление 3 2 6 4" xfId="1168" xr:uid="{CACE2405-AEE2-45C1-8BD9-2A7524972E19}"/>
    <cellStyle name="Вычисление 3 2 6 4 2" xfId="3433" xr:uid="{DE4230CE-1F04-4E97-9BD0-3C64254025E6}"/>
    <cellStyle name="Вычисление 3 2 6 4 3" xfId="5995" xr:uid="{4FEAE687-B5F1-4E87-9CB9-EF3AE27A6D8C}"/>
    <cellStyle name="Вычисление 3 2 6 4 4" xfId="7871" xr:uid="{CB790530-EF76-40ED-A753-1CCE0F8D775E}"/>
    <cellStyle name="Вычисление 3 2 6 4 5" xfId="11040" xr:uid="{53B971EF-25AB-434E-8E9E-98DBFB63598E}"/>
    <cellStyle name="Вычисление 3 2 6 4 6" xfId="15702" xr:uid="{F778B111-2DFC-4E8F-9554-F0F0B1215BBA}"/>
    <cellStyle name="Вычисление 3 2 6 4 7" xfId="18710" xr:uid="{42033760-1F13-4E95-B44A-5573F2985395}"/>
    <cellStyle name="Вычисление 3 2 6 5" xfId="2476" xr:uid="{3CEBFCF4-3C13-4F1A-B6AB-0B92C06CE3F6}"/>
    <cellStyle name="Вычисление 3 2 6 5 2" xfId="4731" xr:uid="{413F8AF5-7BBF-4652-AB6A-ABCF74C49B9F}"/>
    <cellStyle name="Вычисление 3 2 6 5 3" xfId="5998" xr:uid="{5920713E-A04A-4F2C-82A0-076F1E114CEA}"/>
    <cellStyle name="Вычисление 3 2 6 5 4" xfId="9359" xr:uid="{DE3D35E6-4842-4A5F-AD69-B2AC7F6D3FD0}"/>
    <cellStyle name="Вычисление 3 2 6 5 5" xfId="12349" xr:uid="{F0F51511-60A9-4AF3-ADF6-453519E0481D}"/>
    <cellStyle name="Вычисление 3 2 6 5 6" xfId="8599" xr:uid="{E9FC0D5F-F65F-4276-BA29-DEBA4D3B6740}"/>
    <cellStyle name="Вычисление 3 2 6 5 7" xfId="16784" xr:uid="{BC677DFB-876E-44E0-97D5-BEC79D9F8B77}"/>
    <cellStyle name="Вычисление 3 2 6 5 8" xfId="20008" xr:uid="{BCC80E61-01C8-4F79-9FC5-6B0E48B2BDBC}"/>
    <cellStyle name="Вычисление 3 2 6 6" xfId="2848" xr:uid="{8B028CD7-F137-470B-9A96-822142421F22}"/>
    <cellStyle name="Вычисление 3 2 6 6 2" xfId="5098" xr:uid="{95A7CAA9-0F1D-45D6-9A44-D4E9E5D48320}"/>
    <cellStyle name="Вычисление 3 2 6 6 3" xfId="6001" xr:uid="{2FDD721D-A1E4-4164-A75B-38AA0A1EEDDB}"/>
    <cellStyle name="Вычисление 3 2 6 6 4" xfId="9729" xr:uid="{78E16A40-F0F7-42EA-B57E-03599BA22858}"/>
    <cellStyle name="Вычисление 3 2 6 6 5" xfId="12719" xr:uid="{ACFF9C05-8A1A-451C-962E-7C9F1A8CAE68}"/>
    <cellStyle name="Вычисление 3 2 6 6 6" xfId="14444" xr:uid="{10B63EC1-F0DF-46C7-87B0-C6AF1580B48B}"/>
    <cellStyle name="Вычисление 3 2 6 6 7" xfId="17151" xr:uid="{252AFB74-7222-4CA0-834F-8A7D8C84DF0F}"/>
    <cellStyle name="Вычисление 3 2 6 6 8" xfId="20377" xr:uid="{36045F8B-89E9-46FA-AE61-A4DC6FCB4DED}"/>
    <cellStyle name="Вычисление 3 2 6 7" xfId="579" xr:uid="{539DB11D-CA88-410E-944A-8F829E4F7073}"/>
    <cellStyle name="Вычисление 3 2 6 7 2" xfId="5406" xr:uid="{831FB114-4A45-45C6-9120-5404971BC3C8}"/>
    <cellStyle name="Вычисление 3 2 6 7 3" xfId="10035" xr:uid="{DB629968-D3B4-40C6-800E-32054210AB04}"/>
    <cellStyle name="Вычисление 3 2 6 7 4" xfId="13027" xr:uid="{D2969FAE-3D64-45DB-AA45-9704B0AB59B6}"/>
    <cellStyle name="Вычисление 3 2 6 7 5" xfId="14079" xr:uid="{FAC0FB4F-B56E-4ED3-AABA-A1CF200C79A9}"/>
    <cellStyle name="Вычисление 3 2 6 7 6" xfId="17456" xr:uid="{4A4AF0B0-C7BB-445A-A10A-2332F2825F8A}"/>
    <cellStyle name="Вычисление 3 2 6 8" xfId="5582" xr:uid="{F4B19A06-A0F9-4629-93B1-D7FB89B1CA57}"/>
    <cellStyle name="Вычисление 3 2 6 8 2" xfId="10213" xr:uid="{65F3F02B-039F-4CBF-986E-07E679EBCE57}"/>
    <cellStyle name="Вычисление 3 2 6 8 3" xfId="13205" xr:uid="{13A36BAA-0121-4D1E-B73C-0D9EC42E4950}"/>
    <cellStyle name="Вычисление 3 2 6 8 4" xfId="14887" xr:uid="{925B1EA0-7665-4D57-A72F-DE4DBFFBD91A}"/>
    <cellStyle name="Вычисление 3 2 6 8 5" xfId="17631" xr:uid="{4F576A1C-AB87-40D1-8670-CE01351C19CE}"/>
    <cellStyle name="Вычисление 3 2 6 9" xfId="6558" xr:uid="{6FA2E5B3-2BB6-416D-8C1B-940A0CB07C3A}"/>
    <cellStyle name="Вычисление 3 2 7" xfId="659" xr:uid="{C1DC742A-D8F0-46AC-A508-51156613B1EB}"/>
    <cellStyle name="Вычисление 3 2 7 10" xfId="18206" xr:uid="{65DE1D08-DF81-4EDF-9332-CEA285CC4810}"/>
    <cellStyle name="Вычисление 3 2 7 2" xfId="2020" xr:uid="{44688E7D-0E8F-40EC-B87A-A48F555E1D8C}"/>
    <cellStyle name="Вычисление 3 2 7 2 2" xfId="4278" xr:uid="{F335047D-44B6-4EA0-B504-663632CE107B}"/>
    <cellStyle name="Вычисление 3 2 7 2 3" xfId="8903" xr:uid="{25C6EAB3-2E8B-4480-B0E6-95FBF02521F4}"/>
    <cellStyle name="Вычисление 3 2 7 2 4" xfId="11893" xr:uid="{92B6A798-8C0B-44EB-84C2-FE147D8C6D1F}"/>
    <cellStyle name="Вычисление 3 2 7 2 5" xfId="13809" xr:uid="{36492DF8-E5A4-4365-AD67-2236097812BD}"/>
    <cellStyle name="Вычисление 3 2 7 2 6" xfId="19555" xr:uid="{71257315-087F-4D18-9659-B1C75C202A82}"/>
    <cellStyle name="Вычисление 3 2 7 3" xfId="1248" xr:uid="{9881A0AD-11C1-42CD-B68C-CF9A74552898}"/>
    <cellStyle name="Вычисление 3 2 7 3 2" xfId="3513" xr:uid="{5A268519-7077-41E6-A786-00C453188D00}"/>
    <cellStyle name="Вычисление 3 2 7 3 3" xfId="7791" xr:uid="{39519A61-DC9A-4C8F-9DDD-C165ACD2C310}"/>
    <cellStyle name="Вычисление 3 2 7 3 4" xfId="11120" xr:uid="{1E33E721-925C-4405-8600-1A39F1376543}"/>
    <cellStyle name="Вычисление 3 2 7 3 5" xfId="15118" xr:uid="{9C95FB76-5F95-47FA-9A04-81CD5AFD7951}"/>
    <cellStyle name="Вычисление 3 2 7 3 6" xfId="18790" xr:uid="{63A55D0F-6C9D-4E78-AB0B-18D21A62AB6D}"/>
    <cellStyle name="Вычисление 3 2 7 4" xfId="2929" xr:uid="{3EA6991F-1DB5-4B93-8433-51B0C7BBEA51}"/>
    <cellStyle name="Вычисление 3 2 7 5" xfId="6560" xr:uid="{6629A4DE-3697-4697-8C67-483267CDC2DC}"/>
    <cellStyle name="Вычисление 3 2 7 6" xfId="7702" xr:uid="{1A84EAC3-9363-4394-B284-63709D924B55}"/>
    <cellStyle name="Вычисление 3 2 7 7" xfId="10531" xr:uid="{43C49BD0-0E37-4ED3-89AE-7A0F28C77A0E}"/>
    <cellStyle name="Вычисление 3 2 7 8" xfId="15540" xr:uid="{9BB9E455-135E-4A55-BAFF-2AD989AC0F89}"/>
    <cellStyle name="Вычисление 3 2 7 9" xfId="16391" xr:uid="{900BAEBB-6977-4715-91B9-C06B30C9FFEA}"/>
    <cellStyle name="Вычисление 3 2 8" xfId="780" xr:uid="{C3097B51-A642-4DB6-BFF7-A4DE279F0500}"/>
    <cellStyle name="Вычисление 3 2 8 10" xfId="18327" xr:uid="{A73E6BB5-34D5-490D-A019-67D4F46D2843}"/>
    <cellStyle name="Вычисление 3 2 8 2" xfId="2141" xr:uid="{FC165B54-EA65-4F45-855F-909CA3657BBA}"/>
    <cellStyle name="Вычисление 3 2 8 2 2" xfId="4399" xr:uid="{9BEFD49A-EB8E-4A61-BD37-958ED6458FCC}"/>
    <cellStyle name="Вычисление 3 2 8 2 3" xfId="9024" xr:uid="{AFB1219A-BD15-42F5-888E-0FC417C79F41}"/>
    <cellStyle name="Вычисление 3 2 8 2 4" xfId="12014" xr:uid="{7215F7FA-E833-45A8-BE52-9834FC6CD9F5}"/>
    <cellStyle name="Вычисление 3 2 8 2 5" xfId="15370" xr:uid="{3172EAAE-4F61-4020-9CB8-9D282F1E1D2C}"/>
    <cellStyle name="Вычисление 3 2 8 2 6" xfId="19676" xr:uid="{A77A5A30-150A-4E9C-BD81-365FF351AB12}"/>
    <cellStyle name="Вычисление 3 2 8 3" xfId="1369" xr:uid="{43A7D737-8149-4044-ACC8-C3F306CB86B4}"/>
    <cellStyle name="Вычисление 3 2 8 3 2" xfId="3634" xr:uid="{C65A0BAA-F0B8-451D-A47F-536CBF12A9B2}"/>
    <cellStyle name="Вычисление 3 2 8 3 3" xfId="7688" xr:uid="{6C3A653D-62A6-40FC-A393-55E919DAE2BD}"/>
    <cellStyle name="Вычисление 3 2 8 3 4" xfId="11241" xr:uid="{15A967C6-023C-4A9B-9BBA-30F05229443D}"/>
    <cellStyle name="Вычисление 3 2 8 3 5" xfId="15435" xr:uid="{BA6C7D5F-C449-4A9A-8F71-A18334CE83DE}"/>
    <cellStyle name="Вычисление 3 2 8 3 6" xfId="18911" xr:uid="{922D2A38-0910-4A56-A05C-6994F3FE07FF}"/>
    <cellStyle name="Вычисление 3 2 8 4" xfId="3050" xr:uid="{463BDDF2-D9B0-414F-AE06-3B925A73C235}"/>
    <cellStyle name="Вычисление 3 2 8 5" xfId="6561" xr:uid="{8737A0E6-14AD-4225-9E29-5E89E276382F}"/>
    <cellStyle name="Вычисление 3 2 8 6" xfId="8253" xr:uid="{E4CA4CEB-7D0E-49FE-93BC-C10246079106}"/>
    <cellStyle name="Вычисление 3 2 8 7" xfId="10652" xr:uid="{AAF2B421-6A82-48A1-A321-8C6EA5F416AA}"/>
    <cellStyle name="Вычисление 3 2 8 8" xfId="14816" xr:uid="{211E9881-5C92-4083-B56A-86D9514FA8B0}"/>
    <cellStyle name="Вычисление 3 2 8 9" xfId="16512" xr:uid="{29D62F21-B45B-48AF-8D88-89FCDB0DB17B}"/>
    <cellStyle name="Вычисление 3 2 9" xfId="856" xr:uid="{C013627A-8E60-4B34-B247-568242795356}"/>
    <cellStyle name="Вычисление 3 2 9 10" xfId="18403" xr:uid="{F67BCCD5-49D2-4810-8270-EFE63D23A32B}"/>
    <cellStyle name="Вычисление 3 2 9 2" xfId="2217" xr:uid="{DCD10EE1-E7E0-41A1-B031-7114A2320275}"/>
    <cellStyle name="Вычисление 3 2 9 2 2" xfId="4475" xr:uid="{4445ED0B-4A1C-42A4-A2A4-E2BB68D32622}"/>
    <cellStyle name="Вычисление 3 2 9 2 3" xfId="9100" xr:uid="{719B7AD7-2F28-4386-BDB7-F4672952A39C}"/>
    <cellStyle name="Вычисление 3 2 9 2 4" xfId="12090" xr:uid="{8D4EF936-D841-43FE-8E91-962C1BA123AE}"/>
    <cellStyle name="Вычисление 3 2 9 2 5" xfId="14676" xr:uid="{709117CB-33E0-4F9F-82F8-5B07C3EEF90C}"/>
    <cellStyle name="Вычисление 3 2 9 2 6" xfId="19752" xr:uid="{BEC5EBC9-D553-426C-8E3C-5B6225F77ACD}"/>
    <cellStyle name="Вычисление 3 2 9 3" xfId="1445" xr:uid="{21E91D7B-2D5A-458C-B017-7664FB3C37BF}"/>
    <cellStyle name="Вычисление 3 2 9 3 2" xfId="3710" xr:uid="{446009B8-8AD5-4F2C-BD3D-7A974ECFEE60}"/>
    <cellStyle name="Вычисление 3 2 9 3 3" xfId="7645" xr:uid="{797A3EBD-D70B-4B6E-A767-0B279095E853}"/>
    <cellStyle name="Вычисление 3 2 9 3 4" xfId="11317" xr:uid="{440AD627-8E8C-4507-BE0D-F8220FB212C9}"/>
    <cellStyle name="Вычисление 3 2 9 3 5" xfId="15524" xr:uid="{BBA340ED-43B0-47E8-B96C-9A95D3E5F816}"/>
    <cellStyle name="Вычисление 3 2 9 3 6" xfId="18987" xr:uid="{FE1211C1-5F75-4B4F-B476-9D82096B1B06}"/>
    <cellStyle name="Вычисление 3 2 9 4" xfId="3126" xr:uid="{6F3437F8-F704-4B83-A263-E478861823CF}"/>
    <cellStyle name="Вычисление 3 2 9 5" xfId="6562" xr:uid="{E37024CD-30CE-4491-B89E-DC2864D83FEB}"/>
    <cellStyle name="Вычисление 3 2 9 6" xfId="8178" xr:uid="{D0396A3B-B6B1-4E9C-9D89-62E414E18B5C}"/>
    <cellStyle name="Вычисление 3 2 9 7" xfId="10728" xr:uid="{D27F2A64-6DBA-4D0F-86D2-0413E2C2F3F6}"/>
    <cellStyle name="Вычисление 3 2 9 8" xfId="13461" xr:uid="{374F06F2-C7EC-4409-9EAC-83FB23F75715}"/>
    <cellStyle name="Вычисление 3 2 9 9" xfId="16588" xr:uid="{B2A615C5-EFE9-41E8-9BA6-0243915782DE}"/>
    <cellStyle name="Вычисление 3 20" xfId="8565" xr:uid="{AD874EF8-5AD8-4ECA-A571-E2FC84E775CC}"/>
    <cellStyle name="Вычисление 3 21" xfId="10285" xr:uid="{985F4FD8-2D98-434B-85F4-D5DCDF908B1E}"/>
    <cellStyle name="Вычисление 3 22" xfId="13723" xr:uid="{6B444E03-E7EF-47C5-8BF9-05C5B9C54B8A}"/>
    <cellStyle name="Вычисление 3 23" xfId="8598" xr:uid="{FBA1853F-938E-43B8-90FF-E2D3EAA2F424}"/>
    <cellStyle name="Вычисление 3 24" xfId="17712" xr:uid="{2B71998A-3D09-49EA-97FD-1336165713C5}"/>
    <cellStyle name="Вычисление 3 25" xfId="17952" xr:uid="{C127A45F-6C4F-4AFB-8A6C-BC6F79C424D9}"/>
    <cellStyle name="Вычисление 3 3" xfId="99" xr:uid="{00000000-0005-0000-0000-000047000000}"/>
    <cellStyle name="Вычисление 3 3 10" xfId="2530" xr:uid="{24E9664E-329F-43AC-A8E7-D227AFF903C1}"/>
    <cellStyle name="Вычисление 3 3 10 2" xfId="4783" xr:uid="{B24B83A5-3458-406B-B39B-3DDAC39D1273}"/>
    <cellStyle name="Вычисление 3 3 10 3" xfId="9412" xr:uid="{9A91859D-DA8D-41EF-9FAE-67D1FDB0DC2B}"/>
    <cellStyle name="Вычисление 3 3 10 4" xfId="12402" xr:uid="{8CDEC504-2A49-4E22-8A9C-2889E14AF0D8}"/>
    <cellStyle name="Вычисление 3 3 10 5" xfId="15635" xr:uid="{EFC050E9-60C2-431F-9607-FEBE666D2E63}"/>
    <cellStyle name="Вычисление 3 3 10 6" xfId="16836" xr:uid="{03AA3BA6-2FF8-48BE-B463-BC137FAECC96}"/>
    <cellStyle name="Вычисление 3 3 10 7" xfId="20061" xr:uid="{DB491AAE-D72C-4FEF-BE91-C1A3BB841F2D}"/>
    <cellStyle name="Вычисление 3 3 11" xfId="2708" xr:uid="{5190E4CB-C102-4C92-80AB-5A6F1FB95760}"/>
    <cellStyle name="Вычисление 3 3 11 2" xfId="4958" xr:uid="{85ABF20A-AB9A-499E-8B8B-CA39C019E09B}"/>
    <cellStyle name="Вычисление 3 3 11 3" xfId="9589" xr:uid="{268CEC41-0008-4A1F-8CA2-ED37D4001FA2}"/>
    <cellStyle name="Вычисление 3 3 11 4" xfId="12579" xr:uid="{CA4A5D68-A396-4AEF-BDD4-D5B0F21B9C7F}"/>
    <cellStyle name="Вычисление 3 3 11 5" xfId="15300" xr:uid="{7A57E682-D93E-4C1D-87AE-F5001A883619}"/>
    <cellStyle name="Вычисление 3 3 11 6" xfId="17011" xr:uid="{D1DF6B9B-0B09-4669-8031-48D245D1306A}"/>
    <cellStyle name="Вычисление 3 3 11 7" xfId="20237" xr:uid="{16F3DABD-BF98-4E01-A113-642B4CA9EE05}"/>
    <cellStyle name="Вычисление 3 3 12" xfId="444" xr:uid="{A9D6A9B7-5EA6-4E4C-A295-B646B0841394}"/>
    <cellStyle name="Вычисление 3 3 12 2" xfId="5396" xr:uid="{21C03857-05F5-4908-8A45-CA585E34E2B2}"/>
    <cellStyle name="Вычисление 3 3 12 3" xfId="10025" xr:uid="{14BD4C42-96CA-4E87-A2E9-6968213EF83C}"/>
    <cellStyle name="Вычисление 3 3 12 4" xfId="13017" xr:uid="{6C240F83-DD27-4FBB-B22B-6FB035F0D406}"/>
    <cellStyle name="Вычисление 3 3 12 5" xfId="13839" xr:uid="{7D4CB5C9-6007-4168-A0E8-652EA5110FB2}"/>
    <cellStyle name="Вычисление 3 3 12 6" xfId="17446" xr:uid="{17907B98-11BC-4284-9CD7-679FA3B4B8F1}"/>
    <cellStyle name="Вычисление 3 3 13" xfId="5442" xr:uid="{49AEF7FF-7CCB-49B3-8FE1-D0E84D0B5078}"/>
    <cellStyle name="Вычисление 3 3 13 2" xfId="10073" xr:uid="{F717F61E-9C8C-4842-BD38-192C4613CBC7}"/>
    <cellStyle name="Вычисление 3 3 13 3" xfId="13065" xr:uid="{F798C99D-202B-4801-9739-8D0521CC9D6E}"/>
    <cellStyle name="Вычисление 3 3 13 4" xfId="14471" xr:uid="{D11AAE46-4D66-4556-B004-EA2850F9DF08}"/>
    <cellStyle name="Вычисление 3 3 13 5" xfId="17491" xr:uid="{6EE8BA66-BD53-44BA-8BA5-A6FC4E48AB41}"/>
    <cellStyle name="Вычисление 3 3 14" xfId="6563" xr:uid="{A2A21021-775B-486E-B8BD-6CCEC556B088}"/>
    <cellStyle name="Вычисление 3 3 15" xfId="8541" xr:uid="{144C0AE5-F7E2-4CEC-942E-4BA390526087}"/>
    <cellStyle name="Вычисление 3 3 16" xfId="10316" xr:uid="{01917119-32E1-4A92-8FC8-A082E409B09C}"/>
    <cellStyle name="Вычисление 3 3 17" xfId="14152" xr:uid="{C7E17B0D-F142-4A45-8D37-174503660F9E}"/>
    <cellStyle name="Вычисление 3 3 18" xfId="16176" xr:uid="{3AF8E889-1554-4729-AA6A-228EA0F98E50}"/>
    <cellStyle name="Вычисление 3 3 19" xfId="17743" xr:uid="{8444F946-6610-4904-A3A6-5B91372290E2}"/>
    <cellStyle name="Вычисление 3 3 2" xfId="188" xr:uid="{2BBA8F50-5911-46CA-B124-9F0C45C0DB55}"/>
    <cellStyle name="Вычисление 3 3 2 10" xfId="8473" xr:uid="{94ABD053-C2B4-4E44-BDB0-D19959D1A27C}"/>
    <cellStyle name="Вычисление 3 3 2 11" xfId="10391" xr:uid="{884CA41B-9848-474B-B417-DE22D853515E}"/>
    <cellStyle name="Вычисление 3 3 2 12" xfId="15685" xr:uid="{D55D614B-A18A-41DD-902C-331793516655}"/>
    <cellStyle name="Вычисление 3 3 2 13" xfId="16251" xr:uid="{63DA5643-19EB-4D8B-8770-B769E42E0D06}"/>
    <cellStyle name="Вычисление 3 3 2 14" xfId="17831" xr:uid="{61E9662A-5842-42F9-813A-4784B66975FC}"/>
    <cellStyle name="Вычисление 3 3 2 15" xfId="18067" xr:uid="{4F1922EE-5761-41E8-986F-E27EF333CE97}"/>
    <cellStyle name="Вычисление 3 3 2 2" xfId="1712" xr:uid="{BF428B61-DBEA-4558-BEC8-2625F8980256}"/>
    <cellStyle name="Вычисление 3 3 2 2 2" xfId="3970" xr:uid="{F12182E1-0EF7-4D0E-8779-DFE273A9E5C2}"/>
    <cellStyle name="Вычисление 3 3 2 2 3" xfId="6565" xr:uid="{604DAAB9-3E2D-4893-88B7-73626356A266}"/>
    <cellStyle name="Вычисление 3 3 2 2 4" xfId="7389" xr:uid="{7CE77AB9-1A95-4581-BA53-318601EC01F7}"/>
    <cellStyle name="Вычисление 3 3 2 2 5" xfId="11584" xr:uid="{F329EED5-CA1D-4870-9676-C5D508EB0D21}"/>
    <cellStyle name="Вычисление 3 3 2 2 6" xfId="16021" xr:uid="{07F85DD0-FF88-40C4-B445-748ADD245A3C}"/>
    <cellStyle name="Вычисление 3 3 2 2 7" xfId="19247" xr:uid="{F4729E1A-571B-42F8-B943-B0518FBF6115}"/>
    <cellStyle name="Вычисление 3 3 2 3" xfId="1865" xr:uid="{0ADFE0F1-B2A4-4312-B019-C5A8790F0B60}"/>
    <cellStyle name="Вычисление 3 3 2 3 2" xfId="4123" xr:uid="{CCEAFB21-6D9A-43CE-9877-F1EF3C92BBB5}"/>
    <cellStyle name="Вычисление 3 3 2 3 3" xfId="6566" xr:uid="{E83C5DFF-017E-46F9-80D9-5B5973F51B06}"/>
    <cellStyle name="Вычисление 3 3 2 3 4" xfId="8748" xr:uid="{24E0E003-4B25-4FC0-95A5-CE1F6DB30300}"/>
    <cellStyle name="Вычисление 3 3 2 3 5" xfId="11738" xr:uid="{5015F822-A3FA-49E8-9E67-4DF8E2EA33FE}"/>
    <cellStyle name="Вычисление 3 3 2 3 6" xfId="13483" xr:uid="{01C6A41C-0E9C-4A82-A7CC-CD4EA642D228}"/>
    <cellStyle name="Вычисление 3 3 2 3 7" xfId="19400" xr:uid="{F8E605B0-9957-4DD3-B01D-E98F5CD55ECC}"/>
    <cellStyle name="Вычисление 3 3 2 4" xfId="1108" xr:uid="{B4B5A931-5AA9-4996-8F07-D2FDBB40E8AD}"/>
    <cellStyle name="Вычисление 3 3 2 4 2" xfId="3373" xr:uid="{B0D1BFDA-2EDD-40B1-AA2D-443699281B07}"/>
    <cellStyle name="Вычисление 3 3 2 4 3" xfId="6567" xr:uid="{A1334402-E0EF-4DFA-B1FE-5EF19F3A8F77}"/>
    <cellStyle name="Вычисление 3 3 2 4 4" xfId="7935" xr:uid="{CDAD68A2-D936-44F4-B68E-50A848282C44}"/>
    <cellStyle name="Вычисление 3 3 2 4 5" xfId="10980" xr:uid="{5A7CA65F-AEE0-4F1E-91C7-1DC0C4F49B1C}"/>
    <cellStyle name="Вычисление 3 3 2 4 6" xfId="16022" xr:uid="{903B23D4-2E29-457F-AB23-B6E523F5BEA4}"/>
    <cellStyle name="Вычисление 3 3 2 4 7" xfId="18650" xr:uid="{4839A355-8E36-4AF2-8FFC-C52495915472}"/>
    <cellStyle name="Вычисление 3 3 2 5" xfId="2596" xr:uid="{C48CC012-9714-47FA-B9B5-427878C0E791}"/>
    <cellStyle name="Вычисление 3 3 2 5 2" xfId="4847" xr:uid="{B420B435-BA3D-48EB-9F2B-9BE163EAA37F}"/>
    <cellStyle name="Вычисление 3 3 2 5 3" xfId="6569" xr:uid="{CEA39B2E-9EFD-4D0B-B185-2F1257B9BB4C}"/>
    <cellStyle name="Вычисление 3 3 2 5 4" xfId="9478" xr:uid="{5BF75D25-39A1-4794-B910-78D76F998ACF}"/>
    <cellStyle name="Вычисление 3 3 2 5 5" xfId="12468" xr:uid="{61251F4C-CCC0-4ECC-B6E7-ED31ADDBE5F6}"/>
    <cellStyle name="Вычисление 3 3 2 5 6" xfId="15619" xr:uid="{73B9EF2B-2C07-42BB-B14B-D0D062CF3064}"/>
    <cellStyle name="Вычисление 3 3 2 5 7" xfId="16900" xr:uid="{A1428DE1-04A6-4CA6-BC6B-9F14CF18A3EB}"/>
    <cellStyle name="Вычисление 3 3 2 5 8" xfId="20125" xr:uid="{D0F28F6A-E6A2-42E4-A94A-46BBBAEF3486}"/>
    <cellStyle name="Вычисление 3 3 2 6" xfId="2793" xr:uid="{D71D39EF-92A9-41CD-BD23-8002F7051FEC}"/>
    <cellStyle name="Вычисление 3 3 2 6 2" xfId="5043" xr:uid="{B44B62DB-B264-485E-AED8-9B9AC641A4F2}"/>
    <cellStyle name="Вычисление 3 3 2 6 3" xfId="6571" xr:uid="{F9442E3F-73D9-4C13-891D-8727F8EEBBBF}"/>
    <cellStyle name="Вычисление 3 3 2 6 4" xfId="9674" xr:uid="{9378CEB0-8217-4652-8997-C681C8349D7B}"/>
    <cellStyle name="Вычисление 3 3 2 6 5" xfId="12664" xr:uid="{95BEA48C-9163-43F6-8D04-D97884A15FC6}"/>
    <cellStyle name="Вычисление 3 3 2 6 6" xfId="15672" xr:uid="{8651525E-4FB4-4150-BE1C-F685989EA1C6}"/>
    <cellStyle name="Вычисление 3 3 2 6 7" xfId="17096" xr:uid="{27D5779B-8E7A-4585-8063-448CACE1C5B7}"/>
    <cellStyle name="Вычисление 3 3 2 6 8" xfId="20322" xr:uid="{26FF17CA-3902-49F1-8228-101ECB2AAD4F}"/>
    <cellStyle name="Вычисление 3 3 2 7" xfId="519" xr:uid="{8964EB15-B7A1-465B-8925-37CDEA2D1300}"/>
    <cellStyle name="Вычисление 3 3 2 7 2" xfId="5385" xr:uid="{1A8ED2C0-6FE9-462D-A02E-2B323594666F}"/>
    <cellStyle name="Вычисление 3 3 2 7 3" xfId="10014" xr:uid="{9E366DC4-A19A-4F73-8597-20D7B713E89F}"/>
    <cellStyle name="Вычисление 3 3 2 7 4" xfId="13006" xr:uid="{CE0301F9-2A3B-4D38-BA43-CE0B9C97F87D}"/>
    <cellStyle name="Вычисление 3 3 2 7 5" xfId="13916" xr:uid="{9C351102-06E1-42A6-B3D7-002598340DD5}"/>
    <cellStyle name="Вычисление 3 3 2 7 6" xfId="17435" xr:uid="{302CD83B-B641-459B-B90F-24D0AFAFA44E}"/>
    <cellStyle name="Вычисление 3 3 2 8" xfId="5527" xr:uid="{3DD312A6-CFA4-453E-A3F7-D146C617E2A0}"/>
    <cellStyle name="Вычисление 3 3 2 8 2" xfId="10158" xr:uid="{F9F12182-980A-4D9B-96EB-EB488B362123}"/>
    <cellStyle name="Вычисление 3 3 2 8 3" xfId="13150" xr:uid="{637C0C22-5188-45D4-928D-79370C8CBCB6}"/>
    <cellStyle name="Вычисление 3 3 2 8 4" xfId="13851" xr:uid="{0C97BC5B-FDFE-4300-BC11-17F5820FDBC2}"/>
    <cellStyle name="Вычисление 3 3 2 8 5" xfId="17576" xr:uid="{356C47D9-E9ED-44FE-9264-C33727EEC577}"/>
    <cellStyle name="Вычисление 3 3 2 9" xfId="6564" xr:uid="{CB545D12-EF7F-4BD0-8825-77B13B45428A}"/>
    <cellStyle name="Вычисление 3 3 20" xfId="17982" xr:uid="{D5A4B1EF-6A0A-439B-9EBC-B6822ACB9FBE}"/>
    <cellStyle name="Вычисление 3 3 3" xfId="264" xr:uid="{F4923873-AE20-49AE-81F4-106F15596383}"/>
    <cellStyle name="Вычисление 3 3 3 10" xfId="8405" xr:uid="{CE8C7232-602D-4DFE-B3F1-40ACD20DF594}"/>
    <cellStyle name="Вычисление 3 3 3 11" xfId="10471" xr:uid="{E79DE97F-13C4-4FE9-8050-B3AB689937BB}"/>
    <cellStyle name="Вычисление 3 3 3 12" xfId="15583" xr:uid="{3C592F1A-2D7C-48E2-859D-1876C39C25D4}"/>
    <cellStyle name="Вычисление 3 3 3 13" xfId="16331" xr:uid="{3C85EF7C-A756-48B2-9DC0-7E57DAB1D725}"/>
    <cellStyle name="Вычисление 3 3 3 14" xfId="17907" xr:uid="{E31F1185-186F-48A9-A3A3-FB7E5F9160BA}"/>
    <cellStyle name="Вычисление 3 3 3 15" xfId="18142" xr:uid="{B029F6EF-1FF8-42C7-885F-3CBC006ECABA}"/>
    <cellStyle name="Вычисление 3 3 3 2" xfId="1787" xr:uid="{E2A262F4-28EA-4E81-BBF2-6AAD3D797F3A}"/>
    <cellStyle name="Вычисление 3 3 3 2 2" xfId="4045" xr:uid="{79113B3B-355E-40D6-8E3E-9783C666713C}"/>
    <cellStyle name="Вычисление 3 3 3 2 3" xfId="6574" xr:uid="{02E77738-1DC5-4C5D-BD89-D05BA40072F0}"/>
    <cellStyle name="Вычисление 3 3 3 2 4" xfId="8670" xr:uid="{5D089778-DDF8-41E3-90A6-4D2C8B26D5BF}"/>
    <cellStyle name="Вычисление 3 3 3 2 5" xfId="11660" xr:uid="{048C03FC-CEC3-424B-BBF2-E3D6BFC12D0F}"/>
    <cellStyle name="Вычисление 3 3 3 2 6" xfId="15845" xr:uid="{127F6674-6534-4FD2-84E6-E789F72A48E5}"/>
    <cellStyle name="Вычисление 3 3 3 2 7" xfId="19322" xr:uid="{EB90AD69-94D4-4588-BC48-7C9562D22A18}"/>
    <cellStyle name="Вычисление 3 3 3 3" xfId="1960" xr:uid="{FB831EA0-EA73-49E0-B730-B0B5961F7126}"/>
    <cellStyle name="Вычисление 3 3 3 3 2" xfId="4218" xr:uid="{A94BF846-38D6-4D29-B256-8291CE3F1CCA}"/>
    <cellStyle name="Вычисление 3 3 3 3 3" xfId="6575" xr:uid="{00122A2A-F592-42C9-BEF2-9CFE25FDDAD9}"/>
    <cellStyle name="Вычисление 3 3 3 3 4" xfId="8843" xr:uid="{38B2A5F1-97CA-4F00-80B8-3798EDB9F419}"/>
    <cellStyle name="Вычисление 3 3 3 3 5" xfId="11833" xr:uid="{76669C2B-2A1F-43EE-B92E-62F81D578630}"/>
    <cellStyle name="Вычисление 3 3 3 3 6" xfId="14273" xr:uid="{481B2749-BD5C-4DB1-80BC-A965D2222FE5}"/>
    <cellStyle name="Вычисление 3 3 3 3 7" xfId="19495" xr:uid="{25FA4A67-395F-47C7-B738-BA52850EADD2}"/>
    <cellStyle name="Вычисление 3 3 3 4" xfId="1188" xr:uid="{FD6D7B6F-C661-4DE0-B8A8-A3A6C301EF41}"/>
    <cellStyle name="Вычисление 3 3 3 4 2" xfId="3453" xr:uid="{A1B5332F-9645-4230-81B3-8AFA064BB222}"/>
    <cellStyle name="Вычисление 3 3 3 4 3" xfId="6576" xr:uid="{4FDD086A-0B5A-4488-B2F6-2319156217AE}"/>
    <cellStyle name="Вычисление 3 3 3 4 4" xfId="7272" xr:uid="{1171FC75-EBF5-4B15-B17A-7AD37776AF52}"/>
    <cellStyle name="Вычисление 3 3 3 4 5" xfId="11060" xr:uid="{4A5B679A-8DAA-40BB-B09A-E8F6F8F3311A}"/>
    <cellStyle name="Вычисление 3 3 3 4 6" xfId="14685" xr:uid="{A574277B-B4BD-40CF-B205-72572E0AF2C7}"/>
    <cellStyle name="Вычисление 3 3 3 4 7" xfId="18730" xr:uid="{80193AC7-513C-40F8-BEA8-0B2AF36AD9DE}"/>
    <cellStyle name="Вычисление 3 3 3 5" xfId="2508" xr:uid="{F696517A-7D5F-4B60-BB03-FAF2C533E389}"/>
    <cellStyle name="Вычисление 3 3 3 5 2" xfId="4763" xr:uid="{1053D53A-A70C-4385-A097-3F73541B2FB9}"/>
    <cellStyle name="Вычисление 3 3 3 5 3" xfId="6577" xr:uid="{9B02D16D-EB1A-482A-B749-C3FA8D4BF7A1}"/>
    <cellStyle name="Вычисление 3 3 3 5 4" xfId="9391" xr:uid="{30BF8810-9143-4AB0-8A4A-2503ABDADE5A}"/>
    <cellStyle name="Вычисление 3 3 3 5 5" xfId="12381" xr:uid="{DBD8C4E0-4003-44D7-908E-55BF03FA1C1F}"/>
    <cellStyle name="Вычисление 3 3 3 5 6" xfId="15940" xr:uid="{B34F4F2E-271C-4BBE-B312-7E20B2F71583}"/>
    <cellStyle name="Вычисление 3 3 3 5 7" xfId="16816" xr:uid="{0067C072-76EC-40DD-8F7C-A4D531E9763A}"/>
    <cellStyle name="Вычисление 3 3 3 5 8" xfId="20040" xr:uid="{73AAD08D-8664-487F-A43D-4B88F243E3F5}"/>
    <cellStyle name="Вычисление 3 3 3 6" xfId="2868" xr:uid="{28BDD7D1-A4D6-4590-AEA0-FDF127712E78}"/>
    <cellStyle name="Вычисление 3 3 3 6 2" xfId="5118" xr:uid="{2C64F317-CCB1-4AAA-B0E3-6BFA72070F8D}"/>
    <cellStyle name="Вычисление 3 3 3 6 3" xfId="6578" xr:uid="{A3C5CAF4-1345-4708-ACD1-B64AC5F71B5B}"/>
    <cellStyle name="Вычисление 3 3 3 6 4" xfId="9749" xr:uid="{58A5ED16-8484-498C-B46F-FA5F17897525}"/>
    <cellStyle name="Вычисление 3 3 3 6 5" xfId="12739" xr:uid="{80EA763D-4E71-4BC9-ACEC-B09DB29305D4}"/>
    <cellStyle name="Вычисление 3 3 3 6 6" xfId="14759" xr:uid="{FFCA7B01-853B-4401-81BD-CE790FD6FC83}"/>
    <cellStyle name="Вычисление 3 3 3 6 7" xfId="17171" xr:uid="{B409D97F-A413-4FD1-8495-579A4E7EEF8C}"/>
    <cellStyle name="Вычисление 3 3 3 6 8" xfId="20397" xr:uid="{4C80AFB0-D13E-41DD-9110-D9750B1D044E}"/>
    <cellStyle name="Вычисление 3 3 3 7" xfId="599" xr:uid="{711C9762-427D-4B1C-8A03-9F7DF48197A1}"/>
    <cellStyle name="Вычисление 3 3 3 7 2" xfId="5302" xr:uid="{6642C8F6-ED8B-4A10-8A4C-D99FA5A1C63A}"/>
    <cellStyle name="Вычисление 3 3 3 7 3" xfId="9931" xr:uid="{5FFE6D4B-B37D-4029-9734-10E23C911B71}"/>
    <cellStyle name="Вычисление 3 3 3 7 4" xfId="12923" xr:uid="{57110165-6C04-4A5F-8571-8C3BD4AFC5C7}"/>
    <cellStyle name="Вычисление 3 3 3 7 5" xfId="13589" xr:uid="{D1834E49-C3A7-4F67-9412-3A5C7AA9B3E8}"/>
    <cellStyle name="Вычисление 3 3 3 7 6" xfId="17352" xr:uid="{C297C709-EB0F-4FB3-8114-DA5CABBC0E4A}"/>
    <cellStyle name="Вычисление 3 3 3 8" xfId="5602" xr:uid="{4F4594A4-1605-4C29-ADEE-BE790B8E00EE}"/>
    <cellStyle name="Вычисление 3 3 3 8 2" xfId="10233" xr:uid="{6E90019C-CCEC-463D-9BDD-5C926F1A5D33}"/>
    <cellStyle name="Вычисление 3 3 3 8 3" xfId="13225" xr:uid="{6761BD5D-1A69-432E-8F70-B90CACC67AA0}"/>
    <cellStyle name="Вычисление 3 3 3 8 4" xfId="8591" xr:uid="{15557560-0F27-4129-A7F1-5F17921950AC}"/>
    <cellStyle name="Вычисление 3 3 3 8 5" xfId="17651" xr:uid="{C07A82B8-55B5-4771-A232-53AE63BF86AD}"/>
    <cellStyle name="Вычисление 3 3 3 9" xfId="6573" xr:uid="{E36BB0D3-17D0-4A76-A342-BE8C2D47CA73}"/>
    <cellStyle name="Вычисление 3 3 4" xfId="679" xr:uid="{2B4D67AC-5A1B-410F-A379-9F9E6CC97C88}"/>
    <cellStyle name="Вычисление 3 3 4 10" xfId="18226" xr:uid="{E85E47C6-559B-48DA-BDE5-F6CB49F243C9}"/>
    <cellStyle name="Вычисление 3 3 4 2" xfId="2040" xr:uid="{D4E048E7-9A73-4CCE-B29A-9CDB744908BB}"/>
    <cellStyle name="Вычисление 3 3 4 2 2" xfId="4298" xr:uid="{83ED276E-4DDF-4DFC-921F-95CBFF0CCF83}"/>
    <cellStyle name="Вычисление 3 3 4 2 3" xfId="8923" xr:uid="{4ECA6517-6442-4DD2-A5D1-549D7FA0520E}"/>
    <cellStyle name="Вычисление 3 3 4 2 4" xfId="11913" xr:uid="{B364C9E2-7FEC-47F8-B97A-419C539580F1}"/>
    <cellStyle name="Вычисление 3 3 4 2 5" xfId="15605" xr:uid="{2CC853CB-A612-4A13-A289-DE234A0C4957}"/>
    <cellStyle name="Вычисление 3 3 4 2 6" xfId="19575" xr:uid="{0E84FE59-21C0-4A09-93ED-AFF63E007B30}"/>
    <cellStyle name="Вычисление 3 3 4 3" xfId="1268" xr:uid="{A067E6C7-DAA7-4D95-81A0-C58FC69328CF}"/>
    <cellStyle name="Вычисление 3 3 4 3 2" xfId="3533" xr:uid="{7C9E5DDE-EFA9-424D-8C76-6C42E2626808}"/>
    <cellStyle name="Вычисление 3 3 4 3 3" xfId="7771" xr:uid="{F4480E33-95BC-43B6-9B4A-80A720E436E3}"/>
    <cellStyle name="Вычисление 3 3 4 3 4" xfId="11140" xr:uid="{C78C6FE7-F600-4D22-811E-0B41CBDD02B0}"/>
    <cellStyle name="Вычисление 3 3 4 3 5" xfId="14405" xr:uid="{52020FF3-F704-49E3-80E8-80389B5949D1}"/>
    <cellStyle name="Вычисление 3 3 4 3 6" xfId="18810" xr:uid="{49BF95C0-59F5-4BC8-9B7F-B62656B51C08}"/>
    <cellStyle name="Вычисление 3 3 4 4" xfId="2949" xr:uid="{F2577CB5-822C-4ADE-B5E0-DD46B672E73D}"/>
    <cellStyle name="Вычисление 3 3 4 5" xfId="6579" xr:uid="{D1C73629-31A8-488E-B78F-99C0CEE2D89F}"/>
    <cellStyle name="Вычисление 3 3 4 6" xfId="8345" xr:uid="{57277AC1-2459-4177-84FF-DC9F25293589}"/>
    <cellStyle name="Вычисление 3 3 4 7" xfId="10551" xr:uid="{7B7A9A03-B735-4247-B605-B4D085B216A6}"/>
    <cellStyle name="Вычисление 3 3 4 8" xfId="13513" xr:uid="{209809A4-3FB7-4B07-ABE9-85DC33CF3551}"/>
    <cellStyle name="Вычисление 3 3 4 9" xfId="16411" xr:uid="{BDD69826-0802-4276-BB14-39CF7E2F041D}"/>
    <cellStyle name="Вычисление 3 3 5" xfId="800" xr:uid="{F065876B-42B3-4BE1-8111-E4A64B4D6979}"/>
    <cellStyle name="Вычисление 3 3 5 10" xfId="18347" xr:uid="{45430A29-3EC1-48F5-8526-B4FF5E40F9F2}"/>
    <cellStyle name="Вычисление 3 3 5 2" xfId="2161" xr:uid="{31BB9EFE-7C6D-4A91-9388-DF6D87AEF5A1}"/>
    <cellStyle name="Вычисление 3 3 5 2 2" xfId="4419" xr:uid="{48E012BE-5341-4578-93EA-8F47D27E1137}"/>
    <cellStyle name="Вычисление 3 3 5 2 3" xfId="9044" xr:uid="{C62D2FD0-4C84-4205-B814-734F619CFD93}"/>
    <cellStyle name="Вычисление 3 3 5 2 4" xfId="12034" xr:uid="{2705FDA1-4560-4B07-9E27-404B5D26430C}"/>
    <cellStyle name="Вычисление 3 3 5 2 5" xfId="13604" xr:uid="{4040B0A1-D743-47A2-988E-3610A69487CD}"/>
    <cellStyle name="Вычисление 3 3 5 2 6" xfId="19696" xr:uid="{66D09269-9E4E-4E4C-9826-16686F54F74B}"/>
    <cellStyle name="Вычисление 3 3 5 3" xfId="1389" xr:uid="{6F55CB37-20DB-4228-B50B-AA5E2077A440}"/>
    <cellStyle name="Вычисление 3 3 5 3 2" xfId="3654" xr:uid="{623B2354-0F3D-4D85-B2DC-E280438B2B13}"/>
    <cellStyle name="Вычисление 3 3 5 3 3" xfId="7205" xr:uid="{A2673F31-B2BE-49FD-A3ED-1266ADE92EBA}"/>
    <cellStyle name="Вычисление 3 3 5 3 4" xfId="11261" xr:uid="{C4F3B1DC-E9A5-47F5-8489-BAE94F8B8367}"/>
    <cellStyle name="Вычисление 3 3 5 3 5" xfId="13683" xr:uid="{CA44FE56-FFFA-4E58-AB64-9FD3327FA6FA}"/>
    <cellStyle name="Вычисление 3 3 5 3 6" xfId="18931" xr:uid="{6C5F4E8A-E9BA-4DAF-95BE-EDE1C2F107FE}"/>
    <cellStyle name="Вычисление 3 3 5 4" xfId="3070" xr:uid="{A18F52E2-ABA5-4E08-84D5-06EA991A9763}"/>
    <cellStyle name="Вычисление 3 3 5 5" xfId="6580" xr:uid="{9125A186-3ECD-4169-AE83-52F8C1B476A1}"/>
    <cellStyle name="Вычисление 3 3 5 6" xfId="8234" xr:uid="{646789FA-39E4-4219-9DDE-915EBB1D5AB2}"/>
    <cellStyle name="Вычисление 3 3 5 7" xfId="10672" xr:uid="{EC6B259F-43A3-4C22-A7C7-EBACA6F5D86F}"/>
    <cellStyle name="Вычисление 3 3 5 8" xfId="13884" xr:uid="{B407F46D-6F93-407A-98DF-987C0DF4A091}"/>
    <cellStyle name="Вычисление 3 3 5 9" xfId="16532" xr:uid="{0E52D5C5-9D60-44BF-9E91-10F5973C35F2}"/>
    <cellStyle name="Вычисление 3 3 6" xfId="876" xr:uid="{D616774A-2CD0-4F49-A245-DCE193FAD912}"/>
    <cellStyle name="Вычисление 3 3 6 10" xfId="18423" xr:uid="{D58A57C9-1BFE-49FE-9D68-4F32EEE9C3D1}"/>
    <cellStyle name="Вычисление 3 3 6 2" xfId="2237" xr:uid="{5FDAC82C-166E-4224-89EE-9EF43B6AA6A7}"/>
    <cellStyle name="Вычисление 3 3 6 2 2" xfId="4495" xr:uid="{DD88E46C-25C4-4992-AE21-3C1224294B94}"/>
    <cellStyle name="Вычисление 3 3 6 2 3" xfId="9120" xr:uid="{2D1BA007-F3BE-4DFA-B0A6-E3F85D0D788B}"/>
    <cellStyle name="Вычисление 3 3 6 2 4" xfId="12110" xr:uid="{22C21724-223B-4EF8-B251-DA451F0CA137}"/>
    <cellStyle name="Вычисление 3 3 6 2 5" xfId="14775" xr:uid="{03EF1FB5-2FC8-4E8A-BE2E-C68CBD19000D}"/>
    <cellStyle name="Вычисление 3 3 6 2 6" xfId="19772" xr:uid="{A4F77B56-30BC-4CDB-971F-0399E9B99E88}"/>
    <cellStyle name="Вычисление 3 3 6 3" xfId="1465" xr:uid="{E98C4498-0597-4A2E-BCD3-D20153BF180A}"/>
    <cellStyle name="Вычисление 3 3 6 3 2" xfId="3730" xr:uid="{93D96CFD-0EB6-4F7B-B17E-EF5C49EEB17D}"/>
    <cellStyle name="Вычисление 3 3 6 3 3" xfId="7629" xr:uid="{8B1A7ADF-A50D-48FC-AB88-7021B9607265}"/>
    <cellStyle name="Вычисление 3 3 6 3 4" xfId="11337" xr:uid="{C188BB67-B187-462E-8429-E62C4BF1A6E2}"/>
    <cellStyle name="Вычисление 3 3 6 3 5" xfId="15665" xr:uid="{9773F704-F59F-4F47-AFB4-A6AF7249999C}"/>
    <cellStyle name="Вычисление 3 3 6 3 6" xfId="19007" xr:uid="{22775EDF-427B-4784-BAE4-21FB75F50FC0}"/>
    <cellStyle name="Вычисление 3 3 6 4" xfId="3146" xr:uid="{266291A1-4E06-42B0-96E4-0F44C43DDDBA}"/>
    <cellStyle name="Вычисление 3 3 6 5" xfId="6581" xr:uid="{E1852F49-0E82-4134-8C0B-9C20B2FDCDF8}"/>
    <cellStyle name="Вычисление 3 3 6 6" xfId="8165" xr:uid="{89216E52-F55D-497E-B1B4-CC5D601494D7}"/>
    <cellStyle name="Вычисление 3 3 6 7" xfId="10748" xr:uid="{C43E7314-C1C1-46AD-9252-2F78CDD2B8D9}"/>
    <cellStyle name="Вычисление 3 3 6 8" xfId="14287" xr:uid="{482D8B65-0EDC-438F-9F7C-4D1C6135576A}"/>
    <cellStyle name="Вычисление 3 3 6 9" xfId="16608" xr:uid="{CE9F224B-4712-4985-A216-8420CC9E5BAE}"/>
    <cellStyle name="Вычисление 3 3 7" xfId="748" xr:uid="{9AFC1EC6-74D0-48D4-ADF4-2BDF0A5A3C79}"/>
    <cellStyle name="Вычисление 3 3 7 10" xfId="18295" xr:uid="{2811C5DD-E1D0-48A2-B460-31E288E1CA78}"/>
    <cellStyle name="Вычисление 3 3 7 2" xfId="2109" xr:uid="{AE78457F-987C-42B6-ADB0-6620B6CE6F08}"/>
    <cellStyle name="Вычисление 3 3 7 2 2" xfId="4367" xr:uid="{880D014E-CFE2-4BFB-87DD-D7C6798D3803}"/>
    <cellStyle name="Вычисление 3 3 7 2 3" xfId="8992" xr:uid="{C39C4C40-B487-4A83-A9BB-CFE1560FFC5C}"/>
    <cellStyle name="Вычисление 3 3 7 2 4" xfId="11982" xr:uid="{31361E0D-587A-48DF-B419-496C5F159569}"/>
    <cellStyle name="Вычисление 3 3 7 2 5" xfId="13444" xr:uid="{D40DAA72-F50F-4A5E-933A-A85E304EB5D5}"/>
    <cellStyle name="Вычисление 3 3 7 2 6" xfId="19644" xr:uid="{55F6A812-524A-438A-82CF-05608768A4FE}"/>
    <cellStyle name="Вычисление 3 3 7 3" xfId="1337" xr:uid="{125A13AB-714C-49FE-A8B8-46BC39097971}"/>
    <cellStyle name="Вычисление 3 3 7 3 2" xfId="3602" xr:uid="{DBBE9814-0FD7-4148-B32E-B3436E4F36ED}"/>
    <cellStyle name="Вычисление 3 3 7 3 3" xfId="7717" xr:uid="{EBFEB987-A3EB-46A9-A4D9-7D3934160864}"/>
    <cellStyle name="Вычисление 3 3 7 3 4" xfId="11209" xr:uid="{AE983415-C9E4-4C1B-9ED9-00E54BCD2263}"/>
    <cellStyle name="Вычисление 3 3 7 3 5" xfId="13425" xr:uid="{BFFD1184-9DB4-40BF-83AA-33E6594DEE97}"/>
    <cellStyle name="Вычисление 3 3 7 3 6" xfId="18879" xr:uid="{080D0955-D1F6-4594-B9DE-B1780DA054AA}"/>
    <cellStyle name="Вычисление 3 3 7 4" xfId="3018" xr:uid="{194A2CD7-94A9-41E2-A593-EABBF20FFA7E}"/>
    <cellStyle name="Вычисление 3 3 7 5" xfId="6582" xr:uid="{284F6206-7168-425F-B9AD-0040BFDF2DE9}"/>
    <cellStyle name="Вычисление 3 3 7 6" xfId="8285" xr:uid="{71E167EC-66C9-4B1C-A332-91D86C532499}"/>
    <cellStyle name="Вычисление 3 3 7 7" xfId="10620" xr:uid="{A3AB7AA9-63F2-4979-8CD9-7678D3EDAF2A}"/>
    <cellStyle name="Вычисление 3 3 7 8" xfId="13631" xr:uid="{D5C6A8AB-53F9-43AE-9888-4B04358711EE}"/>
    <cellStyle name="Вычисление 3 3 7 9" xfId="16480" xr:uid="{262EFF31-A122-4041-B0A5-1D125FD9F9DB}"/>
    <cellStyle name="Вычисление 3 3 8" xfId="1019" xr:uid="{A3AEC628-9381-4324-BE0A-41D57C119BAF}"/>
    <cellStyle name="Вычисление 3 3 8 2" xfId="2380" xr:uid="{10390F79-B0CF-409B-954D-476B5BCF2970}"/>
    <cellStyle name="Вычисление 3 3 8 2 2" xfId="4638" xr:uid="{3F49635A-391A-4770-82B4-D98CB84D14E0}"/>
    <cellStyle name="Вычисление 3 3 8 2 3" xfId="9263" xr:uid="{26B5FC27-6C68-43A8-ABF8-40136678B70E}"/>
    <cellStyle name="Вычисление 3 3 8 2 4" xfId="12253" xr:uid="{D14EF051-CCE0-45E3-9D5C-D252B4AEF291}"/>
    <cellStyle name="Вычисление 3 3 8 2 5" xfId="13384" xr:uid="{759C067E-4DC7-492A-BE3B-1834CC98CB60}"/>
    <cellStyle name="Вычисление 3 3 8 2 6" xfId="19915" xr:uid="{EBBA7E64-7F22-47A8-B32D-51729A0FD387}"/>
    <cellStyle name="Вычисление 3 3 8 3" xfId="3289" xr:uid="{2FE0EC40-B7B0-4C28-87D7-75EA7AD92554}"/>
    <cellStyle name="Вычисление 3 3 8 4" xfId="6583" xr:uid="{FFBFE784-95CB-4CEF-B198-D8678297C1D8}"/>
    <cellStyle name="Вычисление 3 3 8 5" xfId="8024" xr:uid="{F3945BAD-A203-472E-8696-261614E71EFC}"/>
    <cellStyle name="Вычисление 3 3 8 6" xfId="10891" xr:uid="{6CC21A08-22AC-41D5-94DE-F2EDC406694F}"/>
    <cellStyle name="Вычисление 3 3 8 7" xfId="14456" xr:uid="{568ACCB4-F4E5-4A01-8477-FBAF99B2D1D6}"/>
    <cellStyle name="Вычисление 3 3 8 8" xfId="18566" xr:uid="{4AB6C77D-BB78-47CE-BF2A-C87E1C7B5E3E}"/>
    <cellStyle name="Вычисление 3 3 9" xfId="1859" xr:uid="{67688DC3-3FC4-4728-9250-65F87BD3744E}"/>
    <cellStyle name="Вычисление 3 3 9 2" xfId="4117" xr:uid="{E52655AF-E23C-49F5-A040-125C8CAF0D00}"/>
    <cellStyle name="Вычисление 3 3 9 3" xfId="8742" xr:uid="{B2CB2DC3-521D-47CF-9835-721C8BFEE511}"/>
    <cellStyle name="Вычисление 3 3 9 4" xfId="11732" xr:uid="{87566477-040A-475A-8C33-1801E0F601A1}"/>
    <cellStyle name="Вычисление 3 3 9 5" xfId="8357" xr:uid="{60702BC7-C88D-4467-BF47-8A516920197C}"/>
    <cellStyle name="Вычисление 3 3 9 6" xfId="19394" xr:uid="{25434EF3-0FDE-4485-B97D-1598FB9B8ED3}"/>
    <cellStyle name="Вычисление 3 4" xfId="114" xr:uid="{00000000-0005-0000-0000-000048000000}"/>
    <cellStyle name="Вычисление 3 4 10" xfId="2522" xr:uid="{91BC7200-E820-4080-A03A-B98E3ECC3B22}"/>
    <cellStyle name="Вычисление 3 4 10 2" xfId="4777" xr:uid="{7FDCA444-B3D8-49FE-8BEE-C8914A130FAC}"/>
    <cellStyle name="Вычисление 3 4 10 3" xfId="9405" xr:uid="{BC28A07B-178A-41B5-837B-2895E75FE82E}"/>
    <cellStyle name="Вычисление 3 4 10 4" xfId="12395" xr:uid="{92C9485A-B91B-4307-986D-91718F1ECE46}"/>
    <cellStyle name="Вычисление 3 4 10 5" xfId="14195" xr:uid="{00450811-99CE-4EC6-B6A7-DB90D2CC9E5C}"/>
    <cellStyle name="Вычисление 3 4 10 6" xfId="16830" xr:uid="{A78E8B13-BA1A-424C-B2B9-B0D42825C400}"/>
    <cellStyle name="Вычисление 3 4 10 7" xfId="20054" xr:uid="{CA6FFBB6-7B2E-4DC5-B19F-7D362FCC45D4}"/>
    <cellStyle name="Вычисление 3 4 11" xfId="2723" xr:uid="{B43F5412-78E6-465D-BEBF-D46DA8C8D9E1}"/>
    <cellStyle name="Вычисление 3 4 11 2" xfId="4973" xr:uid="{A952864C-0862-448A-B3C9-5DF2F7F247AE}"/>
    <cellStyle name="Вычисление 3 4 11 3" xfId="9604" xr:uid="{AC19DAFA-8356-47D9-AB32-54769E93AE8A}"/>
    <cellStyle name="Вычисление 3 4 11 4" xfId="12594" xr:uid="{4F9F3FE8-A989-4D67-B186-93EBE5692013}"/>
    <cellStyle name="Вычисление 3 4 11 5" xfId="14395" xr:uid="{C78486E7-EC91-474B-A191-BFFACD4588C8}"/>
    <cellStyle name="Вычисление 3 4 11 6" xfId="17026" xr:uid="{A78496C4-9FD1-4F42-BBFC-1AC9E1F34E12}"/>
    <cellStyle name="Вычисление 3 4 11 7" xfId="20252" xr:uid="{02CCB418-3A9C-48EF-844B-04686B4A9D4E}"/>
    <cellStyle name="Вычисление 3 4 12" xfId="459" xr:uid="{D20C1D2B-5F6F-4965-804A-AA6F8AC4A73E}"/>
    <cellStyle name="Вычисление 3 4 12 2" xfId="5226" xr:uid="{D547E626-96AA-4D68-8821-AB81A641FB9B}"/>
    <cellStyle name="Вычисление 3 4 12 3" xfId="9855" xr:uid="{CA906050-994B-4582-9E3F-4A0B94437DE9}"/>
    <cellStyle name="Вычисление 3 4 12 4" xfId="12847" xr:uid="{7F57D71D-E735-4B33-B924-6BBE77B27627}"/>
    <cellStyle name="Вычисление 3 4 12 5" xfId="15980" xr:uid="{8A00DEC3-9062-4A35-857A-F87E5D91097B}"/>
    <cellStyle name="Вычисление 3 4 12 6" xfId="17277" xr:uid="{C8FBCFCB-BC75-4547-94C4-6718A3260657}"/>
    <cellStyle name="Вычисление 3 4 13" xfId="5457" xr:uid="{77D8BBB9-A2F6-4514-B3C5-1E9E8D24B4B4}"/>
    <cellStyle name="Вычисление 3 4 13 2" xfId="10088" xr:uid="{1BAFF6CC-AAC8-414A-8584-B118E149AF24}"/>
    <cellStyle name="Вычисление 3 4 13 3" xfId="13080" xr:uid="{78E7CBBA-18E5-456E-A6A8-586CFAFF862D}"/>
    <cellStyle name="Вычисление 3 4 13 4" xfId="15129" xr:uid="{D3E69F8B-044A-4CB4-BF1B-AB49FDDB192F}"/>
    <cellStyle name="Вычисление 3 4 13 5" xfId="17506" xr:uid="{64CE499C-487D-4960-B792-31EBF0BB2735}"/>
    <cellStyle name="Вычисление 3 4 14" xfId="6584" xr:uid="{B387EC2F-839C-4D47-80FB-1812BC4D1B95}"/>
    <cellStyle name="Вычисление 3 4 15" xfId="8530" xr:uid="{5D5DDB0A-1AE7-43F6-AFE1-175CEE9A83A6}"/>
    <cellStyle name="Вычисление 3 4 16" xfId="10331" xr:uid="{7D8B77F8-37E3-4465-AD78-DE31C6AE5C26}"/>
    <cellStyle name="Вычисление 3 4 17" xfId="15350" xr:uid="{508D07A5-9AE3-436B-ADA2-0D3691709023}"/>
    <cellStyle name="Вычисление 3 4 18" xfId="16191" xr:uid="{120AE109-0BA2-46C8-B626-A006E27A2490}"/>
    <cellStyle name="Вычисление 3 4 19" xfId="17758" xr:uid="{43D6C0B6-9B67-491A-9681-B2B5DDA1E0F9}"/>
    <cellStyle name="Вычисление 3 4 2" xfId="203" xr:uid="{1B5BCAE3-4CAE-426C-B3AD-8F92E70AA1A8}"/>
    <cellStyle name="Вычисление 3 4 2 10" xfId="8458" xr:uid="{17F2B5EA-A6CF-4083-AB97-53AA672E9EB5}"/>
    <cellStyle name="Вычисление 3 4 2 11" xfId="10406" xr:uid="{50B5625A-BF82-49AF-870F-8CFB69E85096}"/>
    <cellStyle name="Вычисление 3 4 2 12" xfId="15840" xr:uid="{84FBAFFB-5D70-42B9-96C0-6565DCF8FDAA}"/>
    <cellStyle name="Вычисление 3 4 2 13" xfId="16266" xr:uid="{C5543DC7-0FAC-4C32-AF8D-66211C53D540}"/>
    <cellStyle name="Вычисление 3 4 2 14" xfId="17846" xr:uid="{732C5592-926F-43AF-9649-B87C1F3F46F8}"/>
    <cellStyle name="Вычисление 3 4 2 15" xfId="18082" xr:uid="{E1627E17-C9B3-46A8-B46A-D078EBF82535}"/>
    <cellStyle name="Вычисление 3 4 2 2" xfId="1727" xr:uid="{037C37DC-0E9A-4CB1-A058-DC80820FB8E2}"/>
    <cellStyle name="Вычисление 3 4 2 2 2" xfId="3985" xr:uid="{1D4693EF-1F9C-4B80-BB03-64A7A14E1320}"/>
    <cellStyle name="Вычисление 3 4 2 2 3" xfId="6585" xr:uid="{30A880E8-3F0B-4A89-BB17-D009EE764412}"/>
    <cellStyle name="Вычисление 3 4 2 2 4" xfId="7345" xr:uid="{15FF8EB8-B421-4975-B353-9CBDED5F5FAF}"/>
    <cellStyle name="Вычисление 3 4 2 2 5" xfId="11599" xr:uid="{20F1D2BF-6CA0-4AA6-A012-4A98B26F8BCF}"/>
    <cellStyle name="Вычисление 3 4 2 2 6" xfId="15070" xr:uid="{E16227D1-D4C3-49B0-A9EA-F43ADECD2582}"/>
    <cellStyle name="Вычисление 3 4 2 2 7" xfId="19262" xr:uid="{048F8C5D-DF67-49D3-96BF-145920650664}"/>
    <cellStyle name="Вычисление 3 4 2 3" xfId="1843" xr:uid="{1D984EC8-9AAD-49A1-88CD-FEEE4A06F1EF}"/>
    <cellStyle name="Вычисление 3 4 2 3 2" xfId="4101" xr:uid="{F408AB4B-BA6B-4A65-8000-AE9A61CAA1B6}"/>
    <cellStyle name="Вычисление 3 4 2 3 3" xfId="6586" xr:uid="{C1D88850-373A-4223-BF86-F562FE4CE958}"/>
    <cellStyle name="Вычисление 3 4 2 3 4" xfId="8726" xr:uid="{B1C6D1AA-0106-4F93-871C-536129A410BE}"/>
    <cellStyle name="Вычисление 3 4 2 3 5" xfId="11716" xr:uid="{7092C204-6399-40B7-A6C0-20BD59B8F701}"/>
    <cellStyle name="Вычисление 3 4 2 3 6" xfId="15774" xr:uid="{7EF81485-BB87-4105-B239-F9A0C5CF606F}"/>
    <cellStyle name="Вычисление 3 4 2 3 7" xfId="19378" xr:uid="{A448CC6C-B42D-4E5D-BAF0-33B7B63A93A0}"/>
    <cellStyle name="Вычисление 3 4 2 4" xfId="1123" xr:uid="{998D3849-2E45-471E-8412-F8D02ED84C2D}"/>
    <cellStyle name="Вычисление 3 4 2 4 2" xfId="3388" xr:uid="{92E9DCA8-0208-46F4-840A-BC5FE06E9DAC}"/>
    <cellStyle name="Вычисление 3 4 2 4 3" xfId="6587" xr:uid="{908407BD-75A6-4CEE-BDF0-F38C0441D4EF}"/>
    <cellStyle name="Вычисление 3 4 2 4 4" xfId="7921" xr:uid="{D562BBEF-8448-4DA3-B18D-5BE61B50266B}"/>
    <cellStyle name="Вычисление 3 4 2 4 5" xfId="10995" xr:uid="{C4E07ABC-E6C5-44F4-853B-1B0A299D5FE4}"/>
    <cellStyle name="Вычисление 3 4 2 4 6" xfId="15071" xr:uid="{0B90C7C7-B658-47CE-B63A-F58B89403470}"/>
    <cellStyle name="Вычисление 3 4 2 4 7" xfId="18665" xr:uid="{C684967C-31A2-4F33-90CF-4B85A188D454}"/>
    <cellStyle name="Вычисление 3 4 2 5" xfId="2619" xr:uid="{D905323B-50B9-4C03-A4BF-7893C7D6884E}"/>
    <cellStyle name="Вычисление 3 4 2 5 2" xfId="4869" xr:uid="{99648DA9-D505-45D1-80F6-A3ED7134108E}"/>
    <cellStyle name="Вычисление 3 4 2 5 3" xfId="6589" xr:uid="{C7EDB454-E4EE-452B-A60F-46163CA524F5}"/>
    <cellStyle name="Вычисление 3 4 2 5 4" xfId="9500" xr:uid="{339591B4-7D51-4DAD-9F09-6281676060DB}"/>
    <cellStyle name="Вычисление 3 4 2 5 5" xfId="12490" xr:uid="{687B271B-6ED5-4CB0-B6DF-628C7D9528C3}"/>
    <cellStyle name="Вычисление 3 4 2 5 6" xfId="14238" xr:uid="{E02B9554-2A80-4E90-AAEF-52F7A8EC43A4}"/>
    <cellStyle name="Вычисление 3 4 2 5 7" xfId="16922" xr:uid="{36743F3A-ECA8-4F85-8A4A-5D5717ED7FDF}"/>
    <cellStyle name="Вычисление 3 4 2 5 8" xfId="20148" xr:uid="{8E4D6BA3-5407-4BBF-BD47-3282C109912C}"/>
    <cellStyle name="Вычисление 3 4 2 6" xfId="2808" xr:uid="{F976003D-DBB2-4D3E-8D51-A83C7209DC75}"/>
    <cellStyle name="Вычисление 3 4 2 6 2" xfId="5058" xr:uid="{C1C84253-4BDD-45CC-BC5E-5966A96597B9}"/>
    <cellStyle name="Вычисление 3 4 2 6 3" xfId="6591" xr:uid="{4AD2CC1A-2301-482B-9243-399C145EF048}"/>
    <cellStyle name="Вычисление 3 4 2 6 4" xfId="9689" xr:uid="{FC76D7DF-D083-4685-8536-1DD2D3AE103A}"/>
    <cellStyle name="Вычисление 3 4 2 6 5" xfId="12679" xr:uid="{203DCD4C-88B8-432F-8D43-47B0605058F2}"/>
    <cellStyle name="Вычисление 3 4 2 6 6" xfId="15831" xr:uid="{93138F61-DD75-4A5F-BA8A-DDC949DA201F}"/>
    <cellStyle name="Вычисление 3 4 2 6 7" xfId="17111" xr:uid="{CF637A30-FFA4-40A9-87B1-F9676049715F}"/>
    <cellStyle name="Вычисление 3 4 2 6 8" xfId="20337" xr:uid="{54A8ED2B-36EA-48A8-957B-0DE9A7858A92}"/>
    <cellStyle name="Вычисление 3 4 2 7" xfId="534" xr:uid="{DE4011FA-81F5-4012-828D-F3B3A2CB084D}"/>
    <cellStyle name="Вычисление 3 4 2 7 2" xfId="5317" xr:uid="{C0BB4D80-2AE6-4C06-910D-840E1B6B5F40}"/>
    <cellStyle name="Вычисление 3 4 2 7 3" xfId="9946" xr:uid="{3E50DA17-F972-4332-8E16-DCDCD77AD956}"/>
    <cellStyle name="Вычисление 3 4 2 7 4" xfId="12938" xr:uid="{D584C00B-8532-4B0D-A6D9-2BEE66FAB0EC}"/>
    <cellStyle name="Вычисление 3 4 2 7 5" xfId="15317" xr:uid="{22F60C90-CA62-4B13-812D-6FFFE49EB840}"/>
    <cellStyle name="Вычисление 3 4 2 7 6" xfId="17367" xr:uid="{DCF0B995-EE64-42F4-B618-223C22C2D858}"/>
    <cellStyle name="Вычисление 3 4 2 8" xfId="5542" xr:uid="{509B40C0-FED5-4891-B843-6FA4274808AE}"/>
    <cellStyle name="Вычисление 3 4 2 8 2" xfId="10173" xr:uid="{20C3FC75-201C-47DE-959D-6E93D21F8435}"/>
    <cellStyle name="Вычисление 3 4 2 8 3" xfId="13165" xr:uid="{B36433BC-D153-4D24-A52F-85D684EB4B3A}"/>
    <cellStyle name="Вычисление 3 4 2 8 4" xfId="15647" xr:uid="{717CB51B-BE5A-4DAC-88C9-7DD3AEC28396}"/>
    <cellStyle name="Вычисление 3 4 2 8 5" xfId="17591" xr:uid="{BBD19D7E-CB55-42A0-9745-4779A1DF5F6B}"/>
    <cellStyle name="Вычисление 3 4 2 9" xfId="5795" xr:uid="{B798167D-685A-496D-B3C7-71900072419E}"/>
    <cellStyle name="Вычисление 3 4 20" xfId="17997" xr:uid="{ABA11184-E12F-4A1C-AD04-264A79844970}"/>
    <cellStyle name="Вычисление 3 4 3" xfId="279" xr:uid="{B8F09DC1-18B0-4682-B47E-616B7E1EA096}"/>
    <cellStyle name="Вычисление 3 4 3 10" xfId="8396" xr:uid="{3F92FDBB-C3AA-41C7-914D-58C026BF263D}"/>
    <cellStyle name="Вычисление 3 4 3 11" xfId="10486" xr:uid="{EA568050-B68C-4D38-868F-46FAEDEED8F8}"/>
    <cellStyle name="Вычисление 3 4 3 12" xfId="14660" xr:uid="{8C955BB4-2191-4E94-9DA3-EC1096632D2B}"/>
    <cellStyle name="Вычисление 3 4 3 13" xfId="16346" xr:uid="{8E6F02D2-85CB-4674-83DF-C439E157AAAC}"/>
    <cellStyle name="Вычисление 3 4 3 14" xfId="17922" xr:uid="{E16A9C2F-4A24-4BB6-B727-5F14DCE318F7}"/>
    <cellStyle name="Вычисление 3 4 3 15" xfId="18157" xr:uid="{7B7CC2D2-D465-43C3-A8E4-ED7DD4D4A762}"/>
    <cellStyle name="Вычисление 3 4 3 2" xfId="1802" xr:uid="{468457F5-2281-4337-ABFC-82C4EC8116ED}"/>
    <cellStyle name="Вычисление 3 4 3 2 2" xfId="4060" xr:uid="{4AB1AFE3-44A5-4F0A-BD6B-D5E41CDB1CF5}"/>
    <cellStyle name="Вычисление 3 4 3 2 3" xfId="6594" xr:uid="{9D4E4742-6C7F-4B4B-8D7A-DB0BEC36C064}"/>
    <cellStyle name="Вычисление 3 4 3 2 4" xfId="8685" xr:uid="{4129065D-7A74-43BD-9B2D-173BF9B71BE0}"/>
    <cellStyle name="Вычисление 3 4 3 2 5" xfId="11675" xr:uid="{D90E6DA0-1057-4576-A8ED-3A3598965C07}"/>
    <cellStyle name="Вычисление 3 4 3 2 6" xfId="13643" xr:uid="{66B5C055-0AB1-412F-A762-867AD6B40A3F}"/>
    <cellStyle name="Вычисление 3 4 3 2 7" xfId="19337" xr:uid="{74CD74F5-E2D4-4C71-9DFB-6B942E006E1F}"/>
    <cellStyle name="Вычисление 3 4 3 3" xfId="1975" xr:uid="{F2331A64-5837-4B85-B8AA-4D0A57B97238}"/>
    <cellStyle name="Вычисление 3 4 3 3 2" xfId="4233" xr:uid="{CC454065-E5E2-4964-9110-21405E326DD0}"/>
    <cellStyle name="Вычисление 3 4 3 3 3" xfId="5689" xr:uid="{BBA1F2D3-921E-461E-AF2A-1DEBD86333C9}"/>
    <cellStyle name="Вычисление 3 4 3 3 4" xfId="8858" xr:uid="{4F4746F9-6477-4DA7-B874-065BBAD5191A}"/>
    <cellStyle name="Вычисление 3 4 3 3 5" xfId="11848" xr:uid="{5FD187FD-054F-4901-9C26-0C4FDA6C2EC7}"/>
    <cellStyle name="Вычисление 3 4 3 3 6" xfId="14586" xr:uid="{40D8D3E5-7AAF-4E7D-B76C-2792E8AA045C}"/>
    <cellStyle name="Вычисление 3 4 3 3 7" xfId="19510" xr:uid="{111E3D9D-E1E5-49C6-89EB-61A10C12490F}"/>
    <cellStyle name="Вычисление 3 4 3 4" xfId="1203" xr:uid="{BF90B829-5AA6-43D3-A887-CCE07E2C79FC}"/>
    <cellStyle name="Вычисление 3 4 3 4 2" xfId="3468" xr:uid="{B5DF8DE6-8DED-4B01-B4F7-FD21E7BE61B7}"/>
    <cellStyle name="Вычисление 3 4 3 4 3" xfId="5693" xr:uid="{9A42D3E3-8B20-4D19-8870-5E2CAB6A3F1F}"/>
    <cellStyle name="Вычисление 3 4 3 4 4" xfId="7846" xr:uid="{72494BB0-88BA-46B7-B805-16457C6C23B5}"/>
    <cellStyle name="Вычисление 3 4 3 4 5" xfId="11075" xr:uid="{D4E81A84-215D-4019-9205-D0637B2AB0DA}"/>
    <cellStyle name="Вычисление 3 4 3 4 6" xfId="16125" xr:uid="{3B48E580-39E1-457C-B318-BCEB5B303C90}"/>
    <cellStyle name="Вычисление 3 4 3 4 7" xfId="18745" xr:uid="{8D078BF2-73CF-4F87-A1D7-D2795D25E54B}"/>
    <cellStyle name="Вычисление 3 4 3 5" xfId="2442" xr:uid="{8126015D-3A81-47B5-9EE5-7EC7306B88C2}"/>
    <cellStyle name="Вычисление 3 4 3 5 2" xfId="4699" xr:uid="{303B5B4E-FD0A-4A7C-993F-343FFB2C665F}"/>
    <cellStyle name="Вычисление 3 4 3 5 3" xfId="5696" xr:uid="{173EE342-B147-427D-ADAF-B819FB683469}"/>
    <cellStyle name="Вычисление 3 4 3 5 4" xfId="9325" xr:uid="{DC8302FE-5721-4B70-A6D5-03CFC6292F4A}"/>
    <cellStyle name="Вычисление 3 4 3 5 5" xfId="12315" xr:uid="{EC5CCA70-CE7C-42B6-AD31-53D5057A847F}"/>
    <cellStyle name="Вычисление 3 4 3 5 6" xfId="14390" xr:uid="{7A5F5A4C-3691-44A6-AA50-F0345C9F0197}"/>
    <cellStyle name="Вычисление 3 4 3 5 7" xfId="16752" xr:uid="{60894FE9-D280-4E52-AFAE-C7A5359B72CC}"/>
    <cellStyle name="Вычисление 3 4 3 5 8" xfId="19976" xr:uid="{D19EBF44-4376-4E07-89C9-B6113B2DE5D9}"/>
    <cellStyle name="Вычисление 3 4 3 6" xfId="2883" xr:uid="{90E040DC-5BF4-4A71-AC20-B8F99B7098CD}"/>
    <cellStyle name="Вычисление 3 4 3 6 2" xfId="5133" xr:uid="{18CDD7AD-2B50-4176-AE39-B6530E1D8DC1}"/>
    <cellStyle name="Вычисление 3 4 3 6 3" xfId="5699" xr:uid="{1BA3950C-82AD-45CF-9956-2C759D7E7BCE}"/>
    <cellStyle name="Вычисление 3 4 3 6 4" xfId="9764" xr:uid="{E05B7D85-A116-41A0-ABE3-3E2E3CE31E7B}"/>
    <cellStyle name="Вычисление 3 4 3 6 5" xfId="12754" xr:uid="{3C7D7DFF-4705-42A0-A1D5-4071CB772D1F}"/>
    <cellStyle name="Вычисление 3 4 3 6 6" xfId="13285" xr:uid="{0441029B-883E-4BBE-90E3-0113244004C7}"/>
    <cellStyle name="Вычисление 3 4 3 6 7" xfId="17186" xr:uid="{7949642E-C993-43DF-B8C4-EABF66FDB9DB}"/>
    <cellStyle name="Вычисление 3 4 3 6 8" xfId="20412" xr:uid="{8C96E80C-90D6-4215-9AD4-484B04BEE0D4}"/>
    <cellStyle name="Вычисление 3 4 3 7" xfId="614" xr:uid="{2289DD18-946B-4908-8167-9E820E9B5A01}"/>
    <cellStyle name="Вычисление 3 4 3 7 2" xfId="5190" xr:uid="{22A0887C-7FA1-445E-AF3E-10DAA4BE00CE}"/>
    <cellStyle name="Вычисление 3 4 3 7 3" xfId="9820" xr:uid="{73BA0760-510A-4180-AC5E-1FDF6D463E7F}"/>
    <cellStyle name="Вычисление 3 4 3 7 4" xfId="12811" xr:uid="{0F997650-E3A7-4118-993A-457430FBECA4}"/>
    <cellStyle name="Вычисление 3 4 3 7 5" xfId="15994" xr:uid="{31F8DFFB-4088-44F1-AEAB-1045F6ED77AE}"/>
    <cellStyle name="Вычисление 3 4 3 7 6" xfId="17242" xr:uid="{E8597D01-633B-4998-BF34-CB64A0EB397C}"/>
    <cellStyle name="Вычисление 3 4 3 8" xfId="5617" xr:uid="{9A7A9175-F560-4266-893B-1E47B4F0EAC1}"/>
    <cellStyle name="Вычисление 3 4 3 8 2" xfId="10248" xr:uid="{30EE5110-43D8-492D-BBAA-A995027306DE}"/>
    <cellStyle name="Вычисление 3 4 3 8 3" xfId="13240" xr:uid="{CC368CD5-775B-4706-B70F-E443100E04CA}"/>
    <cellStyle name="Вычисление 3 4 3 8 4" xfId="11478" xr:uid="{788DB17E-722B-44DE-8F83-C68A08B31F7D}"/>
    <cellStyle name="Вычисление 3 4 3 8 5" xfId="17666" xr:uid="{7E377082-985E-4350-932D-6B5F695CC577}"/>
    <cellStyle name="Вычисление 3 4 3 9" xfId="6593" xr:uid="{1B5FC933-F4A7-4BD6-A761-FBAA50D64872}"/>
    <cellStyle name="Вычисление 3 4 4" xfId="694" xr:uid="{B7B3F84C-8155-473F-87D2-84FCC059FCBE}"/>
    <cellStyle name="Вычисление 3 4 4 10" xfId="18241" xr:uid="{9F8259B0-3F58-4C36-AD9A-E188AEC35DE5}"/>
    <cellStyle name="Вычисление 3 4 4 2" xfId="2055" xr:uid="{B3A108AC-5C3A-40AF-8F25-4FC44263EA8E}"/>
    <cellStyle name="Вычисление 3 4 4 2 2" xfId="4313" xr:uid="{0E5CF3EA-9CAC-401D-BFFE-08EB0CF0513A}"/>
    <cellStyle name="Вычисление 3 4 4 2 3" xfId="8938" xr:uid="{0B467402-6A45-471A-8C52-426A57158A39}"/>
    <cellStyle name="Вычисление 3 4 4 2 4" xfId="11928" xr:uid="{AD3627B2-718A-452A-9F42-DF07D8B1ADE8}"/>
    <cellStyle name="Вычисление 3 4 4 2 5" xfId="14890" xr:uid="{6F0CFA01-3E60-4A80-B0BC-CE1BFF9779F6}"/>
    <cellStyle name="Вычисление 3 4 4 2 6" xfId="19590" xr:uid="{1B916AC6-C8AE-4321-9B98-563D2F423D7A}"/>
    <cellStyle name="Вычисление 3 4 4 3" xfId="1283" xr:uid="{7BA15346-1D55-455D-9567-7FF6B748C083}"/>
    <cellStyle name="Вычисление 3 4 4 3 2" xfId="3548" xr:uid="{7E9C5720-8482-4E5A-92AA-D67D2967B9FC}"/>
    <cellStyle name="Вычисление 3 4 4 3 3" xfId="7756" xr:uid="{ECB7B889-4B16-4DF4-B041-6966C1E00661}"/>
    <cellStyle name="Вычисление 3 4 4 3 4" xfId="11155" xr:uid="{2E8921E2-4A61-48CF-93D0-1F9F118062BD}"/>
    <cellStyle name="Вычисление 3 4 4 3 5" xfId="15112" xr:uid="{C3191F76-0E8B-4F88-8465-63C715F19077}"/>
    <cellStyle name="Вычисление 3 4 4 3 6" xfId="18825" xr:uid="{A0298C7C-DA0D-4B9A-B498-A32585E99D98}"/>
    <cellStyle name="Вычисление 3 4 4 4" xfId="2964" xr:uid="{D2DD120E-5535-4ABD-A571-B68E73CC50B2}"/>
    <cellStyle name="Вычисление 3 4 4 5" xfId="6595" xr:uid="{6299274C-6F2F-435A-A030-E6CDFEB48823}"/>
    <cellStyle name="Вычисление 3 4 4 6" xfId="8329" xr:uid="{6553173F-8D75-48F2-8C71-68C3DE6409CF}"/>
    <cellStyle name="Вычисление 3 4 4 7" xfId="10566" xr:uid="{83243367-21D1-4131-BD3B-8158E645DF66}"/>
    <cellStyle name="Вычисление 3 4 4 8" xfId="14515" xr:uid="{29E7E46D-2EFA-42C2-87AC-672171E0D9BC}"/>
    <cellStyle name="Вычисление 3 4 4 9" xfId="16426" xr:uid="{9BE703D3-033D-40BF-955D-D10FD9C44554}"/>
    <cellStyle name="Вычисление 3 4 5" xfId="815" xr:uid="{DEA75979-44E5-42FA-A7EA-EF8A525B686F}"/>
    <cellStyle name="Вычисление 3 4 5 10" xfId="18362" xr:uid="{C9FA573E-4A8F-4E47-A17D-FD993E2FB9B9}"/>
    <cellStyle name="Вычисление 3 4 5 2" xfId="2176" xr:uid="{1C7698C5-A892-46B6-B185-F5358C03A1AB}"/>
    <cellStyle name="Вычисление 3 4 5 2 2" xfId="4434" xr:uid="{4444223C-5512-42D1-BBEF-59B6C3E84D14}"/>
    <cellStyle name="Вычисление 3 4 5 2 3" xfId="9059" xr:uid="{C02359E6-F774-4638-A1B6-2F064014388C}"/>
    <cellStyle name="Вычисление 3 4 5 2 4" xfId="12049" xr:uid="{3A03B401-75FF-4FEF-A0E6-C9BA3704E95B}"/>
    <cellStyle name="Вычисление 3 4 5 2 5" xfId="15342" xr:uid="{FB1A187B-28A0-4043-901C-45CBFF869CCA}"/>
    <cellStyle name="Вычисление 3 4 5 2 6" xfId="19711" xr:uid="{860198CC-0346-4ECE-B4EB-367797346742}"/>
    <cellStyle name="Вычисление 3 4 5 3" xfId="1404" xr:uid="{FB9829C5-93D7-4D8B-A298-029CFF87B783}"/>
    <cellStyle name="Вычисление 3 4 5 3 2" xfId="3669" xr:uid="{903E8DB0-9619-4B2C-A6CC-609C1A325D45}"/>
    <cellStyle name="Вычисление 3 4 5 3 3" xfId="7667" xr:uid="{52106896-50BA-4EA5-8346-03C2FCE2896A}"/>
    <cellStyle name="Вычисление 3 4 5 3 4" xfId="11276" xr:uid="{E6DC49B5-597D-4949-884C-3FE82AFB83F2}"/>
    <cellStyle name="Вычисление 3 4 5 3 5" xfId="16017" xr:uid="{A9DC4AE8-602B-414B-A314-7C7EBB87D541}"/>
    <cellStyle name="Вычисление 3 4 5 3 6" xfId="18946" xr:uid="{A172802B-BC49-4177-93FF-D60697BAA2E0}"/>
    <cellStyle name="Вычисление 3 4 5 4" xfId="3085" xr:uid="{6CC66B98-7D47-414C-B449-8D3C853397D9}"/>
    <cellStyle name="Вычисление 3 4 5 5" xfId="6596" xr:uid="{953D11CC-B7DD-4C9A-9F6E-BF15FE48AE37}"/>
    <cellStyle name="Вычисление 3 4 5 6" xfId="8221" xr:uid="{F20C95A2-5CC7-4277-8328-0755052896AB}"/>
    <cellStyle name="Вычисление 3 4 5 7" xfId="10687" xr:uid="{54864B6C-EEF7-4976-B9BA-F3154A421A49}"/>
    <cellStyle name="Вычисление 3 4 5 8" xfId="15680" xr:uid="{CBE79617-34E8-461B-97A7-863965B548AE}"/>
    <cellStyle name="Вычисление 3 4 5 9" xfId="16547" xr:uid="{5D40BAA9-EB92-4679-8698-A8273A0BA0BA}"/>
    <cellStyle name="Вычисление 3 4 6" xfId="891" xr:uid="{0064D5EF-0F79-49D0-90CC-9B92B6CF4D09}"/>
    <cellStyle name="Вычисление 3 4 6 10" xfId="18438" xr:uid="{7D111F46-5577-404A-A9C8-58FD0E2B1346}"/>
    <cellStyle name="Вычисление 3 4 6 2" xfId="2252" xr:uid="{008B4DDF-3FCD-4361-8A88-B01E6B4A6B2B}"/>
    <cellStyle name="Вычисление 3 4 6 2 2" xfId="4510" xr:uid="{4E0EDB75-CDEE-4317-A5B1-D4066F6D168D}"/>
    <cellStyle name="Вычисление 3 4 6 2 3" xfId="9135" xr:uid="{6D63C78C-1BB7-409D-A04C-834DF8C5CB0F}"/>
    <cellStyle name="Вычисление 3 4 6 2 4" xfId="12125" xr:uid="{4828B9FB-C61B-49B7-BBA3-9E9F5C15FC23}"/>
    <cellStyle name="Вычисление 3 4 6 2 5" xfId="13301" xr:uid="{5E38CDC9-72DC-4A00-92BE-37F7E3F4C6D9}"/>
    <cellStyle name="Вычисление 3 4 6 2 6" xfId="19787" xr:uid="{65570696-ACFD-4BA0-BDB1-71334F0758D4}"/>
    <cellStyle name="Вычисление 3 4 6 3" xfId="1480" xr:uid="{00A93FD0-4A43-4F5C-811B-3CF5720B1E93}"/>
    <cellStyle name="Вычисление 3 4 6 3 2" xfId="3745" xr:uid="{374DDB70-27C0-43D2-A12E-FDC69F1D9CCE}"/>
    <cellStyle name="Вычисление 3 4 6 3 3" xfId="7483" xr:uid="{75D4ABCE-1144-4FD6-A252-94C672AF798E}"/>
    <cellStyle name="Вычисление 3 4 6 3 4" xfId="11352" xr:uid="{0A034024-21C6-41DF-8279-4D28A2E8CD1D}"/>
    <cellStyle name="Вычисление 3 4 6 3 5" xfId="15920" xr:uid="{B1773DF4-44BD-4BEF-A027-2498E3157A8A}"/>
    <cellStyle name="Вычисление 3 4 6 3 6" xfId="19022" xr:uid="{F2539F42-0F18-43AC-A8C6-B1A9856F0977}"/>
    <cellStyle name="Вычисление 3 4 6 4" xfId="3161" xr:uid="{8A1BB8BF-D9DC-48D5-AC98-D5ECAAE2799C}"/>
    <cellStyle name="Вычисление 3 4 6 5" xfId="6597" xr:uid="{F4078AF6-D59A-4D00-AE24-856EB230487F}"/>
    <cellStyle name="Вычисление 3 4 6 6" xfId="8151" xr:uid="{10E09196-595C-43C1-92E0-4A264F43DF1D}"/>
    <cellStyle name="Вычисление 3 4 6 7" xfId="10763" xr:uid="{8BB9AC62-7125-438B-8C28-A6E024481A44}"/>
    <cellStyle name="Вычисление 3 4 6 8" xfId="14600" xr:uid="{0E429260-14B7-4D3B-B07E-B35F3E6B2EB7}"/>
    <cellStyle name="Вычисление 3 4 6 9" xfId="16623" xr:uid="{C532B395-8C14-4DFD-9E39-54A857160B4F}"/>
    <cellStyle name="Вычисление 3 4 7" xfId="737" xr:uid="{F2C7F7B1-18C1-4680-B419-4FDD10B9A14A}"/>
    <cellStyle name="Вычисление 3 4 7 10" xfId="18284" xr:uid="{50D0BC11-353B-4633-80BE-767616339345}"/>
    <cellStyle name="Вычисление 3 4 7 2" xfId="2098" xr:uid="{9E19722F-9BB8-4797-B9B5-7EB64D728429}"/>
    <cellStyle name="Вычисление 3 4 7 2 2" xfId="4356" xr:uid="{DF99FF93-98F5-44CD-8E6E-29B9D6D2CBF5}"/>
    <cellStyle name="Вычисление 3 4 7 2 3" xfId="8981" xr:uid="{12F6D8B5-C663-46EF-BEF3-9F509444AA6E}"/>
    <cellStyle name="Вычисление 3 4 7 2 4" xfId="11971" xr:uid="{D0C3B9BC-5549-4EE9-95FF-5E57DC7D1EC5}"/>
    <cellStyle name="Вычисление 3 4 7 2 5" xfId="13638" xr:uid="{EFC12F60-9B2E-4A4D-BC85-84764246D66E}"/>
    <cellStyle name="Вычисление 3 4 7 2 6" xfId="19633" xr:uid="{10930862-BC6E-4ACD-B5BB-68CDFBD6A4E1}"/>
    <cellStyle name="Вычисление 3 4 7 3" xfId="1326" xr:uid="{A6CB0CA9-7CEE-4D8B-8C8D-3BC51B1D8C91}"/>
    <cellStyle name="Вычисление 3 4 7 3 2" xfId="3591" xr:uid="{2132A0B6-4E5D-4FF7-A6EC-E1F22971ADEA}"/>
    <cellStyle name="Вычисление 3 4 7 3 3" xfId="7720" xr:uid="{F2BBB143-CCD3-4977-8902-914A46ED9015}"/>
    <cellStyle name="Вычисление 3 4 7 3 4" xfId="11198" xr:uid="{AC2C66FD-D30D-479E-A956-2ED2131AB4B8}"/>
    <cellStyle name="Вычисление 3 4 7 3 5" xfId="13620" xr:uid="{F67B6800-9393-4D73-A437-8D94F5D45A9E}"/>
    <cellStyle name="Вычисление 3 4 7 3 6" xfId="18868" xr:uid="{016914AE-F696-404D-997C-7C6485481F34}"/>
    <cellStyle name="Вычисление 3 4 7 4" xfId="3007" xr:uid="{C61CAC19-6B7E-4B55-910D-B46416F27882}"/>
    <cellStyle name="Вычисление 3 4 7 5" xfId="6598" xr:uid="{05257839-79DC-49E7-B368-5BFEC4079908}"/>
    <cellStyle name="Вычисление 3 4 7 6" xfId="8296" xr:uid="{BD005158-3DE2-4530-87A1-EBE222D97296}"/>
    <cellStyle name="Вычисление 3 4 7 7" xfId="10609" xr:uid="{C478A5C0-A534-4AB8-88AF-444991620BF6}"/>
    <cellStyle name="Вычисление 3 4 7 8" xfId="14669" xr:uid="{B7B41AC8-450D-4B76-9494-984AE1C560CD}"/>
    <cellStyle name="Вычисление 3 4 7 9" xfId="16469" xr:uid="{8776008C-5465-408F-AB3E-BDB4922CC677}"/>
    <cellStyle name="Вычисление 3 4 8" xfId="1034" xr:uid="{818A221D-2267-4F5E-BBA9-51ADF3C47866}"/>
    <cellStyle name="Вычисление 3 4 8 2" xfId="2395" xr:uid="{679DB4E1-19C4-4746-AD0B-88AF78FEE2B5}"/>
    <cellStyle name="Вычисление 3 4 8 2 2" xfId="4653" xr:uid="{F9A54A14-4E79-433B-A38C-0B29D5A6209A}"/>
    <cellStyle name="Вычисление 3 4 8 2 3" xfId="9278" xr:uid="{D7CCAEFC-23B0-43FE-AEC9-D3411A397B6D}"/>
    <cellStyle name="Вычисление 3 4 8 2 4" xfId="12268" xr:uid="{83FAB9B4-B2A6-446C-9463-8D4793FE7F7B}"/>
    <cellStyle name="Вычисление 3 4 8 2 5" xfId="14213" xr:uid="{94BC7DA6-7E01-441E-8C26-08C5FF756FED}"/>
    <cellStyle name="Вычисление 3 4 8 2 6" xfId="19930" xr:uid="{ED581940-11F2-48C9-8A6E-0417B41BAB72}"/>
    <cellStyle name="Вычисление 3 4 8 3" xfId="3304" xr:uid="{1897E110-D9B6-4359-A6CD-35E7B63DB011}"/>
    <cellStyle name="Вычисление 3 4 8 4" xfId="6599" xr:uid="{6402E8EE-109E-4913-BA88-1A5C69F6F84C}"/>
    <cellStyle name="Вычисление 3 4 8 5" xfId="8009" xr:uid="{D5DE28E4-7891-4A1B-B803-093BE8620398}"/>
    <cellStyle name="Вычисление 3 4 8 6" xfId="10906" xr:uid="{CA783F3C-0EA7-4776-902E-9AB3EAB4188C}"/>
    <cellStyle name="Вычисление 3 4 8 7" xfId="16130" xr:uid="{683847B7-E281-4146-AC34-A822B3D1DA78}"/>
    <cellStyle name="Вычисление 3 4 8 8" xfId="18581" xr:uid="{28C49AB3-F6F2-4FFB-A64B-AFE74503FD99}"/>
    <cellStyle name="Вычисление 3 4 9" xfId="1609" xr:uid="{EC8C6F6F-4976-4421-AAE6-EC95AEC7A557}"/>
    <cellStyle name="Вычисление 3 4 9 2" xfId="3871" xr:uid="{46A3F4A4-7AD5-41AB-8718-0A7C6D37D873}"/>
    <cellStyle name="Вычисление 3 4 9 3" xfId="7441" xr:uid="{3986CD83-D210-41C1-92C9-3BB8C92E329D}"/>
    <cellStyle name="Вычисление 3 4 9 4" xfId="11480" xr:uid="{F123585B-AFFF-4847-9949-10FEE95F4943}"/>
    <cellStyle name="Вычисление 3 4 9 5" xfId="14623" xr:uid="{90B29F85-BA6E-4927-8281-55BA07C718D0}"/>
    <cellStyle name="Вычисление 3 4 9 6" xfId="19148" xr:uid="{03BDCEAA-4C06-4EAD-BF65-6AB14BBE5B0F}"/>
    <cellStyle name="Вычисление 3 5" xfId="129" xr:uid="{00000000-0005-0000-0000-000049000000}"/>
    <cellStyle name="Вычисление 3 5 10" xfId="2589" xr:uid="{E2552787-FB08-4290-97C8-D2206B77934D}"/>
    <cellStyle name="Вычисление 3 5 10 2" xfId="4840" xr:uid="{DD536123-1923-47EE-B3FE-D8D8E268DC68}"/>
    <cellStyle name="Вычисление 3 5 10 3" xfId="9471" xr:uid="{B032BA54-0FD5-4128-907F-7D0042F8ECEB}"/>
    <cellStyle name="Вычисление 3 5 10 4" xfId="12461" xr:uid="{C0A9A941-70ED-4C06-8B37-6D015830BC2B}"/>
    <cellStyle name="Вычисление 3 5 10 5" xfId="14929" xr:uid="{D8528470-DE3C-4681-B00A-F9EA94CEBC60}"/>
    <cellStyle name="Вычисление 3 5 10 6" xfId="16893" xr:uid="{5D772DD0-4FF5-40D1-B049-7AC5ADD55C66}"/>
    <cellStyle name="Вычисление 3 5 10 7" xfId="20118" xr:uid="{F65EC2DB-C6CB-43EF-AB11-FEFC8571B2B9}"/>
    <cellStyle name="Вычисление 3 5 11" xfId="2738" xr:uid="{C5E1DADF-9251-4C4F-AFD2-5C8F0134459A}"/>
    <cellStyle name="Вычисление 3 5 11 2" xfId="4988" xr:uid="{D0ECCA6E-C818-4FCB-BF4D-F1404D0D0DE2}"/>
    <cellStyle name="Вычисление 3 5 11 3" xfId="9619" xr:uid="{D53CBF1F-C3B0-4777-AABB-4D3E502103AF}"/>
    <cellStyle name="Вычисление 3 5 11 4" xfId="12609" xr:uid="{2663694B-3BA4-4156-8A1A-FBEB091D7306}"/>
    <cellStyle name="Вычисление 3 5 11 5" xfId="14134" xr:uid="{BF8F0568-E593-4249-ADAE-2FC9C6AADCD5}"/>
    <cellStyle name="Вычисление 3 5 11 6" xfId="17041" xr:uid="{8C418335-4F7D-4A8A-9340-6526AC4B2798}"/>
    <cellStyle name="Вычисление 3 5 11 7" xfId="20267" xr:uid="{D11363E2-7F15-48C2-849E-E169AA9001DF}"/>
    <cellStyle name="Вычисление 3 5 12" xfId="474" xr:uid="{425B0454-6BD3-457E-8A62-B44CA1D42923}"/>
    <cellStyle name="Вычисление 3 5 12 2" xfId="5217" xr:uid="{7BA79B15-B5FD-4104-AD5B-E1F13F26EC75}"/>
    <cellStyle name="Вычисление 3 5 12 3" xfId="9846" xr:uid="{839E3686-D89C-44D6-B959-0BF21DBAC9FA}"/>
    <cellStyle name="Вычисление 3 5 12 4" xfId="12838" xr:uid="{ABEA14DF-8702-446C-9318-5D8CFAA82316}"/>
    <cellStyle name="Вычисление 3 5 12 5" xfId="13462" xr:uid="{E6A137F1-B296-4ED9-ABB9-1CF0C5500C1C}"/>
    <cellStyle name="Вычисление 3 5 12 6" xfId="17268" xr:uid="{44AAFB15-DA7D-4CD1-8452-2CE79017EE92}"/>
    <cellStyle name="Вычисление 3 5 13" xfId="5472" xr:uid="{8E08AF03-F117-43E4-A93C-D5D11C8D5124}"/>
    <cellStyle name="Вычисление 3 5 13 2" xfId="10103" xr:uid="{F2269DC3-AA7D-4531-BCFA-BBC8FEC0CC05}"/>
    <cellStyle name="Вычисление 3 5 13 3" xfId="13095" xr:uid="{28AD0FEE-270D-4E1D-9A93-45C2575744F8}"/>
    <cellStyle name="Вычисление 3 5 13 4" xfId="14042" xr:uid="{18A76E76-7103-4E0C-9102-FEC641F2B8CB}"/>
    <cellStyle name="Вычисление 3 5 13 5" xfId="17521" xr:uid="{0E3E7888-64BC-43CE-9F97-1B416FAFC039}"/>
    <cellStyle name="Вычисление 3 5 14" xfId="6600" xr:uid="{62BAEF12-16ED-4F15-9F36-BA7B446673CC}"/>
    <cellStyle name="Вычисление 3 5 15" xfId="8518" xr:uid="{A0EA0779-9133-4EA8-B75C-239EDE5C64FC}"/>
    <cellStyle name="Вычисление 3 5 16" xfId="10346" xr:uid="{46B642ED-537E-43FB-BDCB-68415DBAE063}"/>
    <cellStyle name="Вычисление 3 5 17" xfId="15491" xr:uid="{73CC0270-1A91-4A98-8008-F4A5EB57CB39}"/>
    <cellStyle name="Вычисление 3 5 18" xfId="16206" xr:uid="{DF5E8C96-E1E9-438A-98A1-A26973504754}"/>
    <cellStyle name="Вычисление 3 5 19" xfId="17773" xr:uid="{E050128C-4D4B-48CC-B3FA-A3474273876D}"/>
    <cellStyle name="Вычисление 3 5 2" xfId="218" xr:uid="{105B76DA-7D91-4C72-9245-E3081CD0395A}"/>
    <cellStyle name="Вычисление 3 5 2 10" xfId="8443" xr:uid="{81136511-E446-4CF5-A4F4-C754117B7850}"/>
    <cellStyle name="Вычисление 3 5 2 11" xfId="10421" xr:uid="{7E3266C0-F1FD-41DA-AE56-9F033C6C5408}"/>
    <cellStyle name="Вычисление 3 5 2 12" xfId="13659" xr:uid="{0A10E8CE-F8E6-4314-BCFF-1048156C5933}"/>
    <cellStyle name="Вычисление 3 5 2 13" xfId="16281" xr:uid="{1E5311DC-4D46-4A63-94AB-02A0126DD278}"/>
    <cellStyle name="Вычисление 3 5 2 14" xfId="17861" xr:uid="{9CB6AA43-AE61-4862-ACC2-149996DB695B}"/>
    <cellStyle name="Вычисление 3 5 2 15" xfId="18097" xr:uid="{1ED29DC6-1A72-4F94-B46B-1873862059E4}"/>
    <cellStyle name="Вычисление 3 5 2 2" xfId="1742" xr:uid="{D455827B-4E92-4761-A010-9A7BBC654687}"/>
    <cellStyle name="Вычисление 3 5 2 2 2" xfId="4000" xr:uid="{2E919E5B-F85E-413E-821D-107E410592AF}"/>
    <cellStyle name="Вычисление 3 5 2 2 3" xfId="6601" xr:uid="{E29C17DC-E894-4B1F-A085-8926994313E3}"/>
    <cellStyle name="Вычисление 3 5 2 2 4" xfId="7306" xr:uid="{17572AE1-F107-449F-9F73-EE8A848BFE06}"/>
    <cellStyle name="Вычисление 3 5 2 2 5" xfId="11614" xr:uid="{CEC8D991-E948-4913-B3CA-166B20F444EA}"/>
    <cellStyle name="Вычисление 3 5 2 2 6" xfId="13478" xr:uid="{19290658-FA85-4B53-B23A-FABBBEF30DE2}"/>
    <cellStyle name="Вычисление 3 5 2 2 7" xfId="19277" xr:uid="{AE92F633-F229-4CA9-9863-A07E8C922B52}"/>
    <cellStyle name="Вычисление 3 5 2 3" xfId="1834" xr:uid="{9EA18836-0A67-49D4-849C-84A970E2A94A}"/>
    <cellStyle name="Вычисление 3 5 2 3 2" xfId="4092" xr:uid="{32D0ED8A-8753-4110-BF1F-B9DBBEF719ED}"/>
    <cellStyle name="Вычисление 3 5 2 3 3" xfId="6602" xr:uid="{20E43F3F-DE8B-4695-8240-D689B4F4FBE5}"/>
    <cellStyle name="Вычисление 3 5 2 3 4" xfId="8717" xr:uid="{88C61848-36A0-4E3F-B60C-BB63E19550B3}"/>
    <cellStyle name="Вычисление 3 5 2 3 5" xfId="11707" xr:uid="{7583095A-B7C4-4EA1-8E20-3EB53306940D}"/>
    <cellStyle name="Вычисление 3 5 2 3 6" xfId="13828" xr:uid="{22F1FD04-6188-4D1E-8AB8-B314D6803D75}"/>
    <cellStyle name="Вычисление 3 5 2 3 7" xfId="19369" xr:uid="{3A868724-7612-4A7E-B1B0-52340C0B1407}"/>
    <cellStyle name="Вычисление 3 5 2 4" xfId="1138" xr:uid="{63C87DAE-B2AC-4346-B571-CF6496BC1DE3}"/>
    <cellStyle name="Вычисление 3 5 2 4 2" xfId="3403" xr:uid="{01C13F5F-8272-4FD3-BA52-E37A01BF85EE}"/>
    <cellStyle name="Вычисление 3 5 2 4 3" xfId="6603" xr:uid="{F7182D94-BC58-4E9B-BF20-0CD444BC185A}"/>
    <cellStyle name="Вычисление 3 5 2 4 4" xfId="7906" xr:uid="{67DE3234-F83B-45D7-B5F6-1F418EFD9C3D}"/>
    <cellStyle name="Вычисление 3 5 2 4 5" xfId="11010" xr:uid="{4946A8B7-1D61-4093-9DE0-19FD28FF8898}"/>
    <cellStyle name="Вычисление 3 5 2 4 6" xfId="13479" xr:uid="{A31D5AF2-C720-49B5-9180-8AF11BD0E443}"/>
    <cellStyle name="Вычисление 3 5 2 4 7" xfId="18680" xr:uid="{181B73B5-9C29-441F-B2D9-84754CF29F1B}"/>
    <cellStyle name="Вычисление 3 5 2 5" xfId="2567" xr:uid="{56E42740-37CA-45D2-A8A7-A4A8954CA579}"/>
    <cellStyle name="Вычисление 3 5 2 5 2" xfId="4819" xr:uid="{9DEDEE3F-E5A9-42DD-9508-3D74D6455470}"/>
    <cellStyle name="Вычисление 3 5 2 5 3" xfId="6604" xr:uid="{48C6BF4B-C9D1-40C6-813B-0EAA3AC15957}"/>
    <cellStyle name="Вычисление 3 5 2 5 4" xfId="9449" xr:uid="{CD1E92B0-37DE-441C-80AF-4283D4FB7A1E}"/>
    <cellStyle name="Вычисление 3 5 2 5 5" xfId="12439" xr:uid="{8A21EBEF-69AC-4CE2-B55A-8525F097BC47}"/>
    <cellStyle name="Вычисление 3 5 2 5 6" xfId="15275" xr:uid="{4DA0CEBB-1459-4242-8F47-C5BC448B6567}"/>
    <cellStyle name="Вычисление 3 5 2 5 7" xfId="16872" xr:uid="{D050D137-78F1-4F62-935D-6E0B91E38D74}"/>
    <cellStyle name="Вычисление 3 5 2 5 8" xfId="20097" xr:uid="{54CC2D14-2FEE-4A61-9800-7CB53F232C50}"/>
    <cellStyle name="Вычисление 3 5 2 6" xfId="2823" xr:uid="{2CADDE78-F34E-4904-82F0-6767BED6A03F}"/>
    <cellStyle name="Вычисление 3 5 2 6 2" xfId="5073" xr:uid="{A75B50F5-5703-44CE-AA5A-E0DCC1258F65}"/>
    <cellStyle name="Вычисление 3 5 2 6 3" xfId="6605" xr:uid="{5AB32813-1F71-4BD7-8FB9-B3CBBCFB55A0}"/>
    <cellStyle name="Вычисление 3 5 2 6 4" xfId="9704" xr:uid="{25838998-7BAD-458A-B159-09066E385AA0}"/>
    <cellStyle name="Вычисление 3 5 2 6 5" xfId="12694" xr:uid="{7634C042-FCB9-4B20-B9FB-2A1CCE0F863A}"/>
    <cellStyle name="Вычисление 3 5 2 6 6" xfId="13646" xr:uid="{05FFE903-29A4-4BC6-AF51-5442082C5D0A}"/>
    <cellStyle name="Вычисление 3 5 2 6 7" xfId="17126" xr:uid="{B38C1A2C-D787-486C-A14E-AAD4452C36BA}"/>
    <cellStyle name="Вычисление 3 5 2 6 8" xfId="20352" xr:uid="{3768F2EF-E528-471D-9A03-8DEFB8409909}"/>
    <cellStyle name="Вычисление 3 5 2 7" xfId="549" xr:uid="{E11CA46F-DA78-439B-BF60-6D8AE73C5BC3}"/>
    <cellStyle name="Вычисление 3 5 2 7 2" xfId="5351" xr:uid="{4BDA510B-9DE1-43EC-ACC9-3AC1BDF1B0BD}"/>
    <cellStyle name="Вычисление 3 5 2 7 3" xfId="9980" xr:uid="{AE71511C-7D65-4349-8ADF-D87BB584422B}"/>
    <cellStyle name="Вычисление 3 5 2 7 4" xfId="12972" xr:uid="{5EEE2E1A-2203-4B9D-9B0D-E32926AF2E59}"/>
    <cellStyle name="Вычисление 3 5 2 7 5" xfId="14506" xr:uid="{1CF93690-9B80-4A5A-AED2-CA423F68D0A2}"/>
    <cellStyle name="Вычисление 3 5 2 7 6" xfId="17401" xr:uid="{D58E79FF-B951-4BBA-9D5E-0CDBE8C1D801}"/>
    <cellStyle name="Вычисление 3 5 2 8" xfId="5557" xr:uid="{980FF086-24BD-41A1-8303-8BADE433DFBA}"/>
    <cellStyle name="Вычисление 3 5 2 8 2" xfId="10188" xr:uid="{080055B0-7557-4255-BA57-D593A824EC19}"/>
    <cellStyle name="Вычисление 3 5 2 8 3" xfId="13180" xr:uid="{8C9CFEF6-61B5-4225-813D-3C13CF69E632}"/>
    <cellStyle name="Вычисление 3 5 2 8 4" xfId="15899" xr:uid="{7CE2B420-273E-42A0-B563-328270C00B50}"/>
    <cellStyle name="Вычисление 3 5 2 8 5" xfId="17606" xr:uid="{5775C1DD-B857-4582-9075-3924664A074F}"/>
    <cellStyle name="Вычисление 3 5 2 9" xfId="5817" xr:uid="{A4F8BAA1-98DB-4DC8-8EA5-FF9E93420880}"/>
    <cellStyle name="Вычисление 3 5 20" xfId="18012" xr:uid="{E85F6D1C-2023-4EC6-B51C-CBC3E2608616}"/>
    <cellStyle name="Вычисление 3 5 3" xfId="294" xr:uid="{1342C523-BC21-4C4F-85DC-4A3CC83CA764}"/>
    <cellStyle name="Вычисление 3 5 3 10" xfId="8387" xr:uid="{464F3F6E-FE00-4826-86EE-4A5FAB7926EA}"/>
    <cellStyle name="Вычисление 3 5 3 11" xfId="10501" xr:uid="{9E747DC4-EA61-4C45-BA78-D3F185D88A13}"/>
    <cellStyle name="Вычисление 3 5 3 12" xfId="14654" xr:uid="{7FCBBF47-FC5F-4926-A7A0-04E902A24674}"/>
    <cellStyle name="Вычисление 3 5 3 13" xfId="16361" xr:uid="{10401C05-C352-4DD5-BD2E-496F97022E26}"/>
    <cellStyle name="Вычисление 3 5 3 14" xfId="17937" xr:uid="{374B419C-0751-456D-9E33-267A2B5633A5}"/>
    <cellStyle name="Вычисление 3 5 3 15" xfId="18172" xr:uid="{09E09DA7-83BC-482D-B12D-F8684E7B7AAB}"/>
    <cellStyle name="Вычисление 3 5 3 2" xfId="1817" xr:uid="{DA044E71-58A1-4802-B750-EAF8DA25DE06}"/>
    <cellStyle name="Вычисление 3 5 3 2 2" xfId="4075" xr:uid="{CD6F724C-B397-4136-8488-CC79A63B11F2}"/>
    <cellStyle name="Вычисление 3 5 3 2 3" xfId="6607" xr:uid="{08B263E7-4E8C-4302-A643-6D2BDF87AA10}"/>
    <cellStyle name="Вычисление 3 5 3 2 4" xfId="8700" xr:uid="{B6131423-DF24-41C6-ACF5-F23C100D9CFA}"/>
    <cellStyle name="Вычисление 3 5 3 2 5" xfId="11690" xr:uid="{48EAC9CF-B4E5-4E28-92BB-49A0D0FBB7E1}"/>
    <cellStyle name="Вычисление 3 5 3 2 6" xfId="15318" xr:uid="{C9D494BD-69BB-4022-8DBB-AA5EAB2DD4C7}"/>
    <cellStyle name="Вычисление 3 5 3 2 7" xfId="19352" xr:uid="{D1DA4206-3E9F-4BD1-9B33-5E95C8C30B9D}"/>
    <cellStyle name="Вычисление 3 5 3 3" xfId="1990" xr:uid="{8105F144-9805-47D4-9D23-5BDEF113FEF9}"/>
    <cellStyle name="Вычисление 3 5 3 3 2" xfId="4248" xr:uid="{E1133374-556A-4AF9-A783-67763B884C53}"/>
    <cellStyle name="Вычисление 3 5 3 3 3" xfId="6608" xr:uid="{DA1B06E0-0918-4910-AD21-A0855530260F}"/>
    <cellStyle name="Вычисление 3 5 3 3 4" xfId="8873" xr:uid="{F4E0B708-A5F0-4916-8485-E7C6E1386C67}"/>
    <cellStyle name="Вычисление 3 5 3 3 5" xfId="11863" xr:uid="{39EC0515-0527-4480-9B45-56BB89B41280}"/>
    <cellStyle name="Вычисление 3 5 3 3 6" xfId="14255" xr:uid="{7ECCE9C5-AA8E-4690-B1AF-88049CB3FFEC}"/>
    <cellStyle name="Вычисление 3 5 3 3 7" xfId="19525" xr:uid="{3F26FEFE-E3B3-4C73-898B-6B2F903701AC}"/>
    <cellStyle name="Вычисление 3 5 3 4" xfId="1218" xr:uid="{9C1DA241-1AB3-49B2-88F2-F83E854D8F89}"/>
    <cellStyle name="Вычисление 3 5 3 4 2" xfId="3483" xr:uid="{032A3623-9481-47B4-BC9A-33B0B6A2903B}"/>
    <cellStyle name="Вычисление 3 5 3 4 3" xfId="6609" xr:uid="{69E3E01A-3B80-4BCB-8712-B690E129FDD7}"/>
    <cellStyle name="Вычисление 3 5 3 4 4" xfId="7827" xr:uid="{A9906833-C6A3-4214-9527-BDAD106C2F89}"/>
    <cellStyle name="Вычисление 3 5 3 4 5" xfId="11090" xr:uid="{B03DB2B1-6142-4A77-BBFC-528257A10E01}"/>
    <cellStyle name="Вычисление 3 5 3 4 6" xfId="13371" xr:uid="{A802F34D-A5D0-4DDC-AA69-CAE09E031884}"/>
    <cellStyle name="Вычисление 3 5 3 4 7" xfId="18760" xr:uid="{08A74257-D8A2-4DCC-98E2-0B11D37CB0CB}"/>
    <cellStyle name="Вычисление 3 5 3 5" xfId="2427" xr:uid="{1B10B52C-B235-4D7D-9F52-2E6F8C0ADF51}"/>
    <cellStyle name="Вычисление 3 5 3 5 2" xfId="4684" xr:uid="{1784299B-E661-4F32-BD7C-90411828507F}"/>
    <cellStyle name="Вычисление 3 5 3 5 3" xfId="6610" xr:uid="{31DE24E3-1B19-4DB1-B3F4-390D6894186E}"/>
    <cellStyle name="Вычисление 3 5 3 5 4" xfId="9310" xr:uid="{A43708D4-8DD5-48A7-9DB5-5C3D27035350}"/>
    <cellStyle name="Вычисление 3 5 3 5 5" xfId="12300" xr:uid="{E379F2CE-788C-47DE-9528-D3B3EFF617C5}"/>
    <cellStyle name="Вычисление 3 5 3 5 6" xfId="14400" xr:uid="{4A0CB5D6-5440-4655-9F05-D7DD85A3827F}"/>
    <cellStyle name="Вычисление 3 5 3 5 7" xfId="16737" xr:uid="{3EBF6B29-CE20-434C-BAA7-8519AF7D2484}"/>
    <cellStyle name="Вычисление 3 5 3 5 8" xfId="19961" xr:uid="{00B1C388-F809-48FC-BB19-137BEFAA359F}"/>
    <cellStyle name="Вычисление 3 5 3 6" xfId="2898" xr:uid="{68B75FDB-BF54-4424-A788-687F88A13B5B}"/>
    <cellStyle name="Вычисление 3 5 3 6 2" xfId="5148" xr:uid="{A5AE4E77-1B69-4542-903D-D48CCCC2E416}"/>
    <cellStyle name="Вычисление 3 5 3 6 3" xfId="6611" xr:uid="{5FB00209-00BB-43D1-BB0A-8B287BE77D63}"/>
    <cellStyle name="Вычисление 3 5 3 6 4" xfId="9779" xr:uid="{01BE3D8A-DE4B-4576-82F9-B726B0F74C30}"/>
    <cellStyle name="Вычисление 3 5 3 6 5" xfId="12769" xr:uid="{BA7324AD-0BAB-43DD-AF0A-CBE1C105B54E}"/>
    <cellStyle name="Вычисление 3 5 3 6 6" xfId="14442" xr:uid="{F4A3EA46-1DF1-4A91-9202-7075048E7969}"/>
    <cellStyle name="Вычисление 3 5 3 6 7" xfId="17201" xr:uid="{7FAFB035-0A0D-463D-A74E-3EA64F5A170A}"/>
    <cellStyle name="Вычисление 3 5 3 6 8" xfId="20427" xr:uid="{3FE1335C-CA46-4A54-8AC5-FB63EDA5947D}"/>
    <cellStyle name="Вычисление 3 5 3 7" xfId="629" xr:uid="{C3A8EDB0-0127-4446-8772-C1151D0C4FC5}"/>
    <cellStyle name="Вычисление 3 5 3 7 2" xfId="5176" xr:uid="{0E58FF14-BA9C-4471-81A1-9D3F7B840873}"/>
    <cellStyle name="Вычисление 3 5 3 7 3" xfId="9806" xr:uid="{D8AD82D8-23EE-4E0C-B325-08D6426D9D04}"/>
    <cellStyle name="Вычисление 3 5 3 7 4" xfId="12797" xr:uid="{AB11F072-D798-455F-8B42-3A25E8AA005F}"/>
    <cellStyle name="Вычисление 3 5 3 7 5" xfId="15681" xr:uid="{0EC87BB9-C5AB-42A8-A12F-7E8176DB9B9D}"/>
    <cellStyle name="Вычисление 3 5 3 7 6" xfId="17228" xr:uid="{8530A7AB-DB62-4C4A-B029-DC899D8345F4}"/>
    <cellStyle name="Вычисление 3 5 3 8" xfId="5632" xr:uid="{91C56353-8F73-48E2-B5FE-8393C7CA9D71}"/>
    <cellStyle name="Вычисление 3 5 3 8 2" xfId="10263" xr:uid="{43262C03-F83F-4AC2-B662-8072DCB361EE}"/>
    <cellStyle name="Вычисление 3 5 3 8 3" xfId="13255" xr:uid="{699A9137-1198-4C0D-A148-4A890506950E}"/>
    <cellStyle name="Вычисление 3 5 3 8 4" xfId="8577" xr:uid="{0A518619-0A01-472D-91D1-BF3D0D29BAA4}"/>
    <cellStyle name="Вычисление 3 5 3 8 5" xfId="17681" xr:uid="{47245D47-12D3-4C50-A61C-8000EB568371}"/>
    <cellStyle name="Вычисление 3 5 3 9" xfId="6606" xr:uid="{01B540AA-91C7-4309-B836-DE71CDDF069A}"/>
    <cellStyle name="Вычисление 3 5 4" xfId="709" xr:uid="{09C72D26-CD9F-47F8-A9BB-C79A1EA3EF49}"/>
    <cellStyle name="Вычисление 3 5 4 10" xfId="18256" xr:uid="{DD1D81BA-81C8-47ED-9D23-F82EB4D51AB2}"/>
    <cellStyle name="Вычисление 3 5 4 2" xfId="2070" xr:uid="{7C67AF53-7520-4DD1-A7EF-FEDDEE6FC780}"/>
    <cellStyle name="Вычисление 3 5 4 2 2" xfId="4328" xr:uid="{F563388F-B752-4A74-95EE-A3A2B090C69B}"/>
    <cellStyle name="Вычисление 3 5 4 2 3" xfId="8953" xr:uid="{3B872E85-0F5F-4BC9-927D-A3C52BB62CA0}"/>
    <cellStyle name="Вычисление 3 5 4 2 4" xfId="11943" xr:uid="{C34C7860-8CDA-4F27-B1AC-39858BD963C8}"/>
    <cellStyle name="Вычисление 3 5 4 2 5" xfId="14031" xr:uid="{042D3822-A5A4-4A5C-83D4-4EB726AC0107}"/>
    <cellStyle name="Вычисление 3 5 4 2 6" xfId="19605" xr:uid="{4DF714D6-410E-4EA0-9A6E-D989530071ED}"/>
    <cellStyle name="Вычисление 3 5 4 3" xfId="1298" xr:uid="{86EF8EAF-70B2-4CBF-82BE-F41CD7075238}"/>
    <cellStyle name="Вычисление 3 5 4 3 2" xfId="3563" xr:uid="{1F672F3E-65BF-4641-BBFE-8299A427CBE3}"/>
    <cellStyle name="Вычисление 3 5 4 3 3" xfId="7741" xr:uid="{FBD547DD-0572-4270-A443-6B4AF53634EE}"/>
    <cellStyle name="Вычисление 3 5 4 3 4" xfId="11170" xr:uid="{DABAB0B8-0926-46ED-A337-C5592DC0FA0B}"/>
    <cellStyle name="Вычисление 3 5 4 3 5" xfId="13996" xr:uid="{3B2E2E3B-EB87-4A70-9102-BECFC9482320}"/>
    <cellStyle name="Вычисление 3 5 4 3 6" xfId="18840" xr:uid="{462DB835-44FB-431A-BE2B-4CEF8D3CF388}"/>
    <cellStyle name="Вычисление 3 5 4 4" xfId="2979" xr:uid="{9BAABFD1-201C-407A-8A1F-F9DFA71427C7}"/>
    <cellStyle name="Вычисление 3 5 4 5" xfId="6612" xr:uid="{E9354591-D21F-460B-98FF-5D6CCDB2CE26}"/>
    <cellStyle name="Вычисление 3 5 4 6" xfId="8314" xr:uid="{E2F01BC6-2DA8-47EF-B50F-6C088D4A8A14}"/>
    <cellStyle name="Вычисление 3 5 4 7" xfId="10581" xr:uid="{4BDF4467-8FAA-40A6-A8A0-A02002B0630E}"/>
    <cellStyle name="Вычисление 3 5 4 8" xfId="13695" xr:uid="{357075E7-9C6C-45B3-A8D8-F480A3705E89}"/>
    <cellStyle name="Вычисление 3 5 4 9" xfId="16441" xr:uid="{9F89ACE7-001A-4370-B827-4A0DE94E342D}"/>
    <cellStyle name="Вычисление 3 5 5" xfId="830" xr:uid="{3604E49E-ED0E-47BA-9E88-C6E918D34F8F}"/>
    <cellStyle name="Вычисление 3 5 5 10" xfId="18377" xr:uid="{85056B06-5C1F-4BBB-96EF-715BCC7B9102}"/>
    <cellStyle name="Вычисление 3 5 5 2" xfId="2191" xr:uid="{A36F4E31-F57C-4E5E-B743-81D3F3215153}"/>
    <cellStyle name="Вычисление 3 5 5 2 2" xfId="4449" xr:uid="{A55A5F10-1147-429F-84BE-C3626A3E368A}"/>
    <cellStyle name="Вычисление 3 5 5 2 3" xfId="9074" xr:uid="{85F90602-081F-413E-B593-51A4267062D3}"/>
    <cellStyle name="Вычисление 3 5 5 2 4" xfId="12064" xr:uid="{AB70C587-15AE-4664-894B-741D77988833}"/>
    <cellStyle name="Вычисление 3 5 5 2 5" xfId="14984" xr:uid="{1DEBC740-4368-4791-89C4-3BE2B19FC7DB}"/>
    <cellStyle name="Вычисление 3 5 5 2 6" xfId="19726" xr:uid="{4F2B7D08-830E-4A9C-AFED-D21A298AD466}"/>
    <cellStyle name="Вычисление 3 5 5 3" xfId="1419" xr:uid="{DD4850FC-36AD-4425-87E0-BEF7245DDD86}"/>
    <cellStyle name="Вычисление 3 5 5 3 2" xfId="3684" xr:uid="{04E6DC4C-BAE0-46DD-B89B-466622FA47F3}"/>
    <cellStyle name="Вычисление 3 5 5 3 3" xfId="7654" xr:uid="{7E1BA366-89D0-4679-A8B5-6EBEDA14C01E}"/>
    <cellStyle name="Вычисление 3 5 5 3 4" xfId="11291" xr:uid="{F5446E23-99B2-41CE-963D-18A4E938B416}"/>
    <cellStyle name="Вычисление 3 5 5 3 5" xfId="15066" xr:uid="{27E9280B-FD43-4524-A46B-EC13D7424784}"/>
    <cellStyle name="Вычисление 3 5 5 3 6" xfId="18961" xr:uid="{0390E90A-E356-4A95-9191-ED2CC7F93BBF}"/>
    <cellStyle name="Вычисление 3 5 5 4" xfId="3100" xr:uid="{67B63ABC-EE1B-45D1-AC1F-BE9AB51B4A4C}"/>
    <cellStyle name="Вычисление 3 5 5 5" xfId="6613" xr:uid="{89CE036D-1D64-4FD6-B50D-CEDBD5AC7F1D}"/>
    <cellStyle name="Вычисление 3 5 5 6" xfId="8204" xr:uid="{CDF0DA15-1C5E-4ABF-9427-B2E60AB8E0F1}"/>
    <cellStyle name="Вычисление 3 5 5 7" xfId="10702" xr:uid="{E6BE8DE5-2B6C-4C83-9BAA-4B8A2A01DE85}"/>
    <cellStyle name="Вычисление 3 5 5 8" xfId="15801" xr:uid="{C3FEBC6C-850D-4AD2-AFE4-2BB0E1C91C01}"/>
    <cellStyle name="Вычисление 3 5 5 9" xfId="16562" xr:uid="{9FDE53AB-3F58-415C-9779-5C70E6C48ABF}"/>
    <cellStyle name="Вычисление 3 5 6" xfId="906" xr:uid="{EC82E8C6-F8C5-49EF-91A8-9AF3ED05E06E}"/>
    <cellStyle name="Вычисление 3 5 6 10" xfId="18453" xr:uid="{7E91792F-41D6-4368-B6A2-C8D180ACD254}"/>
    <cellStyle name="Вычисление 3 5 6 2" xfId="2267" xr:uid="{120C0DA0-5D77-40AB-B2F3-16D0B0A14A12}"/>
    <cellStyle name="Вычисление 3 5 6 2 2" xfId="4525" xr:uid="{5FB84859-705B-44A4-B131-C6D6A16702DF}"/>
    <cellStyle name="Вычисление 3 5 6 2 3" xfId="9150" xr:uid="{CD38813D-B875-4C8F-B8A0-5BFEA13792DB}"/>
    <cellStyle name="Вычисление 3 5 6 2 4" xfId="12140" xr:uid="{DC2C8E4A-330C-490F-9047-C475213DBA61}"/>
    <cellStyle name="Вычисление 3 5 6 2 5" xfId="13516" xr:uid="{0F77D77C-5FDA-40D4-8732-50DE50805004}"/>
    <cellStyle name="Вычисление 3 5 6 2 6" xfId="19802" xr:uid="{21E3EBEC-7B42-4A93-9662-4B3E4D7B5957}"/>
    <cellStyle name="Вычисление 3 5 6 3" xfId="1495" xr:uid="{3469A10A-2360-48C1-9EC6-3FD6895DFCB1}"/>
    <cellStyle name="Вычисление 3 5 6 3 2" xfId="3760" xr:uid="{21DD99E0-A0D9-4F96-A405-93314A7CE3DA}"/>
    <cellStyle name="Вычисление 3 5 6 3 3" xfId="7613" xr:uid="{23CD7735-B67C-4E10-A668-E6C5719C3356}"/>
    <cellStyle name="Вычисление 3 5 6 3 4" xfId="11367" xr:uid="{7726F9E1-7309-4534-B0DF-51BD6F365B30}"/>
    <cellStyle name="Вычисление 3 5 6 3 5" xfId="13639" xr:uid="{0055F6B8-C376-45DF-B514-E05ECF308BAF}"/>
    <cellStyle name="Вычисление 3 5 6 3 6" xfId="19037" xr:uid="{31B9B201-560D-49FE-B8FA-0ED57573FF4C}"/>
    <cellStyle name="Вычисление 3 5 6 4" xfId="3176" xr:uid="{C840BBAB-E668-4B3D-A93F-E5BCB3496E40}"/>
    <cellStyle name="Вычисление 3 5 6 5" xfId="6614" xr:uid="{0DD860D8-51B0-4523-8784-D20F45929DB7}"/>
    <cellStyle name="Вычисление 3 5 6 6" xfId="8136" xr:uid="{F7E1DEB8-F9F3-47B1-9973-C55B50041BA8}"/>
    <cellStyle name="Вычисление 3 5 6 7" xfId="10778" xr:uid="{FBA6A6CF-0EFC-48AB-9A65-93208935B085}"/>
    <cellStyle name="Вычисление 3 5 6 8" xfId="15934" xr:uid="{2D1B20B4-E00E-4F90-A542-BC2DF9B68A06}"/>
    <cellStyle name="Вычисление 3 5 6 9" xfId="16638" xr:uid="{B7B68F8B-2997-4E3B-9F1C-7C569BFBE63B}"/>
    <cellStyle name="Вычисление 3 5 7" xfId="974" xr:uid="{B39D829B-D47C-4F59-990A-E74D2F5BF1D0}"/>
    <cellStyle name="Вычисление 3 5 7 10" xfId="18521" xr:uid="{783FEF83-B3FE-4860-930F-5648CCB3290E}"/>
    <cellStyle name="Вычисление 3 5 7 2" xfId="2335" xr:uid="{45B6002D-6F3A-4394-97F5-D2E3DAF294AB}"/>
    <cellStyle name="Вычисление 3 5 7 2 2" xfId="4593" xr:uid="{6220ACCE-B800-4A26-A729-8F39BF12F02D}"/>
    <cellStyle name="Вычисление 3 5 7 2 3" xfId="9218" xr:uid="{34BF2371-2AD8-471B-92F3-0D8FF88F80B1}"/>
    <cellStyle name="Вычисление 3 5 7 2 4" xfId="12208" xr:uid="{F564AA95-6712-48F4-B3F3-87BFB712FDCB}"/>
    <cellStyle name="Вычисление 3 5 7 2 5" xfId="14631" xr:uid="{F36A4FFB-2B60-4020-9243-E578B66E7DBB}"/>
    <cellStyle name="Вычисление 3 5 7 2 6" xfId="19870" xr:uid="{53A0602D-B9C7-432B-9B30-C4DE759EBB51}"/>
    <cellStyle name="Вычисление 3 5 7 3" xfId="1563" xr:uid="{F0D9580C-F75A-405E-A384-49172899E99B}"/>
    <cellStyle name="Вычисление 3 5 7 3 2" xfId="3828" xr:uid="{713D8396-B329-4422-9A92-90D64BF4AEA2}"/>
    <cellStyle name="Вычисление 3 5 7 3 3" xfId="7560" xr:uid="{7F9B14D8-DB41-4F7A-A815-6A0BF58F8E2A}"/>
    <cellStyle name="Вычисление 3 5 7 3 4" xfId="11435" xr:uid="{4FAC901F-0DE8-49E3-8126-F86820B426E2}"/>
    <cellStyle name="Вычисление 3 5 7 3 5" xfId="10288" xr:uid="{ACB9F574-A953-434E-8DEE-4E24DFFB266B}"/>
    <cellStyle name="Вычисление 3 5 7 3 6" xfId="19105" xr:uid="{BF6D490A-DD8B-442E-B4E1-11B164C86EE2}"/>
    <cellStyle name="Вычисление 3 5 7 4" xfId="3244" xr:uid="{889DE0E6-33BD-4D45-817D-B1FA382499A2}"/>
    <cellStyle name="Вычисление 3 5 7 5" xfId="6615" xr:uid="{09C1ECB5-64D4-4399-8682-C92235C6DF09}"/>
    <cellStyle name="Вычисление 3 5 7 6" xfId="8076" xr:uid="{C8F15093-60A1-4BD3-A74B-A8118A75F9C2}"/>
    <cellStyle name="Вычисление 3 5 7 7" xfId="10846" xr:uid="{00705C6A-3773-4974-A937-CFE2112D78EE}"/>
    <cellStyle name="Вычисление 3 5 7 8" xfId="13410" xr:uid="{16017C42-A808-4E40-A494-6639E719569A}"/>
    <cellStyle name="Вычисление 3 5 7 9" xfId="16706" xr:uid="{AD34DD9E-0F16-4747-A893-A9E98AE46912}"/>
    <cellStyle name="Вычисление 3 5 8" xfId="1049" xr:uid="{1EA47AB5-1CE5-45AD-8FF1-4E22E63E73FB}"/>
    <cellStyle name="Вычисление 3 5 8 2" xfId="2410" xr:uid="{90A2C210-8E61-43C4-B462-B77D821E0625}"/>
    <cellStyle name="Вычисление 3 5 8 2 2" xfId="4668" xr:uid="{E37DF348-26F2-40E7-9D77-2B32DEB4974F}"/>
    <cellStyle name="Вычисление 3 5 8 2 3" xfId="9293" xr:uid="{0D5AEA2E-44E5-46AD-BD8F-C1755BF79627}"/>
    <cellStyle name="Вычисление 3 5 8 2 4" xfId="12283" xr:uid="{80FD35BD-4E08-402C-A283-B2EE3812AE11}"/>
    <cellStyle name="Вычисление 3 5 8 2 5" xfId="15860" xr:uid="{8166966C-E8D7-4E4B-A053-43A9190C8640}"/>
    <cellStyle name="Вычисление 3 5 8 2 6" xfId="19945" xr:uid="{CB344015-1C82-4A78-B1B1-1E354602B2D2}"/>
    <cellStyle name="Вычисление 3 5 8 3" xfId="3319" xr:uid="{943B206A-CEBD-4E62-9F4F-D16CAA34CF3D}"/>
    <cellStyle name="Вычисление 3 5 8 4" xfId="6616" xr:uid="{0DF485C2-9D31-482B-9007-09A79C6AD1CB}"/>
    <cellStyle name="Вычисление 3 5 8 5" xfId="7994" xr:uid="{25A21A4C-2D01-4974-B806-B8DC94496689}"/>
    <cellStyle name="Вычисление 3 5 8 6" xfId="10921" xr:uid="{0E9C2175-FFAE-4123-ACA6-2419072D4614}"/>
    <cellStyle name="Вычисление 3 5 8 7" xfId="13376" xr:uid="{3A68428E-2D7B-4403-802D-6B6A652DA02C}"/>
    <cellStyle name="Вычисление 3 5 8 8" xfId="18596" xr:uid="{1A8DA79B-0ACB-4BE5-B111-CF08ADCE1CDE}"/>
    <cellStyle name="Вычисление 3 5 9" xfId="1854" xr:uid="{45C248DF-EA06-405C-BCCC-9DC9FDE0CCB2}"/>
    <cellStyle name="Вычисление 3 5 9 2" xfId="4112" xr:uid="{A2CC9CE3-B2F8-4855-860A-390AD3862AC1}"/>
    <cellStyle name="Вычисление 3 5 9 3" xfId="8737" xr:uid="{A3150DDB-0F18-4BF7-B15F-39E54D5BEA93}"/>
    <cellStyle name="Вычисление 3 5 9 4" xfId="11727" xr:uid="{1630A0EC-A803-4EB0-B37A-A895690E33CA}"/>
    <cellStyle name="Вычисление 3 5 9 5" xfId="15075" xr:uid="{489E9FF1-CA57-4677-B1F9-6AAA68B6C990}"/>
    <cellStyle name="Вычисление 3 5 9 6" xfId="19389" xr:uid="{D4947B22-5C3C-498B-B89A-13D80944A571}"/>
    <cellStyle name="Вычисление 3 6" xfId="157" xr:uid="{43AA73B9-3583-4CA3-AE2F-94507BAD1A90}"/>
    <cellStyle name="Вычисление 3 6 10" xfId="8505" xr:uid="{779F6413-D44B-406D-BFAD-168D9893DB75}"/>
    <cellStyle name="Вычисление 3 6 11" xfId="10361" xr:uid="{E17DF27F-197E-4718-A3FD-D28B736F9CEE}"/>
    <cellStyle name="Вычисление 3 6 12" xfId="15319" xr:uid="{4B81A138-4F40-4F22-9D3D-BDE5573E9D8A}"/>
    <cellStyle name="Вычисление 3 6 13" xfId="16221" xr:uid="{5B52983D-A339-457F-81E2-2B81FAE21999}"/>
    <cellStyle name="Вычисление 3 6 14" xfId="17800" xr:uid="{3B177AC7-3811-433B-8860-E925A7369A55}"/>
    <cellStyle name="Вычисление 3 6 15" xfId="18037" xr:uid="{088FF054-8188-4326-B83D-D9C8FAD063F4}"/>
    <cellStyle name="Вычисление 3 6 2" xfId="1681" xr:uid="{13C8FD07-840C-4D16-8A7B-B74982CA9750}"/>
    <cellStyle name="Вычисление 3 6 2 2" xfId="3940" xr:uid="{B9B3FE31-20C1-4F77-88AE-EB0E8CC238F6}"/>
    <cellStyle name="Вычисление 3 6 2 3" xfId="6618" xr:uid="{71074C20-2FA0-420F-8E4E-E1171E87A211}"/>
    <cellStyle name="Вычисление 3 6 2 4" xfId="7446" xr:uid="{653E55B2-87B2-40CF-AA5B-D495A482D9D6}"/>
    <cellStyle name="Вычисление 3 6 2 5" xfId="11553" xr:uid="{133F9976-620A-412B-AB55-5C4AA7222A8F}"/>
    <cellStyle name="Вычисление 3 6 2 6" xfId="13439" xr:uid="{2EF6270F-29AB-44B9-BAC2-87F32944548A}"/>
    <cellStyle name="Вычисление 3 6 2 7" xfId="19217" xr:uid="{120F68CE-7BAB-4402-8861-418DAC3B01CA}"/>
    <cellStyle name="Вычисление 3 6 3" xfId="1856" xr:uid="{1D3259C7-11A2-4C3F-BF9E-E29760DBA20B}"/>
    <cellStyle name="Вычисление 3 6 3 2" xfId="4114" xr:uid="{DD7EAD7E-0B65-4A8A-A9DA-071505CD4682}"/>
    <cellStyle name="Вычисление 3 6 3 3" xfId="6619" xr:uid="{B01362FC-1069-4FEB-B266-7F9B483D5A7B}"/>
    <cellStyle name="Вычисление 3 6 3 4" xfId="8739" xr:uid="{A9D3F322-9EA1-4346-8886-CADDAE0AA15F}"/>
    <cellStyle name="Вычисление 3 6 3 5" xfId="11729" xr:uid="{EB8F1DD9-BE80-42F6-B727-5C0744BA0561}"/>
    <cellStyle name="Вычисление 3 6 3 6" xfId="14250" xr:uid="{2F3C0EA3-8FD6-4212-A6D1-A01FB5BF5764}"/>
    <cellStyle name="Вычисление 3 6 3 7" xfId="19391" xr:uid="{5BBE3080-57DD-41AF-BD62-1CFF898B6468}"/>
    <cellStyle name="Вычисление 3 6 4" xfId="1078" xr:uid="{B74F5E6A-0588-4638-A537-A180598D13AE}"/>
    <cellStyle name="Вычисление 3 6 4 2" xfId="3343" xr:uid="{BFC0C56A-5132-4063-81AA-5232A4E9EDDA}"/>
    <cellStyle name="Вычисление 3 6 4 3" xfId="6620" xr:uid="{3D9C26EA-3830-43A3-8897-F2793A39D4D5}"/>
    <cellStyle name="Вычисление 3 6 4 4" xfId="7967" xr:uid="{328E2AB4-C51A-4AD8-84D5-17E120F0DC7E}"/>
    <cellStyle name="Вычисление 3 6 4 5" xfId="10950" xr:uid="{6AE3AE0B-D5F3-4605-9815-40DBC510E51D}"/>
    <cellStyle name="Вычисление 3 6 4 6" xfId="16042" xr:uid="{36480527-F732-4165-9B35-E9A949B05EA5}"/>
    <cellStyle name="Вычисление 3 6 4 7" xfId="18620" xr:uid="{6B565988-FE1D-4B8A-A842-038E95704066}"/>
    <cellStyle name="Вычисление 3 6 5" xfId="2486" xr:uid="{E3BCC0E0-9028-4A26-97AA-B420052BD963}"/>
    <cellStyle name="Вычисление 3 6 5 2" xfId="4741" xr:uid="{4F2B23F8-AAEA-49B6-BDC6-08C703D087A9}"/>
    <cellStyle name="Вычисление 3 6 5 3" xfId="6621" xr:uid="{4F285D59-4015-449D-B3E0-7B4AC87C78BC}"/>
    <cellStyle name="Вычисление 3 6 5 4" xfId="9369" xr:uid="{F23277FA-8C7A-4429-AAF4-F942DC5EC68E}"/>
    <cellStyle name="Вычисление 3 6 5 5" xfId="12359" xr:uid="{31DA2E2C-6599-4C39-8682-43FCFD0BEFD1}"/>
    <cellStyle name="Вычисление 3 6 5 6" xfId="14188" xr:uid="{BBA62756-609E-40EB-8631-B1347EB55B7D}"/>
    <cellStyle name="Вычисление 3 6 5 7" xfId="16794" xr:uid="{847C973C-A008-435F-9C93-992F4C376A99}"/>
    <cellStyle name="Вычисление 3 6 5 8" xfId="20018" xr:uid="{8AC0F402-7F58-4D83-AE43-0FE3A6C823EB}"/>
    <cellStyle name="Вычисление 3 6 6" xfId="2763" xr:uid="{6CEAA249-12C6-4A12-94A0-BE3F361D9131}"/>
    <cellStyle name="Вычисление 3 6 6 2" xfId="5013" xr:uid="{0DD99E87-2958-4368-BDFA-BE1271A8F326}"/>
    <cellStyle name="Вычисление 3 6 6 3" xfId="6622" xr:uid="{DAA2AE62-FC5A-42D5-A86C-4C4E7D10C1B2}"/>
    <cellStyle name="Вычисление 3 6 6 4" xfId="9644" xr:uid="{DB0A625E-F03F-4F22-B978-EED73727258F}"/>
    <cellStyle name="Вычисление 3 6 6 5" xfId="12634" xr:uid="{C4C66BD2-3C13-4FB1-8CBE-22D8665E6DCC}"/>
    <cellStyle name="Вычисление 3 6 6 6" xfId="15279" xr:uid="{5763E55A-88F4-4A27-8F4D-5DEF89053B9D}"/>
    <cellStyle name="Вычисление 3 6 6 7" xfId="17066" xr:uid="{A4642EDB-434B-4C6F-9D79-04E832AD1B7E}"/>
    <cellStyle name="Вычисление 3 6 6 8" xfId="20292" xr:uid="{77E71E7F-3797-47C7-859F-98BEAD4FD939}"/>
    <cellStyle name="Вычисление 3 6 7" xfId="489" xr:uid="{AA54467F-E4B1-42C2-ADA3-743645CEF6DF}"/>
    <cellStyle name="Вычисление 3 6 7 2" xfId="5221" xr:uid="{E1421D77-403D-42F1-A4BD-5B5609A1FA08}"/>
    <cellStyle name="Вычисление 3 6 7 3" xfId="9850" xr:uid="{38E9FC1E-6118-46E0-8DD2-74747CF4374F}"/>
    <cellStyle name="Вычисление 3 6 7 4" xfId="12842" xr:uid="{61E305B4-FA07-4AB1-BE61-AD849DFB9CD9}"/>
    <cellStyle name="Вычисление 3 6 7 5" xfId="15436" xr:uid="{10B0978A-D964-4B9F-A2B1-14398D9E3987}"/>
    <cellStyle name="Вычисление 3 6 7 6" xfId="17272" xr:uid="{320F7DFE-A244-46DE-8B84-540D9F7EC961}"/>
    <cellStyle name="Вычисление 3 6 8" xfId="5497" xr:uid="{9430D4A3-1923-43B9-990D-2AAE9CAE6E57}"/>
    <cellStyle name="Вычисление 3 6 8 2" xfId="10128" xr:uid="{CD6ABB49-5772-4105-BDFB-785D4D787927}"/>
    <cellStyle name="Вычисление 3 6 8 3" xfId="13120" xr:uid="{ED92A2F4-9D2A-4327-BBCA-0FC0E211C741}"/>
    <cellStyle name="Вычисление 3 6 8 4" xfId="13724" xr:uid="{55F91646-3751-4AC2-8E52-890A15C924A4}"/>
    <cellStyle name="Вычисление 3 6 8 5" xfId="17546" xr:uid="{97D8B523-48D2-45CF-B9D0-5D774D18DAFD}"/>
    <cellStyle name="Вычисление 3 6 9" xfId="6617" xr:uid="{FD0FD53D-EAB9-4C6E-9855-A95672DC2281}"/>
    <cellStyle name="Вычисление 3 7" xfId="234" xr:uid="{E06EC737-2401-481C-A7E5-0FE63AA7E53B}"/>
    <cellStyle name="Вычисление 3 7 10" xfId="8426" xr:uid="{55021829-9002-4B4F-B046-9A772573229B}"/>
    <cellStyle name="Вычисление 3 7 11" xfId="10441" xr:uid="{3BE4542B-1423-44E6-9F50-206F8190E55A}"/>
    <cellStyle name="Вычисление 3 7 12" xfId="15984" xr:uid="{8F340F55-9769-4D75-A913-E55BEB721376}"/>
    <cellStyle name="Вычисление 3 7 13" xfId="16301" xr:uid="{040A9E9B-3516-4B35-8A5A-48356802AD66}"/>
    <cellStyle name="Вычисление 3 7 14" xfId="17877" xr:uid="{4EC0D747-4A50-42B9-9797-7AE77270AABC}"/>
    <cellStyle name="Вычисление 3 7 15" xfId="18112" xr:uid="{A8DA3CBB-A793-4C69-9607-84D196EFA058}"/>
    <cellStyle name="Вычисление 3 7 2" xfId="1757" xr:uid="{10069D9A-316E-481B-8EBF-CA7724F00C73}"/>
    <cellStyle name="Вычисление 3 7 2 2" xfId="4015" xr:uid="{6BDBF0E2-D1F2-422C-BE62-48C77BB2EDDC}"/>
    <cellStyle name="Вычисление 3 7 2 3" xfId="6624" xr:uid="{FAAFDD3E-663E-48C4-BE65-A53271297334}"/>
    <cellStyle name="Вычисление 3 7 2 4" xfId="7261" xr:uid="{3A8A75A8-FEF5-4D88-9097-36022BDF5F0F}"/>
    <cellStyle name="Вычисление 3 7 2 5" xfId="11630" xr:uid="{5AE1581F-9D07-4C35-90D7-FF3107082C82}"/>
    <cellStyle name="Вычисление 3 7 2 6" xfId="13873" xr:uid="{CEF7AF15-F616-4393-BF59-FB3932CE32E5}"/>
    <cellStyle name="Вычисление 3 7 2 7" xfId="19292" xr:uid="{74CB9FFC-F5B3-4A08-A6B8-FEEAC55591A4}"/>
    <cellStyle name="Вычисление 3 7 3" xfId="1629" xr:uid="{8033C144-2071-4B85-9141-C0BB41DE11F5}"/>
    <cellStyle name="Вычисление 3 7 3 2" xfId="3889" xr:uid="{1CA916D0-CA55-41FF-A464-2169E1DDCB59}"/>
    <cellStyle name="Вычисление 3 7 3 3" xfId="6625" xr:uid="{98E75957-3FFE-4707-A235-A613C81C9A1B}"/>
    <cellStyle name="Вычисление 3 7 3 4" xfId="7381" xr:uid="{5F69E01D-AF4D-47E0-BD8A-61171505A8FD}"/>
    <cellStyle name="Вычисление 3 7 3 5" xfId="11500" xr:uid="{6AD2B429-3B00-4B90-BC47-5CC1AD1FC141}"/>
    <cellStyle name="Вычисление 3 7 3 6" xfId="13572" xr:uid="{CEE077B0-1EF3-4F98-9249-A5BBB14B8188}"/>
    <cellStyle name="Вычисление 3 7 3 7" xfId="19166" xr:uid="{91A180C8-917A-4E39-AC9B-F6A58420550F}"/>
    <cellStyle name="Вычисление 3 7 4" xfId="1158" xr:uid="{B631DD39-1A2F-479C-8E14-E479A38BCFDD}"/>
    <cellStyle name="Вычисление 3 7 4 2" xfId="3423" xr:uid="{E5407687-B7F9-4C7C-8838-5FA925FEE1FD}"/>
    <cellStyle name="Вычисление 3 7 4 3" xfId="6626" xr:uid="{D4F1891C-0D7D-4038-A7FE-26DA9A66C629}"/>
    <cellStyle name="Вычисление 3 7 4 4" xfId="7884" xr:uid="{E211371C-42BB-40D5-91FF-BC1A7322C95B}"/>
    <cellStyle name="Вычисление 3 7 4 5" xfId="11030" xr:uid="{16548E43-571A-47FF-8B7B-FB50257E845B}"/>
    <cellStyle name="Вычисление 3 7 4 6" xfId="14306" xr:uid="{C7A18659-31AD-460A-87EB-FC36BA3B4567}"/>
    <cellStyle name="Вычисление 3 7 4 7" xfId="18700" xr:uid="{B9A64408-5367-43E9-86E1-00438CF29EDC}"/>
    <cellStyle name="Вычисление 3 7 5" xfId="2547" xr:uid="{68291907-3D89-4C66-B780-2C51AB1A1FCC}"/>
    <cellStyle name="Вычисление 3 7 5 2" xfId="4799" xr:uid="{45BBB7BB-D016-4136-B552-4B58A70F0E9C}"/>
    <cellStyle name="Вычисление 3 7 5 3" xfId="6627" xr:uid="{374EB390-AD0F-4D2E-B766-EE863EA85830}"/>
    <cellStyle name="Вычисление 3 7 5 4" xfId="9429" xr:uid="{DAB38C81-33A2-4B51-A7CA-8248F6E2B6E2}"/>
    <cellStyle name="Вычисление 3 7 5 5" xfId="12419" xr:uid="{203A69DC-39A5-40EF-9EEB-6F9BB049A7E3}"/>
    <cellStyle name="Вычисление 3 7 5 6" xfId="15380" xr:uid="{3E12F6BD-D511-4AE5-AF3D-7F5FCE3559C0}"/>
    <cellStyle name="Вычисление 3 7 5 7" xfId="16852" xr:uid="{F7A9E7EA-2E99-49A1-B2AB-473F1DC1BFF0}"/>
    <cellStyle name="Вычисление 3 7 5 8" xfId="20077" xr:uid="{42FB6BA4-2AC3-4138-B2AE-B3462C0BFEEE}"/>
    <cellStyle name="Вычисление 3 7 6" xfId="2838" xr:uid="{2BB9DE5E-5011-4E11-83BF-0C3EA08E80E0}"/>
    <cellStyle name="Вычисление 3 7 6 2" xfId="5088" xr:uid="{89EE7BE4-6901-4B1E-83F3-36389E80A0BC}"/>
    <cellStyle name="Вычисление 3 7 6 3" xfId="6628" xr:uid="{26E51BEA-93E1-4566-9C11-BC110566EF8C}"/>
    <cellStyle name="Вычисление 3 7 6 4" xfId="9719" xr:uid="{51E89E2F-61BE-4C14-B547-C77823E63DB6}"/>
    <cellStyle name="Вычисление 3 7 6 5" xfId="12709" xr:uid="{6B8904A2-56F1-478A-BBC8-77B1CA2A85CE}"/>
    <cellStyle name="Вычисление 3 7 6 6" xfId="15337" xr:uid="{7BA116A0-D2A0-4C88-9977-341130BC159E}"/>
    <cellStyle name="Вычисление 3 7 6 7" xfId="17141" xr:uid="{C6D8E1F2-8941-4E9B-809F-314780BB8811}"/>
    <cellStyle name="Вычисление 3 7 6 8" xfId="20367" xr:uid="{41659BDB-0C9F-4EF8-9094-D63DD8D7425E}"/>
    <cellStyle name="Вычисление 3 7 7" xfId="569" xr:uid="{75FD5D66-E1FF-401A-BE5B-A57EC2B6BCDD}"/>
    <cellStyle name="Вычисление 3 7 7 2" xfId="5334" xr:uid="{1360FFBF-8B9F-4137-A467-C52515F5A925}"/>
    <cellStyle name="Вычисление 3 7 7 3" xfId="9963" xr:uid="{1EF0B5FC-E1BE-498D-9C7F-951862C778A2}"/>
    <cellStyle name="Вычисление 3 7 7 4" xfId="12955" xr:uid="{CCDA921E-26C4-4C7E-94DB-564DDB1159C7}"/>
    <cellStyle name="Вычисление 3 7 7 5" xfId="14075" xr:uid="{1D5E650E-9680-45E5-BB9D-10E0F4B75489}"/>
    <cellStyle name="Вычисление 3 7 7 6" xfId="17384" xr:uid="{181951FF-C75C-4ADF-9E39-449315D6379B}"/>
    <cellStyle name="Вычисление 3 7 8" xfId="5572" xr:uid="{AF01F057-D797-4D47-BEAA-74291402798D}"/>
    <cellStyle name="Вычисление 3 7 8 2" xfId="10203" xr:uid="{906F6B8C-D5CA-4DAC-B4C5-CBD1D60F4D57}"/>
    <cellStyle name="Вычисление 3 7 8 3" xfId="13195" xr:uid="{866539C8-033B-4754-BB4C-432D9CA0FCC4}"/>
    <cellStyle name="Вычисление 3 7 8 4" xfId="14328" xr:uid="{57BA18B4-9F49-4F7C-9165-54D49D8224EF}"/>
    <cellStyle name="Вычисление 3 7 8 5" xfId="17621" xr:uid="{DADD3572-922B-427C-8D17-71781D8E83E4}"/>
    <cellStyle name="Вычисление 3 7 9" xfId="6623" xr:uid="{5F51045B-9375-4625-A268-0BD7A1262C76}"/>
    <cellStyle name="Вычисление 3 8" xfId="649" xr:uid="{A46070A2-833F-402A-BD19-711CA8E2E221}"/>
    <cellStyle name="Вычисление 3 8 10" xfId="18196" xr:uid="{1F62D5A2-EFEF-42CD-8994-3917BF5C84F4}"/>
    <cellStyle name="Вычисление 3 8 2" xfId="2010" xr:uid="{EAB057F1-61CD-4E44-A68E-E809845F282C}"/>
    <cellStyle name="Вычисление 3 8 2 2" xfId="4268" xr:uid="{10B4A772-B02A-4B1E-AB7A-B3493FBFEE32}"/>
    <cellStyle name="Вычисление 3 8 2 3" xfId="8893" xr:uid="{78932EFF-1DDD-4138-946D-32F16803C7F7}"/>
    <cellStyle name="Вычисление 3 8 2 4" xfId="11883" xr:uid="{BB6B2B71-D815-43CE-A7DD-C2752A532A29}"/>
    <cellStyle name="Вычисление 3 8 2 5" xfId="15437" xr:uid="{98400762-A147-42CE-971C-1EFD7A9D1E93}"/>
    <cellStyle name="Вычисление 3 8 2 6" xfId="19545" xr:uid="{0983777D-EB3C-49B3-88BA-D0E5479DF685}"/>
    <cellStyle name="Вычисление 3 8 3" xfId="1238" xr:uid="{070E9BDD-20AE-4201-85F5-63E72B3D53E5}"/>
    <cellStyle name="Вычисление 3 8 3 2" xfId="3503" xr:uid="{97093920-D569-4119-8629-EF0B1CFE1A20}"/>
    <cellStyle name="Вычисление 3 8 3 3" xfId="7802" xr:uid="{669DE5B8-CA87-4B8E-A8AB-E6D8055232CF}"/>
    <cellStyle name="Вычисление 3 8 3 4" xfId="11110" xr:uid="{E0EFB941-424A-4950-A895-B869C1BD850D}"/>
    <cellStyle name="Вычисление 3 8 3 5" xfId="13268" xr:uid="{D138DACA-93AA-4E2C-8C4B-F79585658757}"/>
    <cellStyle name="Вычисление 3 8 3 6" xfId="18780" xr:uid="{D03A7B36-7EF9-47B8-B592-68B4AAAC3621}"/>
    <cellStyle name="Вычисление 3 8 4" xfId="2919" xr:uid="{26AF2D98-A5A5-4289-8AF9-44299CC5B6B5}"/>
    <cellStyle name="Вычисление 3 8 5" xfId="6629" xr:uid="{455A3FEF-7029-4E6D-935E-2CA982FA8B38}"/>
    <cellStyle name="Вычисление 3 8 6" xfId="8375" xr:uid="{E6833139-B82E-49CD-8051-409DF2144210}"/>
    <cellStyle name="Вычисление 3 8 7" xfId="10521" xr:uid="{4BA91AC9-0CB1-4649-8DEF-7C19446FC977}"/>
    <cellStyle name="Вычисление 3 8 8" xfId="15999" xr:uid="{817F9E83-C76C-402A-BCF7-073F756B927F}"/>
    <cellStyle name="Вычисление 3 8 9" xfId="16381" xr:uid="{7B796EA3-297C-45CB-B8E4-F98C9323FAA0}"/>
    <cellStyle name="Вычисление 3 9" xfId="770" xr:uid="{241782F0-0F61-4945-AD46-0591D006F8D1}"/>
    <cellStyle name="Вычисление 3 9 10" xfId="18317" xr:uid="{B240473F-024F-4583-8F2E-F152D34C57BD}"/>
    <cellStyle name="Вычисление 3 9 2" xfId="2131" xr:uid="{30001AA0-6ADD-4D47-AE72-326307601B33}"/>
    <cellStyle name="Вычисление 3 9 2 2" xfId="4389" xr:uid="{C24E774F-B1D5-4025-9EBF-9A5A6E39E7F8}"/>
    <cellStyle name="Вычисление 3 9 2 3" xfId="9014" xr:uid="{4FF10E18-F794-4E8F-914F-70390890E273}"/>
    <cellStyle name="Вычисление 3 9 2 4" xfId="12004" xr:uid="{75B6EE14-EEBC-41F3-972B-D0239A099282}"/>
    <cellStyle name="Вычисление 3 9 2 5" xfId="14349" xr:uid="{DE044D04-755E-4ECC-B6EA-2A0D0BBCF201}"/>
    <cellStyle name="Вычисление 3 9 2 6" xfId="19666" xr:uid="{21896A21-CEE3-42A0-BB1B-019CC3CBAED3}"/>
    <cellStyle name="Вычисление 3 9 3" xfId="1359" xr:uid="{36FA65DE-F881-4D1F-B6CD-14B40BAAE3C6}"/>
    <cellStyle name="Вычисление 3 9 3 2" xfId="3624" xr:uid="{7B9C8B74-A0C1-4197-B5D5-72A19B1DF41B}"/>
    <cellStyle name="Вычисление 3 9 3 3" xfId="7697" xr:uid="{AC0E8E70-D12C-443A-870D-33655CA678BE}"/>
    <cellStyle name="Вычисление 3 9 3 4" xfId="11231" xr:uid="{326CF21F-436F-46A8-BE83-61530661D04F}"/>
    <cellStyle name="Вычисление 3 9 3 5" xfId="13702" xr:uid="{61A1ECCD-B282-4071-9868-046DFA90F2B7}"/>
    <cellStyle name="Вычисление 3 9 3 6" xfId="18901" xr:uid="{61545D07-5083-4D6F-B189-C0ABC2F8BCDA}"/>
    <cellStyle name="Вычисление 3 9 4" xfId="3040" xr:uid="{59EAF78C-52F7-4520-8EE3-ACCA3BDB0C0C}"/>
    <cellStyle name="Вычисление 3 9 5" xfId="6630" xr:uid="{EECFF25A-6316-4823-9C4E-C0677C80AA3E}"/>
    <cellStyle name="Вычисление 3 9 6" xfId="7957" xr:uid="{7883476D-D618-4978-B3CB-670CC5279277}"/>
    <cellStyle name="Вычисление 3 9 7" xfId="10642" xr:uid="{55148EA9-670B-4BFB-B00B-A00961177BB4}"/>
    <cellStyle name="Вычисление 3 9 8" xfId="15486" xr:uid="{B8199873-EC47-46CB-94AF-D0CE5B48D48B}"/>
    <cellStyle name="Вычисление 3 9 9" xfId="16502" xr:uid="{63CA5D7F-2D47-4D76-AA41-976191D03349}"/>
    <cellStyle name="Вычисление 4" xfId="1833" xr:uid="{0A6C825A-B7F0-4FDD-AC2C-94CDF320B56B}"/>
    <cellStyle name="Вычисление 4 2" xfId="4091" xr:uid="{BF6A2952-B222-44A5-8671-17E0885565B0}"/>
    <cellStyle name="Вычисление 4 3" xfId="8716" xr:uid="{D5C43DE0-8BD8-42CA-B48A-7F02400B9440}"/>
    <cellStyle name="Вычисление 4 4" xfId="11706" xr:uid="{3B9959E0-8F78-43A7-8583-55D400746968}"/>
    <cellStyle name="Вычисление 4 5" xfId="15150" xr:uid="{5DA25DD7-066C-4FF4-8E76-CF8FA255517C}"/>
    <cellStyle name="Вычисление 4 6" xfId="19368" xr:uid="{125D44B6-E0E1-4F4F-85EB-9F719067211E}"/>
    <cellStyle name="Вычисление 5" xfId="1064" xr:uid="{7772B586-9A7A-47A6-8768-6DA94E57EB75}"/>
    <cellStyle name="Вычисление 5 2" xfId="3334" xr:uid="{B0509E01-FA3E-4D3C-9A8B-D205DFD41E83}"/>
    <cellStyle name="Вычисление 5 3" xfId="7982" xr:uid="{447438F5-A3A7-416E-BDBD-4DDB14CB5DB5}"/>
    <cellStyle name="Вычисление 5 4" xfId="10936" xr:uid="{0AE02722-A9AF-4641-B527-BAF3BBECF54B}"/>
    <cellStyle name="Вычисление 5 5" xfId="14205" xr:uid="{9CDCAB7A-CB55-41C6-93A7-69DF046B42CB}"/>
    <cellStyle name="Вычисление 5 6" xfId="18611" xr:uid="{0ED0F8EE-99A2-4975-8375-2BD35A770396}"/>
    <cellStyle name="Вычисление 6" xfId="387" xr:uid="{FA1426CA-C91F-4836-B768-95CBE935FB03}"/>
    <cellStyle name="Вычисление 7" xfId="8628" xr:uid="{BCE3AF5C-3FB9-47CE-A29A-8851D4734C28}"/>
    <cellStyle name="Вычисление 8" xfId="7515" xr:uid="{58E46564-E9DA-41B7-90C3-EAFA9837DA60}"/>
    <cellStyle name="Вычисление 9" xfId="14491" xr:uid="{B8F1E29F-97CA-4AD3-B69F-39EA6CC2AA2D}"/>
    <cellStyle name="Заголовок 1" xfId="339" xr:uid="{AD8F9D5C-6E0C-4D6C-A80E-863A5342A456}"/>
    <cellStyle name="Заголовок 1 2" xfId="38" xr:uid="{00000000-0005-0000-0000-00004C000000}"/>
    <cellStyle name="Заголовок 1 2 2" xfId="6482" xr:uid="{25F0C401-6EF9-43AD-8C37-9DB0AE19306E}"/>
    <cellStyle name="Заголовок 2" xfId="340" xr:uid="{6A8E3CA9-8B93-4C0C-86C4-A0C25766D115}"/>
    <cellStyle name="Заголовок 2 2" xfId="39" xr:uid="{00000000-0005-0000-0000-00004D000000}"/>
    <cellStyle name="Заголовок 2 2 2" xfId="6631" xr:uid="{A66FC403-A678-4E33-8589-E09384A510A6}"/>
    <cellStyle name="Заголовок 3" xfId="341" xr:uid="{09B5F0A3-87FA-4424-9D55-9A6FB440679C}"/>
    <cellStyle name="Заголовок 3 2" xfId="40" xr:uid="{00000000-0005-0000-0000-00004E000000}"/>
    <cellStyle name="Заголовок 3 2 2" xfId="2456" xr:uid="{B6280B25-9DAB-4E9C-BA7A-F6C56FB81720}"/>
    <cellStyle name="Заголовок 3 2 2 2" xfId="6633" xr:uid="{F90187DA-E46E-4C44-A99F-BBCD563D9FF2}"/>
    <cellStyle name="Заголовок 3 2 3" xfId="2574" xr:uid="{255FF297-4287-44B4-875B-874D4165620E}"/>
    <cellStyle name="Заголовок 3 2 3 2" xfId="6634" xr:uid="{C48A093A-525F-4B55-9A14-EC1CF98BEE7D}"/>
    <cellStyle name="Заголовок 3 2 4" xfId="393" xr:uid="{90A6B4E4-A4AB-46D8-B95A-7AC3C211FD01}"/>
    <cellStyle name="Заголовок 3 2 4 2" xfId="6635" xr:uid="{591CC46E-170F-4A0A-8567-F55F51AB1E23}"/>
    <cellStyle name="Заголовок 3 2 5" xfId="6632" xr:uid="{5BFC3C8B-E629-4660-BFEE-8B2BA131DE70}"/>
    <cellStyle name="Заголовок 4" xfId="342" xr:uid="{A64578AD-1303-4244-BC5E-DDD239F9DA35}"/>
    <cellStyle name="Заголовок 4 2" xfId="41" xr:uid="{00000000-0005-0000-0000-00004F000000}"/>
    <cellStyle name="Заголовок 4 2 2" xfId="6268" xr:uid="{AE83A5B2-458B-4A6C-9094-8FB7F9DB7841}"/>
    <cellStyle name="Итог" xfId="343" xr:uid="{5CD4026D-3E3C-4EEB-A8D9-69FEA50D17D9}"/>
    <cellStyle name="Итог 10" xfId="10040" xr:uid="{11CFC09B-CB14-4E48-9046-7BC36EB50326}"/>
    <cellStyle name="Итог 11" xfId="18188" xr:uid="{6B8AE3B0-A193-441E-A79F-513983DA2EDA}"/>
    <cellStyle name="Итог 2" xfId="42" xr:uid="{00000000-0005-0000-0000-000050000000}"/>
    <cellStyle name="Итог 2 10" xfId="747" xr:uid="{8DA5E57D-0967-4234-BD02-1B3C85BD31D4}"/>
    <cellStyle name="Итог 2 10 10" xfId="18294" xr:uid="{A936C1F9-AE48-4EB7-9191-5BEBF02735B0}"/>
    <cellStyle name="Итог 2 10 2" xfId="2108" xr:uid="{D89D5ACC-D394-47F2-88B7-00231CD30487}"/>
    <cellStyle name="Итог 2 10 2 2" xfId="4366" xr:uid="{FB3141BE-3EC1-4B1C-8E63-2D6CE2EBB9DB}"/>
    <cellStyle name="Итог 2 10 2 3" xfId="8991" xr:uid="{4EF1540F-85A4-4B13-9A85-AB94F10DD5A5}"/>
    <cellStyle name="Итог 2 10 2 4" xfId="11981" xr:uid="{8792C437-EC50-46AA-83BB-AE381AA20F65}"/>
    <cellStyle name="Итог 2 10 2 5" xfId="14598" xr:uid="{F5C0D2CB-6637-48E7-814B-9542BD5247A3}"/>
    <cellStyle name="Итог 2 10 2 6" xfId="19643" xr:uid="{C4D5C5EA-31C5-4221-8E2F-D145462778D3}"/>
    <cellStyle name="Итог 2 10 3" xfId="1336" xr:uid="{31E77B0A-10C8-4C17-B290-F0C4BD627B68}"/>
    <cellStyle name="Итог 2 10 3 2" xfId="3601" xr:uid="{516C2406-0C55-416A-89D8-EA939A3CAEA4}"/>
    <cellStyle name="Итог 2 10 3 3" xfId="7718" xr:uid="{45ACE1A6-CF61-47CB-9252-449C7647E026}"/>
    <cellStyle name="Итог 2 10 3 4" xfId="11208" xr:uid="{620149D2-DF4A-4BDC-B205-7CC4DB050CBB}"/>
    <cellStyle name="Итог 2 10 3 5" xfId="14579" xr:uid="{783ED3FA-9BAA-4198-BF94-8E9C84A85B40}"/>
    <cellStyle name="Итог 2 10 3 6" xfId="18878" xr:uid="{331740F6-DE75-4B1C-B7B8-4B410CECF284}"/>
    <cellStyle name="Итог 2 10 4" xfId="3017" xr:uid="{9E745397-3EE1-41CC-A7A9-8F0C0E633B07}"/>
    <cellStyle name="Итог 2 10 5" xfId="6636" xr:uid="{0C855DA8-999E-4553-92BD-794053314939}"/>
    <cellStyle name="Итог 2 10 6" xfId="8286" xr:uid="{10F62FCA-D203-47E9-A80F-E5D28FBC2CC4}"/>
    <cellStyle name="Итог 2 10 7" xfId="10619" xr:uid="{4902324B-9E8B-42E4-B04B-F025C6D354CC}"/>
    <cellStyle name="Итог 2 10 8" xfId="14952" xr:uid="{5672662F-D303-40AF-BF5D-286676A3F0E7}"/>
    <cellStyle name="Итог 2 10 9" xfId="16479" xr:uid="{15B6142A-E461-4BB8-A555-60F543471427}"/>
    <cellStyle name="Итог 2 11" xfId="762" xr:uid="{CEA2DF0F-C0B2-4DBA-B3D7-0D53EC4DA9EF}"/>
    <cellStyle name="Итог 2 11 10" xfId="18309" xr:uid="{226A1741-6083-4077-8CFA-338638B8FCCC}"/>
    <cellStyle name="Итог 2 11 2" xfId="2123" xr:uid="{2297D397-12D9-4B4A-BBEA-4BB9265601D0}"/>
    <cellStyle name="Итог 2 11 2 2" xfId="4381" xr:uid="{E4A8B2F5-9AF2-47EF-BB60-3B1259091CB2}"/>
    <cellStyle name="Итог 2 11 2 3" xfId="9006" xr:uid="{66B4DF71-5F7D-48A0-928C-9FEF5DB4D152}"/>
    <cellStyle name="Итог 2 11 2 4" xfId="11996" xr:uid="{F3474A59-C7DA-40E8-95C8-BB06C675135E}"/>
    <cellStyle name="Итог 2 11 2 5" xfId="15932" xr:uid="{289616EC-24FD-46BF-AC21-61298DE8C369}"/>
    <cellStyle name="Итог 2 11 2 6" xfId="19658" xr:uid="{A14817B4-8998-400E-A89C-F23308A2FA90}"/>
    <cellStyle name="Итог 2 11 3" xfId="1351" xr:uid="{E63A252D-96A2-41C8-A922-706130F4CEF9}"/>
    <cellStyle name="Итог 2 11 3 2" xfId="3616" xr:uid="{3FAD6AC6-1917-45EB-AC67-F58243120242}"/>
    <cellStyle name="Итог 2 11 3 3" xfId="7641" xr:uid="{8EC066C8-31A6-4A8A-9AC2-D15DAFB7938B}"/>
    <cellStyle name="Итог 2 11 3 4" xfId="11223" xr:uid="{5CC85161-4FFB-4528-89BC-DDFECE4F390B}"/>
    <cellStyle name="Итог 2 11 3 5" xfId="14651" xr:uid="{54A5C909-22AC-4A6A-B4C7-1CF6A8252AD2}"/>
    <cellStyle name="Итог 2 11 3 6" xfId="18893" xr:uid="{EA4B379E-291E-44D8-964C-15045490EEAD}"/>
    <cellStyle name="Итог 2 11 4" xfId="3032" xr:uid="{10DCC445-ACC0-42B0-A58F-C48EA595EC1E}"/>
    <cellStyle name="Итог 2 11 5" xfId="6637" xr:uid="{D0F727CF-5605-4A04-95E9-940B3293DC3C}"/>
    <cellStyle name="Итог 2 11 6" xfId="8272" xr:uid="{D744DDFD-5E8F-459F-8D2C-D0DA0A0724FA}"/>
    <cellStyle name="Итог 2 11 7" xfId="10634" xr:uid="{7960C75D-7DB4-4B10-A51A-895D7E5114BD}"/>
    <cellStyle name="Итог 2 11 8" xfId="15568" xr:uid="{991382ED-E169-4800-8E3B-78090BD6238E}"/>
    <cellStyle name="Итог 2 11 9" xfId="16494" xr:uid="{71F0715E-AEFC-4224-A193-234457AF17EC}"/>
    <cellStyle name="Итог 2 12" xfId="960" xr:uid="{CA9499AA-F110-41C9-94BA-8633C19011BC}"/>
    <cellStyle name="Итог 2 12 10" xfId="18507" xr:uid="{A8118527-2EF8-42FB-920E-87E2BBD6C70A}"/>
    <cellStyle name="Итог 2 12 2" xfId="2321" xr:uid="{A7C06F2A-DCD7-44B5-A799-B08B5B32C2D4}"/>
    <cellStyle name="Итог 2 12 2 2" xfId="4579" xr:uid="{8F111262-E9D7-49E7-A001-F4D71748026D}"/>
    <cellStyle name="Итог 2 12 2 3" xfId="9204" xr:uid="{0392CC11-AA2F-4AC0-A929-748CF4860543}"/>
    <cellStyle name="Итог 2 12 2 4" xfId="12194" xr:uid="{15268326-6930-4778-9048-6212CC506AC1}"/>
    <cellStyle name="Итог 2 12 2 5" xfId="15069" xr:uid="{2E98AD10-90D2-4DE0-ABA6-DE44EE9620A1}"/>
    <cellStyle name="Итог 2 12 2 6" xfId="19856" xr:uid="{4B2BFBF2-1B9C-45AE-A56F-C5727AE2955E}"/>
    <cellStyle name="Итог 2 12 3" xfId="1549" xr:uid="{583A90BD-BCAA-4041-A619-B4EC93908B4E}"/>
    <cellStyle name="Итог 2 12 3 2" xfId="3814" xr:uid="{4C5AC207-1773-4737-BC7A-FE21EE120147}"/>
    <cellStyle name="Итог 2 12 3 3" xfId="7189" xr:uid="{8ADEF163-6CF7-416F-AAD5-7FACF7DC1732}"/>
    <cellStyle name="Итог 2 12 3 4" xfId="11421" xr:uid="{EF1C148F-F8BB-4D70-A763-CE50A46B3C7F}"/>
    <cellStyle name="Итог 2 12 3 5" xfId="14153" xr:uid="{EBB937E7-A3CE-486F-93D6-2ABC98FE2CC3}"/>
    <cellStyle name="Итог 2 12 3 6" xfId="19091" xr:uid="{00A876F1-AF41-4A22-B2DB-C31113729640}"/>
    <cellStyle name="Итог 2 12 4" xfId="3230" xr:uid="{46E17EB7-0BB7-450A-B9AF-317CC2E0E89F}"/>
    <cellStyle name="Итог 2 12 5" xfId="6638" xr:uid="{965359F7-BED2-41A6-949E-D99B78396DFB}"/>
    <cellStyle name="Итог 2 12 6" xfId="7516" xr:uid="{F8E937DD-9CA0-43A9-975A-750B13D0D1DA}"/>
    <cellStyle name="Итог 2 12 7" xfId="10832" xr:uid="{1A2AD3FC-69E9-488F-A18A-5683565BD4E6}"/>
    <cellStyle name="Итог 2 12 8" xfId="14673" xr:uid="{7242E2F7-D24F-4B8F-AA99-DB78CD243468}"/>
    <cellStyle name="Итог 2 12 9" xfId="16692" xr:uid="{16F9261C-4495-44C2-90D9-14DE9290637E}"/>
    <cellStyle name="Итог 2 13" xfId="843" xr:uid="{EA8F1A3C-4628-4A05-A38B-AAC8C3458526}"/>
    <cellStyle name="Итог 2 13 2" xfId="2204" xr:uid="{4954A354-E7CF-4E71-9706-ABEDC9391B17}"/>
    <cellStyle name="Итог 2 13 2 2" xfId="4462" xr:uid="{4B9879C5-0835-49A6-AA41-B16DCB8AC5FA}"/>
    <cellStyle name="Итог 2 13 2 3" xfId="9087" xr:uid="{22B1A053-58BA-4C2D-A7F5-865C059B4846}"/>
    <cellStyle name="Итог 2 13 2 4" xfId="12077" xr:uid="{F56A37C3-1C8B-4404-B0F6-5C75D600AACC}"/>
    <cellStyle name="Итог 2 13 2 5" xfId="16070" xr:uid="{E65BAF99-7EC2-4C96-874A-1ECA85A33C35}"/>
    <cellStyle name="Итог 2 13 2 6" xfId="19739" xr:uid="{0E95ABB7-9867-44BB-BB02-E2B183286896}"/>
    <cellStyle name="Итог 2 13 3" xfId="1432" xr:uid="{922C99F6-0C8B-44B5-8F63-256F2755AA97}"/>
    <cellStyle name="Итог 2 13 3 2" xfId="3697" xr:uid="{1A30324D-9156-4231-8B36-7068D8FC9EAF}"/>
    <cellStyle name="Итог 2 13 3 3" xfId="7239" xr:uid="{3B58442E-8D32-4684-AA87-B461C671044E}"/>
    <cellStyle name="Итог 2 13 3 4" xfId="11304" xr:uid="{E4690960-CC0C-448B-8F0E-43D78E349735}"/>
    <cellStyle name="Итог 2 13 3 5" xfId="14796" xr:uid="{202BD41E-E7A5-4BFA-A050-BEE2E1EC7870}"/>
    <cellStyle name="Итог 2 13 3 6" xfId="18974" xr:uid="{D9DCD4E0-BB9D-4FB8-ADFF-B32FA8AD84C1}"/>
    <cellStyle name="Итог 2 13 4" xfId="3113" xr:uid="{B5F3BF68-2A3F-47C4-B744-AE80E6147E6E}"/>
    <cellStyle name="Итог 2 13 5" xfId="8191" xr:uid="{0FC46DF9-0D35-40C3-9FE7-BA46AE5FB0FD}"/>
    <cellStyle name="Итог 2 13 6" xfId="10715" xr:uid="{7FEE1ABB-B5DE-40DC-A6BF-F405F7EA6859}"/>
    <cellStyle name="Итог 2 13 7" xfId="14226" xr:uid="{FA3E42F2-3CDB-4AE6-B2CF-6D910240727B}"/>
    <cellStyle name="Итог 2 13 8" xfId="16575" xr:uid="{17B90238-4CE5-489A-80B0-40112C3D514D}"/>
    <cellStyle name="Итог 2 13 9" xfId="18390" xr:uid="{F33D30C1-EAA9-4B03-AE8E-713B1FDFD6E8}"/>
    <cellStyle name="Итог 2 14" xfId="1662" xr:uid="{988F6927-CA7A-4DB1-BC7D-22090389AB4B}"/>
    <cellStyle name="Итог 2 14 2" xfId="3922" xr:uid="{B3935232-D805-45C2-B196-082B89209111}"/>
    <cellStyle name="Итог 2 14 3" xfId="7481" xr:uid="{7CAB052B-A218-425B-8F36-A7978CA46CF4}"/>
    <cellStyle name="Итог 2 14 4" xfId="11533" xr:uid="{1F698958-A416-46A8-A73A-DCC85775D93A}"/>
    <cellStyle name="Итог 2 14 5" xfId="13848" xr:uid="{06441281-304D-4B61-AA1B-6EFAA446AA77}"/>
    <cellStyle name="Итог 2 14 6" xfId="19199" xr:uid="{B8219F90-A4CD-4F4B-92D3-045E731AA10C}"/>
    <cellStyle name="Итог 2 15" xfId="2480" xr:uid="{F582877E-A194-438B-8086-72945BA7498B}"/>
    <cellStyle name="Итог 2 15 2" xfId="4735" xr:uid="{A158E0CE-EB46-49C7-842D-1811DF2DE6DF}"/>
    <cellStyle name="Итог 2 15 3" xfId="9363" xr:uid="{89E0753D-B08E-4AA4-8BC4-F65AACFD398F}"/>
    <cellStyle name="Итог 2 15 4" xfId="12353" xr:uid="{CC010BD9-0D9D-4D51-B66E-9966AB12FEB4}"/>
    <cellStyle name="Итог 2 15 5" xfId="14358" xr:uid="{6A15FDF3-9D1D-481A-96CE-950892875333}"/>
    <cellStyle name="Итог 2 15 6" xfId="16788" xr:uid="{EF5E6837-6B58-4AB5-A8AE-B9076A16B6E8}"/>
    <cellStyle name="Итог 2 15 7" xfId="20012" xr:uid="{4A7E0223-B2FF-42BE-8439-3D893AF6FC66}"/>
    <cellStyle name="Итог 2 16" xfId="2674" xr:uid="{ED49B04F-D252-4F2C-A5D4-45DCE32D8FE6}"/>
    <cellStyle name="Итог 2 16 2" xfId="4924" xr:uid="{B91D5086-F5D5-4C67-B100-A776D68C7433}"/>
    <cellStyle name="Итог 2 16 3" xfId="9555" xr:uid="{946036D4-F7D6-450E-BF14-1DADD448A1C3}"/>
    <cellStyle name="Итог 2 16 4" xfId="12545" xr:uid="{11345FCB-0D0C-4A7F-9EAA-CEB2967D814A}"/>
    <cellStyle name="Итог 2 16 5" xfId="14459" xr:uid="{9CBA62C6-BF31-4A5E-9B69-88EFB0CBEB74}"/>
    <cellStyle name="Итог 2 16 6" xfId="16977" xr:uid="{2BD0B481-063F-4FDF-913C-3647E6F53440}"/>
    <cellStyle name="Итог 2 16 7" xfId="20203" xr:uid="{2F75AC1C-59DD-490A-9CF6-9A5663232DB5}"/>
    <cellStyle name="Итог 2 17" xfId="394" xr:uid="{F13E578C-E786-4959-8523-67302DE53BB7}"/>
    <cellStyle name="Итог 2 17 2" xfId="5397" xr:uid="{0EB14794-2CF2-4B98-8BCD-2F8F9B256303}"/>
    <cellStyle name="Итог 2 17 3" xfId="10026" xr:uid="{16632C61-11F1-4732-A15D-4E176B9C717A}"/>
    <cellStyle name="Итог 2 17 4" xfId="13018" xr:uid="{1C8B8280-6095-4537-BF9D-BFD07FFE4B2E}"/>
    <cellStyle name="Итог 2 17 5" xfId="14341" xr:uid="{9D0AAE86-CD82-4869-8572-C265E6329756}"/>
    <cellStyle name="Итог 2 17 6" xfId="17447" xr:uid="{DCEDF63C-2D81-4ADD-A14A-0C08901FEDFC}"/>
    <cellStyle name="Итог 2 18" xfId="5294" xr:uid="{A7C3658F-D5E2-4F62-BC22-FD923B732211}"/>
    <cellStyle name="Итог 2 18 2" xfId="9923" xr:uid="{D60425C0-BD1C-4A98-9D0E-91A053225595}"/>
    <cellStyle name="Итог 2 18 3" xfId="12915" xr:uid="{0494515C-BA44-4A8D-AC8F-2CAA0FBE5453}"/>
    <cellStyle name="Итог 2 18 4" xfId="15073" xr:uid="{F2EC7AE5-CF37-42F0-BFC7-6C83520E1092}"/>
    <cellStyle name="Итог 2 18 5" xfId="17344" xr:uid="{3DDE072C-5B35-4280-BA21-AC415EB54260}"/>
    <cellStyle name="Итог 2 19" xfId="6308" xr:uid="{764D8F3A-117B-4661-AAD3-239D3DE68631}"/>
    <cellStyle name="Итог 2 2" xfId="75" xr:uid="{00000000-0005-0000-0000-000051000000}"/>
    <cellStyle name="Итог 2 2 10" xfId="927" xr:uid="{1CC6AAC9-2C42-4B11-8308-D1DD0E2C78EE}"/>
    <cellStyle name="Итог 2 2 10 10" xfId="18474" xr:uid="{3521A4D8-6811-4436-91B4-90FB4F8ECBE3}"/>
    <cellStyle name="Итог 2 2 10 2" xfId="2288" xr:uid="{7309D717-F559-4126-A32F-B0DA81ECF6F2}"/>
    <cellStyle name="Итог 2 2 10 2 2" xfId="4546" xr:uid="{2977ECAA-5742-41C6-B7BC-1A9E4AC7AA65}"/>
    <cellStyle name="Итог 2 2 10 2 3" xfId="9171" xr:uid="{5F4A4FCB-2370-41F8-858A-DA70942FB9CC}"/>
    <cellStyle name="Итог 2 2 10 2 4" xfId="12161" xr:uid="{88F342DE-C5A0-41A8-AD7F-12B327C84ADD}"/>
    <cellStyle name="Итог 2 2 10 2 5" xfId="13286" xr:uid="{46B31C2B-82E9-48C7-B978-54490CEED1A0}"/>
    <cellStyle name="Итог 2 2 10 2 6" xfId="19823" xr:uid="{E3FD88F9-CD6E-4D3F-986A-0B874620BF22}"/>
    <cellStyle name="Итог 2 2 10 3" xfId="1516" xr:uid="{CCC3F671-AD69-40FA-B060-664246D4EF08}"/>
    <cellStyle name="Итог 2 2 10 3 2" xfId="3781" xr:uid="{936FF608-755E-4924-A863-0F1ED8F680F8}"/>
    <cellStyle name="Итог 2 2 10 3 3" xfId="7601" xr:uid="{A9B4C471-A0DD-4786-B649-4692B9C3504C}"/>
    <cellStyle name="Итог 2 2 10 3 4" xfId="11388" xr:uid="{870450C1-730A-45BE-AD93-E6CB0136B562}"/>
    <cellStyle name="Итог 2 2 10 3 5" xfId="15741" xr:uid="{A2C3BACB-F675-4AA5-A197-CFB0834246AA}"/>
    <cellStyle name="Итог 2 2 10 3 6" xfId="19058" xr:uid="{13BBC828-533A-468E-8B7E-5CCEBD0EB98F}"/>
    <cellStyle name="Итог 2 2 10 4" xfId="3197" xr:uid="{6F4560DD-405A-4F23-A301-1357E8B03B53}"/>
    <cellStyle name="Итог 2 2 10 5" xfId="6640" xr:uid="{5E8F3F72-4A10-4DB7-8739-8D0F33C0340E}"/>
    <cellStyle name="Итог 2 2 10 6" xfId="8117" xr:uid="{C5AF3E5F-3B11-4F74-A7AD-A2688918CC1E}"/>
    <cellStyle name="Итог 2 2 10 7" xfId="10799" xr:uid="{11592105-CBE6-423E-8C7D-9F20FC51A1D1}"/>
    <cellStyle name="Итог 2 2 10 8" xfId="15115" xr:uid="{0B7D86CA-B870-4AE8-A728-1FC6C9F53DED}"/>
    <cellStyle name="Итог 2 2 10 9" xfId="16659" xr:uid="{6EBFCCB5-5833-444C-BED4-07C8AAE53596}"/>
    <cellStyle name="Итог 2 2 11" xfId="966" xr:uid="{7EC700A1-2796-49AA-A99E-2D060499AE08}"/>
    <cellStyle name="Итог 2 2 11 10" xfId="18513" xr:uid="{751138E1-028F-4E0C-841F-76D821D0D9B3}"/>
    <cellStyle name="Итог 2 2 11 2" xfId="2327" xr:uid="{227CAAED-F262-4B2F-9838-F0805FC77BC1}"/>
    <cellStyle name="Итог 2 2 11 2 2" xfId="4585" xr:uid="{765E3B0B-62AC-4D9C-AEBB-21B88D97D5C1}"/>
    <cellStyle name="Итог 2 2 11 2 3" xfId="9210" xr:uid="{B730EDF7-90B5-4008-8CE8-D0AF2C8D8E4D}"/>
    <cellStyle name="Итог 2 2 11 2 4" xfId="12200" xr:uid="{02BC72A5-FD74-4373-B92D-3A1884A9C61F}"/>
    <cellStyle name="Итог 2 2 11 2 5" xfId="14876" xr:uid="{4E31E21A-4AC1-44C9-9771-D8D2BAEDACBF}"/>
    <cellStyle name="Итог 2 2 11 2 6" xfId="19862" xr:uid="{A5EBE61B-1127-49D9-8343-2C4A7FE55A58}"/>
    <cellStyle name="Итог 2 2 11 3" xfId="1555" xr:uid="{C69BB7EF-43D4-4201-8CC7-B78D4452A11C}"/>
    <cellStyle name="Итог 2 2 11 3 2" xfId="3820" xr:uid="{077F1C01-C1F7-4DFA-BE86-F88DAA37F995}"/>
    <cellStyle name="Итог 2 2 11 3 3" xfId="7569" xr:uid="{5CA71E29-4F39-483F-8B45-90C7AD3B22CF}"/>
    <cellStyle name="Итог 2 2 11 3 4" xfId="11427" xr:uid="{AE208EB4-4720-4FFE-8AE5-3620AB6D0B07}"/>
    <cellStyle name="Итог 2 2 11 3 5" xfId="7246" xr:uid="{54DBC8CD-E640-4D7E-9BEA-0B039A22CD57}"/>
    <cellStyle name="Итог 2 2 11 3 6" xfId="19097" xr:uid="{C5AA4370-FBA9-4B72-8507-A357E21DD082}"/>
    <cellStyle name="Итог 2 2 11 4" xfId="3236" xr:uid="{F33E9585-FD5E-476E-AF9E-8DE126A9EC24}"/>
    <cellStyle name="Итог 2 2 11 5" xfId="5962" xr:uid="{9743C910-B36C-4108-B041-69C90412739F}"/>
    <cellStyle name="Итог 2 2 11 6" xfId="8084" xr:uid="{AFC0170E-CF14-4F82-BA14-2770EB86EDC6}"/>
    <cellStyle name="Итог 2 2 11 7" xfId="10838" xr:uid="{C5415A4A-6662-475A-B347-7A66CF0CB32C}"/>
    <cellStyle name="Итог 2 2 11 8" xfId="13489" xr:uid="{EAFAB001-2BA0-44E5-8AED-D625541CE5A7}"/>
    <cellStyle name="Итог 2 2 11 9" xfId="16698" xr:uid="{140881EF-6A72-4808-860D-BC66DF5BFDB8}"/>
    <cellStyle name="Итог 2 2 12" xfId="995" xr:uid="{4715937B-94DF-4305-BDF6-54CF2F4958D6}"/>
    <cellStyle name="Итог 2 2 12 2" xfId="2356" xr:uid="{6C48885F-3482-4B54-8954-31D4A386E1C0}"/>
    <cellStyle name="Итог 2 2 12 2 2" xfId="4614" xr:uid="{89C9770D-8460-494D-9FD5-010B6500E638}"/>
    <cellStyle name="Итог 2 2 12 2 3" xfId="9239" xr:uid="{28C2719B-DE42-473E-99DB-583C4E59C0C2}"/>
    <cellStyle name="Итог 2 2 12 2 4" xfId="12229" xr:uid="{03384DBB-5CF0-47D5-BBB7-A4E164BD12E1}"/>
    <cellStyle name="Итог 2 2 12 2 5" xfId="14304" xr:uid="{DC16C87D-A62D-4095-987E-27ED2E3B31D8}"/>
    <cellStyle name="Итог 2 2 12 2 6" xfId="19891" xr:uid="{180D9CD6-2B0A-42C9-BA24-6B4E19CB0664}"/>
    <cellStyle name="Итог 2 2 12 3" xfId="1584" xr:uid="{8285F072-D17B-4895-8B74-FC4B3AE6835E}"/>
    <cellStyle name="Итог 2 2 12 3 2" xfId="3849" xr:uid="{AF137DD0-0F98-4072-B2D0-4159C3AB63B3}"/>
    <cellStyle name="Итог 2 2 12 3 3" xfId="7533" xr:uid="{CF3491CD-2534-49B5-848B-B9A964B0A797}"/>
    <cellStyle name="Итог 2 2 12 3 4" xfId="11456" xr:uid="{96A03AFD-19E3-4106-AACB-CBF6BD434218}"/>
    <cellStyle name="Итог 2 2 12 3 5" xfId="13903" xr:uid="{061222A1-9EFE-4AFB-9942-7AB3B929F2A6}"/>
    <cellStyle name="Итог 2 2 12 3 6" xfId="19126" xr:uid="{6557F0F6-CC74-4FE9-8FC7-ECE83D83DCC6}"/>
    <cellStyle name="Итог 2 2 12 4" xfId="3265" xr:uid="{67B72B33-DCD0-4FAF-8EBC-2C5A0EB65745}"/>
    <cellStyle name="Итог 2 2 12 5" xfId="8052" xr:uid="{C7FE7E07-4635-4BF2-99F3-295762855685}"/>
    <cellStyle name="Итог 2 2 12 6" xfId="10867" xr:uid="{B7ACFDCD-B7F3-4F04-B013-58BC3B8A2FAE}"/>
    <cellStyle name="Итог 2 2 12 7" xfId="14117" xr:uid="{09EFE013-EAB3-47D8-973F-773DEF5DFCA0}"/>
    <cellStyle name="Итог 2 2 12 8" xfId="16727" xr:uid="{408DB0BC-5684-4C3A-9F63-E3DBFA3701AE}"/>
    <cellStyle name="Итог 2 2 12 9" xfId="18542" xr:uid="{3BFA3071-FFED-4593-AAA6-2302DBEFFDC1}"/>
    <cellStyle name="Итог 2 2 13" xfId="1878" xr:uid="{E9EF8CDA-4C35-4B1F-A1F2-F2BB7E386C3A}"/>
    <cellStyle name="Итог 2 2 13 2" xfId="4136" xr:uid="{0434A879-165B-4DAD-AC7B-684637DB9F42}"/>
    <cellStyle name="Итог 2 2 13 3" xfId="8761" xr:uid="{EADB3D56-0D09-4F6D-AC5B-038BADFB66C0}"/>
    <cellStyle name="Итог 2 2 13 4" xfId="11751" xr:uid="{03D59DF9-8EB9-406D-97F8-0CE450B8A2CC}"/>
    <cellStyle name="Итог 2 2 13 5" xfId="13897" xr:uid="{312156CA-91A2-43AA-A59C-1126DF2C858C}"/>
    <cellStyle name="Итог 2 2 13 6" xfId="19413" xr:uid="{3AF1084B-3163-4D76-8A67-28863162C090}"/>
    <cellStyle name="Итог 2 2 14" xfId="2603" xr:uid="{6E56965C-C0F7-4CA8-AB3C-2C0CF0B607DE}"/>
    <cellStyle name="Итог 2 2 14 2" xfId="4853" xr:uid="{41992185-7D04-4EF3-8DF9-3258EB1C2D8C}"/>
    <cellStyle name="Итог 2 2 14 3" xfId="9484" xr:uid="{878F2F61-1595-4084-8AAC-87C22962E19D}"/>
    <cellStyle name="Итог 2 2 14 4" xfId="12474" xr:uid="{CE9CF6AF-4605-4BEC-B5FE-0D9857F3C96F}"/>
    <cellStyle name="Итог 2 2 14 5" xfId="15822" xr:uid="{4298BB64-0C44-4624-8D52-F88A67AA2C4E}"/>
    <cellStyle name="Итог 2 2 14 6" xfId="16906" xr:uid="{F4E69C0A-97FB-459A-B82F-45C8A8B2F8D6}"/>
    <cellStyle name="Итог 2 2 14 7" xfId="20132" xr:uid="{6E6E0029-D56B-45D2-B311-4D5F2ED4306B}"/>
    <cellStyle name="Итог 2 2 15" xfId="2684" xr:uid="{2C262494-BE8A-480E-96F5-DDD5131CAC0E}"/>
    <cellStyle name="Итог 2 2 15 2" xfId="4934" xr:uid="{5CF4F771-800E-471F-9344-05DDCC19D63D}"/>
    <cellStyle name="Итог 2 2 15 3" xfId="9565" xr:uid="{65A6D594-7BE4-4951-8733-6C11EA14044F}"/>
    <cellStyle name="Итог 2 2 15 4" xfId="12555" xr:uid="{7F51C3AE-F67A-4A65-82DE-3E4F71FA6BCD}"/>
    <cellStyle name="Итог 2 2 15 5" xfId="13852" xr:uid="{376BA587-0E3B-4295-933F-A903D6DBCD0F}"/>
    <cellStyle name="Итог 2 2 15 6" xfId="16987" xr:uid="{772CE49F-FD60-40D6-BD8E-C5DDE9F6C131}"/>
    <cellStyle name="Итог 2 2 15 7" xfId="20213" xr:uid="{0077D131-70C3-40BD-9ED9-5B8D5EA17DD6}"/>
    <cellStyle name="Итог 2 2 16" xfId="420" xr:uid="{6204206C-AEFF-4028-A25A-200DBE35191C}"/>
    <cellStyle name="Итог 2 2 16 2" xfId="5203" xr:uid="{BFB3F4F3-EC8F-49EC-8862-EB0DA1B736A5}"/>
    <cellStyle name="Итог 2 2 16 3" xfId="9833" xr:uid="{A3BC1C9B-E55A-4360-BC00-5F48914EAAAD}"/>
    <cellStyle name="Итог 2 2 16 4" xfId="12824" xr:uid="{512546F3-3F60-4673-B82B-439FABC9D7BF}"/>
    <cellStyle name="Итог 2 2 16 5" xfId="13729" xr:uid="{B8D6AC62-8ABC-4151-828A-11E36EFA36C1}"/>
    <cellStyle name="Итог 2 2 16 6" xfId="17255" xr:uid="{A4D225A3-EDF9-4D2E-ABE9-7CCCC117CE58}"/>
    <cellStyle name="Итог 2 2 17" xfId="5418" xr:uid="{F1450841-4F01-41B6-A5C6-A34FF0405BE7}"/>
    <cellStyle name="Итог 2 2 17 2" xfId="10049" xr:uid="{3AE2D091-E54E-4711-AD2C-666ABDAB5F2B}"/>
    <cellStyle name="Итог 2 2 17 3" xfId="13041" xr:uid="{F22E2673-5685-4EDE-AEC4-E7A95956498B}"/>
    <cellStyle name="Итог 2 2 17 4" xfId="15420" xr:uid="{8D78420F-4FB2-4D3F-A8F6-1583BE922AF5}"/>
    <cellStyle name="Итог 2 2 17 5" xfId="17467" xr:uid="{97BBEA9D-9A86-4ADF-9433-03181CC05D33}"/>
    <cellStyle name="Итог 2 2 18" xfId="6639" xr:uid="{248C067E-AF5C-42A2-9C8D-BD959FC8F421}"/>
    <cellStyle name="Итог 2 2 19" xfId="8558" xr:uid="{18E38836-D671-4534-A618-683382A34200}"/>
    <cellStyle name="Итог 2 2 2" xfId="105" xr:uid="{00000000-0005-0000-0000-000052000000}"/>
    <cellStyle name="Итог 2 2 2 10" xfId="2554" xr:uid="{ED72365C-B63E-44C8-8FB0-8F89D9D85A71}"/>
    <cellStyle name="Итог 2 2 2 10 2" xfId="4806" xr:uid="{8564D4A8-29AC-498E-B7EF-8B7739C4D5DC}"/>
    <cellStyle name="Итог 2 2 2 10 3" xfId="9436" xr:uid="{F143F744-BB51-47FD-86EB-D8FFD324A0F7}"/>
    <cellStyle name="Итог 2 2 2 10 4" xfId="12426" xr:uid="{F46BC1AB-8216-4658-9935-97AB274831E2}"/>
    <cellStyle name="Итог 2 2 2 10 5" xfId="13765" xr:uid="{FF4CB532-61FA-4C2B-B3F0-FF548D36174D}"/>
    <cellStyle name="Итог 2 2 2 10 6" xfId="16859" xr:uid="{C581B3B4-E01A-43CB-A714-A86D68AB359D}"/>
    <cellStyle name="Итог 2 2 2 10 7" xfId="20084" xr:uid="{2AFBB1F7-1B91-4A93-91C4-F649D3EB53D4}"/>
    <cellStyle name="Итог 2 2 2 11" xfId="2714" xr:uid="{318E13A5-7596-4FE5-B0D6-70F81DA4746C}"/>
    <cellStyle name="Итог 2 2 2 11 2" xfId="4964" xr:uid="{50500211-A302-4D6B-ACE9-2050E0292E1F}"/>
    <cellStyle name="Итог 2 2 2 11 3" xfId="9595" xr:uid="{62DDB6E3-4071-4A16-B33D-F4FD5DFCB29B}"/>
    <cellStyle name="Итог 2 2 2 11 4" xfId="12585" xr:uid="{4DD2F323-8BD5-49BE-A6CD-EB554FAB2698}"/>
    <cellStyle name="Итог 2 2 2 11 5" xfId="15836" xr:uid="{B3336812-E63A-4BFE-AD2F-0D3D9B4E852E}"/>
    <cellStyle name="Итог 2 2 2 11 6" xfId="17017" xr:uid="{F5EF0DD1-ABAA-4D86-A294-BE4F18056146}"/>
    <cellStyle name="Итог 2 2 2 11 7" xfId="20243" xr:uid="{0855B066-192C-433B-9911-D6DBDE62FA29}"/>
    <cellStyle name="Итог 2 2 2 12" xfId="450" xr:uid="{C7DE3DCD-F521-4F85-9922-DB90C8194411}"/>
    <cellStyle name="Итог 2 2 2 12 2" xfId="5222" xr:uid="{404BDB7F-772C-47F6-8DC8-8127D5926707}"/>
    <cellStyle name="Итог 2 2 2 12 3" xfId="9851" xr:uid="{6344A304-86F5-4961-A65D-EC3DB2751FD7}"/>
    <cellStyle name="Итог 2 2 2 12 4" xfId="12843" xr:uid="{A79C8B27-318B-435F-822C-0693E81DB6E7}"/>
    <cellStyle name="Итог 2 2 2 12 5" xfId="13955" xr:uid="{793AE421-08FE-459E-8EBF-4CC19B479832}"/>
    <cellStyle name="Итог 2 2 2 12 6" xfId="17273" xr:uid="{11B97CA8-7D4D-486A-8138-80C7F37DC277}"/>
    <cellStyle name="Итог 2 2 2 13" xfId="5448" xr:uid="{5EC8D900-1157-44B8-8F15-F6CA01BC6C0A}"/>
    <cellStyle name="Итог 2 2 2 13 2" xfId="10079" xr:uid="{DDFB9D7C-EFB2-41EE-A13F-3870AF1CE508}"/>
    <cellStyle name="Итог 2 2 2 13 3" xfId="13071" xr:uid="{A1FA106F-4A18-49D1-807B-3D93B717AE2C}"/>
    <cellStyle name="Итог 2 2 2 13 4" xfId="15388" xr:uid="{EEEFAE48-79D3-4595-B14E-B1E1149CA51C}"/>
    <cellStyle name="Итог 2 2 2 13 5" xfId="17497" xr:uid="{3273C5FF-4D51-415A-A2FF-1CE50735EA6E}"/>
    <cellStyle name="Итог 2 2 2 14" xfId="6641" xr:uid="{13B70F83-8AA9-4590-A3E2-6B844A5AEC5B}"/>
    <cellStyle name="Итог 2 2 2 15" xfId="7469" xr:uid="{62E92227-A691-48B4-B956-7FE1AF4942F8}"/>
    <cellStyle name="Итог 2 2 2 16" xfId="10322" xr:uid="{C76ACCE5-813E-47CD-A219-9F88FC85DA32}"/>
    <cellStyle name="Итог 2 2 2 17" xfId="14206" xr:uid="{54BA9A9B-35A7-4DB6-AE65-40FEC1A794A0}"/>
    <cellStyle name="Итог 2 2 2 18" xfId="16182" xr:uid="{72A42AD5-D470-4AE5-9195-33609DC77A18}"/>
    <cellStyle name="Итог 2 2 2 19" xfId="17749" xr:uid="{30171848-5016-4416-B2ED-91687C4CAB92}"/>
    <cellStyle name="Итог 2 2 2 2" xfId="194" xr:uid="{F12ECD3C-FEF4-4213-B594-8CCBB4892A55}"/>
    <cellStyle name="Итог 2 2 2 2 10" xfId="8467" xr:uid="{95B33576-93DC-4CE6-A6F5-B51A88853993}"/>
    <cellStyle name="Итог 2 2 2 2 11" xfId="10397" xr:uid="{C96D384B-C140-4260-9A3F-2806BDE2C741}"/>
    <cellStyle name="Итог 2 2 2 2 12" xfId="16082" xr:uid="{9D63D00C-D2E4-4958-A829-2567A3A782F5}"/>
    <cellStyle name="Итог 2 2 2 2 13" xfId="16257" xr:uid="{1865FF26-553C-4A8E-9163-70D73D837661}"/>
    <cellStyle name="Итог 2 2 2 2 14" xfId="17837" xr:uid="{5A80ECCF-3926-4431-BE46-D57ECC527C9B}"/>
    <cellStyle name="Итог 2 2 2 2 15" xfId="18073" xr:uid="{3F9623C3-770D-4489-B85E-5ED0FDCF3EE1}"/>
    <cellStyle name="Итог 2 2 2 2 2" xfId="1718" xr:uid="{81BAA817-F21B-44B2-AE5A-B8524D6D928D}"/>
    <cellStyle name="Итог 2 2 2 2 2 2" xfId="3976" xr:uid="{95F2E77F-8D18-487F-98AE-56AE94EBB21D}"/>
    <cellStyle name="Итог 2 2 2 2 2 3" xfId="6048" xr:uid="{46E57B36-8BDC-41D2-BBDD-EEBEF90B94DB}"/>
    <cellStyle name="Итог 2 2 2 2 2 4" xfId="7372" xr:uid="{DC78825A-09E2-4FB9-A908-239F9FA26DBC}"/>
    <cellStyle name="Итог 2 2 2 2 2 5" xfId="11590" xr:uid="{9DFF1370-9081-4E32-802C-B4C41D7162CC}"/>
    <cellStyle name="Итог 2 2 2 2 2 6" xfId="14499" xr:uid="{81143C04-CCF0-4E3D-BD19-2247C71DEB48}"/>
    <cellStyle name="Итог 2 2 2 2 2 7" xfId="19253" xr:uid="{A3F13AC4-EA92-4FED-B828-EC0CA199CBB1}"/>
    <cellStyle name="Итог 2 2 2 2 3" xfId="1837" xr:uid="{9FC35544-CEBD-4D10-94E1-EE1BDF58F885}"/>
    <cellStyle name="Итог 2 2 2 2 3 2" xfId="4095" xr:uid="{FB9753E6-38B9-4BA0-B2CD-E2092D5F2887}"/>
    <cellStyle name="Итог 2 2 2 2 3 3" xfId="6050" xr:uid="{167C60E8-A01B-4930-A7F8-A74C032FC13E}"/>
    <cellStyle name="Итог 2 2 2 2 3 4" xfId="8720" xr:uid="{3F9237BA-469A-4BF9-BF18-0FD4DA7EB2D3}"/>
    <cellStyle name="Итог 2 2 2 2 3 5" xfId="11710" xr:uid="{27BE1962-B649-4725-8AEB-11C7D0A4E683}"/>
    <cellStyle name="Итог 2 2 2 2 3 6" xfId="13769" xr:uid="{832DDB99-A805-40FF-8FAC-804E437E06BD}"/>
    <cellStyle name="Итог 2 2 2 2 3 7" xfId="19372" xr:uid="{2CA6A30D-AEC7-41D2-AD8B-AEF1392C9FF4}"/>
    <cellStyle name="Итог 2 2 2 2 4" xfId="1114" xr:uid="{3C32B0AD-9DAE-4803-8548-4172CB232D87}"/>
    <cellStyle name="Итог 2 2 2 2 4 2" xfId="3379" xr:uid="{7D375A5C-C172-4EB6-8B9C-E37EF5AACDBA}"/>
    <cellStyle name="Итог 2 2 2 2 4 3" xfId="5660" xr:uid="{8CC98286-7B33-4FB6-9259-935825CFC15D}"/>
    <cellStyle name="Итог 2 2 2 2 4 4" xfId="7930" xr:uid="{565608DA-D330-4A99-A15E-C618FF46C2DF}"/>
    <cellStyle name="Итог 2 2 2 2 4 5" xfId="10986" xr:uid="{B3F83459-A40E-4F2F-965A-8DDE36732562}"/>
    <cellStyle name="Итог 2 2 2 2 4 6" xfId="14500" xr:uid="{70848787-7CDE-4ECD-93CA-A0AA69F3E410}"/>
    <cellStyle name="Итог 2 2 2 2 4 7" xfId="18656" xr:uid="{825EAE32-921F-4BD5-995B-DE39DE325872}"/>
    <cellStyle name="Итог 2 2 2 2 5" xfId="2571" xr:uid="{5CFFB221-E9D3-49EE-A65A-978B3FA4874C}"/>
    <cellStyle name="Итог 2 2 2 2 5 2" xfId="4823" xr:uid="{CF90EAE3-D1DB-4E00-9637-D29EDFB031EF}"/>
    <cellStyle name="Итог 2 2 2 2 5 3" xfId="6643" xr:uid="{7A9D1217-A777-448A-AAD2-9D4FE4020116}"/>
    <cellStyle name="Итог 2 2 2 2 5 4" xfId="9453" xr:uid="{B69933F9-7CA9-4BEB-8D0C-31CCB53FAA0F}"/>
    <cellStyle name="Итог 2 2 2 2 5 5" xfId="12443" xr:uid="{156880B7-1945-444A-B77E-0A9711B6B6AC}"/>
    <cellStyle name="Итог 2 2 2 2 5 6" xfId="13431" xr:uid="{22A353A0-FD58-4091-AC8B-42E8CDBCCFB9}"/>
    <cellStyle name="Итог 2 2 2 2 5 7" xfId="16876" xr:uid="{3575B76D-CB80-4CEE-BFA2-6DE7AB502826}"/>
    <cellStyle name="Итог 2 2 2 2 5 8" xfId="20101" xr:uid="{4D578E08-B18B-4EDB-943C-EBD6F71DAD0C}"/>
    <cellStyle name="Итог 2 2 2 2 6" xfId="2799" xr:uid="{CB29467B-48BC-45C3-9E7C-49D413B77603}"/>
    <cellStyle name="Итог 2 2 2 2 6 2" xfId="5049" xr:uid="{245FCBE5-837F-4BD9-B222-DBC8B8A3D4A2}"/>
    <cellStyle name="Итог 2 2 2 2 6 3" xfId="6644" xr:uid="{6153EAFE-2C10-4C21-A468-4B71C03C05A4}"/>
    <cellStyle name="Итог 2 2 2 2 6 4" xfId="9680" xr:uid="{D63EEDFD-26CD-4D61-BDAA-4DD9E356E5BC}"/>
    <cellStyle name="Итог 2 2 2 2 6 5" xfId="12670" xr:uid="{517476B2-A3CB-4F15-A385-D0FF3829B874}"/>
    <cellStyle name="Итог 2 2 2 2 6 6" xfId="16069" xr:uid="{9E920A94-2A7C-448D-9695-B528F97BD1F7}"/>
    <cellStyle name="Итог 2 2 2 2 6 7" xfId="17102" xr:uid="{5293CD2F-A5AB-4C47-9197-170254FD1AE1}"/>
    <cellStyle name="Итог 2 2 2 2 6 8" xfId="20328" xr:uid="{53237BA1-84A2-4FE3-8D7A-64770CB6EFB9}"/>
    <cellStyle name="Итог 2 2 2 2 7" xfId="525" xr:uid="{B7EB07E3-4240-4896-A150-AC61B4E0B9B9}"/>
    <cellStyle name="Итог 2 2 2 2 7 2" xfId="5355" xr:uid="{392350CA-0A21-42C4-9E04-BCA517D81D21}"/>
    <cellStyle name="Итог 2 2 2 2 7 3" xfId="9984" xr:uid="{7FEF0B4B-ED0E-43AA-8E82-1D9598CB04B1}"/>
    <cellStyle name="Итог 2 2 2 2 7 4" xfId="12976" xr:uid="{749E2C8F-A466-44AD-8FA7-1D502E7B534A}"/>
    <cellStyle name="Итог 2 2 2 2 7 5" xfId="15476" xr:uid="{E5F324BD-FFA6-4B2E-8FC4-661A5648538D}"/>
    <cellStyle name="Итог 2 2 2 2 7 6" xfId="17405" xr:uid="{652C86E1-F7C1-4D2A-934C-C243ED5E4A1C}"/>
    <cellStyle name="Итог 2 2 2 2 8" xfId="5533" xr:uid="{7F35C43D-9751-43FB-B4E4-28A13D5D728E}"/>
    <cellStyle name="Итог 2 2 2 2 8 2" xfId="10164" xr:uid="{6AB4D948-308E-4598-B6CB-DBFC4330E8EA}"/>
    <cellStyle name="Итог 2 2 2 2 8 3" xfId="13156" xr:uid="{C8FF4550-97C0-4236-AEBE-104C47029995}"/>
    <cellStyle name="Итог 2 2 2 2 8 4" xfId="13709" xr:uid="{B17810A9-7603-4BEB-90CA-7C83D661D510}"/>
    <cellStyle name="Итог 2 2 2 2 8 5" xfId="17582" xr:uid="{24AE4D84-737D-4C62-91E5-B16DBC59556F}"/>
    <cellStyle name="Итог 2 2 2 2 9" xfId="6642" xr:uid="{9A847ACF-D8B6-48FF-88B0-BEAFD4A612C6}"/>
    <cellStyle name="Итог 2 2 2 20" xfId="17988" xr:uid="{C328C04D-F106-4597-AA95-82F8C2A68197}"/>
    <cellStyle name="Итог 2 2 2 3" xfId="270" xr:uid="{2286C923-19A7-4AD1-A03A-0F50518F7A23}"/>
    <cellStyle name="Итог 2 2 2 3 10" xfId="8402" xr:uid="{8DE24324-F604-4A88-9EDE-1933668CDBE7}"/>
    <cellStyle name="Итог 2 2 2 3 11" xfId="10477" xr:uid="{68CC4686-7E4F-469F-AFF2-AAB477236F58}"/>
    <cellStyle name="Итог 2 2 2 3 12" xfId="15969" xr:uid="{E35444BE-4D4B-42E1-BF50-F8548EB95767}"/>
    <cellStyle name="Итог 2 2 2 3 13" xfId="16337" xr:uid="{581D78B1-13AF-443D-B325-BFA019CDADCA}"/>
    <cellStyle name="Итог 2 2 2 3 14" xfId="17913" xr:uid="{FA6047B2-6F69-455C-B8DB-EDF33212C196}"/>
    <cellStyle name="Итог 2 2 2 3 15" xfId="18148" xr:uid="{6439F8FD-9498-4918-BA4F-F3BB70B988C2}"/>
    <cellStyle name="Итог 2 2 2 3 2" xfId="1793" xr:uid="{914EE23B-B730-46D2-A34E-AA208BAAC363}"/>
    <cellStyle name="Итог 2 2 2 3 2 2" xfId="4051" xr:uid="{365A9C9E-D101-4191-852F-D464DA0BF209}"/>
    <cellStyle name="Итог 2 2 2 3 2 3" xfId="6053" xr:uid="{3CAB88D4-6C00-4668-B5A2-0B186BD41412}"/>
    <cellStyle name="Итог 2 2 2 3 2 4" xfId="8676" xr:uid="{D38D2026-CF66-4F18-83E5-8AD7D736B0B9}"/>
    <cellStyle name="Итог 2 2 2 3 2 5" xfId="11666" xr:uid="{5DBF0D3B-5D9B-4F49-AE0B-93A43820028E}"/>
    <cellStyle name="Итог 2 2 2 3 2 6" xfId="13858" xr:uid="{5D8155FC-5F62-4F4A-8F2B-7BBF963FA0C3}"/>
    <cellStyle name="Итог 2 2 2 3 2 7" xfId="19328" xr:uid="{092E3BCC-9446-4C1C-90DF-42F3D90FD161}"/>
    <cellStyle name="Итог 2 2 2 3 3" xfId="1966" xr:uid="{91D9520A-95BF-47ED-BC2E-153BC8251B2A}"/>
    <cellStyle name="Итог 2 2 2 3 3 2" xfId="4224" xr:uid="{5853BA4E-0D94-4DDB-91DC-9400AFB73FBE}"/>
    <cellStyle name="Итог 2 2 2 3 3 3" xfId="6646" xr:uid="{88C359DD-5345-4475-8E5F-6E9E756EA9DC}"/>
    <cellStyle name="Итог 2 2 2 3 3 4" xfId="8849" xr:uid="{8A64F994-AD87-41CB-BD16-F1684B6155DA}"/>
    <cellStyle name="Итог 2 2 2 3 3 5" xfId="11839" xr:uid="{DF5A5A9E-C8CA-4F69-B844-57F42FA7A72D}"/>
    <cellStyle name="Итог 2 2 2 3 3 6" xfId="14081" xr:uid="{F9E71AD5-79A4-40BF-A8CB-1ABA3F56561E}"/>
    <cellStyle name="Итог 2 2 2 3 3 7" xfId="19501" xr:uid="{0899A991-B19E-4E35-9B69-0276EA2EE0B3}"/>
    <cellStyle name="Итог 2 2 2 3 4" xfId="1194" xr:uid="{EB3BCF4D-D1AA-4F55-8459-AD8CA23A6FEA}"/>
    <cellStyle name="Итог 2 2 2 3 4 2" xfId="3459" xr:uid="{38792BAB-01D3-45AB-A5BE-C11A81FF38FA}"/>
    <cellStyle name="Итог 2 2 2 3 4 3" xfId="6647" xr:uid="{5A9D9759-DAFA-4383-83BF-6DED63CED1C4}"/>
    <cellStyle name="Итог 2 2 2 3 4 4" xfId="7371" xr:uid="{50503A7A-8249-49B9-BB9B-FF00463D18C6}"/>
    <cellStyle name="Итог 2 2 2 3 4 5" xfId="11066" xr:uid="{7B67DCB5-EB9F-45FC-AF24-EFC09D649303}"/>
    <cellStyle name="Итог 2 2 2 3 4 6" xfId="14291" xr:uid="{C8CA7E10-4ED2-44E6-8DC8-72D170988734}"/>
    <cellStyle name="Итог 2 2 2 3 4 7" xfId="18736" xr:uid="{88458F0A-5E0F-41E5-9A75-584DD3A02CA9}"/>
    <cellStyle name="Итог 2 2 2 3 5" xfId="2450" xr:uid="{DFA575EE-C704-4C3C-8ACD-B27A98D12C93}"/>
    <cellStyle name="Итог 2 2 2 3 5 2" xfId="4707" xr:uid="{14624DC0-BAA4-4CBC-B3AB-3CE759AFC923}"/>
    <cellStyle name="Итог 2 2 2 3 5 3" xfId="6648" xr:uid="{5FB91970-3FB9-42A6-B426-0FD43912EE2C}"/>
    <cellStyle name="Итог 2 2 2 3 5 4" xfId="9333" xr:uid="{C05D31BE-5D04-4B0A-B42E-384A0AC387D0}"/>
    <cellStyle name="Итог 2 2 2 3 5 5" xfId="12323" xr:uid="{43900A4B-5C08-4CE4-91D7-4B82C961417C}"/>
    <cellStyle name="Итог 2 2 2 3 5 6" xfId="13750" xr:uid="{D6B6FC8B-0BE9-4CFE-94F8-BEE8E3988EDA}"/>
    <cellStyle name="Итог 2 2 2 3 5 7" xfId="16760" xr:uid="{60A5E3EE-E08F-4FCE-9583-7AAEA0133264}"/>
    <cellStyle name="Итог 2 2 2 3 5 8" xfId="19984" xr:uid="{BBCEB96E-5528-4584-9634-7EE7CD162AB6}"/>
    <cellStyle name="Итог 2 2 2 3 6" xfId="2874" xr:uid="{83DB1833-B993-4E22-BDB3-4BD8AE6A35A4}"/>
    <cellStyle name="Итог 2 2 2 3 6 2" xfId="5124" xr:uid="{E0EE5B5D-8573-4A54-9689-73CDB77A4D54}"/>
    <cellStyle name="Итог 2 2 2 3 6 3" xfId="6649" xr:uid="{F419A772-B723-4E57-99D3-194292C5C1FC}"/>
    <cellStyle name="Итог 2 2 2 3 6 4" xfId="9755" xr:uid="{6CEF1C69-8601-4AA4-8C2A-F5F5AEC88972}"/>
    <cellStyle name="Итог 2 2 2 3 6 5" xfId="12745" xr:uid="{B102663A-B3A9-4D20-8188-0471F5854A91}"/>
    <cellStyle name="Итог 2 2 2 3 6 6" xfId="15334" xr:uid="{576366F6-9BF1-48A8-8F62-F1C40767943F}"/>
    <cellStyle name="Итог 2 2 2 3 6 7" xfId="17177" xr:uid="{BAD85450-2BE6-4D28-B5E6-36F1320E2A48}"/>
    <cellStyle name="Итог 2 2 2 3 6 8" xfId="20403" xr:uid="{7FC8BBDF-29AA-443D-A8CB-087DBE69FFF8}"/>
    <cellStyle name="Итог 2 2 2 3 7" xfId="605" xr:uid="{E75E12CD-AE81-4362-8F64-08557B2D252B}"/>
    <cellStyle name="Итог 2 2 2 3 7 2" xfId="5265" xr:uid="{29BC557E-37EF-4576-8324-1E463118768F}"/>
    <cellStyle name="Итог 2 2 2 3 7 3" xfId="9894" xr:uid="{5047581F-5F02-42F0-8B7D-51FCAD85FAC5}"/>
    <cellStyle name="Итог 2 2 2 3 7 4" xfId="12886" xr:uid="{3B6AC967-8FD1-4DA8-82BC-4AB046A8972E}"/>
    <cellStyle name="Итог 2 2 2 3 7 5" xfId="15406" xr:uid="{6CA2B96D-2DC2-408D-8743-D5BE6D8C5EC2}"/>
    <cellStyle name="Итог 2 2 2 3 7 6" xfId="17316" xr:uid="{A5A55FB4-ED5F-47C7-AE32-25EC349846A1}"/>
    <cellStyle name="Итог 2 2 2 3 8" xfId="5608" xr:uid="{24A5A3C1-028A-4115-B7FA-A45B4A1DD8D0}"/>
    <cellStyle name="Итог 2 2 2 3 8 2" xfId="10239" xr:uid="{74ECA932-5D0D-4257-B2C6-2AF4132FA600}"/>
    <cellStyle name="Итог 2 2 2 3 8 3" xfId="13231" xr:uid="{20FBED93-A55E-4773-ADA1-E2D6FA0699D4}"/>
    <cellStyle name="Итог 2 2 2 3 8 4" xfId="8619" xr:uid="{6DDCEEDF-CF36-43CF-A470-241EF2BA5A34}"/>
    <cellStyle name="Итог 2 2 2 3 8 5" xfId="17657" xr:uid="{904A851D-893E-454C-9E66-FD79FA8D7C17}"/>
    <cellStyle name="Итог 2 2 2 3 9" xfId="6645" xr:uid="{86A5A16C-4DA4-4FE9-9F1B-DFDC66DBE296}"/>
    <cellStyle name="Итог 2 2 2 4" xfId="685" xr:uid="{BC474005-7D18-48EC-9585-04F83EDBCF1E}"/>
    <cellStyle name="Итог 2 2 2 4 10" xfId="18232" xr:uid="{02761E36-6AA1-4749-9F1B-886192AA4841}"/>
    <cellStyle name="Итог 2 2 2 4 2" xfId="2046" xr:uid="{3A34411C-7D7F-4C74-BFB0-E274725B7627}"/>
    <cellStyle name="Итог 2 2 2 4 2 2" xfId="4304" xr:uid="{FBF090EF-D3FE-4640-BFF5-5FE78A6411D6}"/>
    <cellStyle name="Итог 2 2 2 4 2 3" xfId="8929" xr:uid="{3EB76E07-A7E7-495E-A2D6-DFCB1F1D5CCD}"/>
    <cellStyle name="Итог 2 2 2 4 2 4" xfId="11919" xr:uid="{9A83A1A5-078B-4316-9406-0E9558CE12BA}"/>
    <cellStyle name="Итог 2 2 2 4 2 5" xfId="15991" xr:uid="{DCAF4988-D967-47C4-AE6A-C11E26519288}"/>
    <cellStyle name="Итог 2 2 2 4 2 6" xfId="19581" xr:uid="{4EACEFD4-233B-429B-99A0-A284C421888C}"/>
    <cellStyle name="Итог 2 2 2 4 3" xfId="1274" xr:uid="{F62BD2E8-4303-46B6-9449-C37A01F345AA}"/>
    <cellStyle name="Итог 2 2 2 4 3 2" xfId="3539" xr:uid="{84FC58EE-C8D1-4FB1-8DDB-E4B343980BBE}"/>
    <cellStyle name="Итог 2 2 2 4 3 3" xfId="7765" xr:uid="{67B9DCCC-E936-4F91-8FC4-3A9B6DBC5934}"/>
    <cellStyle name="Итог 2 2 2 4 3 4" xfId="11146" xr:uid="{F98BBC02-0630-40F1-9249-385B0D5193C3}"/>
    <cellStyle name="Итог 2 2 2 4 3 5" xfId="15345" xr:uid="{4B4F5A1A-63E8-4500-A263-EA2E849D7E93}"/>
    <cellStyle name="Итог 2 2 2 4 3 6" xfId="18816" xr:uid="{072AA4C3-C31D-4E25-871C-FC121E85DBF9}"/>
    <cellStyle name="Итог 2 2 2 4 4" xfId="2955" xr:uid="{5236C4D4-3599-4FA1-A529-23EA71CCEA6A}"/>
    <cellStyle name="Итог 2 2 2 4 5" xfId="6650" xr:uid="{C333A977-8631-4611-B2DE-5DC3765588D8}"/>
    <cellStyle name="Итог 2 2 2 4 6" xfId="8339" xr:uid="{F3493DC0-4ABD-48B7-8B73-E8FD0DBC14BC}"/>
    <cellStyle name="Итог 2 2 2 4 7" xfId="10557" xr:uid="{F68519A4-BDCC-4C00-A35E-1E2A50EA0923}"/>
    <cellStyle name="Итог 2 2 2 4 8" xfId="14757" xr:uid="{C8E5FB28-DB79-4630-8B26-185D7E567483}"/>
    <cellStyle name="Итог 2 2 2 4 9" xfId="16417" xr:uid="{D4DF2EF7-612F-4C5A-AEB5-059396C9B631}"/>
    <cellStyle name="Итог 2 2 2 5" xfId="806" xr:uid="{E1ED68BB-F21C-42F8-A9DE-F6ADDB7B2F0F}"/>
    <cellStyle name="Итог 2 2 2 5 10" xfId="18353" xr:uid="{37639329-6FC9-431F-BBD3-9673A241C2F9}"/>
    <cellStyle name="Итог 2 2 2 5 2" xfId="2167" xr:uid="{27395B7E-B6BD-42ED-932E-BDC4E074F295}"/>
    <cellStyle name="Итог 2 2 2 5 2 2" xfId="4425" xr:uid="{2520ADCC-BD80-43D0-843E-B9A9C5C7C712}"/>
    <cellStyle name="Итог 2 2 2 5 2 3" xfId="9050" xr:uid="{8CC4F1CE-DF28-4CAA-9B87-FE325CC6B76B}"/>
    <cellStyle name="Итог 2 2 2 5 2 4" xfId="12040" xr:uid="{4608CA3F-EF9D-4C4D-A27C-A023643B12C8}"/>
    <cellStyle name="Итог 2 2 2 5 2 5" xfId="15614" xr:uid="{73CC1B25-A888-43E5-91CF-7328FE81F86E}"/>
    <cellStyle name="Итог 2 2 2 5 2 6" xfId="19702" xr:uid="{A47A3C9E-D1E9-4991-9FAE-9FA56127CCB7}"/>
    <cellStyle name="Итог 2 2 2 5 3" xfId="1395" xr:uid="{7DF7E3DA-E15C-4A2C-8567-780178D1A7C6}"/>
    <cellStyle name="Итог 2 2 2 5 3 2" xfId="3660" xr:uid="{17745C36-15E9-4D0F-8B44-0D65196AFDE5}"/>
    <cellStyle name="Итог 2 2 2 5 3 3" xfId="7673" xr:uid="{B4043199-8C44-43AC-B66A-723CDC3D428F}"/>
    <cellStyle name="Итог 2 2 2 5 3 4" xfId="11267" xr:uid="{54037BAD-0DAA-476C-9E16-DF6AB55AC0EC}"/>
    <cellStyle name="Итог 2 2 2 5 3 5" xfId="13493" xr:uid="{61E292FF-A54F-4360-AD17-52930AF40381}"/>
    <cellStyle name="Итог 2 2 2 5 3 6" xfId="18937" xr:uid="{A2FA139C-CAB2-4F4A-BB32-9BCFFF111C45}"/>
    <cellStyle name="Итог 2 2 2 5 4" xfId="3076" xr:uid="{4FDC4F0F-B142-41AC-AE1A-838CB0D54E78}"/>
    <cellStyle name="Итог 2 2 2 5 5" xfId="6651" xr:uid="{738B69A5-2EFB-4659-9577-F22EEFECD1B5}"/>
    <cellStyle name="Итог 2 2 2 5 6" xfId="8231" xr:uid="{B17A7406-7594-4A50-92A1-49809BCD1AF4}"/>
    <cellStyle name="Итог 2 2 2 5 7" xfId="10678" xr:uid="{8C1A6011-C2DA-4D76-8436-F8301AAC7B71}"/>
    <cellStyle name="Итог 2 2 2 5 8" xfId="13743" xr:uid="{3C6079B3-F979-411E-875B-C547EABD9C37}"/>
    <cellStyle name="Итог 2 2 2 5 9" xfId="16538" xr:uid="{79BB9D2F-1AB5-4699-AC64-5FD5A250A731}"/>
    <cellStyle name="Итог 2 2 2 6" xfId="882" xr:uid="{67DFB4C7-C334-49B1-AF05-7E413D34E11C}"/>
    <cellStyle name="Итог 2 2 2 6 10" xfId="18429" xr:uid="{EC5A0868-6424-44DF-A941-05F7454BEA32}"/>
    <cellStyle name="Итог 2 2 2 6 2" xfId="2243" xr:uid="{5EF7A7C1-01B6-4B15-81B3-DE31B996F2F3}"/>
    <cellStyle name="Итог 2 2 2 6 2 2" xfId="4501" xr:uid="{A2C10FE0-D6BB-46FB-A7EA-958869BBC5DC}"/>
    <cellStyle name="Итог 2 2 2 6 2 3" xfId="9126" xr:uid="{9AE989BC-BD15-4031-B375-43703D97B985}"/>
    <cellStyle name="Итог 2 2 2 6 2 4" xfId="12116" xr:uid="{07630980-200F-4C3D-A7DE-62811CA12C06}"/>
    <cellStyle name="Итог 2 2 2 6 2 5" xfId="15268" xr:uid="{DD075C48-494C-4735-A4F5-8C0785D2F307}"/>
    <cellStyle name="Итог 2 2 2 6 2 6" xfId="19778" xr:uid="{794332CB-F909-48E5-9DBC-7246B34E14E0}"/>
    <cellStyle name="Итог 2 2 2 6 3" xfId="1471" xr:uid="{CA2FE364-362C-4814-A01C-E032B5F84F34}"/>
    <cellStyle name="Итог 2 2 2 6 3 2" xfId="3736" xr:uid="{5C247576-1520-40E8-9040-A071FEA48A86}"/>
    <cellStyle name="Итог 2 2 2 6 3 3" xfId="7220" xr:uid="{E826470A-061D-4D3D-8AC0-F4495EBB2CEA}"/>
    <cellStyle name="Итог 2 2 2 6 3 4" xfId="11343" xr:uid="{B6FAACDC-4CA6-4FE7-90FE-DE2A13D9393B}"/>
    <cellStyle name="Итог 2 2 2 6 3 5" xfId="16062" xr:uid="{56007669-93A0-4D68-9CEB-C4843B66AA5D}"/>
    <cellStyle name="Итог 2 2 2 6 3 6" xfId="19013" xr:uid="{55450AD6-84F8-4E77-9DF9-11DDC2FCFD75}"/>
    <cellStyle name="Итог 2 2 2 6 4" xfId="3152" xr:uid="{D0DA0F81-87C8-4262-AC3D-00A1AFEA7F60}"/>
    <cellStyle name="Итог 2 2 2 6 5" xfId="6652" xr:uid="{1FBA681C-D28A-4336-B394-1DA88D54877F}"/>
    <cellStyle name="Итог 2 2 2 6 6" xfId="8160" xr:uid="{E29A824C-0D60-43BB-9045-55D4FCC4C4C0}"/>
    <cellStyle name="Итог 2 2 2 6 7" xfId="10754" xr:uid="{28537C90-7399-488E-ACB4-F9EA671148D5}"/>
    <cellStyle name="Итог 2 2 2 6 8" xfId="14094" xr:uid="{9FD0E442-9D1F-428B-896F-975B2480A38D}"/>
    <cellStyle name="Итог 2 2 2 6 9" xfId="16614" xr:uid="{520CAF02-207D-4DB5-B166-A812A81D6A7C}"/>
    <cellStyle name="Итог 2 2 2 7" xfId="763" xr:uid="{9086AC3D-2536-4972-9AEE-6BD1704D5104}"/>
    <cellStyle name="Итог 2 2 2 7 10" xfId="18310" xr:uid="{8621DBFA-F31D-41AF-98B3-916EF4D691B5}"/>
    <cellStyle name="Итог 2 2 2 7 2" xfId="2124" xr:uid="{F1259EE1-9E02-4B61-8516-5190506AFFD1}"/>
    <cellStyle name="Итог 2 2 2 7 2 2" xfId="4382" xr:uid="{B1BD7244-46CB-44AF-A2E7-6BE9C9800010}"/>
    <cellStyle name="Итог 2 2 2 7 2 3" xfId="9007" xr:uid="{18508E85-5B41-4B71-A5FF-BFE404220D86}"/>
    <cellStyle name="Итог 2 2 2 7 2 4" xfId="11997" xr:uid="{94932D79-6779-46C5-9B87-DB7AF834B65D}"/>
    <cellStyle name="Итог 2 2 2 7 2 5" xfId="15725" xr:uid="{AA42E33A-6022-4AB4-B319-FF2A0988FF8E}"/>
    <cellStyle name="Итог 2 2 2 7 2 6" xfId="19659" xr:uid="{3CC0931D-40D7-4AF6-8115-CB87BCB0FD86}"/>
    <cellStyle name="Итог 2 2 2 7 3" xfId="1352" xr:uid="{3F95ABDD-CB48-4068-AC5A-4E40E22872CD}"/>
    <cellStyle name="Итог 2 2 2 7 3 2" xfId="3617" xr:uid="{78590518-827D-46B3-A203-6CD7B6DF6512}"/>
    <cellStyle name="Итог 2 2 2 7 3 3" xfId="7639" xr:uid="{A0B4351F-5E36-4256-B2AF-5E2A45082D18}"/>
    <cellStyle name="Итог 2 2 2 7 3 4" xfId="11224" xr:uid="{FE7A5596-5A13-4420-869E-0B6F0678A90A}"/>
    <cellStyle name="Итог 2 2 2 7 3 5" xfId="15165" xr:uid="{7FE5BA61-11EE-4354-A385-98C1ACD89C35}"/>
    <cellStyle name="Итог 2 2 2 7 3 6" xfId="18894" xr:uid="{763C798E-FA25-4BB3-BF58-E95CB68EDE6F}"/>
    <cellStyle name="Итог 2 2 2 7 4" xfId="3033" xr:uid="{5AFEEBA2-2AA6-493E-B192-BC762CB96DDE}"/>
    <cellStyle name="Итог 2 2 2 7 5" xfId="6653" xr:uid="{4BD95604-7BA2-4F53-A722-8DCF0C93C68A}"/>
    <cellStyle name="Итог 2 2 2 7 6" xfId="8271" xr:uid="{8BE503FE-4806-4692-8507-ED86EF7B25FA}"/>
    <cellStyle name="Итог 2 2 2 7 7" xfId="10635" xr:uid="{996D2800-C758-4160-A050-D1925F292091}"/>
    <cellStyle name="Итог 2 2 2 7 8" xfId="15391" xr:uid="{AADA7731-C19D-4DC0-A3C1-5EB2BFA93978}"/>
    <cellStyle name="Итог 2 2 2 7 9" xfId="16495" xr:uid="{3DC200F4-F49C-420C-A899-CA492ABA56F8}"/>
    <cellStyle name="Итог 2 2 2 8" xfId="1025" xr:uid="{5B0EB5B9-7456-40D5-BBC7-F6C83A7B672C}"/>
    <cellStyle name="Итог 2 2 2 8 2" xfId="2386" xr:uid="{E477443F-D069-4779-A72C-E7A23F9A3A75}"/>
    <cellStyle name="Итог 2 2 2 8 2 2" xfId="4644" xr:uid="{5E5CEBE0-D52E-4D29-B35C-7ACC69465817}"/>
    <cellStyle name="Итог 2 2 2 8 2 3" xfId="9269" xr:uid="{73EA208F-BDA0-4073-B05E-1908E290E913}"/>
    <cellStyle name="Итог 2 2 2 8 2 4" xfId="12259" xr:uid="{A7C623A2-FF84-49C6-BC9A-10C2C80EABBF}"/>
    <cellStyle name="Итог 2 2 2 8 2 5" xfId="14641" xr:uid="{0F2DC260-011C-4669-8E13-FFD22CAA0397}"/>
    <cellStyle name="Итог 2 2 2 8 2 6" xfId="19921" xr:uid="{4883198E-6455-4BAF-98C6-5FA2A3A275DE}"/>
    <cellStyle name="Итог 2 2 2 8 3" xfId="3295" xr:uid="{F4A04009-2635-4C9F-9700-1163D88AEF14}"/>
    <cellStyle name="Итог 2 2 2 8 4" xfId="6654" xr:uid="{68BC0ED5-8151-4445-806D-98EEEB902BCC}"/>
    <cellStyle name="Итог 2 2 2 8 5" xfId="8018" xr:uid="{4121C7A9-44A7-4221-B90A-97480E9E286D}"/>
    <cellStyle name="Итог 2 2 2 8 6" xfId="10897" xr:uid="{72979AF8-9BDC-422B-8C3F-E24206A7656D}"/>
    <cellStyle name="Итог 2 2 2 8 7" xfId="14296" xr:uid="{149BB5FC-DE66-4A84-90D3-C80088CC846B}"/>
    <cellStyle name="Итог 2 2 2 8 8" xfId="18572" xr:uid="{643DE1C7-15D8-4ABB-87DE-CC576C2C966D}"/>
    <cellStyle name="Итог 2 2 2 9" xfId="1852" xr:uid="{DEE17C67-9553-48C8-B4C1-1F19547468CA}"/>
    <cellStyle name="Итог 2 2 2 9 2" xfId="4110" xr:uid="{6439B678-D28F-474D-BEF1-7728EA2F30DF}"/>
    <cellStyle name="Итог 2 2 2 9 3" xfId="8735" xr:uid="{3681C637-B8E2-453F-AB10-71639F6F8C46}"/>
    <cellStyle name="Итог 2 2 2 9 4" xfId="11725" xr:uid="{52F4968E-B851-43A8-8B46-1A8CAAEE2396}"/>
    <cellStyle name="Итог 2 2 2 9 5" xfId="13772" xr:uid="{E0BB76D5-FE40-4D3E-9BEF-24ABBE6E7D48}"/>
    <cellStyle name="Итог 2 2 2 9 6" xfId="19387" xr:uid="{DBEF1B49-71FA-4C96-985F-F9BEBFEA4AFE}"/>
    <cellStyle name="Итог 2 2 20" xfId="10292" xr:uid="{6181978E-D129-4820-973E-27BB45D48B79}"/>
    <cellStyle name="Итог 2 2 21" xfId="16131" xr:uid="{C176ADFA-DAC5-4DDB-AE93-E9633CDB0557}"/>
    <cellStyle name="Итог 2 2 22" xfId="15901" xr:uid="{32AF812D-943D-427E-88BF-AC1A434CF9AA}"/>
    <cellStyle name="Итог 2 2 23" xfId="17719" xr:uid="{2E1A438D-E5AC-48E1-81A2-9D6C8E5D61CF}"/>
    <cellStyle name="Итог 2 2 24" xfId="17958" xr:uid="{0D11B881-7E14-4CC0-9E6C-42C494981EC4}"/>
    <cellStyle name="Итог 2 2 3" xfId="120" xr:uid="{00000000-0005-0000-0000-000053000000}"/>
    <cellStyle name="Итог 2 2 3 10" xfId="2499" xr:uid="{7D0A6954-36EF-45DE-B9FE-979192F71617}"/>
    <cellStyle name="Итог 2 2 3 10 2" xfId="4754" xr:uid="{72F7C242-168C-407C-BBD7-3E7EB2AE083B}"/>
    <cellStyle name="Итог 2 2 3 10 3" xfId="9382" xr:uid="{377860A6-BA70-4638-8375-76E4CD3B60A6}"/>
    <cellStyle name="Итог 2 2 3 10 4" xfId="12372" xr:uid="{D6AA2152-CF3D-4CD0-BF7A-8D1A3BA12FAA}"/>
    <cellStyle name="Итог 2 2 3 10 5" xfId="13422" xr:uid="{50358B0F-A216-4AB8-99AD-B299DF53A8E8}"/>
    <cellStyle name="Итог 2 2 3 10 6" xfId="16807" xr:uid="{BFB5F7C0-D0CB-41FE-A19F-5D10C92A15A5}"/>
    <cellStyle name="Итог 2 2 3 10 7" xfId="20031" xr:uid="{F6A15E57-5E02-4E83-8D62-B2AEADE62759}"/>
    <cellStyle name="Итог 2 2 3 11" xfId="2729" xr:uid="{52C09C0D-CEF7-408A-83ED-90931EE3FA1D}"/>
    <cellStyle name="Итог 2 2 3 11 2" xfId="4979" xr:uid="{F92B0D3F-9BB7-4F48-97E0-93AB0FB7B2D4}"/>
    <cellStyle name="Итог 2 2 3 11 3" xfId="9610" xr:uid="{8FC2464C-C1A6-4AF7-9350-DF7671DEBE1C}"/>
    <cellStyle name="Итог 2 2 3 11 4" xfId="12600" xr:uid="{41FEE7C2-E6A4-4713-82D7-1A980533C25B}"/>
    <cellStyle name="Итог 2 2 3 11 5" xfId="14329" xr:uid="{090B5FA8-B071-46FF-9925-E7E29EF8B0F6}"/>
    <cellStyle name="Итог 2 2 3 11 6" xfId="17032" xr:uid="{4C7DFD5F-109F-4FA2-9F3C-0D34925FA580}"/>
    <cellStyle name="Итог 2 2 3 11 7" xfId="20258" xr:uid="{97361A51-7DE6-4672-939A-838B4B3011D8}"/>
    <cellStyle name="Итог 2 2 3 12" xfId="465" xr:uid="{00FF864F-892D-44DC-8F8F-BF86B7961339}"/>
    <cellStyle name="Итог 2 2 3 12 2" xfId="5405" xr:uid="{B74E506F-A15B-4A61-83F1-9BE768CACA72}"/>
    <cellStyle name="Итог 2 2 3 12 3" xfId="10034" xr:uid="{7A041145-0413-47A5-99A2-2F70000A78F4}"/>
    <cellStyle name="Итог 2 2 3 12 4" xfId="13026" xr:uid="{1CC25986-DD17-4A97-997F-5C66BCB01407}"/>
    <cellStyle name="Итог 2 2 3 12 5" xfId="13625" xr:uid="{5AC0CD43-65B1-49BE-984C-5D0BD08E48B4}"/>
    <cellStyle name="Итог 2 2 3 12 6" xfId="17455" xr:uid="{61B0546B-9A9A-4CD1-A584-9D822C8AF347}"/>
    <cellStyle name="Итог 2 2 3 13" xfId="5463" xr:uid="{48F2A37D-CD62-42F9-9FAC-AD6F7EDC6050}"/>
    <cellStyle name="Итог 2 2 3 13 2" xfId="10094" xr:uid="{6D4E88E9-BEAF-4922-92A3-FFE8DD78BAEE}"/>
    <cellStyle name="Итог 2 2 3 13 3" xfId="13086" xr:uid="{BB91F0D6-0FFC-4D98-BA1F-BA6BBA90D765}"/>
    <cellStyle name="Итог 2 2 3 13 4" xfId="14988" xr:uid="{FD6A2A37-3024-46A5-ADF2-469233E949E4}"/>
    <cellStyle name="Итог 2 2 3 13 5" xfId="17512" xr:uid="{86232F0E-9A15-44FB-A1A8-26162680A551}"/>
    <cellStyle name="Итог 2 2 3 14" xfId="6655" xr:uid="{080DD62D-DF74-465F-8D5E-2EB22B2A4462}"/>
    <cellStyle name="Итог 2 2 3 15" xfId="8524" xr:uid="{6070A3EC-9763-4C11-B8C7-C5F87FF17AC0}"/>
    <cellStyle name="Итог 2 2 3 16" xfId="10337" xr:uid="{78234263-8BB0-4D6B-98C2-D1D7E27581AC}"/>
    <cellStyle name="Итог 2 2 3 17" xfId="15768" xr:uid="{F59839C9-3D80-4A83-80BD-73F5BF10A559}"/>
    <cellStyle name="Итог 2 2 3 18" xfId="16197" xr:uid="{66AFA780-C28B-43B9-BD99-3B77586D53AD}"/>
    <cellStyle name="Итог 2 2 3 19" xfId="17764" xr:uid="{AADFC937-7E79-424C-BCC6-1DBFB6742542}"/>
    <cellStyle name="Итог 2 2 3 2" xfId="209" xr:uid="{63F4D156-5488-4FFA-87A7-C1F63828BDBD}"/>
    <cellStyle name="Итог 2 2 3 2 10" xfId="8452" xr:uid="{5D3F72AD-D221-47B2-BDAE-7E5004079D05}"/>
    <cellStyle name="Итог 2 2 3 2 11" xfId="10412" xr:uid="{0AFF382A-A024-403D-8676-F75C671A061F}"/>
    <cellStyle name="Итог 2 2 3 2 12" xfId="13875" xr:uid="{BB2CEE06-5EAC-427C-A107-165917925B13}"/>
    <cellStyle name="Итог 2 2 3 2 13" xfId="16272" xr:uid="{DD4EAC58-896F-49B4-9875-4E97A2412DCF}"/>
    <cellStyle name="Итог 2 2 3 2 14" xfId="17852" xr:uid="{D3920D5B-DF37-4A11-9F4F-31B5B781D1BB}"/>
    <cellStyle name="Итог 2 2 3 2 15" xfId="18088" xr:uid="{572E706C-E2E2-4FF9-B818-8C15C39C3A1B}"/>
    <cellStyle name="Итог 2 2 3 2 2" xfId="1733" xr:uid="{4E0DE927-4252-42D5-AA55-EB07B0DE4EC8}"/>
    <cellStyle name="Итог 2 2 3 2 2 2" xfId="3991" xr:uid="{BBD3095F-8E43-4A42-ADFD-E0614E4E6406}"/>
    <cellStyle name="Итог 2 2 3 2 2 3" xfId="6657" xr:uid="{EB18E91A-6D84-4735-9B4C-59728424B64E}"/>
    <cellStyle name="Итог 2 2 3 2 2 4" xfId="7325" xr:uid="{97ABBBB1-11E2-456D-A286-D8234C29848C}"/>
    <cellStyle name="Итог 2 2 3 2 2 5" xfId="11605" xr:uid="{6E0AEE1D-2CA7-49B3-B160-3C71A2E92C0C}"/>
    <cellStyle name="Итог 2 2 3 2 2 6" xfId="14877" xr:uid="{54A0B306-B9A6-4677-A448-A0F198895E5C}"/>
    <cellStyle name="Итог 2 2 3 2 2 7" xfId="19268" xr:uid="{2C684CE3-AB8E-4B44-98F4-9413A4A56C86}"/>
    <cellStyle name="Итог 2 2 3 2 3" xfId="1857" xr:uid="{53EDAB66-C1FF-42F9-9632-A72732AE184B}"/>
    <cellStyle name="Итог 2 2 3 2 3 2" xfId="4115" xr:uid="{8078377C-7280-4DA0-A82A-579724ABF305}"/>
    <cellStyle name="Итог 2 2 3 2 3 3" xfId="6658" xr:uid="{E3D59C06-1428-49D1-ABDB-A9B70BD470B6}"/>
    <cellStyle name="Итог 2 2 3 2 3 4" xfId="8740" xr:uid="{B647DE50-B937-4C83-8406-209336877744}"/>
    <cellStyle name="Итог 2 2 3 2 3 5" xfId="11730" xr:uid="{AC0FEBBF-9DD6-4920-9A7C-D6E13A0A8EDA}"/>
    <cellStyle name="Итог 2 2 3 2 3 6" xfId="15001" xr:uid="{4252A3A8-E6B2-4EE5-8443-588AAAEE036B}"/>
    <cellStyle name="Итог 2 2 3 2 3 7" xfId="19392" xr:uid="{85D80B74-5196-400C-B01D-823741574D49}"/>
    <cellStyle name="Итог 2 2 3 2 4" xfId="1129" xr:uid="{C86A1FEF-5620-4332-8E58-9A44439DA74D}"/>
    <cellStyle name="Итог 2 2 3 2 4 2" xfId="3394" xr:uid="{BC9A59DE-E282-47FA-A50E-A8C04194ABB2}"/>
    <cellStyle name="Итог 2 2 3 2 4 3" xfId="6659" xr:uid="{2D7D20D8-1D4A-47AF-BA44-ADF7F1C3B71E}"/>
    <cellStyle name="Итог 2 2 3 2 4 4" xfId="7915" xr:uid="{33555EC2-7A73-4C32-BC78-D5F85F00E700}"/>
    <cellStyle name="Итог 2 2 3 2 4 5" xfId="11001" xr:uid="{B1873BF9-4FA7-4B53-8EC2-42C8B4A44119}"/>
    <cellStyle name="Итог 2 2 3 2 4 6" xfId="14878" xr:uid="{DE86B0CA-C19D-4AA5-8077-A13F8AFD6315}"/>
    <cellStyle name="Итог 2 2 3 2 4 7" xfId="18671" xr:uid="{4D6BA565-5236-4764-A8D0-23711B292101}"/>
    <cellStyle name="Итог 2 2 3 2 5" xfId="2605" xr:uid="{521DFD79-AFC7-48AA-BD89-D0F4E690838E}"/>
    <cellStyle name="Итог 2 2 3 2 5 2" xfId="4855" xr:uid="{CC3D349B-287A-4983-90EC-9FBFC0B5391F}"/>
    <cellStyle name="Итог 2 2 3 2 5 3" xfId="6660" xr:uid="{80283DFD-F3CB-402A-A273-1B02333E0CE3}"/>
    <cellStyle name="Итог 2 2 3 2 5 4" xfId="9486" xr:uid="{D6A29967-657E-4700-8585-8FCCA7363907}"/>
    <cellStyle name="Итог 2 2 3 2 5 5" xfId="12476" xr:uid="{4E5E8B35-AC30-4EBA-8C95-090BE016DB32}"/>
    <cellStyle name="Итог 2 2 3 2 5 6" xfId="15331" xr:uid="{9056BD63-07F4-4DD2-B10E-6E9730A92FC5}"/>
    <cellStyle name="Итог 2 2 3 2 5 7" xfId="16908" xr:uid="{671F445A-176B-40E0-9EDB-1EC3D980B024}"/>
    <cellStyle name="Итог 2 2 3 2 5 8" xfId="20134" xr:uid="{830C57B3-911E-4A63-BE30-6AA5EE56CD84}"/>
    <cellStyle name="Итог 2 2 3 2 6" xfId="2814" xr:uid="{A94A6C0C-CB21-4BD6-B728-E2CEFADB6838}"/>
    <cellStyle name="Итог 2 2 3 2 6 2" xfId="5064" xr:uid="{6BF0990B-34DC-4DCF-A206-5171797D07BA}"/>
    <cellStyle name="Итог 2 2 3 2 6 3" xfId="6661" xr:uid="{276800C4-6CDA-4205-9068-B8C4E27AC701}"/>
    <cellStyle name="Итог 2 2 3 2 6 4" xfId="9695" xr:uid="{931B309A-1E45-4B26-9791-A7EBACBC62A5}"/>
    <cellStyle name="Итог 2 2 3 2 6 5" xfId="12685" xr:uid="{A38299E9-5CE6-4E36-93CC-FFF1B78CE770}"/>
    <cellStyle name="Итог 2 2 3 2 6 6" xfId="13861" xr:uid="{AB273FD4-81DA-461F-A3A7-E73261FDE22D}"/>
    <cellStyle name="Итог 2 2 3 2 6 7" xfId="17117" xr:uid="{C68E38D1-ECDF-4008-8DAD-63573DECF0D4}"/>
    <cellStyle name="Итог 2 2 3 2 6 8" xfId="20343" xr:uid="{D9927F41-EC4D-413B-BEE8-5B0CDBA6A5D1}"/>
    <cellStyle name="Итог 2 2 3 2 7" xfId="540" xr:uid="{549800FF-EC52-4B39-BC59-296FB5C37F0F}"/>
    <cellStyle name="Итог 2 2 3 2 7 2" xfId="5359" xr:uid="{C8EC2CFB-551E-4A4E-8DDC-2A736DB98962}"/>
    <cellStyle name="Итог 2 2 3 2 7 3" xfId="9988" xr:uid="{E88458B6-A7DA-492F-B303-A25A85F41227}"/>
    <cellStyle name="Итог 2 2 3 2 7 4" xfId="12980" xr:uid="{6738350E-A9AF-4869-8D91-A81CAA5A2C83}"/>
    <cellStyle name="Итог 2 2 3 2 7 5" xfId="15154" xr:uid="{ADA3A44F-2B8D-4D28-A832-9FE38BCEFC35}"/>
    <cellStyle name="Итог 2 2 3 2 7 6" xfId="17409" xr:uid="{4592108E-3956-4E4B-9BAA-7E7DCDE32172}"/>
    <cellStyle name="Итог 2 2 3 2 8" xfId="5548" xr:uid="{E8FB3A04-48C7-4F75-89DF-56A4D1A3FEBA}"/>
    <cellStyle name="Итог 2 2 3 2 8 2" xfId="10179" xr:uid="{429CA4EA-3E73-40E1-8EAC-505780A6FCC3}"/>
    <cellStyle name="Итог 2 2 3 2 8 3" xfId="13171" xr:uid="{F0610E83-3FC8-4840-BE68-0568FC18F593}"/>
    <cellStyle name="Итог 2 2 3 2 8 4" xfId="16044" xr:uid="{0FEC0354-F9A1-4780-92F0-420140788BEB}"/>
    <cellStyle name="Итог 2 2 3 2 8 5" xfId="17597" xr:uid="{7960B6B8-8D5D-4970-B10F-EEC06C80F035}"/>
    <cellStyle name="Итог 2 2 3 2 9" xfId="6656" xr:uid="{467B64CE-2D3A-4E41-AD69-31BAE1C5DE49}"/>
    <cellStyle name="Итог 2 2 3 20" xfId="18003" xr:uid="{E4DE74D3-EEE8-45E1-9C0E-DEB741412D25}"/>
    <cellStyle name="Итог 2 2 3 3" xfId="285" xr:uid="{D19FFBB4-240D-49ED-A9C9-BBD74D4D35F5}"/>
    <cellStyle name="Итог 2 2 3 3 10" xfId="7548" xr:uid="{D91F908E-5E1B-4819-B602-835020800B67}"/>
    <cellStyle name="Итог 2 2 3 3 11" xfId="10492" xr:uid="{1CA29E8C-995D-47DA-89FD-5FEBA20E98A3}"/>
    <cellStyle name="Итог 2 2 3 3 12" xfId="13793" xr:uid="{394ACB64-B9CB-42A1-B618-08874F31C8BF}"/>
    <cellStyle name="Итог 2 2 3 3 13" xfId="16352" xr:uid="{7E8C0253-2FF2-40A2-B157-AD7B5BD44AB0}"/>
    <cellStyle name="Итог 2 2 3 3 14" xfId="17928" xr:uid="{3EB83A5D-AA8E-40A6-B8A0-F91EC2A59BFC}"/>
    <cellStyle name="Итог 2 2 3 3 15" xfId="18163" xr:uid="{98BDFCE2-3F54-4680-B76F-838CCDFA8C95}"/>
    <cellStyle name="Итог 2 2 3 3 2" xfId="1808" xr:uid="{67B4EA7B-384D-4EDD-83BF-16EC6AA863FF}"/>
    <cellStyle name="Итог 2 2 3 3 2 2" xfId="4066" xr:uid="{82F4A6F2-94B1-4C6E-BCE9-7E8752EE1F13}"/>
    <cellStyle name="Итог 2 2 3 3 2 3" xfId="6663" xr:uid="{D751E133-08D1-41E2-9A49-C38538A80B10}"/>
    <cellStyle name="Итог 2 2 3 3 2 4" xfId="8691" xr:uid="{4BFAFD26-323E-44FD-A728-B4709C63C9BA}"/>
    <cellStyle name="Итог 2 2 3 3 2 5" xfId="11681" xr:uid="{B068EE05-AF43-4E5E-A178-3FDAD228A4D2}"/>
    <cellStyle name="Итог 2 2 3 3 2 6" xfId="15654" xr:uid="{B26E3E5E-19CF-4585-9F50-F5DFD47940CD}"/>
    <cellStyle name="Итог 2 2 3 3 2 7" xfId="19343" xr:uid="{B78AAE1E-B902-4F9D-BCAF-14102457394D}"/>
    <cellStyle name="Итог 2 2 3 3 3" xfId="1981" xr:uid="{0AEA7656-E70C-4BF1-82EF-8CED04575110}"/>
    <cellStyle name="Итог 2 2 3 3 3 2" xfId="4239" xr:uid="{A9889BAF-D698-4C58-9A13-ACBC947D3291}"/>
    <cellStyle name="Итог 2 2 3 3 3 3" xfId="6664" xr:uid="{6FDA6BBF-CD59-4AC0-B1B0-83AA73FC667B}"/>
    <cellStyle name="Итог 2 2 3 3 3 4" xfId="8864" xr:uid="{03FF57B5-895F-428F-999A-B5B6B7B6FF1E}"/>
    <cellStyle name="Итог 2 2 3 3 3 5" xfId="11854" xr:uid="{4207C3AA-BD2C-4142-90DB-24D66C9AE741}"/>
    <cellStyle name="Итог 2 2 3 3 3 6" xfId="13925" xr:uid="{3C02DE62-806B-492C-ACE4-B619701D9109}"/>
    <cellStyle name="Итог 2 2 3 3 3 7" xfId="19516" xr:uid="{66EC5A14-6A48-4C12-8483-0AA1B750FC5C}"/>
    <cellStyle name="Итог 2 2 3 3 4" xfId="1209" xr:uid="{3CD8E120-DA06-4F5E-A5A3-1781AA612666}"/>
    <cellStyle name="Итог 2 2 3 3 4 2" xfId="3474" xr:uid="{3ED4865B-3D4A-46BA-8776-42A999CAC82E}"/>
    <cellStyle name="Итог 2 2 3 3 4 3" xfId="6665" xr:uid="{E5C528AE-6BD0-428C-9835-00599B3C89E5}"/>
    <cellStyle name="Итог 2 2 3 3 4 4" xfId="7837" xr:uid="{171BAA3B-8562-4D39-A85C-404E42B40E62}"/>
    <cellStyle name="Итог 2 2 3 3 4 5" xfId="11081" xr:uid="{4C105F4C-5D40-49D8-8F7A-73FB656789CD}"/>
    <cellStyle name="Итог 2 2 3 3 4 6" xfId="14604" xr:uid="{640069AF-C01B-4F12-ABBD-61C5DB381283}"/>
    <cellStyle name="Итог 2 2 3 3 4 7" xfId="18751" xr:uid="{E60FED7E-4810-47BB-9D19-E43971A18A64}"/>
    <cellStyle name="Итог 2 2 3 3 5" xfId="2436" xr:uid="{9E61A71B-BD17-438B-99DF-C87EFD80D6F6}"/>
    <cellStyle name="Итог 2 2 3 3 5 2" xfId="4693" xr:uid="{344A40EA-8386-4D90-A27C-A98F523AD584}"/>
    <cellStyle name="Итог 2 2 3 3 5 3" xfId="6666" xr:uid="{EBC9893B-BAF7-43D3-B907-6695B9786CA4}"/>
    <cellStyle name="Итог 2 2 3 3 5 4" xfId="9319" xr:uid="{928575BB-C7A0-4BD8-BA84-21706C8023F7}"/>
    <cellStyle name="Итог 2 2 3 3 5 5" xfId="12309" xr:uid="{F11A75AB-A0A8-40A0-AEAE-677D5478AF3C}"/>
    <cellStyle name="Итог 2 2 3 3 5 6" xfId="8338" xr:uid="{6A6349AE-799F-415E-AFD5-5744F7EFDF74}"/>
    <cellStyle name="Итог 2 2 3 3 5 7" xfId="16746" xr:uid="{DB11B4E0-FF4F-4273-B576-2770DC906272}"/>
    <cellStyle name="Итог 2 2 3 3 5 8" xfId="19970" xr:uid="{FD15A3E9-B8D5-4B03-98CE-85DE59436810}"/>
    <cellStyle name="Итог 2 2 3 3 6" xfId="2889" xr:uid="{2DAE3032-65E5-45DA-86CF-B25EF42CC48D}"/>
    <cellStyle name="Итог 2 2 3 3 6 2" xfId="5139" xr:uid="{F8A63AB0-F781-414D-A85D-7F5E73478948}"/>
    <cellStyle name="Итог 2 2 3 3 6 3" xfId="6667" xr:uid="{DDBF7D89-2E5D-414E-9EBE-378972D54923}"/>
    <cellStyle name="Итог 2 2 3 3 6 4" xfId="9770" xr:uid="{4B17BCB8-DD15-4396-BFFD-90B08F13C55B}"/>
    <cellStyle name="Итог 2 2 3 3 6 5" xfId="12760" xr:uid="{E534907D-AFB2-4E29-AE7C-C344DDE9C442}"/>
    <cellStyle name="Итог 2 2 3 3 6 6" xfId="13612" xr:uid="{3194C65B-6D1D-480A-A8C0-048C3FF0622C}"/>
    <cellStyle name="Итог 2 2 3 3 6 7" xfId="17192" xr:uid="{CFA29C35-89C5-4586-AC05-1E632EC9ED8A}"/>
    <cellStyle name="Итог 2 2 3 3 6 8" xfId="20418" xr:uid="{BD3DC51F-9302-4BD0-8427-5B5257B7BA2B}"/>
    <cellStyle name="Итог 2 2 3 3 7" xfId="620" xr:uid="{1EB198CB-AA97-40F8-93B4-1A1A1DB6918D}"/>
    <cellStyle name="Итог 2 2 3 3 7 2" xfId="5164" xr:uid="{FFCC81BF-9D97-4AC8-B878-565C538757F0}"/>
    <cellStyle name="Итог 2 2 3 3 7 3" xfId="9794" xr:uid="{59735503-DE35-466B-BC37-3B31A832D39D}"/>
    <cellStyle name="Итог 2 2 3 3 7 4" xfId="12785" xr:uid="{7C59FD5B-6569-4F28-9668-2EA93E384FC4}"/>
    <cellStyle name="Итог 2 2 3 3 7 5" xfId="13812" xr:uid="{915EDDF7-BFC5-44AD-AE09-4DDA881224C2}"/>
    <cellStyle name="Итог 2 2 3 3 7 6" xfId="17216" xr:uid="{76F17EF1-3E34-482D-8696-CC8FE63FC200}"/>
    <cellStyle name="Итог 2 2 3 3 8" xfId="5623" xr:uid="{B093DB0E-6A1F-4BE1-96E0-82CFB5163E3C}"/>
    <cellStyle name="Итог 2 2 3 3 8 2" xfId="10254" xr:uid="{02E693C4-3EF5-4A49-BFCF-614CF1164E61}"/>
    <cellStyle name="Итог 2 2 3 3 8 3" xfId="13246" xr:uid="{D7E2FBF1-9AD3-447F-B8F3-B90DBB40F3D3}"/>
    <cellStyle name="Итог 2 2 3 3 8 4" xfId="10938" xr:uid="{226FA17D-E17D-4DDE-A971-D5C58D3893FC}"/>
    <cellStyle name="Итог 2 2 3 3 8 5" xfId="17672" xr:uid="{AEDC4C07-7F06-4089-B66D-359E9DD59FCE}"/>
    <cellStyle name="Итог 2 2 3 3 9" xfId="6662" xr:uid="{2EFC703A-07F0-4370-9DA2-870209B448B5}"/>
    <cellStyle name="Итог 2 2 3 4" xfId="700" xr:uid="{BFB67F90-2D4B-4573-8EAD-D19A99DACCCE}"/>
    <cellStyle name="Итог 2 2 3 4 10" xfId="18247" xr:uid="{F12D138B-8E91-49E4-B5A3-F36255E746B9}"/>
    <cellStyle name="Итог 2 2 3 4 2" xfId="2061" xr:uid="{402F227D-267C-40DD-A0A3-96F47B00FC00}"/>
    <cellStyle name="Итог 2 2 3 4 2 2" xfId="4319" xr:uid="{2741D9E0-07F0-488C-BB30-5A50E3E10BD1}"/>
    <cellStyle name="Итог 2 2 3 4 2 3" xfId="8944" xr:uid="{B6F6BB44-1B49-4A91-AF65-4F0B7F41A4E9}"/>
    <cellStyle name="Итог 2 2 3 4 2 4" xfId="11934" xr:uid="{F5FC348E-60B4-44CC-93E1-049C3298ECAD}"/>
    <cellStyle name="Итог 2 2 3 4 2 5" xfId="14975" xr:uid="{3D3FF22F-5B38-41FA-BF25-3E5A049E249C}"/>
    <cellStyle name="Итог 2 2 3 4 2 6" xfId="19596" xr:uid="{E1F94443-E594-467A-BDDE-9693A0CDAE4D}"/>
    <cellStyle name="Итог 2 2 3 4 3" xfId="1289" xr:uid="{B8CCAB15-8F55-49BD-98CE-791A8BC3D966}"/>
    <cellStyle name="Итог 2 2 3 4 3 2" xfId="3554" xr:uid="{1ACA22D4-90A7-44BA-8D28-77F3550A381D}"/>
    <cellStyle name="Итог 2 2 3 4 3 3" xfId="7750" xr:uid="{61782738-15ED-435F-93CA-7F6BD1373C9B}"/>
    <cellStyle name="Итог 2 2 3 4 3 4" xfId="11161" xr:uid="{E07F7628-DFD6-481D-97FC-701B818A2F1C}"/>
    <cellStyle name="Итог 2 2 3 4 3 5" xfId="14940" xr:uid="{7FA58BF3-2726-40BE-AD35-1DD95B990F65}"/>
    <cellStyle name="Итог 2 2 3 4 3 6" xfId="18831" xr:uid="{1C5FBCC0-7012-472E-9FB3-433929CB7D54}"/>
    <cellStyle name="Итог 2 2 3 4 4" xfId="2970" xr:uid="{C6A26AB4-C638-437A-956F-08C437D34461}"/>
    <cellStyle name="Итог 2 2 3 4 5" xfId="6668" xr:uid="{CC1A7082-9D9F-49D8-A3B1-31792C5607F3}"/>
    <cellStyle name="Итог 2 2 3 4 6" xfId="8323" xr:uid="{59B6FC1F-C4DB-4C28-AEF1-16E5780F0E7F}"/>
    <cellStyle name="Итог 2 2 3 4 7" xfId="10572" xr:uid="{2B0579C1-C956-4577-AB33-90D0FB998409}"/>
    <cellStyle name="Итог 2 2 3 4 8" xfId="13283" xr:uid="{22FC1C01-DCE6-4FDA-B3D3-FBDC9F2C29AD}"/>
    <cellStyle name="Итог 2 2 3 4 9" xfId="16432" xr:uid="{2897E95D-D3F4-4C21-A434-E1446B7B8F14}"/>
    <cellStyle name="Итог 2 2 3 5" xfId="821" xr:uid="{A810AEB3-CAB3-4A0C-9D8C-64413F533E19}"/>
    <cellStyle name="Итог 2 2 3 5 10" xfId="18368" xr:uid="{2E0EAA61-F64A-4CB9-80CF-0E7A4D69CBE3}"/>
    <cellStyle name="Итог 2 2 3 5 2" xfId="2182" xr:uid="{235B0A60-3375-49DD-9F0B-328AFCA22C4C}"/>
    <cellStyle name="Итог 2 2 3 5 2 2" xfId="4440" xr:uid="{37DCE2A6-25F5-40A4-A91E-C3EB0B4A302E}"/>
    <cellStyle name="Итог 2 2 3 5 2 3" xfId="9065" xr:uid="{7167D385-8BEA-416C-AE96-932771B62A84}"/>
    <cellStyle name="Итог 2 2 3 5 2 4" xfId="12055" xr:uid="{534D7246-6413-4A5B-B49A-F1C8145C0A51}"/>
    <cellStyle name="Итог 2 2 3 5 2 5" xfId="15198" xr:uid="{3C50A4E5-F0DF-435B-9EA5-53D90BDA30FA}"/>
    <cellStyle name="Итог 2 2 3 5 2 6" xfId="19717" xr:uid="{0DC09646-2A22-44B2-BECA-BD653534E39D}"/>
    <cellStyle name="Итог 2 2 3 5 3" xfId="1410" xr:uid="{BEC3C458-A035-450F-B89A-88F61C1501A8}"/>
    <cellStyle name="Итог 2 2 3 5 3 2" xfId="3675" xr:uid="{2F5FD146-D99A-454F-BC49-F1152C2206D6}"/>
    <cellStyle name="Итог 2 2 3 5 3 3" xfId="7662" xr:uid="{E680239B-9B53-4AFA-8391-4A3D2F42498E}"/>
    <cellStyle name="Итог 2 2 3 5 3 4" xfId="11282" xr:uid="{09792B64-EBD9-41B7-9A48-1C92388215B6}"/>
    <cellStyle name="Итог 2 2 3 5 3 5" xfId="14495" xr:uid="{70549808-2A33-4C0F-B8FA-8BF0357AA299}"/>
    <cellStyle name="Итог 2 2 3 5 3 6" xfId="18952" xr:uid="{78124FB0-7DC8-4DCD-BE2D-285603B7003A}"/>
    <cellStyle name="Итог 2 2 3 5 4" xfId="3091" xr:uid="{0CF41C1D-E7AC-481D-9520-2EFCD4E7E9FA}"/>
    <cellStyle name="Итог 2 2 3 5 5" xfId="6669" xr:uid="{3B1A9EDC-856D-423C-81D0-9D96A21559FA}"/>
    <cellStyle name="Итог 2 2 3 5 6" xfId="8215" xr:uid="{516ADD5A-99A5-49AB-915F-CECDFCFD0028}"/>
    <cellStyle name="Итог 2 2 3 5 7" xfId="10693" xr:uid="{60617909-1F56-4FEE-A13D-D70DC2B9D561}"/>
    <cellStyle name="Итог 2 2 3 5 8" xfId="16077" xr:uid="{341AD1EA-456A-43DF-A7A1-36798A279D2B}"/>
    <cellStyle name="Итог 2 2 3 5 9" xfId="16553" xr:uid="{8FB51D19-D54A-4C0A-9FD4-DACBF005F6E3}"/>
    <cellStyle name="Итог 2 2 3 6" xfId="897" xr:uid="{D3855FAF-AD3B-4DD6-92FF-60FC21EC679A}"/>
    <cellStyle name="Итог 2 2 3 6 10" xfId="18444" xr:uid="{27CAC4E3-E442-426F-8767-2F26197BE089}"/>
    <cellStyle name="Итог 2 2 3 6 2" xfId="2258" xr:uid="{9D857630-922C-40AB-841C-2152E29FBE45}"/>
    <cellStyle name="Итог 2 2 3 6 2 2" xfId="4516" xr:uid="{8F69127D-AE28-4381-81CF-B01C0BD34343}"/>
    <cellStyle name="Итог 2 2 3 6 2 3" xfId="9141" xr:uid="{DF4A5FCF-841A-4A92-A728-AE84BF4C9A4E}"/>
    <cellStyle name="Итог 2 2 3 6 2 4" xfId="12131" xr:uid="{3C24E95B-08BA-475B-AE3D-5A08F4DDC8D6}"/>
    <cellStyle name="Итог 2 2 3 6 2 5" xfId="13584" xr:uid="{3BCD294D-A9B5-4525-931B-95FC7B94857C}"/>
    <cellStyle name="Итог 2 2 3 6 2 6" xfId="19793" xr:uid="{706CDD5E-BB34-4A7D-AA2C-5D5056D848A5}"/>
    <cellStyle name="Итог 2 2 3 6 3" xfId="1486" xr:uid="{B5BF76AC-C3E9-4BA5-B366-8FF59AE0CDB3}"/>
    <cellStyle name="Итог 2 2 3 6 3 2" xfId="3751" xr:uid="{C9413AA1-3556-4840-9429-70BCDDF6EE13}"/>
    <cellStyle name="Итог 2 2 3 6 3 3" xfId="7190" xr:uid="{7756A1D4-D007-4E5E-87D4-06CF893ED54D}"/>
    <cellStyle name="Итог 2 2 3 6 3 4" xfId="11358" xr:uid="{7C75983F-CFE7-42A3-A3A1-137E54E0E8D2}"/>
    <cellStyle name="Итог 2 2 3 6 3 5" xfId="13854" xr:uid="{3BDCED14-A5E1-4B13-9E08-BF2DFD8AD8EC}"/>
    <cellStyle name="Итог 2 2 3 6 3 6" xfId="19028" xr:uid="{AD3F1D51-D03C-4A81-A73E-BDB9195696E5}"/>
    <cellStyle name="Итог 2 2 3 6 4" xfId="3167" xr:uid="{0B99B809-BBF4-4BBE-843D-9EC0B1BB006A}"/>
    <cellStyle name="Итог 2 2 3 6 5" xfId="6670" xr:uid="{815E13A2-FC7F-4FAB-A77E-D1F39F5AE522}"/>
    <cellStyle name="Итог 2 2 3 6 6" xfId="8145" xr:uid="{CC244A42-DDA3-432C-8468-B5366C2FF3FD}"/>
    <cellStyle name="Итог 2 2 3 6 7" xfId="10769" xr:uid="{27BE3DDF-C0F1-4B1E-97F1-4A09B92BE063}"/>
    <cellStyle name="Итог 2 2 3 6 8" xfId="13939" xr:uid="{2DE83EB4-97E0-44CE-84E5-7EE55F51522C}"/>
    <cellStyle name="Итог 2 2 3 6 9" xfId="16629" xr:uid="{E8BF9C4D-6023-4BF3-A1F9-29523CDE1C13}"/>
    <cellStyle name="Итог 2 2 3 7" xfId="733" xr:uid="{2D822E56-4748-48FA-A5E6-5D7FE3B17094}"/>
    <cellStyle name="Итог 2 2 3 7 10" xfId="18280" xr:uid="{2BD6C47C-801D-4436-B002-712FBB40CA85}"/>
    <cellStyle name="Итог 2 2 3 7 2" xfId="2094" xr:uid="{C423DF0F-70DC-4231-A7C1-277CC4C5A76B}"/>
    <cellStyle name="Итог 2 2 3 7 2 2" xfId="4352" xr:uid="{B5F6EA52-63D7-4C7E-8EAF-956A159C7D70}"/>
    <cellStyle name="Итог 2 2 3 7 2 3" xfId="8977" xr:uid="{7F1E4FB3-E25A-45F2-8852-9201E00C0BFE}"/>
    <cellStyle name="Итог 2 2 3 7 2 4" xfId="11967" xr:uid="{9E3A0767-662E-4015-9ADB-A25F812CEAF5}"/>
    <cellStyle name="Итог 2 2 3 7 2 5" xfId="15036" xr:uid="{107FE00D-70CE-4314-A5ED-706E940526B8}"/>
    <cellStyle name="Итог 2 2 3 7 2 6" xfId="19629" xr:uid="{CCFCB4D5-7ED1-4E3E-A0CC-0394C26C58A0}"/>
    <cellStyle name="Итог 2 2 3 7 3" xfId="1322" xr:uid="{D32C9D13-AC4A-4067-B9DA-E191E88E5E01}"/>
    <cellStyle name="Итог 2 2 3 7 3 2" xfId="3587" xr:uid="{D240DC64-7462-45EE-AB8E-70D0A82710FC}"/>
    <cellStyle name="Итог 2 2 3 7 3 3" xfId="7346" xr:uid="{4981D4A9-803A-4BF2-9906-57C4CBB1BAB4}"/>
    <cellStyle name="Итог 2 2 3 7 3 4" xfId="11194" xr:uid="{350D3121-C852-461E-8951-429B09E4DFD3}"/>
    <cellStyle name="Итог 2 2 3 7 3 5" xfId="15017" xr:uid="{0832DB70-CD69-4D47-88E5-6E019D6195FE}"/>
    <cellStyle name="Итог 2 2 3 7 3 6" xfId="18864" xr:uid="{25A6E534-EB4A-4998-B7B5-DB3133FEC9E1}"/>
    <cellStyle name="Итог 2 2 3 7 4" xfId="3003" xr:uid="{20DD02F8-CCE4-4626-83AE-54033AFBAC63}"/>
    <cellStyle name="Итог 2 2 3 7 5" xfId="6671" xr:uid="{30EC9B20-0F51-4647-8D10-0F53402B75B2}"/>
    <cellStyle name="Итог 2 2 3 7 6" xfId="8300" xr:uid="{0B039DA6-83AE-4067-A28F-D8AE8BE1FBE1}"/>
    <cellStyle name="Итог 2 2 3 7 7" xfId="10605" xr:uid="{B5BC8603-6685-4093-9C88-71E3C2E0FEAE}"/>
    <cellStyle name="Итог 2 2 3 7 8" xfId="15783" xr:uid="{6FD14B4D-AB89-4B21-9D93-FBAC0CE428A1}"/>
    <cellStyle name="Итог 2 2 3 7 9" xfId="16465" xr:uid="{D446C9A7-E3C0-4008-A4D6-9F259002BCB7}"/>
    <cellStyle name="Итог 2 2 3 8" xfId="1040" xr:uid="{3D7F50A3-2CA0-4909-9015-B3E62E1A5944}"/>
    <cellStyle name="Итог 2 2 3 8 2" xfId="2401" xr:uid="{66FFB6BB-5AA2-4F1B-91EC-2270F61D5552}"/>
    <cellStyle name="Итог 2 2 3 8 2 2" xfId="4659" xr:uid="{458DE604-2D16-4225-85B6-6126BBC61271}"/>
    <cellStyle name="Итог 2 2 3 8 2 3" xfId="9284" xr:uid="{ADB19991-5600-4A1F-B2F6-ACDCEAC82F85}"/>
    <cellStyle name="Итог 2 2 3 8 2 4" xfId="12274" xr:uid="{E57F42CC-F992-4C38-A147-3B47D9B35295}"/>
    <cellStyle name="Итог 2 2 3 8 2 5" xfId="16123" xr:uid="{393011C7-6B7A-49A0-8612-0C305C218089}"/>
    <cellStyle name="Итог 2 2 3 8 2 6" xfId="19936" xr:uid="{22D5F575-C7A2-47E4-896E-A6D5BC6B1350}"/>
    <cellStyle name="Итог 2 2 3 8 3" xfId="3310" xr:uid="{AD5ADD67-356A-4FA4-9640-8D098DB51C80}"/>
    <cellStyle name="Итог 2 2 3 8 4" xfId="6672" xr:uid="{BA9AB0F5-D40E-4F22-AF57-121C8140AEFA}"/>
    <cellStyle name="Итог 2 2 3 8 5" xfId="8003" xr:uid="{8F4DF619-833C-402D-9A3F-652622E3CE6F}"/>
    <cellStyle name="Итог 2 2 3 8 6" xfId="10912" xr:uid="{A08A7106-1A0D-471A-BA89-CBE7E3A6AD5E}"/>
    <cellStyle name="Итог 2 2 3 8 7" xfId="14609" xr:uid="{5CE5A890-6192-46AC-A971-2B49C795D256}"/>
    <cellStyle name="Итог 2 2 3 8 8" xfId="18587" xr:uid="{2FE8D99D-8314-4480-B839-E65B68C962CB}"/>
    <cellStyle name="Итог 2 2 3 9" xfId="1888" xr:uid="{439AE6D4-C9CB-4E36-AB11-F14436015A87}"/>
    <cellStyle name="Итог 2 2 3 9 2" xfId="4146" xr:uid="{431E904F-A8D1-463A-BEE2-7C014CD8F053}"/>
    <cellStyle name="Итог 2 2 3 9 3" xfId="8771" xr:uid="{F53EB1FF-7C08-4E1C-A206-C91B3DC18AF6}"/>
    <cellStyle name="Итог 2 2 3 9 4" xfId="11761" xr:uid="{AC373397-9BD2-46E1-AA06-8FB018DEA806}"/>
    <cellStyle name="Итог 2 2 3 9 5" xfId="14274" xr:uid="{201A88F7-E707-4C38-A94D-D83DD80213B2}"/>
    <cellStyle name="Итог 2 2 3 9 6" xfId="19423" xr:uid="{9BD589C9-671A-4D44-98CD-28B5C046EBA1}"/>
    <cellStyle name="Итог 2 2 4" xfId="135" xr:uid="{00000000-0005-0000-0000-000054000000}"/>
    <cellStyle name="Итог 2 2 4 10" xfId="2564" xr:uid="{8711DD05-260D-4855-AE7C-36CC09ABAA38}"/>
    <cellStyle name="Итог 2 2 4 10 2" xfId="4816" xr:uid="{3F693F99-AC93-443A-8593-FBA9B34B55AD}"/>
    <cellStyle name="Итог 2 2 4 10 3" xfId="9446" xr:uid="{F3583C85-6E07-4A82-B5A9-50CAE9E1E7F0}"/>
    <cellStyle name="Итог 2 2 4 10 4" xfId="12436" xr:uid="{5740EC33-2D2D-42C7-8363-C24DF8DAB0BF}"/>
    <cellStyle name="Итог 2 2 4 10 5" xfId="16106" xr:uid="{C2ED3BF8-522F-4823-8057-1021E3A88BBB}"/>
    <cellStyle name="Итог 2 2 4 10 6" xfId="16869" xr:uid="{E6AC6499-BB9F-41E0-902F-C3CB432C25CC}"/>
    <cellStyle name="Итог 2 2 4 10 7" xfId="20094" xr:uid="{9C0957DE-27C9-46A4-B035-40C8E665BB36}"/>
    <cellStyle name="Итог 2 2 4 11" xfId="2744" xr:uid="{A2858031-66F5-4EF4-916C-E0CA5502FADD}"/>
    <cellStyle name="Итог 2 2 4 11 2" xfId="4994" xr:uid="{BC8BC8BB-34BC-4CD7-B647-772B86FDC3FE}"/>
    <cellStyle name="Итог 2 2 4 11 3" xfId="9625" xr:uid="{A013188B-6F13-4118-976B-1E995E141D63}"/>
    <cellStyle name="Итог 2 2 4 11 4" xfId="12615" xr:uid="{2AF4E83D-28C6-40B4-85A2-502E15CC583B}"/>
    <cellStyle name="Итог 2 2 4 11 5" xfId="14130" xr:uid="{8AC84FEF-60FD-469A-BA7B-F23B1E048C0B}"/>
    <cellStyle name="Итог 2 2 4 11 6" xfId="17047" xr:uid="{BE59C279-5E6F-48BA-8A4F-226D28F636CC}"/>
    <cellStyle name="Итог 2 2 4 11 7" xfId="20273" xr:uid="{4FD793DC-9D31-4CBD-822F-C9E66899E642}"/>
    <cellStyle name="Итог 2 2 4 12" xfId="480" xr:uid="{BDBD008E-A166-466E-8BD8-21E9DF7D35B2}"/>
    <cellStyle name="Итог 2 2 4 12 2" xfId="5348" xr:uid="{A7F4104B-B4FF-4F1A-947F-3FE3C74E190C}"/>
    <cellStyle name="Итог 2 2 4 12 3" xfId="9977" xr:uid="{CC86E730-81CF-41AC-8D69-B432B6E5D596}"/>
    <cellStyle name="Итог 2 2 4 12 4" xfId="12969" xr:uid="{20A103A6-45A5-4E23-9C72-0E7DA9ED3819}"/>
    <cellStyle name="Итог 2 2 4 12 5" xfId="15325" xr:uid="{FFC0AE7D-74D0-4597-9AC5-4C4B849962F6}"/>
    <cellStyle name="Итог 2 2 4 12 6" xfId="17398" xr:uid="{39819C96-9D2F-4FCF-9010-220885CE14EF}"/>
    <cellStyle name="Итог 2 2 4 13" xfId="5478" xr:uid="{D55D0E52-5B54-4274-A432-7E82B443AC61}"/>
    <cellStyle name="Итог 2 2 4 13 2" xfId="10109" xr:uid="{34B87A1D-4C22-4261-BC53-ABA7E2106B33}"/>
    <cellStyle name="Итог 2 2 4 13 3" xfId="13101" xr:uid="{E7BDD4B4-E1F1-4691-87C5-3C5FAD6FA442}"/>
    <cellStyle name="Итог 2 2 4 13 4" xfId="15603" xr:uid="{3B70DD27-FC8E-45B8-AA29-AF4A3E33B03E}"/>
    <cellStyle name="Итог 2 2 4 13 5" xfId="17527" xr:uid="{538DE3B4-7385-4E05-B005-47A8963812E7}"/>
    <cellStyle name="Итог 2 2 4 14" xfId="6673" xr:uid="{5F7C0F56-1032-482A-9E05-91CACFDA74AD}"/>
    <cellStyle name="Итог 2 2 4 15" xfId="8492" xr:uid="{8302C220-C040-4254-9165-AF456E2978D9}"/>
    <cellStyle name="Итог 2 2 4 16" xfId="10352" xr:uid="{31362FB6-D6C0-498F-9DD7-D231FD4B4808}"/>
    <cellStyle name="Итог 2 2 4 17" xfId="14187" xr:uid="{41367681-F073-49E3-A723-BE8EA85E5431}"/>
    <cellStyle name="Итог 2 2 4 18" xfId="16212" xr:uid="{E65B7DA6-155F-421E-93A3-5228EF7AC8A4}"/>
    <cellStyle name="Итог 2 2 4 19" xfId="17779" xr:uid="{5BF4CEEE-780F-4259-A490-0425691A17D8}"/>
    <cellStyle name="Итог 2 2 4 2" xfId="224" xr:uid="{7BA1DB92-1A26-4F22-A6BB-942F84F13DFB}"/>
    <cellStyle name="Итог 2 2 4 2 10" xfId="8437" xr:uid="{917C9CC0-CF3E-42F5-982B-BD188A6AB421}"/>
    <cellStyle name="Итог 2 2 4 2 11" xfId="10427" xr:uid="{3E4272CF-45BA-490E-969D-751145B57252}"/>
    <cellStyle name="Итог 2 2 4 2 12" xfId="15671" xr:uid="{B49602F2-0555-4123-947A-6CCE9E6298A0}"/>
    <cellStyle name="Итог 2 2 4 2 13" xfId="16287" xr:uid="{EB36E89A-EBC8-46C5-A604-ED9BAC44D181}"/>
    <cellStyle name="Итог 2 2 4 2 14" xfId="17867" xr:uid="{95A3A414-86D8-44F1-AE63-CE060417CB45}"/>
    <cellStyle name="Итог 2 2 4 2 15" xfId="18103" xr:uid="{3DD41570-8538-4771-BD70-722CCD2B96F5}"/>
    <cellStyle name="Итог 2 2 4 2 2" xfId="1748" xr:uid="{AB6A41AC-D431-4746-85C4-D9EC1FD52CB9}"/>
    <cellStyle name="Итог 2 2 4 2 2 2" xfId="4006" xr:uid="{536ACB8D-8277-4710-81DD-C9FC2579D693}"/>
    <cellStyle name="Итог 2 2 4 2 2 3" xfId="6676" xr:uid="{436B5688-89DE-4B04-98F8-F54EF9C8CCBD}"/>
    <cellStyle name="Итог 2 2 4 2 2 4" xfId="7282" xr:uid="{2FE513E4-9D03-4902-A2DE-8E8C8F6BCDB2}"/>
    <cellStyle name="Итог 2 2 4 2 2 5" xfId="11620" xr:uid="{79567171-3E5D-48BD-A942-C94DCC93423F}"/>
    <cellStyle name="Итог 2 2 4 2 2 6" xfId="14468" xr:uid="{9598AA98-ABD0-4772-8842-CE08CBE811FC}"/>
    <cellStyle name="Итог 2 2 4 2 2 7" xfId="19283" xr:uid="{3E756882-AB78-45ED-B173-C7C236947A68}"/>
    <cellStyle name="Итог 2 2 4 2 3" xfId="1611" xr:uid="{FB0D48EE-5D89-4212-A527-03E1041ABECB}"/>
    <cellStyle name="Итог 2 2 4 2 3 2" xfId="3873" xr:uid="{8DF639C9-C9FD-4329-973A-480D7C927A5F}"/>
    <cellStyle name="Итог 2 2 4 2 3 3" xfId="6677" xr:uid="{1E9FDB6F-2B77-48E9-B7BE-69798437DA90}"/>
    <cellStyle name="Итог 2 2 4 2 3 4" xfId="7437" xr:uid="{A4BFB769-6212-4E46-BBAE-03E3C058A8FF}"/>
    <cellStyle name="Итог 2 2 4 2 3 5" xfId="11482" xr:uid="{B4D44AEB-CB10-4C97-8696-4B525A72E89F}"/>
    <cellStyle name="Итог 2 2 4 2 3 6" xfId="16071" xr:uid="{088B961B-72C2-4FC5-AA0C-B8DCBE4320B9}"/>
    <cellStyle name="Итог 2 2 4 2 3 7" xfId="19150" xr:uid="{48C09639-A65B-4E62-A094-47E30D38A3B6}"/>
    <cellStyle name="Итог 2 2 4 2 4" xfId="1144" xr:uid="{295125F7-6F4B-4809-BBDA-B5D993E736DD}"/>
    <cellStyle name="Итог 2 2 4 2 4 2" xfId="3409" xr:uid="{A4C7FE89-E933-4E83-B118-26073C185001}"/>
    <cellStyle name="Итог 2 2 4 2 4 3" xfId="6678" xr:uid="{17A5E622-9BC2-45FC-B9BC-8862313C3CC0}"/>
    <cellStyle name="Итог 2 2 4 2 4 4" xfId="7898" xr:uid="{8FF6D0C3-5CF9-49A2-92A1-4EB974FF90F6}"/>
    <cellStyle name="Итог 2 2 4 2 4 5" xfId="11016" xr:uid="{9A38A27D-5A0B-4FB1-856F-F7F02B4B450E}"/>
    <cellStyle name="Итог 2 2 4 2 4 6" xfId="14423" xr:uid="{D582FBDA-7989-419F-AFEE-ECAB5681C653}"/>
    <cellStyle name="Итог 2 2 4 2 4 7" xfId="18686" xr:uid="{EF9585B4-4F1D-42EE-8FA5-BAF8D9E8B4D5}"/>
    <cellStyle name="Итог 2 2 4 2 5" xfId="2649" xr:uid="{65F46532-C8D3-42E3-8EB8-239F0A70FBD9}"/>
    <cellStyle name="Итог 2 2 4 2 5 2" xfId="4899" xr:uid="{6A9CA040-EC30-4ABF-8843-4DA3C2774152}"/>
    <cellStyle name="Итог 2 2 4 2 5 3" xfId="6679" xr:uid="{E4112AE7-AFF2-42B3-916F-92ACCDA6AC0F}"/>
    <cellStyle name="Итог 2 2 4 2 5 4" xfId="9530" xr:uid="{AFC7863C-1485-4B89-9A72-913FC5CAC60B}"/>
    <cellStyle name="Итог 2 2 4 2 5 5" xfId="12520" xr:uid="{31B454A0-5E4A-41E7-A4FE-7D0CDEDA0C52}"/>
    <cellStyle name="Итог 2 2 4 2 5 6" xfId="14131" xr:uid="{FD78CC2F-A7F2-4FB5-A107-75E08572C56B}"/>
    <cellStyle name="Итог 2 2 4 2 5 7" xfId="16952" xr:uid="{37441871-A611-4F8B-9EEB-77500516AE90}"/>
    <cellStyle name="Итог 2 2 4 2 5 8" xfId="20178" xr:uid="{73E8308E-408E-4FAD-83EF-07BD060E62ED}"/>
    <cellStyle name="Итог 2 2 4 2 6" xfId="2829" xr:uid="{811DBC60-04D8-4306-80CA-F5E28E270AD0}"/>
    <cellStyle name="Итог 2 2 4 2 6 2" xfId="5079" xr:uid="{5A9EDBBF-C54A-4232-91E5-3404FF978C42}"/>
    <cellStyle name="Итог 2 2 4 2 6 3" xfId="6680" xr:uid="{95FA6D29-CAAB-4351-9371-43B04C809754}"/>
    <cellStyle name="Итог 2 2 4 2 6 4" xfId="9710" xr:uid="{E4B9BB96-56E1-4FBB-98D5-0FB1F9E46342}"/>
    <cellStyle name="Итог 2 2 4 2 6 5" xfId="12700" xr:uid="{24BEED42-E23A-418D-8D3B-23339E697277}"/>
    <cellStyle name="Итог 2 2 4 2 6 6" xfId="15657" xr:uid="{FDA722BB-97B6-465A-A07E-CAF7FA746608}"/>
    <cellStyle name="Итог 2 2 4 2 6 7" xfId="17132" xr:uid="{ECBAA838-41F9-4F4D-9356-0397B4923903}"/>
    <cellStyle name="Итог 2 2 4 2 6 8" xfId="20358" xr:uid="{4B50A516-B598-4436-A524-BCDF7158FA8A}"/>
    <cellStyle name="Итог 2 2 4 2 7" xfId="555" xr:uid="{81C6BE8F-2B42-4FF6-8E43-BFB878AF625E}"/>
    <cellStyle name="Итог 2 2 4 2 7 2" xfId="5326" xr:uid="{72FF3DC1-4D44-4699-AF29-259F8AE7B696}"/>
    <cellStyle name="Итог 2 2 4 2 7 3" xfId="9955" xr:uid="{10B22ABA-2DEE-47BD-8A71-9052A95F1DD4}"/>
    <cellStyle name="Итог 2 2 4 2 7 4" xfId="12947" xr:uid="{A8A1AC95-C9CF-4041-ADA6-4EA6CB5C9C01}"/>
    <cellStyle name="Итог 2 2 4 2 7 5" xfId="15098" xr:uid="{C2944C68-9116-4380-8D38-15B4C1595E7E}"/>
    <cellStyle name="Итог 2 2 4 2 7 6" xfId="17376" xr:uid="{C8EB1B00-5A3E-4BFF-A6BD-7A9D2633534E}"/>
    <cellStyle name="Итог 2 2 4 2 8" xfId="5563" xr:uid="{79DBD536-4D4E-466A-9E2A-29A9EB4B8F28}"/>
    <cellStyle name="Итог 2 2 4 2 8 2" xfId="10194" xr:uid="{4BB82426-4FC1-4E1D-A5EF-B3EC4AC7D1FE}"/>
    <cellStyle name="Итог 2 2 4 2 8 3" xfId="13186" xr:uid="{B5B51D37-3E22-4EBE-9155-0E4E24DC61FA}"/>
    <cellStyle name="Итог 2 2 4 2 8 4" xfId="15462" xr:uid="{9641ABBF-E821-4273-835D-7AF061487FD1}"/>
    <cellStyle name="Итог 2 2 4 2 8 5" xfId="17612" xr:uid="{25B64921-B7EC-4FD1-9D1D-109988E7CA06}"/>
    <cellStyle name="Итог 2 2 4 2 9" xfId="6675" xr:uid="{82EE2AB2-63F9-4070-8717-0EF62DEEE147}"/>
    <cellStyle name="Итог 2 2 4 20" xfId="18018" xr:uid="{70140D11-E967-49C8-B3E7-41EA442CDBD3}"/>
    <cellStyle name="Итог 2 2 4 3" xfId="300" xr:uid="{E479DD22-A276-4899-8355-342CE40FD69C}"/>
    <cellStyle name="Итог 2 2 4 3 10" xfId="8383" xr:uid="{7407AC53-535F-4DB5-9753-2A42D07C0D97}"/>
    <cellStyle name="Итог 2 2 4 3 11" xfId="10507" xr:uid="{DFC9D672-340F-4CDA-9418-EE49FD7FAC78}"/>
    <cellStyle name="Итог 2 2 4 3 12" xfId="13785" xr:uid="{BED02AE9-A8C4-406E-BFAA-CB07D9111FE5}"/>
    <cellStyle name="Итог 2 2 4 3 13" xfId="16367" xr:uid="{C984F50C-0999-43E0-870A-481928FB5C61}"/>
    <cellStyle name="Итог 2 2 4 3 14" xfId="17943" xr:uid="{D17F8C6F-C0A7-4303-8A05-D2E79140F027}"/>
    <cellStyle name="Итог 2 2 4 3 15" xfId="18178" xr:uid="{23443DC7-DD57-4982-BEF4-144FB6814B3A}"/>
    <cellStyle name="Итог 2 2 4 3 2" xfId="1823" xr:uid="{AF083081-D9A5-4DA5-9CCA-55F2B7FA3353}"/>
    <cellStyle name="Итог 2 2 4 3 2 2" xfId="4081" xr:uid="{2B103B88-A898-4842-B8FA-E2A6D41362FC}"/>
    <cellStyle name="Итог 2 2 4 3 2 3" xfId="6683" xr:uid="{C8B2C2F6-7605-45D5-8B36-465C11384760}"/>
    <cellStyle name="Итог 2 2 4 3 2 4" xfId="8706" xr:uid="{D9444E37-0553-4C60-B0E7-845EEF784BA2}"/>
    <cellStyle name="Итог 2 2 4 3 2 5" xfId="11696" xr:uid="{34F50F86-21C5-4F8D-B1E5-3DD9A6CC7121}"/>
    <cellStyle name="Итог 2 2 4 3 2 6" xfId="15878" xr:uid="{6222396C-6925-4DC9-9F39-CE936DD0F1A4}"/>
    <cellStyle name="Итог 2 2 4 3 2 7" xfId="19358" xr:uid="{E287F3D2-6DAB-41DF-B541-DAB1BE700DDD}"/>
    <cellStyle name="Итог 2 2 4 3 3" xfId="1996" xr:uid="{D93FBC21-A556-41B4-9B76-7E0BFEAC73DC}"/>
    <cellStyle name="Итог 2 2 4 3 3 2" xfId="4254" xr:uid="{3581F2C9-45F1-4B04-A37E-873872313D90}"/>
    <cellStyle name="Итог 2 2 4 3 3 3" xfId="6684" xr:uid="{A7F088B7-AF22-4E46-8ECE-03B8D7CB3DEA}"/>
    <cellStyle name="Итог 2 2 4 3 3 4" xfId="8879" xr:uid="{21664B0C-289F-4BD1-9BB6-40943A217CFC}"/>
    <cellStyle name="Итог 2 2 4 3 3 5" xfId="11869" xr:uid="{C959D8B1-628D-4D06-82FE-D4C130E342DB}"/>
    <cellStyle name="Итог 2 2 4 3 3 6" xfId="14063" xr:uid="{4988BBA4-4DED-4834-8E8C-896AD17C3880}"/>
    <cellStyle name="Итог 2 2 4 3 3 7" xfId="19531" xr:uid="{66FFF5DC-E2C8-494B-965D-C8690751A5C7}"/>
    <cellStyle name="Итог 2 2 4 3 4" xfId="1224" xr:uid="{98FDFC1E-3FAE-4E1C-B796-C19151A7DADB}"/>
    <cellStyle name="Итог 2 2 4 3 4 2" xfId="3489" xr:uid="{C922DEA2-5820-4921-894E-9C5FCEBE1EEE}"/>
    <cellStyle name="Итог 2 2 4 3 4 3" xfId="6685" xr:uid="{6DC94C80-18D6-4B54-A247-9317BFD0CCAE}"/>
    <cellStyle name="Итог 2 2 4 3 4 4" xfId="7817" xr:uid="{0B575475-6480-46AC-9D48-6D281266A98B}"/>
    <cellStyle name="Итог 2 2 4 3 4 5" xfId="11096" xr:uid="{A034F56B-847B-4805-9CBF-A51FE09FB951}"/>
    <cellStyle name="Итог 2 2 4 3 4 6" xfId="15938" xr:uid="{CE9F664E-A907-4F99-9D34-F987FE33F87F}"/>
    <cellStyle name="Итог 2 2 4 3 4 7" xfId="18766" xr:uid="{0592EBCA-334D-4A71-9833-0C7D821043EE}"/>
    <cellStyle name="Итог 2 2 4 3 5" xfId="2665" xr:uid="{711ED674-9E62-4F62-A39B-94E5D6040A36}"/>
    <cellStyle name="Итог 2 2 4 3 5 2" xfId="4915" xr:uid="{95E3EA97-AE79-4FE1-9A04-68FB08848EB6}"/>
    <cellStyle name="Итог 2 2 4 3 5 3" xfId="6686" xr:uid="{6D1923E3-CC4F-498E-AFFC-3B81B9174BD2}"/>
    <cellStyle name="Итог 2 2 4 3 5 4" xfId="9546" xr:uid="{7BB0502D-C326-4AE2-A44B-D1775728F778}"/>
    <cellStyle name="Итог 2 2 4 3 5 5" xfId="12536" xr:uid="{09ECFC98-03C7-46FA-929C-808EF315512B}"/>
    <cellStyle name="Итог 2 2 4 3 5 6" xfId="14030" xr:uid="{CE369EEB-B663-40DC-8B90-DB30DED23E14}"/>
    <cellStyle name="Итог 2 2 4 3 5 7" xfId="16968" xr:uid="{C97E1682-005B-49A4-9305-8DF5E373B578}"/>
    <cellStyle name="Итог 2 2 4 3 5 8" xfId="20194" xr:uid="{53BC1DD7-1AE5-414A-AAAF-C719B915A732}"/>
    <cellStyle name="Итог 2 2 4 3 6" xfId="2904" xr:uid="{53E26046-1680-4F32-97C5-33458A30AF50}"/>
    <cellStyle name="Итог 2 2 4 3 6 2" xfId="5154" xr:uid="{BF63B6C4-56D8-4798-96B5-CB25D8EAC46E}"/>
    <cellStyle name="Итог 2 2 4 3 6 3" xfId="6687" xr:uid="{9139CA57-9B0C-401C-BBAF-E10F2D518FFF}"/>
    <cellStyle name="Итог 2 2 4 3 6 4" xfId="9785" xr:uid="{8190B0E8-61E8-435D-AA60-11ECDA99DF7F}"/>
    <cellStyle name="Итог 2 2 4 3 6 5" xfId="12775" xr:uid="{FF0C6D9C-319F-4FDD-A7E7-DCB0E9111353}"/>
    <cellStyle name="Итог 2 2 4 3 6 6" xfId="15425" xr:uid="{918E3D46-6707-47B2-BFB0-9D4688ED36ED}"/>
    <cellStyle name="Итог 2 2 4 3 6 7" xfId="17207" xr:uid="{12DDC521-C5EA-4364-B6A9-996E104853AB}"/>
    <cellStyle name="Итог 2 2 4 3 6 8" xfId="20433" xr:uid="{B98BFE10-EB13-4111-824F-163D8679641B}"/>
    <cellStyle name="Итог 2 2 4 3 7" xfId="635" xr:uid="{0624CD30-48DE-45D2-869B-FD556BE61228}"/>
    <cellStyle name="Итог 2 2 4 3 7 2" xfId="5170" xr:uid="{A2DE2D1D-C82B-483A-B170-E27222E49BB3}"/>
    <cellStyle name="Итог 2 2 4 3 7 3" xfId="9800" xr:uid="{8A7B43E0-B4ED-4C41-8777-60575967F5F7}"/>
    <cellStyle name="Итог 2 2 4 3 7 4" xfId="12791" xr:uid="{8A7C78BA-22F6-40F6-BAD4-9F72C6CE5D2E}"/>
    <cellStyle name="Итог 2 2 4 3 7 5" xfId="13669" xr:uid="{38DD97C0-3A22-47A5-866B-6562E8098677}"/>
    <cellStyle name="Итог 2 2 4 3 7 6" xfId="17222" xr:uid="{C9544E99-9A7B-4FAF-9875-FA0FA7D97B50}"/>
    <cellStyle name="Итог 2 2 4 3 8" xfId="5638" xr:uid="{DF2448A8-B34D-4C83-A00B-7ECFE80FFE2D}"/>
    <cellStyle name="Итог 2 2 4 3 8 2" xfId="10269" xr:uid="{D6052DCB-D616-41C7-852B-E2D43E37FB57}"/>
    <cellStyle name="Итог 2 2 4 3 8 3" xfId="13261" xr:uid="{B81B3D0C-C5FD-4B5C-B627-A48A5D55225E}"/>
    <cellStyle name="Итог 2 2 4 3 8 4" xfId="7314" xr:uid="{040410D1-9D53-4A08-B9C4-DAB77D659FB3}"/>
    <cellStyle name="Итог 2 2 4 3 8 5" xfId="17687" xr:uid="{1CD9667A-E7EC-4460-A970-B54F0207991C}"/>
    <cellStyle name="Итог 2 2 4 3 9" xfId="6682" xr:uid="{2EC8CDFC-816C-4E6F-8F64-E77401C4F86F}"/>
    <cellStyle name="Итог 2 2 4 4" xfId="715" xr:uid="{583DB1B5-A7E6-4541-9445-37B348AA3059}"/>
    <cellStyle name="Итог 2 2 4 4 10" xfId="18262" xr:uid="{9D020EE1-A9DC-4633-AA36-8EA250EEA7E0}"/>
    <cellStyle name="Итог 2 2 4 4 2" xfId="2076" xr:uid="{73E74612-8B19-4F81-98B6-EA70D2E312E7}"/>
    <cellStyle name="Итог 2 2 4 4 2 2" xfId="4334" xr:uid="{26F9F0BB-90E0-4164-84FB-379FFA50C662}"/>
    <cellStyle name="Итог 2 2 4 4 2 3" xfId="8959" xr:uid="{153FD039-D993-47ED-8964-83B1997B2FE2}"/>
    <cellStyle name="Итог 2 2 4 4 2 4" xfId="11949" xr:uid="{24E03831-12A1-4B80-838E-ACAE6BBD23CF}"/>
    <cellStyle name="Итог 2 2 4 4 2 5" xfId="15591" xr:uid="{054B493D-EC07-487E-9A66-EC94478B350E}"/>
    <cellStyle name="Итог 2 2 4 4 2 6" xfId="19611" xr:uid="{52C63416-1399-407C-9928-BD3CE00DD714}"/>
    <cellStyle name="Итог 2 2 4 4 3" xfId="1304" xr:uid="{72A92A11-53D3-440C-8DB2-CE4A792BFAB9}"/>
    <cellStyle name="Итог 2 2 4 4 3 2" xfId="3569" xr:uid="{4013FD6A-FFB0-4943-864E-25459E6D64A5}"/>
    <cellStyle name="Итог 2 2 4 4 3 3" xfId="7735" xr:uid="{22C51A3D-F772-40CC-85AC-CA0C5D35942A}"/>
    <cellStyle name="Итог 2 2 4 4 3 4" xfId="11176" xr:uid="{2E43BB5A-1822-4D0D-BBE5-0A4701BD4F47}"/>
    <cellStyle name="Итог 2 2 4 4 3 5" xfId="15557" xr:uid="{E70D2B71-F0AF-482F-9290-5BE738F55AF5}"/>
    <cellStyle name="Итог 2 2 4 4 3 6" xfId="18846" xr:uid="{08E129BE-F25D-4301-AB01-24CE98DD33E4}"/>
    <cellStyle name="Итог 2 2 4 4 4" xfId="2985" xr:uid="{81D1A192-425E-4437-9825-E8CC76AFF39D}"/>
    <cellStyle name="Итог 2 2 4 4 5" xfId="6688" xr:uid="{7CEDEE78-FFC5-4EB0-B4C6-8F7A316E985A}"/>
    <cellStyle name="Итог 2 2 4 4 6" xfId="8313" xr:uid="{E0A7B6B9-7B81-42B3-94D1-28FC588C7B9B}"/>
    <cellStyle name="Итог 2 2 4 4 7" xfId="10587" xr:uid="{6CB9EEB0-D4AA-4DA0-AF2F-163BF270E5AE}"/>
    <cellStyle name="Итог 2 2 4 4 8" xfId="13505" xr:uid="{2B1B9692-954B-4337-8C32-1A84B9C755FB}"/>
    <cellStyle name="Итог 2 2 4 4 9" xfId="16447" xr:uid="{E6B1EDA3-A9A4-4FF4-95AB-34C91B27C750}"/>
    <cellStyle name="Итог 2 2 4 5" xfId="836" xr:uid="{742D7730-7CBB-44F2-B3C5-B2C1B3DE9F18}"/>
    <cellStyle name="Итог 2 2 4 5 10" xfId="18383" xr:uid="{FF3B2006-88A1-4DF6-8149-63DA77CA9781}"/>
    <cellStyle name="Итог 2 2 4 5 2" xfId="2197" xr:uid="{ADAA5E05-501F-4D90-B800-DAD602AA6F0F}"/>
    <cellStyle name="Итог 2 2 4 5 2 2" xfId="4455" xr:uid="{3AFD2EA4-7F71-4747-989E-DD273C7B0BB4}"/>
    <cellStyle name="Итог 2 2 4 5 2 3" xfId="9080" xr:uid="{A622E8F8-DC3D-4B5C-9C66-2135974B50E8}"/>
    <cellStyle name="Итог 2 2 4 5 2 4" xfId="12070" xr:uid="{29E17CAA-25A4-4310-9C8B-A6F71D458911}"/>
    <cellStyle name="Итог 2 2 4 5 2 5" xfId="15699" xr:uid="{592301EE-B696-42F5-A17C-280215BFB377}"/>
    <cellStyle name="Итог 2 2 4 5 2 6" xfId="19732" xr:uid="{AB700379-D5FB-448F-A386-1EB43AE50460}"/>
    <cellStyle name="Итог 2 2 4 5 3" xfId="1425" xr:uid="{E2B15DAE-91AD-4297-B0C4-2464D8754E62}"/>
    <cellStyle name="Итог 2 2 4 5 3 2" xfId="3690" xr:uid="{4294E7CD-293B-4E2A-913F-CF09AB1EACA3}"/>
    <cellStyle name="Итог 2 2 4 5 3 3" xfId="7652" xr:uid="{2A5857AF-7A53-491A-9859-67B2E02C913D}"/>
    <cellStyle name="Итог 2 2 4 5 3 4" xfId="11297" xr:uid="{3C794204-9CD4-496C-BD22-8490AD8C8989}"/>
    <cellStyle name="Итог 2 2 4 5 3 5" xfId="14873" xr:uid="{2D416747-5579-4DD7-9D94-4491669120B5}"/>
    <cellStyle name="Итог 2 2 4 5 3 6" xfId="18967" xr:uid="{C605ED87-C4DB-4A5F-9DA3-7EEFCC13FB0B}"/>
    <cellStyle name="Итог 2 2 4 5 4" xfId="3106" xr:uid="{CCC186F0-C7B1-4B80-A0BB-578A5E58AA7B}"/>
    <cellStyle name="Итог 2 2 4 5 5" xfId="6689" xr:uid="{7BEA6854-0F01-4929-A39D-8A280F89BE09}"/>
    <cellStyle name="Итог 2 2 4 5 6" xfId="8198" xr:uid="{F0BD354A-FA9A-40FF-B6C4-3719D1EAF45D}"/>
    <cellStyle name="Итог 2 2 4 5 7" xfId="10708" xr:uid="{34A2A2C8-9458-4320-B3F3-8F0294251669}"/>
    <cellStyle name="Итог 2 2 4 5 8" xfId="13870" xr:uid="{E07082BA-D89A-476A-9BDC-209A3C87D4D6}"/>
    <cellStyle name="Итог 2 2 4 5 9" xfId="16568" xr:uid="{76EE2651-9F72-426B-BB80-4A0B7D83CF9B}"/>
    <cellStyle name="Итог 2 2 4 6" xfId="912" xr:uid="{E0D73080-AECF-4B5F-B62A-5C944E253157}"/>
    <cellStyle name="Итог 2 2 4 6 10" xfId="18459" xr:uid="{B00ACA97-CB3D-43CE-AC08-C8F85E8D86BF}"/>
    <cellStyle name="Итог 2 2 4 6 2" xfId="2273" xr:uid="{59FC3A66-8928-4E1F-BA2E-70BFB1D32D8C}"/>
    <cellStyle name="Итог 2 2 4 6 2 2" xfId="4531" xr:uid="{7BD5C1E8-96EC-483D-956D-11001EF4B917}"/>
    <cellStyle name="Итог 2 2 4 6 2 3" xfId="9156" xr:uid="{A8C9BA03-D45D-4D19-89EB-0CCBD24696E3}"/>
    <cellStyle name="Итог 2 2 4 6 2 4" xfId="12146" xr:uid="{D3A8B400-5E9F-44B0-9B69-EC3828F29B72}"/>
    <cellStyle name="Итог 2 2 4 6 2 5" xfId="14760" xr:uid="{74327B90-BF91-4111-B8DE-359027AB51BB}"/>
    <cellStyle name="Итог 2 2 4 6 2 6" xfId="19808" xr:uid="{558E12CB-157E-4457-994D-5F75DE57C1A7}"/>
    <cellStyle name="Итог 2 2 4 6 3" xfId="1501" xr:uid="{3DF40CAE-2BA8-4DB0-B00E-684D2E132A6B}"/>
    <cellStyle name="Итог 2 2 4 6 3 2" xfId="3766" xr:uid="{B447597E-5A9E-4EBB-85FC-0397EBEBDFA7}"/>
    <cellStyle name="Итог 2 2 4 6 3 3" xfId="7611" xr:uid="{BE826A22-2CBA-498F-ABD5-4C734B6F93C8}"/>
    <cellStyle name="Итог 2 2 4 6 3 4" xfId="11373" xr:uid="{CFE5DECD-BEDC-44B8-9719-EBA01B262C2D}"/>
    <cellStyle name="Итог 2 2 4 6 3 5" xfId="15650" xr:uid="{AF569EA0-FEBE-4923-829A-3EF82661AAE6}"/>
    <cellStyle name="Итог 2 2 4 6 3 6" xfId="19043" xr:uid="{8CB56633-D08A-4D1C-BCF7-AB3C6CF53442}"/>
    <cellStyle name="Итог 2 2 4 6 4" xfId="3182" xr:uid="{4381D3FA-4EAF-4A86-8E18-5F4367F3B654}"/>
    <cellStyle name="Итог 2 2 4 6 5" xfId="6690" xr:uid="{2C148952-DE65-4D49-9E53-33BAEBC658DB}"/>
    <cellStyle name="Итог 2 2 4 6 6" xfId="8131" xr:uid="{374D86DF-C5BF-4EC1-887A-A7FE403F8D4E}"/>
    <cellStyle name="Итог 2 2 4 6 7" xfId="10784" xr:uid="{D31C08B0-C210-4D8E-8D93-1B3480E7FF06}"/>
    <cellStyle name="Итог 2 2 4 6 8" xfId="15147" xr:uid="{EF9CA1EA-48BE-49E8-8899-0E05CCFB47A9}"/>
    <cellStyle name="Итог 2 2 4 6 9" xfId="16644" xr:uid="{AB02DE68-F75E-4F3A-8C0A-6F74A1639F2D}"/>
    <cellStyle name="Итог 2 2 4 7" xfId="980" xr:uid="{DF7CC1FD-ABB8-4A67-A895-2979A03552A3}"/>
    <cellStyle name="Итог 2 2 4 7 10" xfId="18527" xr:uid="{511C78BA-7010-4732-9FBB-24D860F2F3D6}"/>
    <cellStyle name="Итог 2 2 4 7 2" xfId="2341" xr:uid="{1BF989B1-C410-4137-B951-D930798BB0FE}"/>
    <cellStyle name="Итог 2 2 4 7 2 2" xfId="4599" xr:uid="{B7E51C73-41E0-488F-8249-C9E02B81CF06}"/>
    <cellStyle name="Итог 2 2 4 7 2 3" xfId="9224" xr:uid="{DF84F83A-9969-41A3-95F6-38285BC8047F}"/>
    <cellStyle name="Итог 2 2 4 7 2 4" xfId="12214" xr:uid="{3C251DA7-E4C1-4F9B-BBD8-50DD50AF5E37}"/>
    <cellStyle name="Итог 2 2 4 7 2 5" xfId="13970" xr:uid="{03DC9414-7C87-4F4B-B3FA-32B18F49E2D7}"/>
    <cellStyle name="Итог 2 2 4 7 2 6" xfId="19876" xr:uid="{858F3CE6-19B5-4E82-ABF4-4813CCF17992}"/>
    <cellStyle name="Итог 2 2 4 7 3" xfId="1569" xr:uid="{F0175A5A-7F2A-4806-B36C-51FF2BF840C2}"/>
    <cellStyle name="Итог 2 2 4 7 3 2" xfId="3834" xr:uid="{16F69800-2189-40DA-9FB7-B038EF1D75D1}"/>
    <cellStyle name="Итог 2 2 4 7 3 3" xfId="7553" xr:uid="{65DBEB3D-5696-4580-89A3-E4441AB1D881}"/>
    <cellStyle name="Итог 2 2 4 7 3 4" xfId="11441" xr:uid="{8A45046E-28D1-43EF-A090-BD9F9E63C3AD}"/>
    <cellStyle name="Итог 2 2 4 7 3 5" xfId="14059" xr:uid="{7B946491-F59F-4E18-A47C-8270394F5187}"/>
    <cellStyle name="Итог 2 2 4 7 3 6" xfId="19111" xr:uid="{7B5E5691-9292-4416-96B1-5C5210A3BD6D}"/>
    <cellStyle name="Итог 2 2 4 7 4" xfId="3250" xr:uid="{852E9DDE-5789-45A5-B8BC-4F07130B3AF5}"/>
    <cellStyle name="Итог 2 2 4 7 5" xfId="6691" xr:uid="{2C6FC227-7841-4B72-84F2-13DFD7D7BD4E}"/>
    <cellStyle name="Итог 2 2 4 7 6" xfId="8066" xr:uid="{EE44E80F-5D2E-4CCF-9DAB-A74737A0AB30}"/>
    <cellStyle name="Итог 2 2 4 7 7" xfId="10852" xr:uid="{707E09EA-BB2F-4FF4-B8B6-74313E5DA853}"/>
    <cellStyle name="Итог 2 2 4 7 8" xfId="14452" xr:uid="{8B158EE9-43EA-43F3-AF0C-70A85DB1F93C}"/>
    <cellStyle name="Итог 2 2 4 7 9" xfId="16712" xr:uid="{33050E20-BBB6-4801-83DA-19598A3744D0}"/>
    <cellStyle name="Итог 2 2 4 8" xfId="1055" xr:uid="{0F943446-BA80-4AC0-B998-ACFC79412BDD}"/>
    <cellStyle name="Итог 2 2 4 8 2" xfId="2416" xr:uid="{59720DE9-0B1E-42F5-BBE1-78750421A55B}"/>
    <cellStyle name="Итог 2 2 4 8 2 2" xfId="4674" xr:uid="{92123E79-67CB-4E66-B275-1DD0604285C3}"/>
    <cellStyle name="Итог 2 2 4 8 2 3" xfId="9299" xr:uid="{84935C37-3920-46F5-95E4-C500149D9DB4}"/>
    <cellStyle name="Итог 2 2 4 8 2 4" xfId="12289" xr:uid="{8F96D55A-F88C-421F-82CC-031C9D40F1F4}"/>
    <cellStyle name="Итог 2 2 4 8 2 5" xfId="13369" xr:uid="{9ACF095E-5B22-4677-99D7-5BADE9DBEF46}"/>
    <cellStyle name="Итог 2 2 4 8 2 6" xfId="19951" xr:uid="{DA955962-100A-4033-8360-9638E790C766}"/>
    <cellStyle name="Итог 2 2 4 8 3" xfId="3325" xr:uid="{097768B4-FD36-429A-B53F-E3A3948F480D}"/>
    <cellStyle name="Итог 2 2 4 8 4" xfId="6692" xr:uid="{F44C979E-62D3-45F2-8D3B-E4A838B1B19D}"/>
    <cellStyle name="Итог 2 2 4 8 5" xfId="7490" xr:uid="{09915506-A458-48C4-85D4-1271E06DC586}"/>
    <cellStyle name="Итог 2 2 4 8 6" xfId="10927" xr:uid="{985EBEC2-D5A2-4B68-8AA1-2D1413FB8D4B}"/>
    <cellStyle name="Итог 2 2 4 8 7" xfId="14472" xr:uid="{0BC463DC-D4A9-4F36-80F4-4C645D93EA7D}"/>
    <cellStyle name="Итог 2 2 4 8 8" xfId="18602" xr:uid="{1046DB3B-E43B-408F-90B6-7A0A55E8449A}"/>
    <cellStyle name="Итог 2 2 4 9" xfId="1596" xr:uid="{8B7BCC70-5249-408E-BD77-70FE1994BA63}"/>
    <cellStyle name="Итог 2 2 4 9 2" xfId="3859" xr:uid="{611F5896-C567-426D-A7B3-8A6C460EED55}"/>
    <cellStyle name="Итог 2 2 4 9 3" xfId="7251" xr:uid="{A78F8AE0-1082-4655-9845-B187ADF1E358}"/>
    <cellStyle name="Итог 2 2 4 9 4" xfId="11467" xr:uid="{E454941F-0CB9-443D-8B35-512E7F7DB204}"/>
    <cellStyle name="Итог 2 2 4 9 5" xfId="13736" xr:uid="{244F0E9B-2FDC-458A-872E-1E44ED857744}"/>
    <cellStyle name="Итог 2 2 4 9 6" xfId="19136" xr:uid="{EBE2A341-399C-4C9E-81E0-5433449AED46}"/>
    <cellStyle name="Итог 2 2 5" xfId="164" xr:uid="{E391EE0E-6D10-4EA5-BD82-91CB6EFA3733}"/>
    <cellStyle name="Итог 2 2 5 10" xfId="8499" xr:uid="{1A8792CB-7484-4B5E-B7D2-D77D66FAD8F8}"/>
    <cellStyle name="Итог 2 2 5 11" xfId="10367" xr:uid="{28207F0D-4302-4D05-BA2C-4B48C00F8765}"/>
    <cellStyle name="Итог 2 2 5 12" xfId="15869" xr:uid="{94724E8C-2196-4EA8-B543-E939AF95491D}"/>
    <cellStyle name="Итог 2 2 5 13" xfId="16227" xr:uid="{31FA513B-0465-4087-A107-DF72BB9213E3}"/>
    <cellStyle name="Итог 2 2 5 14" xfId="17807" xr:uid="{C4AE352E-6705-4A8E-8C83-71B47372B9A6}"/>
    <cellStyle name="Итог 2 2 5 15" xfId="18043" xr:uid="{E89707CF-3CEA-4EB9-B4E7-545AB03B94EE}"/>
    <cellStyle name="Итог 2 2 5 2" xfId="1688" xr:uid="{6F4A9C8C-1183-403A-8500-6116124F55A1}"/>
    <cellStyle name="Итог 2 2 5 2 2" xfId="3946" xr:uid="{B8866D64-DD44-45F1-9129-54FE99B38FE0}"/>
    <cellStyle name="Итог 2 2 5 2 3" xfId="6695" xr:uid="{86E8097C-719A-4A75-8668-5FFC640F1823}"/>
    <cellStyle name="Итог 2 2 5 2 4" xfId="7434" xr:uid="{2B760097-E6C5-47A7-A2F8-D7773ABCFEC6}"/>
    <cellStyle name="Итог 2 2 5 2 5" xfId="11560" xr:uid="{7C818D28-A8B5-4FA5-B1B6-78F63852F3B7}"/>
    <cellStyle name="Итог 2 2 5 2 6" xfId="14519" xr:uid="{51E97E92-6CAD-469A-AB03-7573754AD5EA}"/>
    <cellStyle name="Итог 2 2 5 2 7" xfId="19223" xr:uid="{30ACBC4A-C4B5-4E91-99DB-F5E339E18681}"/>
    <cellStyle name="Итог 2 2 5 3" xfId="1862" xr:uid="{12690749-2DC6-4379-B894-578A1A21A7F5}"/>
    <cellStyle name="Итог 2 2 5 3 2" xfId="4120" xr:uid="{0B9520C2-99F0-4148-9E8B-90015132D8C7}"/>
    <cellStyle name="Итог 2 2 5 3 3" xfId="6696" xr:uid="{D8E4EEB4-969E-4423-A0D9-A117454D617B}"/>
    <cellStyle name="Итог 2 2 5 3 4" xfId="8745" xr:uid="{B91D5126-820C-4378-87C0-9F85547BCE14}"/>
    <cellStyle name="Итог 2 2 5 3 5" xfId="11735" xr:uid="{6A3AB120-69AA-456F-B836-D2C46A883080}"/>
    <cellStyle name="Итог 2 2 5 3 6" xfId="13591" xr:uid="{5660D23E-21DA-4A96-B7FB-6389F62E01DA}"/>
    <cellStyle name="Итог 2 2 5 3 7" xfId="19397" xr:uid="{8AD8BAC8-6BA0-4B6B-BE27-E57DCFC5B9E4}"/>
    <cellStyle name="Итог 2 2 5 4" xfId="1084" xr:uid="{BFF8FAB5-FC2D-4F95-B6DA-0C6B38B1B882}"/>
    <cellStyle name="Итог 2 2 5 4 2" xfId="3349" xr:uid="{90264C54-13E9-4722-B2F1-E3BE4EB9E825}"/>
    <cellStyle name="Итог 2 2 5 4 3" xfId="6697" xr:uid="{96F356B0-7DD5-4C66-A79E-D2498F08590E}"/>
    <cellStyle name="Итог 2 2 5 4 4" xfId="7961" xr:uid="{CEE9C052-C975-4BED-9FE2-9201A8C60101}"/>
    <cellStyle name="Итог 2 2 5 4 5" xfId="10956" xr:uid="{09B129AC-1434-4F12-A515-0C3EF063717E}"/>
    <cellStyle name="Итог 2 2 5 4 6" xfId="14520" xr:uid="{965CDAFF-FEEB-4AC1-A700-ECFE997EFB34}"/>
    <cellStyle name="Итог 2 2 5 4 7" xfId="18626" xr:uid="{F24324B5-3FC8-4760-B26A-8E629C4D9692}"/>
    <cellStyle name="Итог 2 2 5 5" xfId="2593" xr:uid="{E97A7F91-C894-4380-8460-B3F2F4D8A370}"/>
    <cellStyle name="Итог 2 2 5 5 2" xfId="4844" xr:uid="{96017351-0AD3-43EC-A161-3828EFD49FA4}"/>
    <cellStyle name="Итог 2 2 5 5 3" xfId="6698" xr:uid="{422C37D5-3076-4423-A24C-A2EA013CA4EB}"/>
    <cellStyle name="Итог 2 2 5 5 4" xfId="9475" xr:uid="{7D5D8BCC-CFDC-43CB-8575-1F41B7E8D422}"/>
    <cellStyle name="Итог 2 2 5 5 5" xfId="12465" xr:uid="{F91E5706-2E2B-429C-A8FD-DD978514C4AA}"/>
    <cellStyle name="Итог 2 2 5 5 6" xfId="13491" xr:uid="{1134E164-82AF-446F-8CF5-B35ADBF27D39}"/>
    <cellStyle name="Итог 2 2 5 5 7" xfId="16897" xr:uid="{2C516FA4-B19C-4274-B8C0-B6A75A5BFB59}"/>
    <cellStyle name="Итог 2 2 5 5 8" xfId="20122" xr:uid="{A6455EE9-4554-41CA-9A20-6AC7342C1E0B}"/>
    <cellStyle name="Итог 2 2 5 6" xfId="2769" xr:uid="{9EDC579E-6BD1-42E2-B28D-7E2CB5A6F0C0}"/>
    <cellStyle name="Итог 2 2 5 6 2" xfId="5019" xr:uid="{B89450B1-A294-4B5B-A1F4-1D2A5E7ED38E}"/>
    <cellStyle name="Итог 2 2 5 6 3" xfId="6699" xr:uid="{9AA094F9-5AE7-47B4-8233-623930777A0D}"/>
    <cellStyle name="Итог 2 2 5 6 4" xfId="9650" xr:uid="{CE4CCF7B-49A8-4A6C-89E6-246947606942}"/>
    <cellStyle name="Итог 2 2 5 6 5" xfId="12640" xr:uid="{5D9DC57D-7136-47B4-9A72-7E2BD545AD01}"/>
    <cellStyle name="Итог 2 2 5 6 6" xfId="15835" xr:uid="{00E172DD-67CB-427F-A811-00C70FEF1B94}"/>
    <cellStyle name="Итог 2 2 5 6 7" xfId="17072" xr:uid="{C0FB1F70-A753-486F-8D01-072056D0104A}"/>
    <cellStyle name="Итог 2 2 5 6 8" xfId="20298" xr:uid="{C2AADD93-0D03-45F7-8571-61335D586533}"/>
    <cellStyle name="Итог 2 2 5 7" xfId="495" xr:uid="{1C27B7AB-EBA4-4778-953A-6E4734AD237D}"/>
    <cellStyle name="Итог 2 2 5 7 2" xfId="5364" xr:uid="{5C0BCE4B-9B6D-4D59-8B87-F2ECDE6AC143}"/>
    <cellStyle name="Итог 2 2 5 7 3" xfId="9993" xr:uid="{C7BD18C4-EFF8-4AD6-B592-A45BCB6BEC6E}"/>
    <cellStyle name="Итог 2 2 5 7 4" xfId="12985" xr:uid="{C77D8514-B21D-480E-B07B-36581BFA7F41}"/>
    <cellStyle name="Итог 2 2 5 7 5" xfId="14264" xr:uid="{7A23F52C-C355-4426-BB0A-DEB15A0F7F61}"/>
    <cellStyle name="Итог 2 2 5 7 6" xfId="17414" xr:uid="{6B319E99-EA2B-439F-8639-FB1947CCDA51}"/>
    <cellStyle name="Итог 2 2 5 8" xfId="5503" xr:uid="{6E02E67B-2142-41F3-8172-9EEEE8D8B100}"/>
    <cellStyle name="Итог 2 2 5 8 2" xfId="10134" xr:uid="{A1D1E415-9277-445D-B8DF-FA12007F0517}"/>
    <cellStyle name="Итог 2 2 5 8 3" xfId="13126" xr:uid="{BC1D628C-8E5B-4D81-A22D-8272BDE6B092}"/>
    <cellStyle name="Итог 2 2 5 8 4" xfId="13534" xr:uid="{C13B7876-C230-4914-9A48-48D9EC98DFDA}"/>
    <cellStyle name="Итог 2 2 5 8 5" xfId="17552" xr:uid="{C20C472B-7027-47FF-B0F0-C9D1BFFD2334}"/>
    <cellStyle name="Итог 2 2 5 9" xfId="6693" xr:uid="{FB3A2A3E-7F25-4FA9-B2C0-F2BC27AC8F83}"/>
    <cellStyle name="Итог 2 2 6" xfId="240" xr:uid="{D5CFF37A-E3BB-4117-B8FA-83344B0515A1}"/>
    <cellStyle name="Итог 2 2 6 10" xfId="8647" xr:uid="{98D9B927-C44E-4D61-A27D-732121BDE7F4}"/>
    <cellStyle name="Итог 2 2 6 11" xfId="10447" xr:uid="{40B8F27B-5342-43E5-AA40-A42A279280F8}"/>
    <cellStyle name="Итог 2 2 6 12" xfId="15182" xr:uid="{5970FEC8-9E2C-44DB-92DA-590B7434A20D}"/>
    <cellStyle name="Итог 2 2 6 13" xfId="16307" xr:uid="{30196BF6-66A7-4A8F-9724-58064AE75427}"/>
    <cellStyle name="Итог 2 2 6 14" xfId="17883" xr:uid="{A31286D4-B065-44D5-978B-15B3F349D544}"/>
    <cellStyle name="Итог 2 2 6 15" xfId="18118" xr:uid="{4C84702C-DB81-48D8-9318-B5A3F5C208A1}"/>
    <cellStyle name="Итог 2 2 6 2" xfId="1763" xr:uid="{2FA65391-A888-436A-AEB0-4B227C507953}"/>
    <cellStyle name="Итог 2 2 6 2 2" xfId="4021" xr:uid="{9F2C6A03-B82B-49F7-A055-A6693DE09072}"/>
    <cellStyle name="Итог 2 2 6 2 3" xfId="6702" xr:uid="{5AAD3AB0-04B2-4423-BFA7-CD9379698679}"/>
    <cellStyle name="Итог 2 2 6 2 4" xfId="7241" xr:uid="{F20DAE15-1232-4204-BD6C-C41788D5B37B}"/>
    <cellStyle name="Итог 2 2 6 2 5" xfId="11636" xr:uid="{4CCD5BB2-3EBE-4DF5-99C0-A6A13E489FF7}"/>
    <cellStyle name="Итог 2 2 6 2 6" xfId="13731" xr:uid="{E52C078F-3455-4AFE-81DD-99136DE41B2C}"/>
    <cellStyle name="Итог 2 2 6 2 7" xfId="19298" xr:uid="{4FEBFDAF-EEC2-4365-823F-3E61A696F496}"/>
    <cellStyle name="Итог 2 2 6 3" xfId="1639" xr:uid="{289F5CD0-4158-4C37-9744-4A5875968B40}"/>
    <cellStyle name="Итог 2 2 6 3 2" xfId="3899" xr:uid="{43F38EE2-4A86-482F-BAE9-9F227B1960DC}"/>
    <cellStyle name="Итог 2 2 6 3 3" xfId="6537" xr:uid="{C4B19686-3CB4-4140-8B2B-7C51E1780E31}"/>
    <cellStyle name="Итог 2 2 6 3 4" xfId="7352" xr:uid="{71032D5B-05DC-4106-A0A8-20055E31B6B0}"/>
    <cellStyle name="Итог 2 2 6 3 5" xfId="11510" xr:uid="{95310344-84DF-4520-89F1-CFC6D26A1E06}"/>
    <cellStyle name="Итог 2 2 6 3 6" xfId="16129" xr:uid="{4B498674-7E75-4FB6-B006-9CCE56C3E3E9}"/>
    <cellStyle name="Итог 2 2 6 3 7" xfId="19176" xr:uid="{28977BE4-60BD-463E-8BBB-E1E7BD014A43}"/>
    <cellStyle name="Итог 2 2 6 4" xfId="1164" xr:uid="{0EE0F1C7-FF76-4F9F-B5CB-D909B48F8F15}"/>
    <cellStyle name="Итог 2 2 6 4 2" xfId="3429" xr:uid="{CBD70AF8-EFD3-4129-8939-B2506528A345}"/>
    <cellStyle name="Итог 2 2 6 4 3" xfId="6539" xr:uid="{957CE0C3-40AF-4BF8-8D82-E4275ED53CF7}"/>
    <cellStyle name="Итог 2 2 6 4 4" xfId="7876" xr:uid="{F5F98D55-3BB2-4AF5-9CC3-6891C672BF19}"/>
    <cellStyle name="Итог 2 2 6 4 5" xfId="11036" xr:uid="{4E42E40E-F5E7-467F-9F1A-1EF148D1AFF4}"/>
    <cellStyle name="Итог 2 2 6 4 6" xfId="14112" xr:uid="{9EA9C07C-86F1-4962-9181-976FDCBC1D54}"/>
    <cellStyle name="Итог 2 2 6 4 7" xfId="18706" xr:uid="{97637DD7-36C2-4C87-93F2-3663337AC52A}"/>
    <cellStyle name="Итог 2 2 6 5" xfId="2512" xr:uid="{5833FE39-39A1-449E-B7C3-7C785F4BE138}"/>
    <cellStyle name="Итог 2 2 6 5 2" xfId="4767" xr:uid="{8E2E3592-7C21-456C-9019-458F7BD1E1F1}"/>
    <cellStyle name="Итог 2 2 6 5 3" xfId="6541" xr:uid="{D2DFD14A-7DE8-4383-AA72-FB4FB77FEB4F}"/>
    <cellStyle name="Итог 2 2 6 5 4" xfId="9395" xr:uid="{D5FCF981-34BD-4EB3-95FB-2FFFD7FCC729}"/>
    <cellStyle name="Итог 2 2 6 5 5" xfId="12385" xr:uid="{A6540F6B-37B2-4697-B370-84FA57ED47E8}"/>
    <cellStyle name="Итог 2 2 6 5 6" xfId="13270" xr:uid="{740F794F-6E6B-4650-89A0-2A6C826EDC78}"/>
    <cellStyle name="Итог 2 2 6 5 7" xfId="16820" xr:uid="{DEB0DD32-1D62-4F96-808E-142DE3196DA0}"/>
    <cellStyle name="Итог 2 2 6 5 8" xfId="20044" xr:uid="{E3125E46-FF43-442D-B31C-0E8A44E2ED0B}"/>
    <cellStyle name="Итог 2 2 6 6" xfId="2844" xr:uid="{1F4A3830-7EED-42D5-8A88-151FB99546A8}"/>
    <cellStyle name="Итог 2 2 6 6 2" xfId="5094" xr:uid="{AB9943CC-73C8-4463-AEBF-06A2BD5AFEEA}"/>
    <cellStyle name="Итог 2 2 6 6 3" xfId="6543" xr:uid="{FA085DDC-734C-40BC-AB64-8329569E517E}"/>
    <cellStyle name="Итог 2 2 6 6 4" xfId="9725" xr:uid="{1E0E5C91-568A-49A0-A4D8-2910C7D939CD}"/>
    <cellStyle name="Итог 2 2 6 6 5" xfId="12715" xr:uid="{A36957D2-C74A-4410-A1EE-BB542976C911}"/>
    <cellStyle name="Итог 2 2 6 6 6" xfId="15879" xr:uid="{AB896B01-FF7D-4189-8C0A-B456388C8270}"/>
    <cellStyle name="Итог 2 2 6 6 7" xfId="17147" xr:uid="{343855B4-4C01-4E63-802D-538BE126AD27}"/>
    <cellStyle name="Итог 2 2 6 6 8" xfId="20373" xr:uid="{2861A92D-C545-4043-AC87-01A4FF06A0A4}"/>
    <cellStyle name="Итог 2 2 6 7" xfId="575" xr:uid="{2A411E89-DA9B-4351-B92E-17058D242E4A}"/>
    <cellStyle name="Итог 2 2 6 7 2" xfId="5307" xr:uid="{C920C4A5-8740-476F-9771-F1622D5688B0}"/>
    <cellStyle name="Итог 2 2 6 7 3" xfId="9936" xr:uid="{F3745301-8AC0-4FC8-8736-A94DE617F3C1}"/>
    <cellStyle name="Итог 2 2 6 7 4" xfId="12928" xr:uid="{AC011D9D-D757-40FD-9360-A4022D5EB177}"/>
    <cellStyle name="Итог 2 2 6 7 5" xfId="15861" xr:uid="{62BF6A3F-C2ED-4BFC-970E-5D0D46D8F940}"/>
    <cellStyle name="Итог 2 2 6 7 6" xfId="17357" xr:uid="{EE79A0DD-576A-48A0-BA4F-014172CEB0DE}"/>
    <cellStyle name="Итог 2 2 6 8" xfId="5578" xr:uid="{AF83455E-9888-4881-B4A6-EEC48D95EE96}"/>
    <cellStyle name="Итог 2 2 6 8 2" xfId="10209" xr:uid="{F5C92E98-8370-4503-8451-6A66D3051130}"/>
    <cellStyle name="Итог 2 2 6 8 3" xfId="13201" xr:uid="{D21B9EA5-E5EA-4AEF-AEDF-FAC07D2C16FD}"/>
    <cellStyle name="Итог 2 2 6 8 4" xfId="15253" xr:uid="{CACD6185-FE4A-49C8-A61E-99AD3D460AB1}"/>
    <cellStyle name="Итог 2 2 6 8 5" xfId="17627" xr:uid="{9E2FCAAF-ABB9-48A6-A68C-AA1DF37A13D2}"/>
    <cellStyle name="Итог 2 2 6 9" xfId="6700" xr:uid="{0854E886-33D5-4B2F-9909-DC9DC323B9CC}"/>
    <cellStyle name="Итог 2 2 7" xfId="655" xr:uid="{9A0A35E8-386E-498E-A7C9-7453B4B614B9}"/>
    <cellStyle name="Итог 2 2 7 10" xfId="18202" xr:uid="{BA4F930E-FDDD-40CE-875B-C1A38ACE2522}"/>
    <cellStyle name="Итог 2 2 7 2" xfId="2016" xr:uid="{499B960F-5AED-4455-B7F8-1FD0715A344F}"/>
    <cellStyle name="Итог 2 2 7 2 2" xfId="4274" xr:uid="{9F42CE31-BEE2-4D26-8C23-F9A265CEFD14}"/>
    <cellStyle name="Итог 2 2 7 2 3" xfId="8899" xr:uid="{F28F71FC-A5DC-49BC-A886-23B84B7BE074}"/>
    <cellStyle name="Итог 2 2 7 2 4" xfId="11889" xr:uid="{E73859E0-C6CA-475E-98D5-0CD30E2532B3}"/>
    <cellStyle name="Итог 2 2 7 2 5" xfId="15203" xr:uid="{D6505E52-6DBE-4838-8685-48508A91F7EA}"/>
    <cellStyle name="Итог 2 2 7 2 6" xfId="19551" xr:uid="{35260F60-13FC-4FCD-BFAF-3DCC12E2184B}"/>
    <cellStyle name="Итог 2 2 7 3" xfId="1244" xr:uid="{E465CEC0-06AD-4B84-96F1-B0A8DE8B7BD2}"/>
    <cellStyle name="Итог 2 2 7 3 2" xfId="3509" xr:uid="{3FFE5E11-A1E2-42E9-A563-C48D9B27B911}"/>
    <cellStyle name="Итог 2 2 7 3 3" xfId="7795" xr:uid="{541F6FA6-AC9C-42A9-AF06-7BC6615FADDD}"/>
    <cellStyle name="Итог 2 2 7 3 4" xfId="11116" xr:uid="{955B9FC1-FDA0-4324-8155-F471737FF7C5}"/>
    <cellStyle name="Итог 2 2 7 3 5" xfId="14392" xr:uid="{0FF9BFBE-C22D-4FA9-ACC1-51B46B046868}"/>
    <cellStyle name="Итог 2 2 7 3 6" xfId="18786" xr:uid="{2298F171-5610-4F37-96B5-9951D69AB947}"/>
    <cellStyle name="Итог 2 2 7 4" xfId="2925" xr:uid="{3396EF9B-2141-4AF5-9BFF-8ED317B6E2D2}"/>
    <cellStyle name="Итог 2 2 7 5" xfId="6703" xr:uid="{C00BA552-F446-4699-8B1C-DF877EBC3402}"/>
    <cellStyle name="Итог 2 2 7 6" xfId="8368" xr:uid="{94DA88D4-7F47-485F-BBD1-2E3C07864869}"/>
    <cellStyle name="Итог 2 2 7 7" xfId="10527" xr:uid="{060B7A4A-E846-4704-BEBA-59932A583C83}"/>
    <cellStyle name="Итог 2 2 7 8" xfId="14477" xr:uid="{225D36EF-B8A3-408C-8641-AB7FC0949301}"/>
    <cellStyle name="Итог 2 2 7 9" xfId="16387" xr:uid="{3F95838A-AD9A-44D6-8EDF-FC5CD3654881}"/>
    <cellStyle name="Итог 2 2 8" xfId="776" xr:uid="{AA13AF14-9085-48D9-9D71-79B675481289}"/>
    <cellStyle name="Итог 2 2 8 10" xfId="18323" xr:uid="{19903C49-7C4B-481A-B91F-0952EA0D9AAF}"/>
    <cellStyle name="Итог 2 2 8 2" xfId="2137" xr:uid="{25344E50-7848-41A1-95CC-B5C80A0E4B0B}"/>
    <cellStyle name="Итог 2 2 8 2 2" xfId="4395" xr:uid="{AB8F76A8-6FE3-43EF-95A0-40A8404B99FA}"/>
    <cellStyle name="Итог 2 2 8 2 3" xfId="9020" xr:uid="{6220CFBC-B081-4873-ABE9-DA4428D3C437}"/>
    <cellStyle name="Итог 2 2 8 2 4" xfId="12010" xr:uid="{3A57B462-1CFF-4BFC-BDD7-0201EC61E9A0}"/>
    <cellStyle name="Итог 2 2 8 2 5" xfId="8237" xr:uid="{5F03C551-1237-4A2C-ACED-195D72F08564}"/>
    <cellStyle name="Итог 2 2 8 2 6" xfId="19672" xr:uid="{6A1A923A-79B0-42F5-BD31-84E6AFEF77C7}"/>
    <cellStyle name="Итог 2 2 8 3" xfId="1365" xr:uid="{655F3575-8882-4062-86E4-370F98117736}"/>
    <cellStyle name="Итог 2 2 8 3 2" xfId="3630" xr:uid="{D66EA406-C89D-45A6-BBAE-4D16DE6C3C95}"/>
    <cellStyle name="Итог 2 2 8 3 3" xfId="7692" xr:uid="{F07507A6-96F5-4E1F-8BF5-5A0574BD3C65}"/>
    <cellStyle name="Итог 2 2 8 3 4" xfId="11237" xr:uid="{B51D7112-22B7-4D90-AA3F-B56802291C75}"/>
    <cellStyle name="Итог 2 2 8 3 5" xfId="13512" xr:uid="{A8158BD2-07EE-4D05-BDD1-1F74377C3735}"/>
    <cellStyle name="Итог 2 2 8 3 6" xfId="18907" xr:uid="{CA8D7D19-C82F-4BC4-8DE1-98182478DCB4}"/>
    <cellStyle name="Итог 2 2 8 4" xfId="3046" xr:uid="{45717404-C630-4B98-848E-369E2BFFACCD}"/>
    <cellStyle name="Итог 2 2 8 5" xfId="6705" xr:uid="{649722DC-F27D-4B62-9516-FFD87992482C}"/>
    <cellStyle name="Итог 2 2 8 6" xfId="8259" xr:uid="{15AB2677-9089-4D83-BA5B-CA075F842765}"/>
    <cellStyle name="Итог 2 2 8 7" xfId="10648" xr:uid="{FF9E8850-B347-4682-9E9C-1F4CB28ECA9B}"/>
    <cellStyle name="Итог 2 2 8 8" xfId="14182" xr:uid="{D32FF7F4-619C-4FA6-A4D4-7B49267F729F}"/>
    <cellStyle name="Итог 2 2 8 9" xfId="16508" xr:uid="{9354387A-A5B9-40F5-A5EF-461CB2132512}"/>
    <cellStyle name="Итог 2 2 9" xfId="852" xr:uid="{974588E0-58C7-40A2-BCDE-710D87B9E1CE}"/>
    <cellStyle name="Итог 2 2 9 10" xfId="18399" xr:uid="{59ADFE97-02BB-4E2D-B2F6-E0C40B04C732}"/>
    <cellStyle name="Итог 2 2 9 2" xfId="2213" xr:uid="{1E2D6A26-1273-4140-89D7-DDBDCC06F2A2}"/>
    <cellStyle name="Итог 2 2 9 2 2" xfId="4471" xr:uid="{41B137AF-36DD-4E2A-913F-2D9366180C59}"/>
    <cellStyle name="Итог 2 2 9 2 3" xfId="9096" xr:uid="{ABF7F9DA-717D-4D84-9E65-7C8D99D78741}"/>
    <cellStyle name="Итог 2 2 9 2 4" xfId="12086" xr:uid="{6F96F9B6-3BEB-4722-8D28-97E5541E3145}"/>
    <cellStyle name="Итог 2 2 9 2 5" xfId="15762" xr:uid="{F3D84BEF-BC86-46F5-B66E-918A80EE4353}"/>
    <cellStyle name="Итог 2 2 9 2 6" xfId="19748" xr:uid="{19DC1067-EC60-46DA-8471-401ACF66973A}"/>
    <cellStyle name="Итог 2 2 9 3" xfId="1441" xr:uid="{B9A22C05-05CD-4791-A49E-9C75D741C9B4}"/>
    <cellStyle name="Итог 2 2 9 3 2" xfId="3706" xr:uid="{493F696B-494D-4971-85FE-35841047E1F8}"/>
    <cellStyle name="Итог 2 2 9 3 3" xfId="7234" xr:uid="{FEF5D825-66CF-48C8-BCFD-A5832F9E46F5}"/>
    <cellStyle name="Итог 2 2 9 3 4" xfId="11313" xr:uid="{B02E2D55-ABFE-44F3-868D-76BAAD346385}"/>
    <cellStyle name="Итог 2 2 9 3 5" xfId="14554" xr:uid="{C5367DDC-B687-4FF6-9528-1F7D26D5232D}"/>
    <cellStyle name="Итог 2 2 9 3 6" xfId="18983" xr:uid="{BE99B4A0-99FA-4CDB-AFDB-9834470A5B40}"/>
    <cellStyle name="Итог 2 2 9 4" xfId="3122" xr:uid="{9D9B4251-C6EE-431D-BDB8-BD256624C1BE}"/>
    <cellStyle name="Итог 2 2 9 5" xfId="6707" xr:uid="{5CA89AE9-D183-4CB5-949F-E8A134A747AC}"/>
    <cellStyle name="Итог 2 2 9 6" xfId="8182" xr:uid="{A9C1B872-3A61-4F9D-A4F0-7B4E685D2087}"/>
    <cellStyle name="Итог 2 2 9 7" xfId="10724" xr:uid="{5BF07A14-9516-447F-8EF9-D0BA04E38C56}"/>
    <cellStyle name="Итог 2 2 9 8" xfId="15223" xr:uid="{E4D0D765-ADD5-4842-B4A2-E4F494419D40}"/>
    <cellStyle name="Итог 2 2 9 9" xfId="16584" xr:uid="{46B6B277-298C-4238-A191-375B59E5C43A}"/>
    <cellStyle name="Итог 2 20" xfId="8589" xr:uid="{1C17D5F1-F5A5-47A6-A011-CFC2B3A216F0}"/>
    <cellStyle name="Итог 2 21" xfId="8607" xr:uid="{DF4190B8-69AC-477C-9E5B-3578F0A58125}"/>
    <cellStyle name="Итог 2 22" xfId="16146" xr:uid="{5EC2B469-7D9F-47E1-AE4F-7A683806E5D0}"/>
    <cellStyle name="Итог 2 23" xfId="14432" xr:uid="{4709BE10-D9A5-4F2F-906E-CA853FD493E2}"/>
    <cellStyle name="Итог 2 24" xfId="17708" xr:uid="{10E4F00C-9695-4850-9F83-CAF7634F400E}"/>
    <cellStyle name="Итог 2 25" xfId="17701" xr:uid="{8F047B3D-CEF2-4BFA-AA63-9F9BE26EBC39}"/>
    <cellStyle name="Итог 2 3" xfId="94" xr:uid="{00000000-0005-0000-0000-000055000000}"/>
    <cellStyle name="Итог 2 3 10" xfId="2636" xr:uid="{7362D7D6-EB96-460C-90E5-B5F342829DB6}"/>
    <cellStyle name="Итог 2 3 10 2" xfId="4886" xr:uid="{767BE27B-4A43-4902-BAFE-91F8401C1AF9}"/>
    <cellStyle name="Итог 2 3 10 3" xfId="9517" xr:uid="{930AAEBD-E0C0-4C6A-8D94-BD05508B9823}"/>
    <cellStyle name="Итог 2 3 10 4" xfId="12507" xr:uid="{475FBC93-29F0-43F4-A18C-5871FE1A7FE2}"/>
    <cellStyle name="Итог 2 3 10 5" xfId="15382" xr:uid="{72259C94-BE2C-4878-B151-248E492DB2B9}"/>
    <cellStyle name="Итог 2 3 10 6" xfId="16939" xr:uid="{E0E3D004-BCBD-4BB1-903E-E249CB80E10B}"/>
    <cellStyle name="Итог 2 3 10 7" xfId="20165" xr:uid="{671CEC4D-C6D5-4F08-AA38-FD717F156FE4}"/>
    <cellStyle name="Итог 2 3 11" xfId="2703" xr:uid="{27550063-F936-44F2-B122-AA50DF161DBD}"/>
    <cellStyle name="Итог 2 3 11 2" xfId="4953" xr:uid="{BB57EBCB-6641-4A30-96BD-21CA328146F6}"/>
    <cellStyle name="Итог 2 3 11 3" xfId="9584" xr:uid="{428D3814-A684-4661-98A1-283319289C49}"/>
    <cellStyle name="Итог 2 3 11 4" xfId="12574" xr:uid="{7F8517DB-4AFC-4131-B37C-A5529AC3566C}"/>
    <cellStyle name="Итог 2 3 11 5" xfId="14597" xr:uid="{E3F323D5-454A-4F00-9DD6-A33BCC0450C4}"/>
    <cellStyle name="Итог 2 3 11 6" xfId="17006" xr:uid="{7DCD3114-6E70-46F4-BF6D-D3B30F0E8055}"/>
    <cellStyle name="Итог 2 3 11 7" xfId="20232" xr:uid="{F87FAA33-64C8-4C35-B7C6-A2F7241079B4}"/>
    <cellStyle name="Итог 2 3 12" xfId="439" xr:uid="{38EE8311-6716-4DDA-BBF5-656B0CDCF971}"/>
    <cellStyle name="Итог 2 3 12 2" xfId="5357" xr:uid="{657D8FEF-FB81-44F4-BA77-1B5B61B9A27C}"/>
    <cellStyle name="Итог 2 3 12 3" xfId="9986" xr:uid="{BA49B7FE-925E-4DEF-9627-B897C3CA3AC9}"/>
    <cellStyle name="Итог 2 3 12 4" xfId="12978" xr:uid="{C7CF7155-FF4C-46A5-BAA8-7503AA8DC31F}"/>
    <cellStyle name="Итог 2 3 12 5" xfId="13274" xr:uid="{5103704A-6BA4-4586-877F-9B7D6EAB069E}"/>
    <cellStyle name="Итог 2 3 12 6" xfId="17407" xr:uid="{E0B5E81B-3D57-4C08-9C04-CDE8312066D0}"/>
    <cellStyle name="Итог 2 3 13" xfId="5437" xr:uid="{FB32897F-D315-490D-A9E2-13659D5A54D4}"/>
    <cellStyle name="Итог 2 3 13 2" xfId="10068" xr:uid="{CE417B14-B8E1-4C7F-9EC8-A116D3AC7BC1}"/>
    <cellStyle name="Итог 2 3 13 3" xfId="13060" xr:uid="{BE4B87A8-5C9C-438C-A58E-40126160C6F8}"/>
    <cellStyle name="Итог 2 3 13 4" xfId="16088" xr:uid="{18A2B504-4B58-4D24-B9EC-32F54C5F7FEC}"/>
    <cellStyle name="Итог 2 3 13 5" xfId="17486" xr:uid="{1966391D-20E3-473A-8E7B-B9C849DE3E6E}"/>
    <cellStyle name="Итог 2 3 14" xfId="6708" xr:uid="{B7418203-F809-4202-9FB7-E0FF249383EE}"/>
    <cellStyle name="Итог 2 3 15" xfId="8546" xr:uid="{5E9517E9-11A0-442A-A119-491053234666}"/>
    <cellStyle name="Итог 2 3 16" xfId="10311" xr:uid="{3B7CF0B0-7724-4E3B-B990-510C9B1B7F25}"/>
    <cellStyle name="Итог 2 3 17" xfId="15366" xr:uid="{8DF186FC-ED5B-4FAE-B4B9-A16F905DA134}"/>
    <cellStyle name="Итог 2 3 18" xfId="16171" xr:uid="{419B2F3B-E4EE-46EB-A1D8-F734938CBE4E}"/>
    <cellStyle name="Итог 2 3 19" xfId="17738" xr:uid="{FA01E002-C36B-49AA-ABF2-F240DCD453F2}"/>
    <cellStyle name="Итог 2 3 2" xfId="183" xr:uid="{1C3C891E-40B0-4138-8EEE-CAA38DAA84A7}"/>
    <cellStyle name="Итог 2 3 2 10" xfId="8478" xr:uid="{8F352527-639C-4AFE-A658-6A89E4D5B69D}"/>
    <cellStyle name="Итог 2 3 2 11" xfId="10386" xr:uid="{3C2479F0-22D6-4978-8F73-A8DB86BAB3AD}"/>
    <cellStyle name="Итог 2 3 2 12" xfId="14127" xr:uid="{349BD18E-8195-405D-8985-E104AFCEB266}"/>
    <cellStyle name="Итог 2 3 2 13" xfId="16246" xr:uid="{51246027-18BD-4DA3-84FB-2E8E71A8C641}"/>
    <cellStyle name="Итог 2 3 2 14" xfId="17826" xr:uid="{6D67FDA4-B947-4DD1-8F2D-7FFC08BABEDA}"/>
    <cellStyle name="Итог 2 3 2 15" xfId="18062" xr:uid="{3FEC7CC8-1DBA-4050-B7E4-1C8B1C84AB81}"/>
    <cellStyle name="Итог 2 3 2 2" xfId="1707" xr:uid="{F21C3F2E-F441-4BBB-90E9-46D221C369A8}"/>
    <cellStyle name="Итог 2 3 2 2 2" xfId="3965" xr:uid="{80285D4F-F6A8-4892-9B2F-4A33473A0048}"/>
    <cellStyle name="Итог 2 3 2 2 3" xfId="5742" xr:uid="{AA3EED60-4988-47D6-833E-A6EF1F772C68}"/>
    <cellStyle name="Итог 2 3 2 2 4" xfId="7290" xr:uid="{6C53D892-B643-4075-A08D-318FBF631D60}"/>
    <cellStyle name="Итог 2 3 2 2 5" xfId="11579" xr:uid="{20F21957-90B8-42C9-A24C-D51210CCF071}"/>
    <cellStyle name="Итог 2 3 2 2 6" xfId="15263" xr:uid="{F0AF2B2D-9A98-47B6-B0ED-5C29758699D8}"/>
    <cellStyle name="Итог 2 3 2 2 7" xfId="19242" xr:uid="{0AC6B61C-865C-4D14-B49B-3614A98C5B23}"/>
    <cellStyle name="Итог 2 3 2 3" xfId="1830" xr:uid="{B0C67E13-7274-47E0-B84D-6F3E629A8B81}"/>
    <cellStyle name="Итог 2 3 2 3 2" xfId="4088" xr:uid="{865231BB-E054-4616-9FB8-33022EC2C845}"/>
    <cellStyle name="Итог 2 3 2 3 3" xfId="6710" xr:uid="{564429CA-F7D5-4F9B-A913-11DE37EDAA21}"/>
    <cellStyle name="Итог 2 3 2 3 4" xfId="8713" xr:uid="{1ABA8E0E-F579-4302-9279-C474DC77A372}"/>
    <cellStyle name="Итог 2 3 2 3 5" xfId="11703" xr:uid="{C133418D-FC1F-4B63-947D-0A41C0255836}"/>
    <cellStyle name="Итог 2 3 2 3 6" xfId="15305" xr:uid="{49907189-88E4-4551-9E50-25AF976C2766}"/>
    <cellStyle name="Итог 2 3 2 3 7" xfId="19365" xr:uid="{C51385DB-4207-4E83-93D6-4CE43A9D7A99}"/>
    <cellStyle name="Итог 2 3 2 4" xfId="1103" xr:uid="{35BCB7E8-1C7E-4B4B-BE47-CF795ECF7BF3}"/>
    <cellStyle name="Итог 2 3 2 4 2" xfId="3368" xr:uid="{27952076-0673-4463-93F9-A2B516F52FA4}"/>
    <cellStyle name="Итог 2 3 2 4 3" xfId="6711" xr:uid="{4534EAEA-2014-4236-82F3-977E3511A219}"/>
    <cellStyle name="Итог 2 3 2 4 4" xfId="7939" xr:uid="{27C9B3E0-4265-4A64-A818-A1CD13BC5155}"/>
    <cellStyle name="Итог 2 3 2 4 5" xfId="10975" xr:uid="{F5BF735D-C1BE-4AD9-9C15-EE956F666BD7}"/>
    <cellStyle name="Итог 2 3 2 4 6" xfId="15254" xr:uid="{C00C4E1B-9213-43F1-8705-A4189260E0B4}"/>
    <cellStyle name="Итог 2 3 2 4 7" xfId="18645" xr:uid="{77525AD7-9CA1-4A7A-B32A-FC16B5B86656}"/>
    <cellStyle name="Итог 2 3 2 5" xfId="2563" xr:uid="{386F0880-57F7-4334-81FD-E84CFCB773BF}"/>
    <cellStyle name="Итог 2 3 2 5 2" xfId="4815" xr:uid="{F5C8FB5A-B6CB-4779-99A3-61A3311080E1}"/>
    <cellStyle name="Итог 2 3 2 5 3" xfId="6712" xr:uid="{3688FA28-596D-4F1A-8BF2-F82DDC3D5233}"/>
    <cellStyle name="Итог 2 3 2 5 4" xfId="9445" xr:uid="{4CBD7568-8493-45D2-ACD0-4B2DA3305C73}"/>
    <cellStyle name="Итог 2 3 2 5 5" xfId="12435" xr:uid="{A77F95CB-1B37-4D7A-8CCB-18B75F3B4468}"/>
    <cellStyle name="Итог 2 3 2 5 6" xfId="13509" xr:uid="{E78ACAD1-B4FF-4B4C-80A0-52C7400E013B}"/>
    <cellStyle name="Итог 2 3 2 5 7" xfId="16868" xr:uid="{D543849A-85E1-4523-AF43-9C34EBD9E980}"/>
    <cellStyle name="Итог 2 3 2 5 8" xfId="20093" xr:uid="{5BEB6B56-E3A6-4B10-9AAD-67A0E66F84CA}"/>
    <cellStyle name="Итог 2 3 2 6" xfId="2788" xr:uid="{3F09CD39-4AD4-4246-BE78-A45D4B116297}"/>
    <cellStyle name="Итог 2 3 2 6 2" xfId="5038" xr:uid="{11B2A365-406E-44DC-8374-69982EB539BE}"/>
    <cellStyle name="Итог 2 3 2 6 3" xfId="6713" xr:uid="{7B3FB771-E94B-4295-A0BE-D52E39F4525A}"/>
    <cellStyle name="Итог 2 3 2 6 4" xfId="9669" xr:uid="{9554671A-1511-4580-A347-AB2156BF8BF6}"/>
    <cellStyle name="Итог 2 3 2 6 5" xfId="12659" xr:uid="{97F667EB-B619-4CA7-B124-8B71EE9402AD}"/>
    <cellStyle name="Итог 2 3 2 6 6" xfId="14114" xr:uid="{17ADE504-EBB3-438B-B059-2083F2E916FD}"/>
    <cellStyle name="Итог 2 3 2 6 7" xfId="17091" xr:uid="{700B7475-6810-4562-8222-72DDCC5C8D69}"/>
    <cellStyle name="Итог 2 3 2 6 8" xfId="20317" xr:uid="{621EA6C4-17E7-48BB-9BB6-75A30DABEF62}"/>
    <cellStyle name="Итог 2 3 2 7" xfId="514" xr:uid="{84650F04-CD16-41D5-9B33-C315390DB98C}"/>
    <cellStyle name="Итог 2 3 2 7 2" xfId="5347" xr:uid="{B09BA48F-49A7-4183-B000-0222C914DCE1}"/>
    <cellStyle name="Итог 2 3 2 7 3" xfId="9976" xr:uid="{25A8C461-556C-4A9D-8713-90D03E9345A0}"/>
    <cellStyle name="Итог 2 3 2 7 4" xfId="12968" xr:uid="{E388F08A-B67A-434D-9A4E-4D194F910F75}"/>
    <cellStyle name="Итог 2 3 2 7 5" xfId="15559" xr:uid="{DC993D04-7BF3-4E9E-A50E-BA1C7CD4BEDE}"/>
    <cellStyle name="Итог 2 3 2 7 6" xfId="17397" xr:uid="{5605BE6D-72CB-499F-A01C-CC430FCB1A63}"/>
    <cellStyle name="Итог 2 3 2 8" xfId="5522" xr:uid="{17832F95-5505-4B67-BFC1-27A4806F19C0}"/>
    <cellStyle name="Итог 2 3 2 8 2" xfId="10153" xr:uid="{7700072E-6FDD-4F6E-BE24-DD614ABCEF8F}"/>
    <cellStyle name="Итог 2 3 2 8 3" xfId="13145" xr:uid="{09CF7B14-F754-4797-BD92-98315A26AB6E}"/>
    <cellStyle name="Итог 2 3 2 8 4" xfId="15507" xr:uid="{C694BB62-69A5-407F-BCAF-95D4C28D41AD}"/>
    <cellStyle name="Итог 2 3 2 8 5" xfId="17571" xr:uid="{AC7BCFAF-40DE-489D-8E95-16C781277E28}"/>
    <cellStyle name="Итог 2 3 2 9" xfId="6709" xr:uid="{D968362A-918B-4C47-BF19-7E9536EA0C4E}"/>
    <cellStyle name="Итог 2 3 20" xfId="17977" xr:uid="{F801F1B9-D9AA-46AC-9173-E8A435A13839}"/>
    <cellStyle name="Итог 2 3 3" xfId="259" xr:uid="{4D5EBF52-35D9-4D9E-BC27-0445110A06C0}"/>
    <cellStyle name="Итог 2 3 3 10" xfId="7382" xr:uid="{E79CFC6D-87D7-4D83-AD56-19CAEFCCFC88}"/>
    <cellStyle name="Итог 2 3 3 11" xfId="10466" xr:uid="{BDD71BA2-C8FD-4336-B13C-56B02B4BCD2E}"/>
    <cellStyle name="Итог 2 3 3 12" xfId="14773" xr:uid="{A695E7A0-3D34-429B-9A0E-21A9B48789CF}"/>
    <cellStyle name="Итог 2 3 3 13" xfId="16326" xr:uid="{4B060657-9467-437C-BF54-BF64C8992377}"/>
    <cellStyle name="Итог 2 3 3 14" xfId="17902" xr:uid="{1A98ACC8-4D30-4CB2-AC58-4C6E363E5F58}"/>
    <cellStyle name="Итог 2 3 3 15" xfId="18137" xr:uid="{C30AE780-C60A-4376-80BF-97F6A13E081D}"/>
    <cellStyle name="Итог 2 3 3 2" xfId="1782" xr:uid="{64FF9411-CEED-4329-B783-FE8D671CA115}"/>
    <cellStyle name="Итог 2 3 3 2 2" xfId="4040" xr:uid="{DB2BB3AB-412E-45D3-8837-C0C0DBF03A1B}"/>
    <cellStyle name="Итог 2 3 3 2 3" xfId="5748" xr:uid="{11E28BA2-6526-4C99-AC80-11104A6AD454}"/>
    <cellStyle name="Итог 2 3 3 2 4" xfId="8665" xr:uid="{9BAB7EF0-2E3D-4360-AA3E-8166E765A47F}"/>
    <cellStyle name="Итог 2 3 3 2 5" xfId="11655" xr:uid="{0DEA6E6E-8779-4861-8DF3-6647540BA9D3}"/>
    <cellStyle name="Итог 2 3 3 2 6" xfId="13957" xr:uid="{2535B43F-D19D-4726-9A24-C65A072D35CC}"/>
    <cellStyle name="Итог 2 3 3 2 7" xfId="19317" xr:uid="{E244ADA4-75F5-4B2A-946A-4B5B56942167}"/>
    <cellStyle name="Итог 2 3 3 3" xfId="1955" xr:uid="{2C0231AB-5ABC-4F8A-ADFC-8FF9D26DD567}"/>
    <cellStyle name="Итог 2 3 3 3 2" xfId="4213" xr:uid="{94A6F9AC-2D42-4538-BE2B-51157A4FC69B}"/>
    <cellStyle name="Итог 2 3 3 3 3" xfId="6360" xr:uid="{8B041390-B629-4820-B2F9-1B8F7B184E25}"/>
    <cellStyle name="Итог 2 3 3 3 4" xfId="8838" xr:uid="{E8EDF9E5-F183-4BA6-8B2C-2AA732D73ADF}"/>
    <cellStyle name="Итог 2 3 3 3 5" xfId="11828" xr:uid="{218B04F9-7B68-40FB-931E-32DFEF30B08B}"/>
    <cellStyle name="Итог 2 3 3 3 6" xfId="15163" xr:uid="{FE7219AA-FA73-4415-829E-93C5C621A6BF}"/>
    <cellStyle name="Итог 2 3 3 3 7" xfId="19490" xr:uid="{B6A77545-9356-4CA6-B6FE-42544D588439}"/>
    <cellStyle name="Итог 2 3 3 4" xfId="1183" xr:uid="{36821488-1772-4CC1-AC61-2DEAAFDEC800}"/>
    <cellStyle name="Итог 2 3 3 4 2" xfId="3448" xr:uid="{635C25C4-8FB5-4AD5-B0FA-DC52377FDB70}"/>
    <cellStyle name="Итог 2 3 3 4 3" xfId="6362" xr:uid="{D452B45B-987A-48FB-A80F-0418E12C8550}"/>
    <cellStyle name="Итог 2 3 3 4 4" xfId="7388" xr:uid="{E011D6EA-9518-44E1-AF43-6D0B97353848}"/>
    <cellStyle name="Итог 2 3 3 4 5" xfId="11055" xr:uid="{C22F948B-C9D3-4F1E-9A84-3246B5108D24}"/>
    <cellStyle name="Итог 2 3 3 4 6" xfId="15983" xr:uid="{F16EA06A-158F-4971-AA8A-DED7A143FD9D}"/>
    <cellStyle name="Итог 2 3 3 4 7" xfId="18725" xr:uid="{440E4F77-A262-4BDC-9E02-DB2C4EAAE844}"/>
    <cellStyle name="Итог 2 3 3 5" xfId="2653" xr:uid="{15B3B9A5-CB89-447A-98B0-E187A7F7DC5D}"/>
    <cellStyle name="Итог 2 3 3 5 2" xfId="4903" xr:uid="{7B4FD0C8-6FB8-4919-B6EF-8833032F46EB}"/>
    <cellStyle name="Итог 2 3 3 5 3" xfId="6364" xr:uid="{881CBE48-6229-4F0C-B9B7-A6B0A9A44011}"/>
    <cellStyle name="Итог 2 3 3 5 4" xfId="9534" xr:uid="{A9016191-6BFA-42E2-92C8-49CED81CCE80}"/>
    <cellStyle name="Итог 2 3 3 5 5" xfId="12524" xr:uid="{1DAEC591-5724-4E33-932B-0A4FAB2A88AF}"/>
    <cellStyle name="Итог 2 3 3 5 6" xfId="15050" xr:uid="{F239EC62-AA4B-4E2A-96BE-67063F623960}"/>
    <cellStyle name="Итог 2 3 3 5 7" xfId="16956" xr:uid="{6797F847-B161-404D-854F-4AC466640693}"/>
    <cellStyle name="Итог 2 3 3 5 8" xfId="20182" xr:uid="{4B92AB4D-C359-4D65-A57C-ACAD287546CE}"/>
    <cellStyle name="Итог 2 3 3 6" xfId="2863" xr:uid="{C7768DBE-61BA-4D0D-A0FA-D3D1887D3B74}"/>
    <cellStyle name="Итог 2 3 3 6 2" xfId="5113" xr:uid="{834CA247-1AEA-4EC1-BEB3-8345E0B51F08}"/>
    <cellStyle name="Итог 2 3 3 6 3" xfId="6366" xr:uid="{57E21843-FA0E-4265-8A0B-E96D4F7F34A9}"/>
    <cellStyle name="Итог 2 3 3 6 4" xfId="9744" xr:uid="{D493852C-4034-4D0E-B157-81470DB1B772}"/>
    <cellStyle name="Итог 2 3 3 6 5" xfId="12734" xr:uid="{8AA90020-4E32-402D-B9DC-28E2BE8CB481}"/>
    <cellStyle name="Итог 2 3 3 6 6" xfId="16112" xr:uid="{4457D973-24D1-4CE5-8826-B9EEE8F5C833}"/>
    <cellStyle name="Итог 2 3 3 6 7" xfId="17166" xr:uid="{F4093550-9CC5-4225-94AB-603B076CD16C}"/>
    <cellStyle name="Итог 2 3 3 6 8" xfId="20392" xr:uid="{63F34A9C-98F6-407E-A9C2-4A076A8B6D80}"/>
    <cellStyle name="Итог 2 3 3 7" xfId="594" xr:uid="{A2B3C55D-1C99-45C3-A61F-D7959186E771}"/>
    <cellStyle name="Итог 2 3 3 7 2" xfId="5227" xr:uid="{9B1A3F53-3499-4714-AADF-A2B7223D3183}"/>
    <cellStyle name="Итог 2 3 3 7 3" xfId="9856" xr:uid="{C5551A2C-FCBE-4C7B-9EB7-F9449CF33281}"/>
    <cellStyle name="Итог 2 3 3 7 4" xfId="12848" xr:uid="{A9579B40-C35D-41E6-97DE-ACB9C81A427A}"/>
    <cellStyle name="Итог 2 3 3 7 5" xfId="15787" xr:uid="{E05542DB-7624-4100-9B81-EC0DC8802450}"/>
    <cellStyle name="Итог 2 3 3 7 6" xfId="17278" xr:uid="{F442B391-6EB1-436C-B5A4-66BE23797536}"/>
    <cellStyle name="Итог 2 3 3 8" xfId="5597" xr:uid="{3D3F3C8D-EEE2-4E13-8E6F-16EEFD90A506}"/>
    <cellStyle name="Итог 2 3 3 8 2" xfId="10228" xr:uid="{C9FF9B91-A8E3-4547-8BF5-656A971E489E}"/>
    <cellStyle name="Итог 2 3 3 8 3" xfId="13220" xr:uid="{AD896A2B-320C-41FF-A1C5-499EBD09FB3E}"/>
    <cellStyle name="Итог 2 3 3 8 4" xfId="8603" xr:uid="{E36D884F-DFF0-4E66-B91F-987629AE9FAB}"/>
    <cellStyle name="Итог 2 3 3 8 5" xfId="17646" xr:uid="{0B17E79D-B3D0-44C9-9675-29507169E28F}"/>
    <cellStyle name="Итог 2 3 3 9" xfId="6714" xr:uid="{ED851B88-E248-43CA-80F6-8B4FE3C6848F}"/>
    <cellStyle name="Итог 2 3 4" xfId="674" xr:uid="{8BECEC8D-78B6-42DF-8447-75C1CE2E4044}"/>
    <cellStyle name="Итог 2 3 4 10" xfId="18221" xr:uid="{9FE25D0A-581B-4FBD-9BDE-FD060AB8A6F7}"/>
    <cellStyle name="Итог 2 3 4 2" xfId="2035" xr:uid="{F4DC4963-30FC-4A53-8E6F-AD2DBAB575CC}"/>
    <cellStyle name="Итог 2 3 4 2 2" xfId="4293" xr:uid="{999B2D73-136E-4FF3-A264-9887AF016EF9}"/>
    <cellStyle name="Итог 2 3 4 2 3" xfId="8918" xr:uid="{9DDD8BFF-3302-4A0E-9E69-A51CCFF58CD8}"/>
    <cellStyle name="Итог 2 3 4 2 4" xfId="11908" xr:uid="{325BA6A7-ED41-4837-BAB8-0C8181F57B61}"/>
    <cellStyle name="Итог 2 3 4 2 5" xfId="14795" xr:uid="{9DA9E3ED-F778-415D-BE04-B22F267C93AF}"/>
    <cellStyle name="Итог 2 3 4 2 6" xfId="19570" xr:uid="{9EF259D5-F0F2-4DE5-8D83-642D84681D2F}"/>
    <cellStyle name="Итог 2 3 4 3" xfId="1263" xr:uid="{8F1376BB-16E6-4860-97F1-10B874F991AB}"/>
    <cellStyle name="Итог 2 3 4 3 2" xfId="3528" xr:uid="{4C7C72D8-23EE-4870-B86A-6A08CBAE79F3}"/>
    <cellStyle name="Итог 2 3 4 3 3" xfId="7776" xr:uid="{CAFF3A83-112D-4FC0-BA8C-B0565E371BBE}"/>
    <cellStyle name="Итог 2 3 4 3 4" xfId="11135" xr:uid="{B49FD231-D7AB-4C03-8D58-CE6C7C7ADB74}"/>
    <cellStyle name="Итог 2 3 4 3 5" xfId="16000" xr:uid="{F1D0BE67-D800-4B8D-BECA-D4B8D30B4DE6}"/>
    <cellStyle name="Итог 2 3 4 3 6" xfId="18805" xr:uid="{6123930C-450B-4DE4-9EA7-01AA034B996F}"/>
    <cellStyle name="Итог 2 3 4 4" xfId="2944" xr:uid="{40C84281-8669-4CC9-973E-024521E58B07}"/>
    <cellStyle name="Итог 2 3 4 5" xfId="6715" xr:uid="{831B160D-1993-4EC3-9691-96B47C6BDD5B}"/>
    <cellStyle name="Итог 2 3 4 6" xfId="8350" xr:uid="{2134756A-C4DD-4200-AE57-475CC2E64DF4}"/>
    <cellStyle name="Итог 2 3 4 7" xfId="10546" xr:uid="{70C35187-740C-44A1-A4DC-A2281ED268CC}"/>
    <cellStyle name="Итог 2 3 4 8" xfId="14201" xr:uid="{2B1CC4DC-6B40-4CCB-9476-E7F916C8916F}"/>
    <cellStyle name="Итог 2 3 4 9" xfId="16406" xr:uid="{8A626BBA-E465-4F61-BD9C-C2C43B01841D}"/>
    <cellStyle name="Итог 2 3 5" xfId="795" xr:uid="{736FFAF8-E400-47CE-BC66-C5B2F31A2135}"/>
    <cellStyle name="Итог 2 3 5 10" xfId="18342" xr:uid="{FF54ACE0-F8E6-44AB-8EA9-5A65025A4FB4}"/>
    <cellStyle name="Итог 2 3 5 2" xfId="2156" xr:uid="{01C02D73-431C-4F16-9CE4-B99438F6F88D}"/>
    <cellStyle name="Итог 2 3 5 2 2" xfId="4414" xr:uid="{B51B5D61-3AE8-4BFC-83AE-52069EDE0B6E}"/>
    <cellStyle name="Итог 2 3 5 2 3" xfId="9039" xr:uid="{022D8969-1965-4809-8C95-11DF87238661}"/>
    <cellStyle name="Итог 2 3 5 2 4" xfId="12029" xr:uid="{0DD9E906-D959-40FA-8CAF-A81D582D036B}"/>
    <cellStyle name="Итог 2 3 5 2 5" xfId="11556" xr:uid="{78025AE5-7632-4781-ACFA-19F7203B2276}"/>
    <cellStyle name="Итог 2 3 5 2 6" xfId="19691" xr:uid="{22D8D923-FA3C-458E-A173-402206F66411}"/>
    <cellStyle name="Итог 2 3 5 3" xfId="1384" xr:uid="{5F35ECEE-A119-41C9-BB19-3A2627A30218}"/>
    <cellStyle name="Итог 2 3 5 3 2" xfId="3649" xr:uid="{4923A62E-795E-4A51-BE59-ABC14CE9EFDE}"/>
    <cellStyle name="Итог 2 3 5 3 3" xfId="7677" xr:uid="{9B12C039-1260-4668-9608-E98FB86771AB}"/>
    <cellStyle name="Итог 2 3 5 3 4" xfId="11256" xr:uid="{333ED84D-037B-43FB-8B4E-D1CDA2EEB27E}"/>
    <cellStyle name="Итог 2 3 5 3 5" xfId="15484" xr:uid="{267C4173-7B9C-4CE9-BFBE-365874B193E8}"/>
    <cellStyle name="Итог 2 3 5 3 6" xfId="18926" xr:uid="{09668D4A-2024-42F2-A072-1FD3D3EC30AE}"/>
    <cellStyle name="Итог 2 3 5 4" xfId="3065" xr:uid="{C7F5B97A-9A96-4125-AB86-7B72233035A2}"/>
    <cellStyle name="Итог 2 3 5 5" xfId="6718" xr:uid="{A13BE99F-94D9-4819-B747-6830CD32FC2A}"/>
    <cellStyle name="Итог 2 3 5 6" xfId="7281" xr:uid="{C1BF548A-9733-4635-9E44-C1C222344348}"/>
    <cellStyle name="Итог 2 3 5 7" xfId="10667" xr:uid="{3087832E-8CAE-4239-B063-C7394B62E807}"/>
    <cellStyle name="Итог 2 3 5 8" xfId="14439" xr:uid="{35CE5B1E-D0A2-43AD-8444-4D14001D07E6}"/>
    <cellStyle name="Итог 2 3 5 9" xfId="16527" xr:uid="{07CD5945-0C71-4B63-BE53-85443D0C246D}"/>
    <cellStyle name="Итог 2 3 6" xfId="871" xr:uid="{29A9C9D0-A439-4AF8-B5D6-11D59B4BC7A9}"/>
    <cellStyle name="Итог 2 3 6 10" xfId="18418" xr:uid="{C7106C36-3745-4699-8FB2-6161DD7079AA}"/>
    <cellStyle name="Итог 2 3 6 2" xfId="2232" xr:uid="{B2537138-63E1-4959-8347-4E1FC8CAF459}"/>
    <cellStyle name="Итог 2 3 6 2 2" xfId="4490" xr:uid="{7B74ECB8-F1E7-478B-ACD9-07F4BBA7D5DC}"/>
    <cellStyle name="Итог 2 3 6 2 3" xfId="9115" xr:uid="{D60F9EC4-DDC0-4031-91BA-6C1A9B34D655}"/>
    <cellStyle name="Итог 2 3 6 2 4" xfId="12105" xr:uid="{C1C99784-2FBD-42A8-A4B3-BD4673AF5099}"/>
    <cellStyle name="Итог 2 3 6 2 5" xfId="16128" xr:uid="{8817BB83-29A7-4ABB-9FAC-914EDF27BDB3}"/>
    <cellStyle name="Итог 2 3 6 2 6" xfId="19767" xr:uid="{81DA1C08-4E23-40FE-A904-A4CEB7886A2E}"/>
    <cellStyle name="Итог 2 3 6 3" xfId="1460" xr:uid="{B01478F3-17F8-43A2-99A3-8C1A8273B98F}"/>
    <cellStyle name="Итог 2 3 6 3 2" xfId="3725" xr:uid="{4F701510-9EA3-41DD-8106-096CE312522A}"/>
    <cellStyle name="Итог 2 3 6 3 3" xfId="7511" xr:uid="{13EA1A5D-BF74-4367-9E98-8DA7AAEF17D5}"/>
    <cellStyle name="Итог 2 3 6 3 4" xfId="11332" xr:uid="{B66167A1-48DA-4C00-9100-60F161ED497B}"/>
    <cellStyle name="Итог 2 3 6 3 5" xfId="14108" xr:uid="{44C7E475-907B-4458-8E6D-35D66BDA9FAF}"/>
    <cellStyle name="Итог 2 3 6 3 6" xfId="19002" xr:uid="{38546D8B-D212-45C5-B0A6-B41CC6E10C81}"/>
    <cellStyle name="Итог 2 3 6 4" xfId="3141" xr:uid="{B43C362D-2C4D-4B70-94AA-AE8CB3029829}"/>
    <cellStyle name="Итог 2 3 6 5" xfId="6721" xr:uid="{CDD8822B-1198-43CE-8819-E49C040488C9}"/>
    <cellStyle name="Итог 2 3 6 6" xfId="8168" xr:uid="{B4D31AFF-E976-4381-A593-AC478FCD5EE0}"/>
    <cellStyle name="Итог 2 3 6 7" xfId="10743" xr:uid="{3B48E611-1D2E-426B-9F79-2DD36AD459EA}"/>
    <cellStyle name="Итог 2 3 6 8" xfId="15177" xr:uid="{CC3EE44A-6D41-4F3A-81ED-62C12EA2B0FF}"/>
    <cellStyle name="Итог 2 3 6 9" xfId="16603" xr:uid="{EDE9A9B3-5B0B-476D-BC3B-F86ECD599079}"/>
    <cellStyle name="Итог 2 3 7" xfId="953" xr:uid="{9DDD4B83-4090-46E2-B7EF-C45CAD511CFA}"/>
    <cellStyle name="Итог 2 3 7 10" xfId="18500" xr:uid="{1DC6C877-9F80-4879-9FB7-84087C6E1CA1}"/>
    <cellStyle name="Итог 2 3 7 2" xfId="2314" xr:uid="{6EB71FF7-A62E-48A2-9CE3-3D9A3909FB15}"/>
    <cellStyle name="Итог 2 3 7 2 2" xfId="4572" xr:uid="{B4125D95-FAD8-4AE3-A06B-B8B196F421C0}"/>
    <cellStyle name="Итог 2 3 7 2 3" xfId="9197" xr:uid="{C1C990C3-A98F-4A24-9101-73B3B09368EB}"/>
    <cellStyle name="Итог 2 3 7 2 4" xfId="12187" xr:uid="{1718EFBD-CDA4-4783-A422-94C2BC876FA1}"/>
    <cellStyle name="Итог 2 3 7 2 5" xfId="14417" xr:uid="{DBBE4DE5-84EE-4C2D-AE14-F6B7DCC3DCA1}"/>
    <cellStyle name="Итог 2 3 7 2 6" xfId="19849" xr:uid="{7171ED19-90AC-4451-A8EA-AEE8F1DAD1DA}"/>
    <cellStyle name="Итог 2 3 7 3" xfId="1542" xr:uid="{8528C346-A42F-4685-9924-44C86491B562}"/>
    <cellStyle name="Итог 2 3 7 3 2" xfId="3807" xr:uid="{A6BECBF5-57AA-4AFB-BFA4-6CA81CB9BE79}"/>
    <cellStyle name="Итог 2 3 7 3 3" xfId="7582" xr:uid="{B7116722-1965-40EB-83F4-B63A9F69359B}"/>
    <cellStyle name="Итог 2 3 7 3 4" xfId="11414" xr:uid="{D5EA49E7-8AAA-415E-B49A-05BC7AD04DD8}"/>
    <cellStyle name="Итог 2 3 7 3 5" xfId="13674" xr:uid="{997E9647-7D51-473B-BD8E-E1A82D8E2DA7}"/>
    <cellStyle name="Итог 2 3 7 3 6" xfId="19084" xr:uid="{EC9CCA95-0BBC-46C8-B46D-8CBF44120BB9}"/>
    <cellStyle name="Итог 2 3 7 4" xfId="3223" xr:uid="{137293F5-5350-48B4-92D2-1C9B7FDC5393}"/>
    <cellStyle name="Итог 2 3 7 5" xfId="6724" xr:uid="{F0494813-131B-489F-9FB4-1A4A8ADBC320}"/>
    <cellStyle name="Итог 2 3 7 6" xfId="7532" xr:uid="{E322BE80-C1CD-455A-BA4F-F82A066F36D0}"/>
    <cellStyle name="Итог 2 3 7 7" xfId="10825" xr:uid="{361A16CC-48E7-4C0A-AF58-03646CF2A66C}"/>
    <cellStyle name="Итог 2 3 7 8" xfId="8621" xr:uid="{BC07ECE2-73E4-48A8-94FF-B417E4F18BE2}"/>
    <cellStyle name="Итог 2 3 7 9" xfId="16685" xr:uid="{F1618717-C8E0-4B2A-AFDD-4C3BE8FA75A4}"/>
    <cellStyle name="Итог 2 3 8" xfId="1014" xr:uid="{D2A58591-8B26-4455-8040-EC79C2CACB25}"/>
    <cellStyle name="Итог 2 3 8 2" xfId="2375" xr:uid="{15A08E66-AB82-43CF-9F49-B7CA7603BFF2}"/>
    <cellStyle name="Итог 2 3 8 2 2" xfId="4633" xr:uid="{3CEC5194-9D0B-4252-B174-CA5AE23526B0}"/>
    <cellStyle name="Итог 2 3 8 2 3" xfId="9258" xr:uid="{6E58BA3B-9D90-4076-8AF1-98A3DEB16651}"/>
    <cellStyle name="Итог 2 3 8 2 4" xfId="12248" xr:uid="{66139203-E4B3-42AD-BC8A-68E64323FA0D}"/>
    <cellStyle name="Итог 2 3 8 2 5" xfId="15595" xr:uid="{E0C594E4-F453-40E3-A4FA-DE892C5FD627}"/>
    <cellStyle name="Итог 2 3 8 2 6" xfId="19910" xr:uid="{1B76E7D5-0A76-4CEF-B2C2-BEB5431231DC}"/>
    <cellStyle name="Итог 2 3 8 3" xfId="3284" xr:uid="{B989FAB8-D604-44A7-9196-9FCA7A3EB089}"/>
    <cellStyle name="Итог 2 3 8 4" xfId="6727" xr:uid="{8CC31757-50CC-4F46-94EA-F9EFB9370BA9}"/>
    <cellStyle name="Итог 2 3 8 5" xfId="8028" xr:uid="{91F2D7F3-B88A-4D69-96EB-639184B198AA}"/>
    <cellStyle name="Итог 2 3 8 6" xfId="10886" xr:uid="{8EF34B07-6413-4CDE-A557-B2B546CFA287}"/>
    <cellStyle name="Итог 2 3 8 7" xfId="15988" xr:uid="{E989DF62-309A-4AC2-AC26-4687E83306C5}"/>
    <cellStyle name="Итог 2 3 8 8" xfId="18561" xr:uid="{2D18246B-22C9-4BC1-8122-481DCAB8253E}"/>
    <cellStyle name="Итог 2 3 9" xfId="1846" xr:uid="{4B24AC30-1702-4644-8F35-F70A3C3B8B73}"/>
    <cellStyle name="Итог 2 3 9 2" xfId="4104" xr:uid="{87A42C4C-F494-403D-B46E-FB2A833DEEEA}"/>
    <cellStyle name="Итог 2 3 9 3" xfId="8729" xr:uid="{C4F67B16-33E4-44BF-83BD-7342DE0A0C01}"/>
    <cellStyle name="Итог 2 3 9 4" xfId="11719" xr:uid="{5729090B-9B81-4632-BF29-BDDBDC6F776C}"/>
    <cellStyle name="Итог 2 3 9 5" xfId="14457" xr:uid="{4DD3BA05-80AE-45AD-BC19-4B3CD6DAD30A}"/>
    <cellStyle name="Итог 2 3 9 6" xfId="19381" xr:uid="{B215580D-7B4F-4AB8-BD5C-FEBC062989D6}"/>
    <cellStyle name="Итог 2 4" xfId="85" xr:uid="{00000000-0005-0000-0000-000056000000}"/>
    <cellStyle name="Итог 2 4 10" xfId="2495" xr:uid="{00B6D126-DBC7-4A99-85A5-7DC775EDB2A2}"/>
    <cellStyle name="Итог 2 4 10 2" xfId="4750" xr:uid="{45A0C26D-1E4F-4FE5-B119-092227BC2CBB}"/>
    <cellStyle name="Итог 2 4 10 3" xfId="9378" xr:uid="{10CB5515-2E2A-4432-A9C2-4A40DB4BBD20}"/>
    <cellStyle name="Итог 2 4 10 4" xfId="12368" xr:uid="{D7FD18C1-0F2C-420E-8763-AE20CECC73F2}"/>
    <cellStyle name="Итог 2 4 10 5" xfId="15320" xr:uid="{F3F8BF2C-B10E-4740-AA8D-20BDCA42987D}"/>
    <cellStyle name="Итог 2 4 10 6" xfId="16803" xr:uid="{9128CC89-510B-4147-937C-DFF1963EFFDE}"/>
    <cellStyle name="Итог 2 4 10 7" xfId="20027" xr:uid="{76A551E3-5F56-4443-AB10-1A72FD54E9A2}"/>
    <cellStyle name="Итог 2 4 11" xfId="2694" xr:uid="{7BFDE92E-2F36-44D3-8F26-FD219371B1C5}"/>
    <cellStyle name="Итог 2 4 11 2" xfId="4944" xr:uid="{EFBB5B63-5704-43F2-BB5C-2423BA1E3FAC}"/>
    <cellStyle name="Итог 2 4 11 3" xfId="9575" xr:uid="{099221AA-370D-428B-89DC-45020038AD40}"/>
    <cellStyle name="Итог 2 4 11 4" xfId="12565" xr:uid="{CD1379B9-CBF8-4A7D-A89D-E521BB6BA7B5}"/>
    <cellStyle name="Итог 2 4 11 5" xfId="14091" xr:uid="{2D01FD53-1F6C-4853-BECB-9B22583D92AC}"/>
    <cellStyle name="Итог 2 4 11 6" xfId="16997" xr:uid="{E94EFD45-38DE-4A41-9EBD-A0A68ECB7A23}"/>
    <cellStyle name="Итог 2 4 11 7" xfId="20223" xr:uid="{6F99D795-D615-4759-BF9D-91CB1A60513A}"/>
    <cellStyle name="Итог 2 4 12" xfId="430" xr:uid="{420B9EFF-4508-48BA-9A18-34B07C44D3E4}"/>
    <cellStyle name="Итог 2 4 12 2" xfId="5401" xr:uid="{F8564347-6ECB-4125-BA8F-8F0B5C53D75A}"/>
    <cellStyle name="Итог 2 4 12 3" xfId="10030" xr:uid="{C66812DA-F5EA-4FC5-9202-5FF7D607464B}"/>
    <cellStyle name="Итог 2 4 12 4" xfId="13022" xr:uid="{11E11E6A-552B-460B-9021-94BC87B724F6}"/>
    <cellStyle name="Итог 2 4 12 5" xfId="15022" xr:uid="{E8B20E08-C045-48C7-AE80-81BAB752EAF2}"/>
    <cellStyle name="Итог 2 4 12 6" xfId="17451" xr:uid="{CE6B256B-FBCB-4741-BDA6-04EB302A8E09}"/>
    <cellStyle name="Итог 2 4 13" xfId="5428" xr:uid="{3335589D-511A-4968-B33E-884E68227D61}"/>
    <cellStyle name="Итог 2 4 13 2" xfId="10059" xr:uid="{14BB16C5-B885-4765-8FF9-366C2EB2DCC1}"/>
    <cellStyle name="Итог 2 4 13 3" xfId="13051" xr:uid="{CDFB9098-3C03-468A-8EC6-4A4C9CE1A473}"/>
    <cellStyle name="Итог 2 4 13 4" xfId="14253" xr:uid="{E711ABAD-2EEA-4DD0-ABB6-AC1460B2C1AE}"/>
    <cellStyle name="Итог 2 4 13 5" xfId="17477" xr:uid="{D1E96662-F361-400E-9513-CF116540763E}"/>
    <cellStyle name="Итог 2 4 14" xfId="6729" xr:uid="{10FD5F0D-DF2F-4DCE-9CE5-1CDCA416762E}"/>
    <cellStyle name="Итог 2 4 15" xfId="8551" xr:uid="{2050FBF2-D5E2-4245-8CFF-28BC1B8A78BF}"/>
    <cellStyle name="Итог 2 4 16" xfId="10302" xr:uid="{620A03BF-6EE7-40D4-82B5-E1DB2157ABA3}"/>
    <cellStyle name="Итог 2 4 17" xfId="15588" xr:uid="{C262208A-B157-4F02-9648-BC27B5EF6F6E}"/>
    <cellStyle name="Итог 2 4 18" xfId="16162" xr:uid="{E6918E0E-8370-4B84-970C-0888CF4AEF57}"/>
    <cellStyle name="Итог 2 4 19" xfId="17729" xr:uid="{7046E1CD-33CA-4D2E-910A-6C3CFD71A75E}"/>
    <cellStyle name="Итог 2 4 2" xfId="174" xr:uid="{C9B71A61-B0BC-4035-8FEA-12DFB709D72B}"/>
    <cellStyle name="Итог 2 4 2 10" xfId="8490" xr:uid="{0F5EEF0D-7AA6-4231-AC22-B1FD115459C6}"/>
    <cellStyle name="Итог 2 4 2 11" xfId="10377" xr:uid="{711E6417-E4E3-41A4-B584-07BB5C5B3680}"/>
    <cellStyle name="Итог 2 4 2 12" xfId="14388" xr:uid="{401E16F1-CBA3-472D-A490-65F7E8653C70}"/>
    <cellStyle name="Итог 2 4 2 13" xfId="16237" xr:uid="{E0772647-F627-45A2-8F0A-0AA5ACBA7864}"/>
    <cellStyle name="Итог 2 4 2 14" xfId="17817" xr:uid="{A7592191-6009-4CB7-8833-B2C7DC86A5C7}"/>
    <cellStyle name="Итог 2 4 2 15" xfId="18053" xr:uid="{AF23F6D1-CC41-4BD1-9865-BAF09822905E}"/>
    <cellStyle name="Итог 2 4 2 2" xfId="1698" xr:uid="{D5273C13-C604-416C-8100-752C0AD17E38}"/>
    <cellStyle name="Итог 2 4 2 2 2" xfId="3956" xr:uid="{B3B25354-E0A7-4255-98C3-377729FC1BEB}"/>
    <cellStyle name="Итог 2 4 2 2 3" xfId="6731" xr:uid="{65541E5D-D771-44E0-A8CA-0DA3569194FE}"/>
    <cellStyle name="Итог 2 4 2 2 4" xfId="7423" xr:uid="{A2354A6A-C6FC-4D67-B072-9748292A4C22}"/>
    <cellStyle name="Итог 2 4 2 2 5" xfId="11570" xr:uid="{C2AD992B-3A00-46A4-8D42-81FB52084020}"/>
    <cellStyle name="Итог 2 4 2 2 6" xfId="14185" xr:uid="{9DFD0C38-E314-405D-B0E2-39C8A2CAB1C7}"/>
    <cellStyle name="Итог 2 4 2 2 7" xfId="19233" xr:uid="{017FC0E6-149B-4C81-A0E0-0FF77A9C7607}"/>
    <cellStyle name="Итог 2 4 2 3" xfId="1919" xr:uid="{B359029E-0384-4DA6-8A16-D300330A40A1}"/>
    <cellStyle name="Итог 2 4 2 3 2" xfId="4177" xr:uid="{9DB1C343-DCD5-4BD6-93AE-EDAE86160025}"/>
    <cellStyle name="Итог 2 4 2 3 3" xfId="6733" xr:uid="{0AFF6F06-6B19-4821-A061-98BE45DFB7E1}"/>
    <cellStyle name="Итог 2 4 2 3 4" xfId="8802" xr:uid="{B48C576B-023B-48EC-A06F-3FBFA60C393F}"/>
    <cellStyle name="Итог 2 4 2 3 5" xfId="11792" xr:uid="{8E24CF29-243E-4E6A-8262-FA9DE582D577}"/>
    <cellStyle name="Итог 2 4 2 3 6" xfId="15159" xr:uid="{79046BC0-7BB3-4513-BC0E-180A9F3809D9}"/>
    <cellStyle name="Итог 2 4 2 3 7" xfId="19454" xr:uid="{6E553F31-1017-480C-AD9A-03DBECFD5FCB}"/>
    <cellStyle name="Итог 2 4 2 4" xfId="1094" xr:uid="{653788B7-CABC-4FB2-B417-FB9DB0916A53}"/>
    <cellStyle name="Итог 2 4 2 4 2" xfId="3359" xr:uid="{F717EDDF-0E77-4B18-8FD3-390DAC5DB654}"/>
    <cellStyle name="Итог 2 4 2 4 3" xfId="6735" xr:uid="{F3C1168B-722A-4157-AF0E-87451949439F}"/>
    <cellStyle name="Итог 2 4 2 4 4" xfId="7948" xr:uid="{B1B07B85-4BFA-4447-890F-6DC85AA2A62C}"/>
    <cellStyle name="Итог 2 4 2 4 5" xfId="10966" xr:uid="{24B2CC92-9796-41FB-971B-C44C8A05B8CD}"/>
    <cellStyle name="Итог 2 4 2 4 6" xfId="14186" xr:uid="{548B0678-6855-4CCE-8F98-B7E763AC115D}"/>
    <cellStyle name="Итог 2 4 2 4 7" xfId="18636" xr:uid="{6B28A8DD-9C37-4D78-9E49-F3B58F402B8B}"/>
    <cellStyle name="Итог 2 4 2 5" xfId="2601" xr:uid="{ADBE864D-F6DE-4A40-A6D0-3C391D665BDB}"/>
    <cellStyle name="Итог 2 4 2 5 2" xfId="4851" xr:uid="{93E85301-ACE6-4E5A-815E-57212A7AB725}"/>
    <cellStyle name="Итог 2 4 2 5 3" xfId="6737" xr:uid="{DCB9537A-3747-4B01-ADD0-C8BA7B02211B}"/>
    <cellStyle name="Итог 2 4 2 5 4" xfId="9482" xr:uid="{43849178-418D-4325-A1CD-9D314E233B07}"/>
    <cellStyle name="Итог 2 4 2 5 5" xfId="12472" xr:uid="{88546246-17FF-4D50-A585-ED88781CC423}"/>
    <cellStyle name="Итог 2 4 2 5 6" xfId="13413" xr:uid="{33BEFBAC-DC1F-4A28-8CC1-BE93C13BBD25}"/>
    <cellStyle name="Итог 2 4 2 5 7" xfId="16904" xr:uid="{72F1C4B3-933F-4943-AC67-41818E341C5C}"/>
    <cellStyle name="Итог 2 4 2 5 8" xfId="20130" xr:uid="{43CCD027-E451-469C-A1BB-AC676B898670}"/>
    <cellStyle name="Итог 2 4 2 6" xfId="2779" xr:uid="{96A470B0-9827-4EE0-86F7-A65CBD21F514}"/>
    <cellStyle name="Итог 2 4 2 6 2" xfId="5029" xr:uid="{4DF1C749-58F0-428C-96F7-C4D4338CA729}"/>
    <cellStyle name="Итог 2 4 2 6 3" xfId="6739" xr:uid="{F28D1325-0152-4273-BFC8-31FCD18E128A}"/>
    <cellStyle name="Итог 2 4 2 6 4" xfId="9660" xr:uid="{19CF7B66-D61A-4493-A041-090BCFE67ADF}"/>
    <cellStyle name="Итог 2 4 2 6 5" xfId="12650" xr:uid="{83079567-026E-4E9C-BEEB-944AD3BA1DF0}"/>
    <cellStyle name="Итог 2 4 2 6 6" xfId="14376" xr:uid="{19ED33ED-5C9F-4F4E-8771-2C1D5CB0558D}"/>
    <cellStyle name="Итог 2 4 2 6 7" xfId="17082" xr:uid="{77E84C15-DBD3-4061-893D-AF0456D27B82}"/>
    <cellStyle name="Итог 2 4 2 6 8" xfId="20308" xr:uid="{859CA603-5915-4DCA-90F3-4893CCB64F4A}"/>
    <cellStyle name="Итог 2 4 2 7" xfId="505" xr:uid="{D0EBD0FD-1AAF-4458-8D63-695D83168EC2}"/>
    <cellStyle name="Итог 2 4 2 7 2" xfId="5267" xr:uid="{92420BA9-7547-4A22-8F2B-0F620BB59983}"/>
    <cellStyle name="Итог 2 4 2 7 3" xfId="9896" xr:uid="{50B958B8-90A5-4A51-9C09-8A76E4A51C66}"/>
    <cellStyle name="Итог 2 4 2 7 4" xfId="12888" xr:uid="{4E2C7C04-8B01-4E54-AE15-B7609312A0AA}"/>
    <cellStyle name="Итог 2 4 2 7 5" xfId="15935" xr:uid="{AD489B33-490C-40EF-BE64-C3B9BCA6394C}"/>
    <cellStyle name="Итог 2 4 2 7 6" xfId="17318" xr:uid="{F2A26C48-FD1C-4215-8897-FC4B63838ECF}"/>
    <cellStyle name="Итог 2 4 2 8" xfId="5513" xr:uid="{20444C4E-2FCB-471E-B121-3549F2D2B616}"/>
    <cellStyle name="Итог 2 4 2 8 2" xfId="10144" xr:uid="{8B4E9CDE-84E8-4F47-BC1C-27E2D2A6370F}"/>
    <cellStyle name="Итог 2 4 2 8 3" xfId="13136" xr:uid="{2AE35EAB-8E4B-4AB3-9821-DFFE748CFFFA}"/>
    <cellStyle name="Итог 2 4 2 8 4" xfId="15728" xr:uid="{703606F4-9282-4EEB-A517-57EECEFC1D78}"/>
    <cellStyle name="Итог 2 4 2 8 5" xfId="17562" xr:uid="{E1AEAC51-F7BB-4407-8D37-8EC867E3ADDC}"/>
    <cellStyle name="Итог 2 4 2 9" xfId="6730" xr:uid="{C08BB0AA-A821-407A-97C3-B071DA3851FE}"/>
    <cellStyle name="Итог 2 4 20" xfId="17968" xr:uid="{CD1E7F86-9574-4372-B4B8-7ACE3C450641}"/>
    <cellStyle name="Итог 2 4 3" xfId="250" xr:uid="{DBB37EB8-F2EB-4173-A1BE-AA024371793A}"/>
    <cellStyle name="Итог 2 4 3 10" xfId="8415" xr:uid="{9A12858E-8FEB-4026-A40A-FE245BF5693F}"/>
    <cellStyle name="Итог 2 4 3 11" xfId="10457" xr:uid="{A4CCF8C5-DD72-438C-A0FE-3DCF749A32AE}"/>
    <cellStyle name="Итог 2 4 3 12" xfId="13645" xr:uid="{20648463-877A-4064-B1E4-938AE9D871F9}"/>
    <cellStyle name="Итог 2 4 3 13" xfId="16317" xr:uid="{231313B1-8C0F-4D5F-AFA2-F9EE1420C3E2}"/>
    <cellStyle name="Итог 2 4 3 14" xfId="17893" xr:uid="{1079D624-4D54-4396-B131-8295433C4648}"/>
    <cellStyle name="Итог 2 4 3 15" xfId="18128" xr:uid="{476F8C13-A662-48AA-80C2-C1DD6DB0CDE6}"/>
    <cellStyle name="Итог 2 4 3 2" xfId="1773" xr:uid="{1A1AA3A0-7185-4438-81DD-B3218EEDA81D}"/>
    <cellStyle name="Итог 2 4 3 2 2" xfId="4031" xr:uid="{7CD43598-5AAD-4FB0-94D8-EDA1ADF30BAB}"/>
    <cellStyle name="Итог 2 4 3 2 3" xfId="6424" xr:uid="{7E618556-6DC1-4AFB-9DF5-C1616F31FDFF}"/>
    <cellStyle name="Итог 2 4 3 2 4" xfId="8656" xr:uid="{68A4C9E2-3C43-42C9-A218-820FEEA02DCC}"/>
    <cellStyle name="Итог 2 4 3 2 5" xfId="11646" xr:uid="{4F63B963-AD20-4A21-96DC-022567009D2B}"/>
    <cellStyle name="Итог 2 4 3 2 6" xfId="15220" xr:uid="{337D718C-561F-42B1-A4FB-DC490F426822}"/>
    <cellStyle name="Итог 2 4 3 2 7" xfId="19308" xr:uid="{33307066-1A5C-4BF3-8CD4-C2C02934BE1F}"/>
    <cellStyle name="Итог 2 4 3 3" xfId="1946" xr:uid="{66D0338E-8EDD-42D2-B293-8693EE127D83}"/>
    <cellStyle name="Итог 2 4 3 3 2" xfId="4204" xr:uid="{B81365BE-886A-4FDF-8A42-F8DB63A10406}"/>
    <cellStyle name="Итог 2 4 3 3 3" xfId="6426" xr:uid="{ADD5AFB5-18C6-42F7-8DC0-DB0D32D73840}"/>
    <cellStyle name="Итог 2 4 3 3 4" xfId="8829" xr:uid="{802C216D-7041-4541-9254-2F71A1FA1C93}"/>
    <cellStyle name="Итог 2 4 3 3 5" xfId="11819" xr:uid="{FCC71174-55D8-499B-8813-12F58FD8B422}"/>
    <cellStyle name="Итог 2 4 3 3 6" xfId="14465" xr:uid="{2F1B769C-FBE4-44A8-9055-53CE65A16A89}"/>
    <cellStyle name="Итог 2 4 3 3 7" xfId="19481" xr:uid="{B92C14AD-E548-4574-B780-3C2966831FA7}"/>
    <cellStyle name="Итог 2 4 3 4" xfId="1174" xr:uid="{CDFA72C0-8CE3-4389-9D68-1CDC68AB3225}"/>
    <cellStyle name="Итог 2 4 3 4 2" xfId="3439" xr:uid="{39B5B9ED-5B83-4331-A309-2A905B0A6D3D}"/>
    <cellStyle name="Итог 2 4 3 4 3" xfId="6428" xr:uid="{24EC2774-30DC-45B9-A847-1F3B0BE87C98}"/>
    <cellStyle name="Итог 2 4 3 4 4" xfId="7865" xr:uid="{A14B8AD1-ED12-4D56-976A-30787B6F3495}"/>
    <cellStyle name="Итог 2 4 3 4 5" xfId="11046" xr:uid="{2FEE3460-EF97-439C-8EEA-1357482D8D3D}"/>
    <cellStyle name="Итог 2 4 3 4 6" xfId="13465" xr:uid="{B36CDF48-079D-4478-98FE-DFD1546799CE}"/>
    <cellStyle name="Итог 2 4 3 4 7" xfId="18716" xr:uid="{FCA12A8B-AC44-47A7-8B65-59D1455A15DF}"/>
    <cellStyle name="Итог 2 4 3 5" xfId="2485" xr:uid="{B674E57F-1E97-4813-A9D0-548149893EF3}"/>
    <cellStyle name="Итог 2 4 3 5 2" xfId="4740" xr:uid="{68694CCD-0DAC-4831-9412-352B64DC20E8}"/>
    <cellStyle name="Итог 2 4 3 5 3" xfId="5664" xr:uid="{00A6CB8E-04EF-4E99-98B3-46CE0AA82D11}"/>
    <cellStyle name="Итог 2 4 3 5 4" xfId="9368" xr:uid="{07481662-97E9-4DCE-8BC8-9DF5D4FC412F}"/>
    <cellStyle name="Итог 2 4 3 5 5" xfId="12358" xr:uid="{E3A23E97-FD19-4690-B803-B6C9DBA576F8}"/>
    <cellStyle name="Итог 2 4 3 5 6" xfId="13690" xr:uid="{BE5B60E7-11C8-4971-8719-7D0AEA6DDFBE}"/>
    <cellStyle name="Итог 2 4 3 5 7" xfId="16793" xr:uid="{EC8545F4-FDB1-4298-8080-044C839DA822}"/>
    <cellStyle name="Итог 2 4 3 5 8" xfId="20017" xr:uid="{D42F9584-857C-495B-87EB-30E24086BC9C}"/>
    <cellStyle name="Итог 2 4 3 6" xfId="2854" xr:uid="{8B85254A-0A8F-426D-A347-7ECDB4415D0E}"/>
    <cellStyle name="Итог 2 4 3 6 2" xfId="5104" xr:uid="{343D0DD9-5B49-4A28-9F6F-6100FF58375B}"/>
    <cellStyle name="Итог 2 4 3 6 3" xfId="6741" xr:uid="{53AF1DF6-4ECA-4C55-9F58-2FE91618EF00}"/>
    <cellStyle name="Итог 2 4 3 6 4" xfId="9735" xr:uid="{40EA3AFF-D324-487D-8161-EC2353612759}"/>
    <cellStyle name="Итог 2 4 3 6 5" xfId="12725" xr:uid="{906AE49D-3795-465A-BE35-51DB907FEA61}"/>
    <cellStyle name="Итог 2 4 3 6 6" xfId="14278" xr:uid="{27F49C84-4154-4011-A45B-1712B84A18E2}"/>
    <cellStyle name="Итог 2 4 3 6 7" xfId="17157" xr:uid="{3918C0E4-6A7C-411B-AB54-88239A1BC10B}"/>
    <cellStyle name="Итог 2 4 3 6 8" xfId="20383" xr:uid="{31CC2B03-63F6-4CE9-8495-1997C576A0E4}"/>
    <cellStyle name="Итог 2 4 3 7" xfId="585" xr:uid="{D6D3A046-021D-47C5-B0D0-C551F7719CAB}"/>
    <cellStyle name="Итог 2 4 3 7 2" xfId="5379" xr:uid="{E25553FC-8140-47F0-81C4-E18B048DCA7D}"/>
    <cellStyle name="Итог 2 4 3 7 3" xfId="10008" xr:uid="{CCF1397E-6212-432A-B8A2-360FFCF695D9}"/>
    <cellStyle name="Итог 2 4 3 7 4" xfId="13000" xr:uid="{C36F86B4-3E5F-446D-B947-0969EA4934BF}"/>
    <cellStyle name="Итог 2 4 3 7 5" xfId="14577" xr:uid="{5DADFD76-1B7E-4963-BF50-ED6094BB32A1}"/>
    <cellStyle name="Итог 2 4 3 7 6" xfId="17429" xr:uid="{1B69A620-78C1-4EE9-93C5-2540A2811BE2}"/>
    <cellStyle name="Итог 2 4 3 8" xfId="5588" xr:uid="{7D27BB71-0CE1-4615-9943-8F8A54BE736B}"/>
    <cellStyle name="Итог 2 4 3 8 2" xfId="10219" xr:uid="{27A24CFD-DA09-4E62-B25C-021607EF2E8E}"/>
    <cellStyle name="Итог 2 4 3 8 3" xfId="13211" xr:uid="{5E10CA0B-5B16-4D12-A8A3-CA7DD4824D5A}"/>
    <cellStyle name="Итог 2 4 3 8 4" xfId="14922" xr:uid="{3C7D4502-6967-43C0-87BF-9DA23E55019B}"/>
    <cellStyle name="Итог 2 4 3 8 5" xfId="17637" xr:uid="{45CC2064-8FEC-4C36-B460-B3A7F379934C}"/>
    <cellStyle name="Итог 2 4 3 9" xfId="6740" xr:uid="{F6A88AF6-97B5-4E86-9810-0FD715B37669}"/>
    <cellStyle name="Итог 2 4 4" xfId="665" xr:uid="{533DE4DD-1063-47BF-B59D-466578AC266F}"/>
    <cellStyle name="Итог 2 4 4 10" xfId="18212" xr:uid="{BAD145FA-C510-4C2C-BE51-E70CD30AA4A4}"/>
    <cellStyle name="Итог 2 4 4 2" xfId="2026" xr:uid="{2F8E2AAE-DAF0-4BED-8849-AA95223AAE71}"/>
    <cellStyle name="Итог 2 4 4 2 2" xfId="4284" xr:uid="{3EEA1808-AFAF-4459-9A2F-28CB2F9AFEB7}"/>
    <cellStyle name="Итог 2 4 4 2 3" xfId="8909" xr:uid="{F5DCF384-A06F-414F-9E26-5D5B3302DFA4}"/>
    <cellStyle name="Итог 2 4 4 2 4" xfId="11899" xr:uid="{E050E35C-06FC-4648-A211-3FC019443DFC}"/>
    <cellStyle name="Итог 2 4 4 2 5" xfId="13666" xr:uid="{AF569823-A14E-462C-AAA1-FBC8E21ECB91}"/>
    <cellStyle name="Итог 2 4 4 2 6" xfId="19561" xr:uid="{7E02F752-DC50-4F14-A62E-366803A6CCDE}"/>
    <cellStyle name="Итог 2 4 4 3" xfId="1254" xr:uid="{9204FC58-DD54-4B60-A8D1-429A6CB098E5}"/>
    <cellStyle name="Итог 2 4 4 3 2" xfId="3519" xr:uid="{C1436C8C-48AD-4B8C-856A-D3E362449A47}"/>
    <cellStyle name="Итог 2 4 4 3 3" xfId="7785" xr:uid="{5219F028-0A64-4CC4-A795-C1A56B610D93}"/>
    <cellStyle name="Итог 2 4 4 3 4" xfId="11126" xr:uid="{2A6370C0-1C4E-4775-958F-4EEA8D8E011B}"/>
    <cellStyle name="Итог 2 4 4 3 5" xfId="15002" xr:uid="{7410F344-89F2-4664-8239-61708D47815E}"/>
    <cellStyle name="Итог 2 4 4 3 6" xfId="18796" xr:uid="{64FEC41F-B5B1-437B-933B-BC3C79131F0E}"/>
    <cellStyle name="Итог 2 4 4 4" xfId="2935" xr:uid="{927E580E-F63A-4D64-AA64-8AED3DBDD040}"/>
    <cellStyle name="Итог 2 4 4 5" xfId="6742" xr:uid="{ED9AA0AF-760F-4696-9592-41C3F7DB5A72}"/>
    <cellStyle name="Итог 2 4 4 6" xfId="8360" xr:uid="{C20B2859-CC2B-410B-82B3-D3A82DD9FE79}"/>
    <cellStyle name="Итог 2 4 4 7" xfId="10537" xr:uid="{9BC196A1-23D1-44E3-B729-BBF3B45B8953}"/>
    <cellStyle name="Итог 2 4 4 8" xfId="14716" xr:uid="{F13A2EF8-73C7-4972-A7F1-8898420CB294}"/>
    <cellStyle name="Итог 2 4 4 9" xfId="16397" xr:uid="{D1111D37-7463-462A-9835-A83C67881DD8}"/>
    <cellStyle name="Итог 2 4 5" xfId="786" xr:uid="{73AADFD1-9005-4CB8-9E22-D5FCC8306903}"/>
    <cellStyle name="Итог 2 4 5 10" xfId="18333" xr:uid="{2D537136-B612-4354-92C0-EB9151E4BBA5}"/>
    <cellStyle name="Итог 2 4 5 2" xfId="2147" xr:uid="{62714D60-2ED5-418C-8B1E-9AFB5047F25C}"/>
    <cellStyle name="Итог 2 4 5 2 2" xfId="4405" xr:uid="{451374B2-4862-472A-8C9C-9701292198C0}"/>
    <cellStyle name="Итог 2 4 5 2 3" xfId="9030" xr:uid="{1CC11AAE-3322-41D8-8D67-76BA8552444B}"/>
    <cellStyle name="Итог 2 4 5 2 4" xfId="12020" xr:uid="{4615C4D7-F4D1-4958-826D-4F6DA2DA056F}"/>
    <cellStyle name="Итог 2 4 5 2 5" xfId="14880" xr:uid="{421B5DC9-F985-4D9A-8884-94DF52BF2F4C}"/>
    <cellStyle name="Итог 2 4 5 2 6" xfId="19682" xr:uid="{060F2741-3C64-4F9D-A632-C44FE1A86072}"/>
    <cellStyle name="Итог 2 4 5 3" xfId="1375" xr:uid="{53526F20-1921-49A7-9710-B558D01722E5}"/>
    <cellStyle name="Итог 2 4 5 3 2" xfId="3640" xr:uid="{059DBCBE-DCFE-42B4-BF37-EB6BA46F7D13}"/>
    <cellStyle name="Итог 2 4 5 3 3" xfId="7204" xr:uid="{80C53005-0D6E-4BF0-A37F-13986664CB87}"/>
    <cellStyle name="Итог 2 4 5 3 4" xfId="11247" xr:uid="{FE7CB9FA-6D5A-4C74-A1FB-0E400BFCDF7B}"/>
    <cellStyle name="Итог 2 4 5 3 5" xfId="15864" xr:uid="{5679BFE1-4B1E-4A78-AAB9-0C149AC2C994}"/>
    <cellStyle name="Итог 2 4 5 3 6" xfId="18917" xr:uid="{B01AE45B-8532-4D33-853F-27F0E5474A78}"/>
    <cellStyle name="Итог 2 4 5 4" xfId="3056" xr:uid="{CD01B533-B56D-4D26-975D-3EE7D4091A8C}"/>
    <cellStyle name="Итог 2 4 5 5" xfId="6743" xr:uid="{F33CE0E2-B59B-4364-B801-49786CE4B2EB}"/>
    <cellStyle name="Итог 2 4 5 6" xfId="7897" xr:uid="{6024188D-6B20-4581-A8EB-72233AC9EE13}"/>
    <cellStyle name="Итог 2 4 5 7" xfId="10658" xr:uid="{573AA617-6194-4342-AA8B-A0659E60F185}"/>
    <cellStyle name="Итог 2 4 5 8" xfId="13988" xr:uid="{65F86A7E-F6E8-415E-960E-C3D46E099753}"/>
    <cellStyle name="Итог 2 4 5 9" xfId="16518" xr:uid="{AB39FC6D-090F-4626-8092-3E71EEB7F58B}"/>
    <cellStyle name="Итог 2 4 6" xfId="862" xr:uid="{07851949-1753-439C-B347-4B79ED5D01B3}"/>
    <cellStyle name="Итог 2 4 6 10" xfId="18409" xr:uid="{5DDE2485-9175-4B91-A300-7C3CB60DF307}"/>
    <cellStyle name="Итог 2 4 6 2" xfId="2223" xr:uid="{20DCEDA3-18A3-4024-84CD-D82F16B1B3C8}"/>
    <cellStyle name="Итог 2 4 6 2 2" xfId="4481" xr:uid="{0C928BC9-546B-4003-9D4D-46E3138DCCEA}"/>
    <cellStyle name="Итог 2 4 6 2 3" xfId="9106" xr:uid="{1FAB67AF-38EA-4426-8A45-DE530FE38EDB}"/>
    <cellStyle name="Итог 2 4 6 2 4" xfId="12096" xr:uid="{5EFAE40C-9343-481C-B968-1BB7629B1520}"/>
    <cellStyle name="Итог 2 4 6 2 5" xfId="14294" xr:uid="{84BBDE3D-70E6-4116-8FE1-72869170FE99}"/>
    <cellStyle name="Итог 2 4 6 2 6" xfId="19758" xr:uid="{22B05CC5-B192-4398-8097-88D17FFF7323}"/>
    <cellStyle name="Итог 2 4 6 3" xfId="1451" xr:uid="{4F18E2B8-25B8-4F19-8900-70EA9E9D36BD}"/>
    <cellStyle name="Итог 2 4 6 3 2" xfId="3716" xr:uid="{93136504-0905-4C39-93EF-45C50CF1BC0D}"/>
    <cellStyle name="Итог 2 4 6 3 3" xfId="7638" xr:uid="{D8384619-7144-49E4-9B35-699546FF7D34}"/>
    <cellStyle name="Итог 2 4 6 3 4" xfId="11323" xr:uid="{EE41F426-5335-4927-9971-BB20579DFCD4}"/>
    <cellStyle name="Итог 2 4 6 3 5" xfId="14139" xr:uid="{CEF51AEA-BAE3-47AE-BC5E-96133D4AD431}"/>
    <cellStyle name="Итог 2 4 6 3 6" xfId="18993" xr:uid="{201209FC-3164-489D-98BF-5D8C570D50CD}"/>
    <cellStyle name="Итог 2 4 6 4" xfId="3132" xr:uid="{99C94371-A796-4115-824E-5FE40E7F409A}"/>
    <cellStyle name="Итог 2 4 6 5" xfId="6744" xr:uid="{96856831-B0B0-44B8-BBE1-216E62F0DD23}"/>
    <cellStyle name="Итог 2 4 6 6" xfId="7199" xr:uid="{4C19B0B6-DA58-4BC6-BD80-1D4929CEE661}"/>
    <cellStyle name="Итог 2 4 6 7" xfId="10734" xr:uid="{D6416168-9F5E-4F77-954C-9B4EB9736E94}"/>
    <cellStyle name="Итог 2 4 6 8" xfId="14436" xr:uid="{0EE5B5FC-8FD1-44F6-86D1-A01338E8D42B}"/>
    <cellStyle name="Итог 2 4 6 9" xfId="16594" xr:uid="{A83D0515-9F39-48B2-8EED-66D44CD1FC0D}"/>
    <cellStyle name="Итог 2 4 7" xfId="951" xr:uid="{63C19824-DEB3-4283-B2E4-DD0FD6D314BB}"/>
    <cellStyle name="Итог 2 4 7 10" xfId="18498" xr:uid="{7B16D8DF-2EBE-4BA7-8BB5-1492608D8DDA}"/>
    <cellStyle name="Итог 2 4 7 2" xfId="2312" xr:uid="{61308D28-AE31-4075-B19D-9D04C897E1D3}"/>
    <cellStyle name="Итог 2 4 7 2 2" xfId="4570" xr:uid="{A793C906-C334-4A16-ACC8-BC76B028239A}"/>
    <cellStyle name="Итог 2 4 7 2 3" xfId="9195" xr:uid="{9D5DF6CD-C892-48A4-AEA3-8CBDC8D90C7A}"/>
    <cellStyle name="Итог 2 4 7 2 4" xfId="12185" xr:uid="{FB04CC2A-A36C-42CF-B58D-87DA932629C5}"/>
    <cellStyle name="Итог 2 4 7 2 5" xfId="14498" xr:uid="{D20266FC-8643-47EF-85E8-73A1877DDDA2}"/>
    <cellStyle name="Итог 2 4 7 2 6" xfId="19847" xr:uid="{D38550D7-3931-49B8-8C5A-FDF802252692}"/>
    <cellStyle name="Итог 2 4 7 3" xfId="1540" xr:uid="{1971E2B4-9839-401B-924B-7197C9B3A78C}"/>
    <cellStyle name="Итог 2 4 7 3 2" xfId="3805" xr:uid="{F4E5E4EB-364C-4F28-B6B5-D337F0060024}"/>
    <cellStyle name="Итог 2 4 7 3 3" xfId="7198" xr:uid="{0A6602E3-A2F0-4117-916C-55B3A5B465E6}"/>
    <cellStyle name="Итог 2 4 7 3 4" xfId="11412" xr:uid="{FE0EA7B6-DA08-4E4A-B87A-AB785DF93F1F}"/>
    <cellStyle name="Итог 2 4 7 3 5" xfId="14247" xr:uid="{4F463F2D-7ACD-4EA5-AF99-5FF4BC176C99}"/>
    <cellStyle name="Итог 2 4 7 3 6" xfId="19082" xr:uid="{3BB9DBC5-225D-41F4-9841-CB52698B1EBE}"/>
    <cellStyle name="Итог 2 4 7 4" xfId="3221" xr:uid="{09107345-E7BA-414D-93EA-BC5BBFA310AD}"/>
    <cellStyle name="Итог 2 4 7 5" xfId="6745" xr:uid="{8F23DB62-A708-429E-97F9-FEDD88D1506E}"/>
    <cellStyle name="Итог 2 4 7 6" xfId="8091" xr:uid="{FC2145B6-0FEF-4AF4-9111-744F56491F27}"/>
    <cellStyle name="Итог 2 4 7 7" xfId="10823" xr:uid="{983883A4-6B6D-4D00-AE61-FFC79F5E3E18}"/>
    <cellStyle name="Итог 2 4 7 8" xfId="7206" xr:uid="{5E066E43-5B21-40D6-812C-BE79D143ECDA}"/>
    <cellStyle name="Итог 2 4 7 9" xfId="16683" xr:uid="{A88BB42E-8D57-40EE-A28E-61C36894D493}"/>
    <cellStyle name="Итог 2 4 8" xfId="1005" xr:uid="{6632FDBB-0EBD-48E9-BB92-41E8DEEE1454}"/>
    <cellStyle name="Итог 2 4 8 2" xfId="2366" xr:uid="{F4D24651-BB0D-4112-A593-99F998199D7A}"/>
    <cellStyle name="Итог 2 4 8 2 2" xfId="4624" xr:uid="{0B52F759-6B52-4F6E-8A6B-35A12A1B6C87}"/>
    <cellStyle name="Итог 2 4 8 2 3" xfId="9249" xr:uid="{7247D926-032A-469D-AE88-F281E28ABBF7}"/>
    <cellStyle name="Итог 2 4 8 2 4" xfId="12239" xr:uid="{E5B3B1F2-1646-4586-8D81-FDCBF8642C8D}"/>
    <cellStyle name="Итог 2 4 8 2 5" xfId="15704" xr:uid="{8492E2F7-0110-4166-BAFA-46A230A7697F}"/>
    <cellStyle name="Итог 2 4 8 2 6" xfId="19901" xr:uid="{0FE256AE-AFA5-412F-86E3-BDB56DD179E8}"/>
    <cellStyle name="Итог 2 4 8 3" xfId="3275" xr:uid="{3354F75D-B85B-43FC-83E5-1D00FC1EB171}"/>
    <cellStyle name="Итог 2 4 8 4" xfId="6746" xr:uid="{F2DA8BBB-92A0-4B0E-B253-C0FAD662E64C}"/>
    <cellStyle name="Итог 2 4 8 5" xfId="8036" xr:uid="{7ED03887-C62C-454E-B32F-F132432C1413}"/>
    <cellStyle name="Итог 2 4 8 6" xfId="10877" xr:uid="{06303AC2-075A-43F1-9E39-575D1FB4682B}"/>
    <cellStyle name="Итог 2 4 8 7" xfId="13470" xr:uid="{6C1DE661-139B-4FC1-8EE1-E18C36F3C8B1}"/>
    <cellStyle name="Итог 2 4 8 8" xfId="18552" xr:uid="{5F872C9D-05A9-46BC-B00D-54EDD0DEA7D6}"/>
    <cellStyle name="Итог 2 4 9" xfId="1933" xr:uid="{60F80A4B-4AB7-4963-A38F-18876246F7BD}"/>
    <cellStyle name="Итог 2 4 9 2" xfId="4191" xr:uid="{89D3B370-FA71-455F-8C12-9DE01E65E4ED}"/>
    <cellStyle name="Итог 2 4 9 3" xfId="8816" xr:uid="{B96C689D-A790-442C-91A2-48672751661D}"/>
    <cellStyle name="Итог 2 4 9 4" xfId="11806" xr:uid="{C90F5FAE-47FA-47A5-9442-28DE19838FF8}"/>
    <cellStyle name="Итог 2 4 9 5" xfId="16104" xr:uid="{DA482A2B-10CF-461C-9B9C-44538B8074CB}"/>
    <cellStyle name="Итог 2 4 9 6" xfId="19468" xr:uid="{EA26702B-74D4-4920-881C-CE7674092DF9}"/>
    <cellStyle name="Итог 2 5" xfId="84" xr:uid="{00000000-0005-0000-0000-000057000000}"/>
    <cellStyle name="Итог 2 5 10" xfId="2565" xr:uid="{C6D75A7B-1228-4702-8D86-64BDA4264A4E}"/>
    <cellStyle name="Итог 2 5 10 2" xfId="4817" xr:uid="{B553C031-2229-4BA3-928A-604E05EC8476}"/>
    <cellStyle name="Итог 2 5 10 3" xfId="9447" xr:uid="{3AA9CD6E-8E68-4ACD-A964-F6AD7C20E34C}"/>
    <cellStyle name="Итог 2 5 10 4" xfId="12437" xr:uid="{4D1C8FCB-3299-4528-A04B-C14F06FC010C}"/>
    <cellStyle name="Итог 2 5 10 5" xfId="15796" xr:uid="{E79138A9-2DAD-4609-936F-1D10BF52CA8A}"/>
    <cellStyle name="Итог 2 5 10 6" xfId="16870" xr:uid="{17B38506-3C05-40A1-AB4A-70765A2658DD}"/>
    <cellStyle name="Итог 2 5 10 7" xfId="20095" xr:uid="{C752747E-FF7C-4269-83E5-F14E121F7158}"/>
    <cellStyle name="Итог 2 5 11" xfId="2693" xr:uid="{24438DD9-D177-4173-BF06-E935EACC5D16}"/>
    <cellStyle name="Итог 2 5 11 2" xfId="4943" xr:uid="{B81BE237-B0D4-4BFB-B868-FEFC1C11BC77}"/>
    <cellStyle name="Итог 2 5 11 3" xfId="9574" xr:uid="{9AD40749-B0FD-420D-8E04-13DF3B591F0A}"/>
    <cellStyle name="Итог 2 5 11 4" xfId="12564" xr:uid="{06BF6309-20CE-46B9-AE1F-A21683CAFFA3}"/>
    <cellStyle name="Итог 2 5 11 5" xfId="13637" xr:uid="{5F11D245-1A3C-4D17-8767-B3B046180688}"/>
    <cellStyle name="Итог 2 5 11 6" xfId="16996" xr:uid="{C1D5B02E-AC3D-4869-A382-98A7476403B8}"/>
    <cellStyle name="Итог 2 5 11 7" xfId="20222" xr:uid="{86C7D5DC-977E-4941-BEC0-08B9AEE5355D}"/>
    <cellStyle name="Итог 2 5 12" xfId="429" xr:uid="{D10F3586-6DB4-490B-9D72-E910CEBE5E8E}"/>
    <cellStyle name="Итог 2 5 12 2" xfId="5285" xr:uid="{4ABC24F6-A75F-4CF8-A1D0-25B0B4A1C1D1}"/>
    <cellStyle name="Итог 2 5 12 3" xfId="9914" xr:uid="{08CD1E2B-F1B7-4421-8162-1C82F3E0E74A}"/>
    <cellStyle name="Итог 2 5 12 4" xfId="12906" xr:uid="{D8332337-AB9A-4566-9728-77A9964F2895}"/>
    <cellStyle name="Итог 2 5 12 5" xfId="15262" xr:uid="{2CB1A16F-A7CC-47F9-9BEF-1ED4AC88DD7E}"/>
    <cellStyle name="Итог 2 5 12 6" xfId="17335" xr:uid="{FC054659-4C30-40F3-99A7-84690FCB6A1F}"/>
    <cellStyle name="Итог 2 5 13" xfId="5427" xr:uid="{606F1D5C-4172-41BB-B40D-40190E2B2FCE}"/>
    <cellStyle name="Итог 2 5 13 2" xfId="10058" xr:uid="{6C6D76A9-3A0B-4662-B3AF-CD73282D0D27}"/>
    <cellStyle name="Итог 2 5 13 3" xfId="13050" xr:uid="{23509169-C26C-451C-AA4F-53172E002826}"/>
    <cellStyle name="Итог 2 5 13 4" xfId="13278" xr:uid="{20828115-CFCE-4565-B3A6-2892BCCE3CDA}"/>
    <cellStyle name="Итог 2 5 13 5" xfId="17476" xr:uid="{A571022E-5A84-49E0-8596-F06FF4B971A2}"/>
    <cellStyle name="Итог 2 5 14" xfId="6747" xr:uid="{2A2D5155-8928-4C40-AE88-0F8CDE8EF548}"/>
    <cellStyle name="Итог 2 5 15" xfId="8552" xr:uid="{B5D32633-D580-48B5-804E-30C5216254A4}"/>
    <cellStyle name="Итог 2 5 16" xfId="10301" xr:uid="{D12BF0D7-5789-432A-A216-EDAD57907BBF}"/>
    <cellStyle name="Итог 2 5 17" xfId="15739" xr:uid="{6AB68E48-6050-421B-8C4A-35267D380D24}"/>
    <cellStyle name="Итог 2 5 18" xfId="16161" xr:uid="{41CC00E1-F232-4067-9F9B-1D8EA5F16FC0}"/>
    <cellStyle name="Итог 2 5 19" xfId="17728" xr:uid="{6C50A987-A1CC-4112-B0DB-BCEA5AC39396}"/>
    <cellStyle name="Итог 2 5 2" xfId="173" xr:uid="{A899E043-C9DC-4823-BC3A-53432A79A3EF}"/>
    <cellStyle name="Итог 2 5 2 10" xfId="8491" xr:uid="{7CF2F316-B6DB-45E7-A993-4BD8252F5B16}"/>
    <cellStyle name="Итог 2 5 2 11" xfId="10376" xr:uid="{3293414B-05AF-46AF-B0B7-6DF512002C88}"/>
    <cellStyle name="Итог 2 5 2 12" xfId="13889" xr:uid="{74E7731D-4710-4CC5-80FA-9B64784710CB}"/>
    <cellStyle name="Итог 2 5 2 13" xfId="16236" xr:uid="{46A3C942-34FB-4F14-BBC1-A659841B8AE0}"/>
    <cellStyle name="Итог 2 5 2 14" xfId="17816" xr:uid="{3DEF71D0-A1F7-4C0B-BB28-2C41EAB95562}"/>
    <cellStyle name="Итог 2 5 2 15" xfId="18052" xr:uid="{1C50EA7F-9AB3-4262-B650-EF4E080606AF}"/>
    <cellStyle name="Итог 2 5 2 2" xfId="1697" xr:uid="{998B2F14-A36F-479A-AEC2-2536D1F14EAA}"/>
    <cellStyle name="Итог 2 5 2 2 2" xfId="3955" xr:uid="{F1A57D7C-791F-40DA-8275-178CB25060B4}"/>
    <cellStyle name="Итог 2 5 2 2 3" xfId="6749" xr:uid="{FFFC9D42-DEAB-4BC3-9BCE-3A660146DF7B}"/>
    <cellStyle name="Итог 2 5 2 2 4" xfId="7425" xr:uid="{E609C7EF-3802-4D6E-82A1-274A4F25D342}"/>
    <cellStyle name="Итог 2 5 2 2 5" xfId="11569" xr:uid="{2E048431-2F8D-4C29-B464-01090D8439F8}"/>
    <cellStyle name="Итог 2 5 2 2 6" xfId="13687" xr:uid="{C9F5A500-6A6D-4CC1-BA34-8C547C76B377}"/>
    <cellStyle name="Итог 2 5 2 2 7" xfId="19232" xr:uid="{30C35525-818C-4198-ACDB-24D7AE8BBA8E}"/>
    <cellStyle name="Итог 2 5 2 3" xfId="1600" xr:uid="{D22CBC39-117C-4802-9D79-130DA25D2268}"/>
    <cellStyle name="Итог 2 5 2 3 2" xfId="3863" xr:uid="{2EF132F2-147A-4A0F-93BA-CE327AE38835}"/>
    <cellStyle name="Итог 2 5 2 3 3" xfId="6751" xr:uid="{CA9A235C-53B5-422D-9886-C279C0EEF54B}"/>
    <cellStyle name="Итог 2 5 2 3 4" xfId="7506" xr:uid="{247E9FD0-CC8C-4059-9B66-A0C10B19AE69}"/>
    <cellStyle name="Итог 2 5 2 3 5" xfId="11471" xr:uid="{98C28241-D259-42FF-80C3-297261D3EA41}"/>
    <cellStyle name="Итог 2 5 2 3 6" xfId="14116" xr:uid="{47F5F6C9-F587-4ACE-AAC0-F3FF6BC8E1F1}"/>
    <cellStyle name="Итог 2 5 2 3 7" xfId="19140" xr:uid="{39D6D0F4-93B9-4576-BA6B-C5FE33C46A16}"/>
    <cellStyle name="Итог 2 5 2 4" xfId="1093" xr:uid="{5572ED3A-2A73-4331-83D7-958723A44F64}"/>
    <cellStyle name="Итог 2 5 2 4 2" xfId="3358" xr:uid="{93369566-C67A-4C5E-980B-2717A89C9553}"/>
    <cellStyle name="Итог 2 5 2 4 3" xfId="6753" xr:uid="{11B1B316-C7F0-4081-BBDA-3351167B20AF}"/>
    <cellStyle name="Итог 2 5 2 4 4" xfId="7949" xr:uid="{CF6C4C89-ADFC-45D9-9E63-8973EDB1B8DC}"/>
    <cellStyle name="Итог 2 5 2 4 5" xfId="10965" xr:uid="{B8F58A51-9C65-45C6-BABF-153FD3C8B5A1}"/>
    <cellStyle name="Итог 2 5 2 4 6" xfId="13688" xr:uid="{CDC63113-E3FB-4F8F-A46B-0238D290A10A}"/>
    <cellStyle name="Итог 2 5 2 4 7" xfId="18635" xr:uid="{791C3CAF-EA70-4945-8B83-4DD26D04F47D}"/>
    <cellStyle name="Итог 2 5 2 5" xfId="2453" xr:uid="{4E9995C5-D6DB-4414-BF98-5A7BF7563A4A}"/>
    <cellStyle name="Итог 2 5 2 5 2" xfId="4710" xr:uid="{15A6D259-CDB7-4FF1-A922-CA920A37225C}"/>
    <cellStyle name="Итог 2 5 2 5 3" xfId="6755" xr:uid="{23FB2EC7-05B7-4594-9B4B-311E39CFF588}"/>
    <cellStyle name="Итог 2 5 2 5 4" xfId="9336" xr:uid="{E140EA72-4B3C-4B73-969C-02C677505DBD}"/>
    <cellStyle name="Итог 2 5 2 5 5" xfId="12326" xr:uid="{B70C494C-649F-4425-953D-36D1B9F6FB38}"/>
    <cellStyle name="Итог 2 5 2 5 6" xfId="13676" xr:uid="{14CA57DA-8DB3-432C-8AAF-CF4F0B1F7FAD}"/>
    <cellStyle name="Итог 2 5 2 5 7" xfId="16763" xr:uid="{52FCF521-41A3-482B-9FDD-D73F981EC24B}"/>
    <cellStyle name="Итог 2 5 2 5 8" xfId="19987" xr:uid="{91D38968-B812-4C0C-B31B-FB5C594F1E86}"/>
    <cellStyle name="Итог 2 5 2 6" xfId="2778" xr:uid="{795AB6DB-A9AB-40F9-BEEA-EEE2BDF74B0D}"/>
    <cellStyle name="Итог 2 5 2 6 2" xfId="5028" xr:uid="{30A8BB61-724A-40B0-B6E6-F47D78CF0D0D}"/>
    <cellStyle name="Итог 2 5 2 6 3" xfId="6757" xr:uid="{70C14338-F878-4AC2-8889-F88B113A956E}"/>
    <cellStyle name="Итог 2 5 2 6 4" xfId="9659" xr:uid="{23191656-630B-4484-BBE3-2BDE5E7A8A76}"/>
    <cellStyle name="Итог 2 5 2 6 5" xfId="12649" xr:uid="{99250F48-EBDC-4DBC-BEDF-35050434977B}"/>
    <cellStyle name="Итог 2 5 2 6 6" xfId="13876" xr:uid="{0C40ADC2-6E1F-4AC1-BA91-DB9FAD59F3F1}"/>
    <cellStyle name="Итог 2 5 2 6 7" xfId="17081" xr:uid="{827CE9A1-B2DD-44FA-B4AD-F6F1DE117FAB}"/>
    <cellStyle name="Итог 2 5 2 6 8" xfId="20307" xr:uid="{6BD10311-6C69-4B02-B16B-A57B2F38B4CF}"/>
    <cellStyle name="Итог 2 5 2 7" xfId="504" xr:uid="{5B9935F0-A251-4865-90F6-AA77AF612C8B}"/>
    <cellStyle name="Итог 2 5 2 7 2" xfId="5340" xr:uid="{3867D2AF-A09D-489C-B655-341ED44C212C}"/>
    <cellStyle name="Итог 2 5 2 7 3" xfId="9969" xr:uid="{D917CC0C-DDD5-4B9C-B319-AD53E0C97F22}"/>
    <cellStyle name="Итог 2 5 2 7 4" xfId="12961" xr:uid="{2055439F-F3E2-4A1C-B57A-507F97517847}"/>
    <cellStyle name="Итог 2 5 2 7 5" xfId="15395" xr:uid="{BEA7AFA5-CFEE-4EAF-BA69-857B627E85B9}"/>
    <cellStyle name="Итог 2 5 2 7 6" xfId="17390" xr:uid="{75A4D090-B49C-4F7C-B487-38054418F56B}"/>
    <cellStyle name="Итог 2 5 2 8" xfId="5512" xr:uid="{78FD89D5-7B21-48D8-9456-D20E9D70BC88}"/>
    <cellStyle name="Итог 2 5 2 8 2" xfId="10143" xr:uid="{21901A4C-9568-450C-AB07-AF21B6AD8B77}"/>
    <cellStyle name="Итог 2 5 2 8 3" xfId="13135" xr:uid="{E08001F1-D3B6-40F7-86ED-BD287F995BBF}"/>
    <cellStyle name="Итог 2 5 2 8 4" xfId="16059" xr:uid="{CF47B12B-7037-475F-B0C4-D0C17A34F57A}"/>
    <cellStyle name="Итог 2 5 2 8 5" xfId="17561" xr:uid="{7B3A407F-A665-4380-9206-5B6F8138F6A6}"/>
    <cellStyle name="Итог 2 5 2 9" xfId="6748" xr:uid="{84103C5B-0C93-4AC3-83C5-31C2BADF09DA}"/>
    <cellStyle name="Итог 2 5 20" xfId="17967" xr:uid="{71AE1F5D-5925-4DC6-8129-258BDBE3F4E9}"/>
    <cellStyle name="Итог 2 5 3" xfId="249" xr:uid="{1486A13C-B3B1-4709-A86C-97C1B9605B32}"/>
    <cellStyle name="Итог 2 5 3 10" xfId="8416" xr:uid="{CC383B9B-C7D2-47CB-A795-31E2C83DA4A8}"/>
    <cellStyle name="Итог 2 5 3 11" xfId="10456" xr:uid="{D6C81400-476C-4C35-8EFC-7F866FC9742D}"/>
    <cellStyle name="Итог 2 5 3 12" xfId="14967" xr:uid="{83A21592-8708-4AC6-8078-0F412A2D5D12}"/>
    <cellStyle name="Итог 2 5 3 13" xfId="16316" xr:uid="{EEB104FA-262C-42B9-9EF5-715026EAC6A9}"/>
    <cellStyle name="Итог 2 5 3 14" xfId="17892" xr:uid="{57DB1CE0-648C-42DE-8551-5565A1DFD4D0}"/>
    <cellStyle name="Итог 2 5 3 15" xfId="18127" xr:uid="{B85D6585-295F-4CEA-A0B9-F030188DC2A8}"/>
    <cellStyle name="Итог 2 5 3 2" xfId="1772" xr:uid="{60081264-EF09-4523-9A96-C408C92401C5}"/>
    <cellStyle name="Итог 2 5 3 2 2" xfId="4030" xr:uid="{D8BA074C-E7AB-4372-A338-FABE3BF9AA22}"/>
    <cellStyle name="Итог 2 5 3 2 3" xfId="6444" xr:uid="{05BFD335-CAA3-44F8-9496-16316511BEE0}"/>
    <cellStyle name="Итог 2 5 3 2 4" xfId="8655" xr:uid="{DAA39796-E5CE-458A-B605-56849BBBCCB1}"/>
    <cellStyle name="Итог 2 5 3 2 5" xfId="11645" xr:uid="{38C4BAD7-7765-44EE-8F24-CC634050B3ED}"/>
    <cellStyle name="Итог 2 5 3 2 6" xfId="15669" xr:uid="{59D46767-1CAF-4B50-964D-315FF4CC696C}"/>
    <cellStyle name="Итог 2 5 3 2 7" xfId="19307" xr:uid="{F8F7AD0C-22C1-4997-93E1-52943BA4457C}"/>
    <cellStyle name="Итог 2 5 3 3" xfId="1945" xr:uid="{DA3FB651-1F4D-498C-88D5-AF1D3FAB0A73}"/>
    <cellStyle name="Итог 2 5 3 3 2" xfId="4203" xr:uid="{F1DD94A4-DCFD-40AF-B3AC-B1892EA0CB1B}"/>
    <cellStyle name="Итог 2 5 3 3 3" xfId="6446" xr:uid="{C7B285DB-2902-447C-A54B-A5464D1D7182}"/>
    <cellStyle name="Итог 2 5 3 3 4" xfId="8828" xr:uid="{D7B0771E-9CC6-4BB5-817C-CB1A253FF5F8}"/>
    <cellStyle name="Итог 2 5 3 3 5" xfId="11818" xr:uid="{FC2DB1B7-8EAE-4D99-89AB-C1FF2AEBA173}"/>
    <cellStyle name="Итог 2 5 3 3 6" xfId="13921" xr:uid="{152B3E66-AE5F-4C8F-8D94-1DC1C396DE36}"/>
    <cellStyle name="Итог 2 5 3 3 7" xfId="19480" xr:uid="{CBFF02E6-0036-4A67-A594-83DABCC5612F}"/>
    <cellStyle name="Итог 2 5 3 4" xfId="1173" xr:uid="{BF919484-6639-4BA3-97FF-CBD7F27BB85D}"/>
    <cellStyle name="Итог 2 5 3 4 2" xfId="3438" xr:uid="{FC426186-0C2B-4C30-9057-9D1E6FD5964A}"/>
    <cellStyle name="Итог 2 5 3 4 3" xfId="6448" xr:uid="{5D3D4F1B-7510-4088-8816-48330C95AC5A}"/>
    <cellStyle name="Итог 2 5 3 4 4" xfId="7866" xr:uid="{3FDF0531-74DA-458D-ABAB-9826A46ABB9A}"/>
    <cellStyle name="Итог 2 5 3 4 5" xfId="11045" xr:uid="{D6D1945F-24D0-4967-BABA-E32E4FD297B1}"/>
    <cellStyle name="Итог 2 5 3 4 6" xfId="14619" xr:uid="{4657410B-46F5-4F8C-A0AC-8348CCE88542}"/>
    <cellStyle name="Итог 2 5 3 4 7" xfId="18715" xr:uid="{718D249B-5B29-4773-9714-F72B70077044}"/>
    <cellStyle name="Итог 2 5 3 5" xfId="2555" xr:uid="{45EA0C05-2E4C-41C2-A8A0-9D84EFBD7C52}"/>
    <cellStyle name="Итог 2 5 3 5 2" xfId="4807" xr:uid="{E2AE1742-2AD2-4C18-A71E-779129D41AAD}"/>
    <cellStyle name="Итог 2 5 3 5 3" xfId="6759" xr:uid="{48C0DD67-9BC8-40D8-A167-06305D2C2DDC}"/>
    <cellStyle name="Итог 2 5 3 5 4" xfId="9437" xr:uid="{DE9B6D5B-54DD-430F-AFB1-B890F3B9FA65}"/>
    <cellStyle name="Итог 2 5 3 5 5" xfId="12427" xr:uid="{B6D5DEDC-EC42-4D97-9608-81AFC31B4328}"/>
    <cellStyle name="Итог 2 5 3 5 6" xfId="14272" xr:uid="{2CE85484-B291-4C87-8130-321D070232EC}"/>
    <cellStyle name="Итог 2 5 3 5 7" xfId="16860" xr:uid="{DD812790-086E-4E80-94BA-AB7C74C03498}"/>
    <cellStyle name="Итог 2 5 3 5 8" xfId="20085" xr:uid="{582A714A-DDE7-4BB1-A1D3-E59FA0F86A00}"/>
    <cellStyle name="Итог 2 5 3 6" xfId="2853" xr:uid="{82C3469C-1ACD-4760-9CDE-10DB8531B8DD}"/>
    <cellStyle name="Итог 2 5 3 6 2" xfId="5103" xr:uid="{8C418A79-6964-4EF0-9E30-D6B78B3865C0}"/>
    <cellStyle name="Итог 2 5 3 6 3" xfId="6760" xr:uid="{E2B84037-2CCE-4CAA-8A3E-0118DAA90273}"/>
    <cellStyle name="Итог 2 5 3 6 4" xfId="9734" xr:uid="{30817D8E-FE03-406A-9BE9-9B9F994030A5}"/>
    <cellStyle name="Итог 2 5 3 6 5" xfId="12724" xr:uid="{AC09E2A1-6E37-4350-8381-D89D62EAD646}"/>
    <cellStyle name="Итог 2 5 3 6 6" xfId="13585" xr:uid="{BEE451A0-FC60-4969-B84A-0575EFCA0687}"/>
    <cellStyle name="Итог 2 5 3 6 7" xfId="17156" xr:uid="{72A85FC2-4BD8-49F0-80E3-9C341AD87967}"/>
    <cellStyle name="Итог 2 5 3 6 8" xfId="20382" xr:uid="{F5231057-4AB2-42A6-A7D5-A1DA9499D608}"/>
    <cellStyle name="Итог 2 5 3 7" xfId="584" xr:uid="{7045E8B2-C7CF-4302-A6C6-D8AC5353E371}"/>
    <cellStyle name="Итог 2 5 3 7 2" xfId="5256" xr:uid="{D3738780-2047-46B0-884C-AF7BAD799EF9}"/>
    <cellStyle name="Итог 2 5 3 7 3" xfId="9885" xr:uid="{13AF15F3-840D-4677-AC83-AACED432A21B}"/>
    <cellStyle name="Итог 2 5 3 7 4" xfId="12877" xr:uid="{661FBF91-5A32-4751-8056-B1C4A3DCB922}"/>
    <cellStyle name="Итог 2 5 3 7 5" xfId="15579" xr:uid="{90D5CCA1-8D5A-468A-ADE6-BD951C32C2D6}"/>
    <cellStyle name="Итог 2 5 3 7 6" xfId="17307" xr:uid="{3FCE8EE2-52CB-4B30-AC52-1A5D60DE7558}"/>
    <cellStyle name="Итог 2 5 3 8" xfId="5587" xr:uid="{FEAD6CB1-A486-4AB3-B305-D35CF67C40F3}"/>
    <cellStyle name="Итог 2 5 3 8 2" xfId="10218" xr:uid="{1645B103-592B-4C4E-BBD5-B6FEEDD0CB2B}"/>
    <cellStyle name="Итог 2 5 3 8 3" xfId="13210" xr:uid="{86242B80-EC14-4D52-BCDF-EC017755641E}"/>
    <cellStyle name="Итог 2 5 3 8 4" xfId="14172" xr:uid="{7701921F-4243-452F-9270-1608ECEBFF9F}"/>
    <cellStyle name="Итог 2 5 3 8 5" xfId="17636" xr:uid="{069BA9D4-3292-4E86-88EA-BA1761F7BCB4}"/>
    <cellStyle name="Итог 2 5 3 9" xfId="6758" xr:uid="{3F506745-AC31-4512-8CEB-E6764D0F9EA6}"/>
    <cellStyle name="Итог 2 5 4" xfId="664" xr:uid="{E1FEF50D-E90C-417D-BC34-47BCA266B687}"/>
    <cellStyle name="Итог 2 5 4 10" xfId="18211" xr:uid="{5022A84C-04FA-4B7D-A552-78F50B353087}"/>
    <cellStyle name="Итог 2 5 4 2" xfId="2025" xr:uid="{FD3C9735-6D38-48DB-8623-B0489E9FA032}"/>
    <cellStyle name="Итог 2 5 4 2 2" xfId="4283" xr:uid="{CD23B13D-0986-40F3-81CD-9C05BD521CFE}"/>
    <cellStyle name="Итог 2 5 4 2 3" xfId="8908" xr:uid="{EC3CC390-F532-46DA-BD70-10FC259D0D02}"/>
    <cellStyle name="Итог 2 5 4 2 4" xfId="11898" xr:uid="{8220769B-940C-459D-8FFB-4DF553553987}"/>
    <cellStyle name="Итог 2 5 4 2 5" xfId="14990" xr:uid="{899C1D8C-2973-4058-A332-B3FBBB7FD9AB}"/>
    <cellStyle name="Итог 2 5 4 2 6" xfId="19560" xr:uid="{94540ADC-C732-4687-AE7A-DAB78A984450}"/>
    <cellStyle name="Итог 2 5 4 3" xfId="1253" xr:uid="{E48C1FAE-67EF-4298-839E-9819D2EF7328}"/>
    <cellStyle name="Итог 2 5 4 3 2" xfId="3518" xr:uid="{94128E73-5D49-4203-ADA3-5007611A5928}"/>
    <cellStyle name="Итог 2 5 4 3 3" xfId="7786" xr:uid="{877B03CC-6B9B-4371-AD2F-2A8812418E8E}"/>
    <cellStyle name="Итог 2 5 4 3 4" xfId="11125" xr:uid="{9002BBFE-CA20-4561-BB0B-CA51BABE37C3}"/>
    <cellStyle name="Итог 2 5 4 3 5" xfId="14251" xr:uid="{A0525417-A766-4CA3-9996-E433C636B104}"/>
    <cellStyle name="Итог 2 5 4 3 6" xfId="18795" xr:uid="{0CEA3715-9C25-4605-867A-945A3FCADF0E}"/>
    <cellStyle name="Итог 2 5 4 4" xfId="2934" xr:uid="{5CC1124E-DB4B-4E09-BF54-58E766A18F2F}"/>
    <cellStyle name="Итог 2 5 4 5" xfId="6761" xr:uid="{F873019B-0D21-47E6-9184-0E6D3DF44039}"/>
    <cellStyle name="Итог 2 5 4 6" xfId="8361" xr:uid="{EB5D2D64-7C83-4F10-8FF3-4918BF004B75}"/>
    <cellStyle name="Итог 2 5 4 7" xfId="10536" xr:uid="{728088FF-2BF0-494E-B56C-CC49AC8582D8}"/>
    <cellStyle name="Итог 2 5 4 8" xfId="9903" xr:uid="{34E3429E-5D6E-431B-BF57-E97895ED3941}"/>
    <cellStyle name="Итог 2 5 4 9" xfId="16396" xr:uid="{B54DC7FF-EC24-4BB9-87F4-09DF641958A7}"/>
    <cellStyle name="Итог 2 5 5" xfId="785" xr:uid="{BE7CF53C-2469-4574-9EF2-961FCB21ADA3}"/>
    <cellStyle name="Итог 2 5 5 10" xfId="18332" xr:uid="{BE86006F-D8B6-44C5-9496-EBC699174FBC}"/>
    <cellStyle name="Итог 2 5 5 2" xfId="2146" xr:uid="{55D51278-1657-4AEF-83A0-6C0F6B8A70D4}"/>
    <cellStyle name="Итог 2 5 5 2 2" xfId="4404" xr:uid="{F7AE5212-352C-4ED3-911E-5A8A70D530C1}"/>
    <cellStyle name="Итог 2 5 5 2 3" xfId="9029" xr:uid="{9F46AC97-D351-497C-9336-6DAFCBF59DD4}"/>
    <cellStyle name="Итог 2 5 5 2 4" xfId="12019" xr:uid="{3D03BE47-3F0C-412C-AA2F-69754585B589}"/>
    <cellStyle name="Итог 2 5 5 2 5" xfId="14128" xr:uid="{094129BF-31C0-4FCF-8005-0597A33C10EF}"/>
    <cellStyle name="Итог 2 5 5 2 6" xfId="19681" xr:uid="{5C2B0D23-E083-4F54-B5FF-51B44D844CBD}"/>
    <cellStyle name="Итог 2 5 5 3" xfId="1374" xr:uid="{22F71FB6-3C95-427A-BF16-16ECCAA63374}"/>
    <cellStyle name="Итог 2 5 5 3 2" xfId="3639" xr:uid="{E1F05816-706F-4A30-962F-62D9F3645195}"/>
    <cellStyle name="Итог 2 5 5 3 3" xfId="7247" xr:uid="{E488EC84-162C-4C3F-A307-33DD83B2331D}"/>
    <cellStyle name="Итог 2 5 5 3 4" xfId="11246" xr:uid="{DEC01FC2-FEBC-47AD-8EC8-7A5244B8F459}"/>
    <cellStyle name="Итог 2 5 5 3 5" xfId="16036" xr:uid="{1DF10185-0F31-43E0-A21C-F48F1F220871}"/>
    <cellStyle name="Итог 2 5 5 3 6" xfId="18916" xr:uid="{660B4A92-0BCF-495A-9A52-F611EDB7CF9E}"/>
    <cellStyle name="Итог 2 5 5 4" xfId="3055" xr:uid="{7B7EA8B3-280B-4890-9FC3-DF6F138FA31D}"/>
    <cellStyle name="Итог 2 5 5 5" xfId="6762" xr:uid="{8839CB13-7CE5-42AD-974B-C64B10D9EC13}"/>
    <cellStyle name="Итог 2 5 5 6" xfId="7899" xr:uid="{857B388E-93BA-46CD-A4DB-BAE3FEBBF538}"/>
    <cellStyle name="Итог 2 5 5 7" xfId="10657" xr:uid="{F936DEF9-09E3-42F6-84A8-D32BDA567CCA}"/>
    <cellStyle name="Итог 2 5 5 8" xfId="15415" xr:uid="{9E8C26AF-C95C-436C-B428-16150809015C}"/>
    <cellStyle name="Итог 2 5 5 9" xfId="16517" xr:uid="{DAF8F225-7489-49A2-AC12-92BCFF9B81CA}"/>
    <cellStyle name="Итог 2 5 6" xfId="861" xr:uid="{8421DD51-9B9F-4B1C-B34E-EF16ED7F0A66}"/>
    <cellStyle name="Итог 2 5 6 10" xfId="18408" xr:uid="{0E045AFC-C047-4671-9568-0936BC1B6361}"/>
    <cellStyle name="Итог 2 5 6 2" xfId="2222" xr:uid="{924D63B6-BB1E-4C6E-BDBB-7A6A8779705A}"/>
    <cellStyle name="Итог 2 5 6 2 2" xfId="4480" xr:uid="{37A407BC-294F-4954-A649-38671B7AD6B4}"/>
    <cellStyle name="Итог 2 5 6 2 3" xfId="9105" xr:uid="{4CF16C83-E46C-4711-9A7C-14957B4A803A}"/>
    <cellStyle name="Итог 2 5 6 2 4" xfId="12095" xr:uid="{663C0137-6C37-4AB1-B5DF-CE4DAAEF6199}"/>
    <cellStyle name="Итог 2 5 6 2 5" xfId="13600" xr:uid="{969FCCC5-A00B-4EB2-A42B-07D6424A66D9}"/>
    <cellStyle name="Итог 2 5 6 2 6" xfId="19757" xr:uid="{D8F27F87-3692-4FEC-8679-B2B518618790}"/>
    <cellStyle name="Итог 2 5 6 3" xfId="1450" xr:uid="{0467CD0E-E505-4CE8-9CF7-5D57F46699C9}"/>
    <cellStyle name="Итог 2 5 6 3 2" xfId="3715" xr:uid="{768C652E-17C4-4B7E-927D-F9DC65F9CE66}"/>
    <cellStyle name="Итог 2 5 6 3 3" xfId="7640" xr:uid="{CF86EF26-8357-4326-ACA4-115BAE70EE27}"/>
    <cellStyle name="Итог 2 5 6 3 4" xfId="11322" xr:uid="{F98B99C1-D9BF-4566-A688-BAE5F3B3E774}"/>
    <cellStyle name="Итог 2 5 6 3 5" xfId="13869" xr:uid="{68399553-8D8A-4A43-A7A1-78244FA16ED8}"/>
    <cellStyle name="Итог 2 5 6 3 6" xfId="18992" xr:uid="{42C752C5-396A-4A2D-9965-920E570A067E}"/>
    <cellStyle name="Итог 2 5 6 4" xfId="3131" xr:uid="{36E941C3-AAF0-4266-9992-EF9629B15260}"/>
    <cellStyle name="Итог 2 5 6 5" xfId="6763" xr:uid="{BD3B47A0-72AE-4C17-870B-5116B2840EF3}"/>
    <cellStyle name="Итог 2 5 6 6" xfId="8174" xr:uid="{ECFA831A-CE1A-45DD-A5A3-9ECEF97D961D}"/>
    <cellStyle name="Итог 2 5 6 7" xfId="10733" xr:uid="{601E1BDA-BB99-44A9-A6D9-360AF7521C10}"/>
    <cellStyle name="Итог 2 5 6 8" xfId="13954" xr:uid="{1CFB4653-F0FD-431F-8810-A55B0686968E}"/>
    <cellStyle name="Итог 2 5 6 9" xfId="16593" xr:uid="{F4C980DB-2A0D-4E82-B14E-8ABDC13DB0C6}"/>
    <cellStyle name="Итог 2 5 7" xfId="958" xr:uid="{E26C7065-B440-4F34-991A-35766DA2549A}"/>
    <cellStyle name="Итог 2 5 7 10" xfId="18505" xr:uid="{F9D18F37-DA0C-489F-B28B-693A82F53217}"/>
    <cellStyle name="Итог 2 5 7 2" xfId="2319" xr:uid="{4E2B3351-3623-4860-A689-662721975F04}"/>
    <cellStyle name="Итог 2 5 7 2 2" xfId="4577" xr:uid="{2B88697D-8465-4829-BEE0-0E6D7D89FD3B}"/>
    <cellStyle name="Итог 2 5 7 2 3" xfId="9202" xr:uid="{A11CEC8D-63CC-44A5-8217-5F06D40E4EB9}"/>
    <cellStyle name="Итог 2 5 7 2 4" xfId="12192" xr:uid="{CF07FCAE-12C9-4FD3-B702-C347FDBC02B9}"/>
    <cellStyle name="Итог 2 5 7 2 5" xfId="13813" xr:uid="{FAD1E679-E15B-475B-BCC1-4BDFA7E3FD44}"/>
    <cellStyle name="Итог 2 5 7 2 6" xfId="19854" xr:uid="{3528D4E5-2C5B-4DEC-BDAE-21F0E83CC2A8}"/>
    <cellStyle name="Итог 2 5 7 3" xfId="1547" xr:uid="{500D5524-1BAF-4E06-A1F4-BF7C194905BA}"/>
    <cellStyle name="Итог 2 5 7 3 2" xfId="3812" xr:uid="{DDC502B5-3D3D-4098-A80A-E7F6687B5118}"/>
    <cellStyle name="Итог 2 5 7 3 3" xfId="7578" xr:uid="{66A43A81-374B-4AB8-9D18-F3F6230390CE}"/>
    <cellStyle name="Итог 2 5 7 3 4" xfId="11419" xr:uid="{01AA0684-AF10-4BA3-90AD-CEFBD0580F9F}"/>
    <cellStyle name="Итог 2 5 7 3 5" xfId="14918" xr:uid="{78762DA6-17EC-485D-B34C-15F2DEBEBF5B}"/>
    <cellStyle name="Итог 2 5 7 3 6" xfId="19089" xr:uid="{1B6D2974-F85D-4D5C-A8C5-0FECD180727A}"/>
    <cellStyle name="Итог 2 5 7 4" xfId="3228" xr:uid="{ED845DF2-7F55-427A-8587-7EAB3A4C5385}"/>
    <cellStyle name="Итог 2 5 7 5" xfId="6764" xr:uid="{BCE4612A-9A25-4A89-BA54-0C012F27647E}"/>
    <cellStyle name="Итог 2 5 7 6" xfId="7519" xr:uid="{35354C3D-C01B-4312-8333-07EE12625AB5}"/>
    <cellStyle name="Итог 2 5 7 7" xfId="10830" xr:uid="{52085981-B885-4321-BD65-0F7B8CFA774B}"/>
    <cellStyle name="Итог 2 5 7 8" xfId="12895" xr:uid="{4DA9BBDA-C93E-4AC1-9B19-03D9E33A5FE5}"/>
    <cellStyle name="Итог 2 5 7 9" xfId="16690" xr:uid="{780BAF1D-6F4F-4777-AF9E-442C420CB65B}"/>
    <cellStyle name="Итог 2 5 8" xfId="1004" xr:uid="{2B3F0124-8545-40F7-98DA-C9D314C17F73}"/>
    <cellStyle name="Итог 2 5 8 2" xfId="2365" xr:uid="{6246B873-C8BB-40A8-9FFA-AE8F9674A91C}"/>
    <cellStyle name="Итог 2 5 8 2 2" xfId="4623" xr:uid="{42EA89D7-3087-4FCB-8ABD-EDEB54BF336B}"/>
    <cellStyle name="Итог 2 5 8 2 3" xfId="9248" xr:uid="{52AEFC9F-5BE7-41F9-8E5F-1BC987528689}"/>
    <cellStyle name="Итог 2 5 8 2 4" xfId="12238" xr:uid="{B830616C-A3E3-4B10-9BA3-AF53275AE5BC}"/>
    <cellStyle name="Итог 2 5 8 2 5" xfId="16138" xr:uid="{CEC20C65-0D7E-4560-A50D-9570F2A92FD2}"/>
    <cellStyle name="Итог 2 5 8 2 6" xfId="19900" xr:uid="{6703A071-D361-4158-8970-CB5F1BF24E52}"/>
    <cellStyle name="Итог 2 5 8 3" xfId="3274" xr:uid="{0A4ADBE1-55A8-4D38-8114-D45B08241FF4}"/>
    <cellStyle name="Итог 2 5 8 4" xfId="6765" xr:uid="{31363DC2-6F19-41AD-A6FA-8ABB1A2C2377}"/>
    <cellStyle name="Итог 2 5 8 5" xfId="8037" xr:uid="{9C6B2CE2-B8EF-4A5E-B949-FA3EAD83BBEB}"/>
    <cellStyle name="Итог 2 5 8 6" xfId="10876" xr:uid="{E6CED4DB-8A62-451B-9DC7-F21917D9CA21}"/>
    <cellStyle name="Итог 2 5 8 7" xfId="14624" xr:uid="{A6DB694A-E731-47AE-AEB7-428159964383}"/>
    <cellStyle name="Итог 2 5 8 8" xfId="18551" xr:uid="{FB06FDB2-86BA-4598-AD39-F765C85D3795}"/>
    <cellStyle name="Итог 2 5 9" xfId="1839" xr:uid="{5C6C1A76-16EA-400C-B430-C4D14E8A4CD2}"/>
    <cellStyle name="Итог 2 5 9 2" xfId="4097" xr:uid="{26327EE0-A883-4C7E-ABF9-4D2E895E11AA}"/>
    <cellStyle name="Итог 2 5 9 3" xfId="8722" xr:uid="{1E4C8512-4151-4085-9873-AEE520EA047D}"/>
    <cellStyle name="Итог 2 5 9 4" xfId="11712" xr:uid="{7BF8F50E-E139-4770-BA45-3B971D869415}"/>
    <cellStyle name="Итог 2 5 9 5" xfId="15085" xr:uid="{C1FBCD78-4C2F-4637-B5D4-B46BEFF63285}"/>
    <cellStyle name="Итог 2 5 9 6" xfId="19374" xr:uid="{9B4EACEB-900B-4257-870A-BE439A5D14D4}"/>
    <cellStyle name="Итог 2 6" xfId="153" xr:uid="{E8996E96-2EFE-4C93-93F5-25424EB83FD9}"/>
    <cellStyle name="Итог 2 6 10" xfId="8574" xr:uid="{7F3D60B4-C378-4E45-AB07-85A3929A72AB}"/>
    <cellStyle name="Итог 2 6 11" xfId="10277" xr:uid="{005A6C4A-3C89-4BC0-88C8-9DCAD30A2A4A}"/>
    <cellStyle name="Итог 2 6 12" xfId="13319" xr:uid="{C69F65C5-D8D1-413E-8148-CCDD20FB5399}"/>
    <cellStyle name="Итог 2 6 13" xfId="15794" xr:uid="{6BF307B2-640A-44D2-A6CA-9978E6F032E7}"/>
    <cellStyle name="Итог 2 6 14" xfId="17796" xr:uid="{3BB12948-21AF-463E-A36A-93B0715158E0}"/>
    <cellStyle name="Итог 2 6 15" xfId="18033" xr:uid="{484248DE-E2CA-49A6-8445-D8A3B2C9D519}"/>
    <cellStyle name="Итог 2 6 2" xfId="1677" xr:uid="{3CE8919B-4E47-4ED3-8AED-41FBA4F8BC8A}"/>
    <cellStyle name="Итог 2 6 2 2" xfId="3936" xr:uid="{D1BDD0AE-299E-4193-BD05-006301F79A86}"/>
    <cellStyle name="Итог 2 6 2 3" xfId="6767" xr:uid="{3D8A7229-A216-4A90-B93B-87D80F89ECD2}"/>
    <cellStyle name="Итог 2 6 2 4" xfId="7454" xr:uid="{E0712FA7-4493-43AE-AFED-E2A0FC5677A6}"/>
    <cellStyle name="Итог 2 6 2 5" xfId="11549" xr:uid="{5C490134-F026-4EF0-8DD4-4C0B18D9765C}"/>
    <cellStyle name="Итог 2 6 2 6" xfId="15295" xr:uid="{1E8BA4EB-F652-47E6-B239-E8E7CA48ABE5}"/>
    <cellStyle name="Итог 2 6 2 7" xfId="19213" xr:uid="{B0CF7F3D-9D19-461F-89AD-5C4BB036BE6B}"/>
    <cellStyle name="Итог 2 6 3" xfId="1598" xr:uid="{A660E812-2467-468D-8F44-23FD16E781F3}"/>
    <cellStyle name="Итог 2 6 3 2" xfId="3861" xr:uid="{EE2532D5-A436-4167-80FB-7BBA50B2E33E}"/>
    <cellStyle name="Итог 2 6 3 3" xfId="6768" xr:uid="{DED219C5-0DF1-452C-8FB1-B1564C29DA84}"/>
    <cellStyle name="Итог 2 6 3 4" xfId="7348" xr:uid="{45032527-68B4-4B83-98F2-18A4C82F4D7E}"/>
    <cellStyle name="Итог 2 6 3 5" xfId="11469" xr:uid="{813313B8-A6C9-4C9F-B26A-A059EAC4CD27}"/>
    <cellStyle name="Итог 2 6 3 6" xfId="14985" xr:uid="{DC846487-EBE6-4C68-813E-7F683517F0FB}"/>
    <cellStyle name="Итог 2 6 3 7" xfId="19138" xr:uid="{408A4481-A8BC-46EB-9287-84B1E97242BD}"/>
    <cellStyle name="Итог 2 6 4" xfId="1071" xr:uid="{2A796623-A9A9-4457-9305-3C93C8494FE0}"/>
    <cellStyle name="Итог 2 6 4 2" xfId="3337" xr:uid="{4745F319-7C25-4D1A-AACE-7806A39685A2}"/>
    <cellStyle name="Итог 2 6 4 3" xfId="6769" xr:uid="{6A8A440A-7D15-4A78-941E-DFD4CBCA19AE}"/>
    <cellStyle name="Итог 2 6 4 4" xfId="7973" xr:uid="{85EA8688-6884-4049-A09B-5BC8A75AF8BB}"/>
    <cellStyle name="Итог 2 6 4 5" xfId="10943" xr:uid="{8965BF8B-84EB-4341-963E-964B1CAFB751}"/>
    <cellStyle name="Итог 2 6 4 6" xfId="15749" xr:uid="{85A08FC0-6FD1-44D8-9BF4-CD5FCC1893FC}"/>
    <cellStyle name="Итог 2 6 4 7" xfId="18614" xr:uid="{871C2324-23F1-4C00-9D16-8CCDD570897D}"/>
    <cellStyle name="Итог 2 6 5" xfId="2561" xr:uid="{21CFB359-E785-422F-B1C6-468464BB80C6}"/>
    <cellStyle name="Итог 2 6 5 2" xfId="4813" xr:uid="{D1A4E264-3537-47C4-B4CD-656D01BBE763}"/>
    <cellStyle name="Итог 2 6 5 3" xfId="6770" xr:uid="{71AD6324-C1DF-4A23-A92B-56ABEE956EE6}"/>
    <cellStyle name="Итог 2 6 5 4" xfId="9443" xr:uid="{F4BC31E0-3D69-4562-B256-CFCB7EB243F0}"/>
    <cellStyle name="Итог 2 6 5 5" xfId="12433" xr:uid="{B0403FF5-9753-4FE9-9298-3D4F07630BC0}"/>
    <cellStyle name="Итог 2 6 5 6" xfId="14080" xr:uid="{DD99CED9-0FF1-488D-9024-D2615C698B59}"/>
    <cellStyle name="Итог 2 6 5 7" xfId="16866" xr:uid="{C375DF65-A128-41E2-83F5-0917D21C806D}"/>
    <cellStyle name="Итог 2 6 5 8" xfId="20091" xr:uid="{940F5C24-1D0E-4CD6-BBBE-C9FA1E4AEB75}"/>
    <cellStyle name="Итог 2 6 6" xfId="2759" xr:uid="{6613468F-A573-4809-A836-A0F8B7BF0469}"/>
    <cellStyle name="Итог 2 6 6 2" xfId="5009" xr:uid="{69898E05-2051-4A79-B147-8EA6C18F847B}"/>
    <cellStyle name="Итог 2 6 6 3" xfId="6771" xr:uid="{3CC91474-FE82-4443-A5EA-B76C50D40AF9}"/>
    <cellStyle name="Итог 2 6 6 4" xfId="9640" xr:uid="{7E172701-3DB6-4A6D-8EC4-8EAA614DB7C4}"/>
    <cellStyle name="Итог 2 6 6 5" xfId="12630" xr:uid="{4F3207C0-2712-420F-8AFA-03A5F858B3E1}"/>
    <cellStyle name="Итог 2 6 6 6" xfId="13486" xr:uid="{CF0145CC-BB5A-48B3-9724-B94D118BB0C3}"/>
    <cellStyle name="Итог 2 6 6 7" xfId="17062" xr:uid="{657D542F-8DBD-4A42-8F60-AEF0AD4273DB}"/>
    <cellStyle name="Итог 2 6 6 8" xfId="20288" xr:uid="{324126AA-4EF8-4A12-954B-78C57EEFF8D6}"/>
    <cellStyle name="Итог 2 6 7" xfId="405" xr:uid="{73A796F5-8660-4A6F-A2B2-B84633A6FAA3}"/>
    <cellStyle name="Итог 2 6 7 2" xfId="5258" xr:uid="{2EDC3396-F3FD-4A7A-A4A3-EB92EAEC91B4}"/>
    <cellStyle name="Итог 2 6 7 3" xfId="9887" xr:uid="{CBA7C2CB-55BB-4CCF-BF68-C4639E4CAD46}"/>
    <cellStyle name="Итог 2 6 7 4" xfId="12879" xr:uid="{44683D87-5BAB-4A9F-80AC-9B2389512F85}"/>
    <cellStyle name="Итог 2 6 7 5" xfId="13940" xr:uid="{13D56F5F-ABF3-44DC-B42E-ED7A3155F8FC}"/>
    <cellStyle name="Итог 2 6 7 6" xfId="17309" xr:uid="{0BB45C0B-4C9F-4A2E-BD58-49AF5EB82D41}"/>
    <cellStyle name="Итог 2 6 8" xfId="5493" xr:uid="{CF42E2A1-4ACA-4766-9A80-DBEEDAB7E995}"/>
    <cellStyle name="Итог 2 6 8 2" xfId="10124" xr:uid="{2D47D246-4C0C-4C77-A2DF-81B7E10BEF6E}"/>
    <cellStyle name="Итог 2 6 8 3" xfId="13116" xr:uid="{6768DC50-52A2-4B45-93EE-375BE7EE731A}"/>
    <cellStyle name="Итог 2 6 8 4" xfId="14892" xr:uid="{1C9A81AC-5296-43CB-A21A-858751A4B9C6}"/>
    <cellStyle name="Итог 2 6 8 5" xfId="17542" xr:uid="{811707C7-AA5F-4465-ACBB-CA8F08CE2B7B}"/>
    <cellStyle name="Итог 2 6 9" xfId="6766" xr:uid="{332F3DD2-0E0D-4C36-AE50-C7D4B0E15718}"/>
    <cellStyle name="Итог 2 7" xfId="146" xr:uid="{2B82C378-9C57-47A8-86F3-075F168804FF}"/>
    <cellStyle name="Итог 2 7 10" xfId="8429" xr:uid="{A951A89D-1CFC-42F0-9596-0C22906A9F4D}"/>
    <cellStyle name="Итог 2 7 11" xfId="10437" xr:uid="{33DE9B15-7AE3-4492-BC75-385CE2DB21C4}"/>
    <cellStyle name="Итог 2 7 12" xfId="13959" xr:uid="{F1D46DFC-7E4A-4B69-8E5E-6DE9696E6D13}"/>
    <cellStyle name="Итог 2 7 13" xfId="16297" xr:uid="{1C23C4B6-8332-4C57-A6BB-CF3BDD84A591}"/>
    <cellStyle name="Итог 2 7 14" xfId="17789" xr:uid="{6D2FA2E0-B416-4542-AE75-8D67522316BC}"/>
    <cellStyle name="Итог 2 7 15" xfId="18026" xr:uid="{638FF033-4713-42F1-A03C-125348E9B0B1}"/>
    <cellStyle name="Итог 2 7 2" xfId="1670" xr:uid="{FB39C1F0-E021-4B0F-8791-577256DF72DA}"/>
    <cellStyle name="Итог 2 7 2 2" xfId="3929" xr:uid="{94788A2E-860D-43E3-A844-DADC0B574D61}"/>
    <cellStyle name="Итог 2 7 2 3" xfId="6773" xr:uid="{43EEBFBE-A075-40A2-83FC-A153153FDFAE}"/>
    <cellStyle name="Итог 2 7 2 4" xfId="7463" xr:uid="{171AB04F-1013-4CD7-A7C0-A7EBEA246944}"/>
    <cellStyle name="Итог 2 7 2 5" xfId="11542" xr:uid="{CF45E698-C750-4672-8A38-FDB47DB8E1E5}"/>
    <cellStyle name="Итог 2 7 2 6" xfId="13634" xr:uid="{F820E37D-C5FC-4AC7-A732-2D0207136E53}"/>
    <cellStyle name="Итог 2 7 2 7" xfId="19206" xr:uid="{5D5C3CC7-B67F-45A0-867B-0BE58DAA0157}"/>
    <cellStyle name="Итог 2 7 3" xfId="1594" xr:uid="{CD1BC7C2-C168-4309-96DA-35B3AA074BE3}"/>
    <cellStyle name="Итог 2 7 3 2" xfId="3857" xr:uid="{5923649D-F3BF-4184-9D8E-558F96091702}"/>
    <cellStyle name="Итог 2 7 3 3" xfId="6774" xr:uid="{E21E187C-A727-4D02-A38F-24AA4256B501}"/>
    <cellStyle name="Итог 2 7 3 4" xfId="7510" xr:uid="{471DF0CA-428A-496A-BC42-11F184C2F950}"/>
    <cellStyle name="Итог 2 7 3 5" xfId="11465" xr:uid="{A80F9E1A-D222-40A1-B19C-5D5797406713}"/>
    <cellStyle name="Итог 2 7 3 6" xfId="14310" xr:uid="{CC7FA1B9-3D00-41EE-A7F8-4B1CEE2A1C76}"/>
    <cellStyle name="Итог 2 7 3 7" xfId="19134" xr:uid="{094D42BE-E0DC-43D8-91E3-674D1F3657E3}"/>
    <cellStyle name="Итог 2 7 4" xfId="1154" xr:uid="{6E28BE50-CB31-4081-A9BE-D5E9F7F654F1}"/>
    <cellStyle name="Итог 2 7 4 2" xfId="3419" xr:uid="{604FF03D-1050-4CA7-86E4-CDA1EF19953A}"/>
    <cellStyle name="Итог 2 7 4 3" xfId="6775" xr:uid="{676D655D-C1E0-455D-9A70-4398B71E37A5}"/>
    <cellStyle name="Итог 2 7 4 4" xfId="7888" xr:uid="{90637789-C0F9-42FD-885B-D29694B76A8A}"/>
    <cellStyle name="Итог 2 7 4 5" xfId="11026" xr:uid="{D8ED1CFF-8E60-4DC2-B334-F02E3340E10D}"/>
    <cellStyle name="Итог 2 7 4 6" xfId="13874" xr:uid="{7C3BA810-9E48-40CF-93AF-2DE3D09B993E}"/>
    <cellStyle name="Итог 2 7 4 7" xfId="18696" xr:uid="{54BC7953-FE48-4E44-AAC3-0C6F746F5130}"/>
    <cellStyle name="Итог 2 7 5" xfId="2572" xr:uid="{B81003F0-29F1-4BBD-9797-050340DBE067}"/>
    <cellStyle name="Итог 2 7 5 2" xfId="4824" xr:uid="{9A11EDDF-41D4-4617-A70E-32061D0239F3}"/>
    <cellStyle name="Итог 2 7 5 3" xfId="6776" xr:uid="{6C64E050-19AC-4092-80F8-B64D235AD8F3}"/>
    <cellStyle name="Итог 2 7 5 4" xfId="9454" xr:uid="{574A3EEF-DD69-4846-AB5E-85387AD86A09}"/>
    <cellStyle name="Итог 2 7 5 5" xfId="12444" xr:uid="{04C0EAC4-46DA-422F-8EC5-E9E3A8282184}"/>
    <cellStyle name="Итог 2 7 5 6" xfId="16033" xr:uid="{9909CBBE-00D6-4DE0-96D1-68BDA95E3F2A}"/>
    <cellStyle name="Итог 2 7 5 7" xfId="16877" xr:uid="{260122CB-1C21-417D-A444-533EDE1163C2}"/>
    <cellStyle name="Итог 2 7 5 8" xfId="20102" xr:uid="{25508F97-C19C-4644-B1CD-0CC539D09AB0}"/>
    <cellStyle name="Итог 2 7 6" xfId="2752" xr:uid="{F6D133D6-B38A-44C9-A306-BDA0DE47B1C7}"/>
    <cellStyle name="Итог 2 7 6 2" xfId="5002" xr:uid="{B531473A-0763-4E27-A695-E2DCD02BCD94}"/>
    <cellStyle name="Итог 2 7 6 3" xfId="6777" xr:uid="{4525156B-B100-4B42-9C76-D2449F8779B1}"/>
    <cellStyle name="Итог 2 7 6 4" xfId="9633" xr:uid="{DD6B0EEB-6C77-4F07-975F-32CC933E3B11}"/>
    <cellStyle name="Итог 2 7 6 5" xfId="12623" xr:uid="{F945D840-31DA-4898-8502-B8AF225DB8EF}"/>
    <cellStyle name="Итог 2 7 6 6" xfId="13890" xr:uid="{BF9B9DD3-655D-45C6-9083-AF72AAE1C904}"/>
    <cellStyle name="Итог 2 7 6 7" xfId="17055" xr:uid="{82AAF194-A262-4E2F-B98A-B54780CB7DF4}"/>
    <cellStyle name="Итог 2 7 6 8" xfId="20281" xr:uid="{FAAB7B83-8CD7-4EE6-9772-CD37F90D37D9}"/>
    <cellStyle name="Итог 2 7 7" xfId="565" xr:uid="{26EC2E07-4BC2-4435-858D-D33DA6ED5126}"/>
    <cellStyle name="Итог 2 7 7 2" xfId="5356" xr:uid="{44F4960C-FA1D-41C5-8B07-F60BD31EA1D0}"/>
    <cellStyle name="Итог 2 7 7 3" xfId="9985" xr:uid="{EE5C6A3B-271F-4D3A-814C-A64CD4E2AD44}"/>
    <cellStyle name="Итог 2 7 7 4" xfId="12977" xr:uid="{8AEA884C-0783-47EE-9742-EFEC68B93470}"/>
    <cellStyle name="Итог 2 7 7 5" xfId="15393" xr:uid="{9A123DB7-8E0A-4419-B073-FFCB96C3AF3C}"/>
    <cellStyle name="Итог 2 7 7 6" xfId="17406" xr:uid="{D46CED6A-EF8B-482A-8735-6AD9B6A5F854}"/>
    <cellStyle name="Итог 2 7 8" xfId="5486" xr:uid="{60284051-68E5-4077-8E8A-CD30B26505A7}"/>
    <cellStyle name="Итог 2 7 8 2" xfId="10117" xr:uid="{0019851F-2AED-4C0A-896E-D4520267014A}"/>
    <cellStyle name="Итог 2 7 8 3" xfId="13109" xr:uid="{858F5564-9731-443F-A6C5-37DA65E52F6F}"/>
    <cellStyle name="Итог 2 7 8 4" xfId="15521" xr:uid="{39F853AA-5579-449A-AC1A-489CAA6B004E}"/>
    <cellStyle name="Итог 2 7 8 5" xfId="17535" xr:uid="{A322294F-FE42-494D-A729-F016B35720DA}"/>
    <cellStyle name="Итог 2 7 9" xfId="6772" xr:uid="{2DB12B4D-85CF-43FE-90BE-6CF8DC5A377A}"/>
    <cellStyle name="Итог 2 8" xfId="645" xr:uid="{50C6198F-23DB-4C35-8B2F-85FBC649162C}"/>
    <cellStyle name="Итог 2 8 10" xfId="18192" xr:uid="{F018C8FF-6F97-4151-9FF6-24725AEEE655}"/>
    <cellStyle name="Итог 2 8 2" xfId="2006" xr:uid="{07A9A740-7178-40A6-93C6-F51CD087E490}"/>
    <cellStyle name="Итог 2 8 2 2" xfId="4264" xr:uid="{F59FE439-08E9-4AEB-AE02-2B1E0D876E0E}"/>
    <cellStyle name="Итог 2 8 2 3" xfId="8889" xr:uid="{DB3B6048-0868-418A-9220-37B61C5A645A}"/>
    <cellStyle name="Итог 2 8 2 4" xfId="11879" xr:uid="{F865D438-C518-4513-9C68-CA7B88E0B3EA}"/>
    <cellStyle name="Итог 2 8 2 5" xfId="13414" xr:uid="{15E30731-5FA5-4255-853A-A33FD5C41C4B}"/>
    <cellStyle name="Итог 2 8 2 6" xfId="19541" xr:uid="{9E4DD32C-D23A-41FE-A507-D62B8C9C5CAC}"/>
    <cellStyle name="Итог 2 8 3" xfId="1234" xr:uid="{7894A681-8F18-41E8-B4FC-E3C2A20F514E}"/>
    <cellStyle name="Итог 2 8 3 2" xfId="3499" xr:uid="{0778EFFA-C263-4D04-80D3-4E976B1533A2}"/>
    <cellStyle name="Итог 2 8 3 3" xfId="7806" xr:uid="{A014B21D-414D-4F5D-9D40-CE5682ECD8D3}"/>
    <cellStyle name="Итог 2 8 3 4" xfId="11106" xr:uid="{5DD84B03-4D8A-47AE-9C55-FB8CFFB0B2B6}"/>
    <cellStyle name="Итог 2 8 3 5" xfId="13771" xr:uid="{2EDD9180-A4BC-485C-8DDC-3F8F6811F90F}"/>
    <cellStyle name="Итог 2 8 3 6" xfId="18776" xr:uid="{A81AB6E6-C879-42C0-B570-901D9EE9DD0E}"/>
    <cellStyle name="Итог 2 8 4" xfId="2915" xr:uid="{94AA5126-1883-4011-AC0F-B462F9F1150F}"/>
    <cellStyle name="Итог 2 8 5" xfId="6778" xr:uid="{8D4F9145-2ACB-492C-BFC4-21E10F902831}"/>
    <cellStyle name="Итог 2 8 6" xfId="8038" xr:uid="{BA607676-518C-4226-901B-A3E9F6374D2A}"/>
    <cellStyle name="Итог 2 8 7" xfId="10517" xr:uid="{FF69DB0F-3DA5-4575-BCFB-6DC85D915948}"/>
    <cellStyle name="Итог 2 8 8" xfId="13595" xr:uid="{A27D2190-75C7-46AF-82FE-1EF5E05CE2F0}"/>
    <cellStyle name="Итог 2 8 9" xfId="16377" xr:uid="{C59621E5-D542-4693-B839-A98329EE0CE7}"/>
    <cellStyle name="Итог 2 9" xfId="757" xr:uid="{E622FE03-2260-4D97-92B3-9F854F783413}"/>
    <cellStyle name="Итог 2 9 10" xfId="18304" xr:uid="{7400A34F-CC81-48CE-8263-DE4428023F84}"/>
    <cellStyle name="Итог 2 9 2" xfId="2118" xr:uid="{28691CAF-7B90-40E7-BA08-F8835D1C6B93}"/>
    <cellStyle name="Итог 2 9 2 2" xfId="4376" xr:uid="{0DBB32D4-621A-4CDA-B1B8-4B9DC38AFC9E}"/>
    <cellStyle name="Итог 2 9 2 3" xfId="9001" xr:uid="{AC8ED32E-D6BE-436E-ADE6-2D926898D704}"/>
    <cellStyle name="Итог 2 9 2 4" xfId="11991" xr:uid="{4ABF35CB-4E44-4A50-AC1E-0CDE4CD977E1}"/>
    <cellStyle name="Итог 2 9 2 5" xfId="15962" xr:uid="{543E432B-8C59-4B21-9FD7-BEEAA5BA69DA}"/>
    <cellStyle name="Итог 2 9 2 6" xfId="19653" xr:uid="{97C0EC06-EE3A-4EF3-94FC-E0D374BB2425}"/>
    <cellStyle name="Итог 2 9 3" xfId="1346" xr:uid="{ACAF351D-3E04-49EA-A76E-2DA61BBC6253}"/>
    <cellStyle name="Итог 2 9 3 2" xfId="3611" xr:uid="{9CC1122C-F841-4688-8979-7EEECFB0AF9E}"/>
    <cellStyle name="Итог 2 9 3 3" xfId="7712" xr:uid="{5532A415-D4A5-4889-9AF7-6907646816DA}"/>
    <cellStyle name="Итог 2 9 3 4" xfId="11218" xr:uid="{9D884291-8084-4E23-9360-08A67268A3DD}"/>
    <cellStyle name="Итог 2 9 3 5" xfId="15943" xr:uid="{3E60FC1C-BB3B-4BF2-9454-2E84B643F63A}"/>
    <cellStyle name="Итог 2 9 3 6" xfId="18888" xr:uid="{E286D1F9-FEB7-4393-B4BD-B796F8ED3DF4}"/>
    <cellStyle name="Итог 2 9 4" xfId="3027" xr:uid="{0F4B4AA4-38AD-4748-95B8-6420BE4B85E8}"/>
    <cellStyle name="Итог 2 9 5" xfId="6779" xr:uid="{1748127D-EEC6-4D90-8A5B-823266C4897A}"/>
    <cellStyle name="Итог 2 9 6" xfId="8278" xr:uid="{62861437-CBC5-422F-A128-F4555D508AD3}"/>
    <cellStyle name="Итог 2 9 7" xfId="10629" xr:uid="{E611796F-26E0-4ED8-BFDF-37C32B9B57A7}"/>
    <cellStyle name="Итог 2 9 8" xfId="14758" xr:uid="{26F834BC-340C-4DD0-8B99-1AC967D41044}"/>
    <cellStyle name="Итог 2 9 9" xfId="16489" xr:uid="{4B739DFE-7DA9-49FE-84F1-B268A3DD2259}"/>
    <cellStyle name="Итог 3" xfId="69" xr:uid="{00000000-0005-0000-0000-000058000000}"/>
    <cellStyle name="Итог 3 10" xfId="847" xr:uid="{5B10B908-B11D-4B1A-8DD9-C9004F221F10}"/>
    <cellStyle name="Итог 3 10 10" xfId="18394" xr:uid="{FA07648C-09BA-4421-8585-7C94C98430EC}"/>
    <cellStyle name="Итог 3 10 2" xfId="2208" xr:uid="{D1A7500D-56BB-4AE6-8CAA-613B9A77D682}"/>
    <cellStyle name="Итог 3 10 2 2" xfId="4466" xr:uid="{FB049028-24FB-444E-8904-9454C6904B4A}"/>
    <cellStyle name="Итог 3 10 2 3" xfId="9091" xr:uid="{0663352F-23B2-4FF2-ABE5-550614752C7E}"/>
    <cellStyle name="Итог 3 10 2 4" xfId="12081" xr:uid="{F0A773AB-3492-4F9F-96A4-1BDB6849BF69}"/>
    <cellStyle name="Итог 3 10 2 5" xfId="13961" xr:uid="{1B8D8476-2F54-4FD6-8B7A-9BA21C52A4DD}"/>
    <cellStyle name="Итог 3 10 2 6" xfId="19743" xr:uid="{D2A8C552-8D31-4564-8671-14E1FA17019B}"/>
    <cellStyle name="Итог 3 10 3" xfId="1436" xr:uid="{B1022BAE-43E6-4798-A170-95189B8B760A}"/>
    <cellStyle name="Итог 3 10 3 2" xfId="3701" xr:uid="{AD3CF606-40EB-41E4-80E2-E54B76A9F2EA}"/>
    <cellStyle name="Итог 3 10 3 3" xfId="7590" xr:uid="{4F9252DD-FAA7-4A61-96FC-5045DA317D3E}"/>
    <cellStyle name="Итог 3 10 3 4" xfId="11308" xr:uid="{BBD26D27-320A-41F4-8744-041E0C28C729}"/>
    <cellStyle name="Итог 3 10 3 5" xfId="15843" xr:uid="{2913EA73-C01C-47CA-9363-5CECBE3ECA9F}"/>
    <cellStyle name="Итог 3 10 3 6" xfId="18978" xr:uid="{FC461936-A6A9-496C-928F-6BB4FE29211B}"/>
    <cellStyle name="Итог 3 10 4" xfId="3117" xr:uid="{0D34928A-EA4C-4123-B20D-95BB3289FF18}"/>
    <cellStyle name="Итог 3 10 5" xfId="6781" xr:uid="{2D806E7D-41FE-4235-92D1-49CD32CFB133}"/>
    <cellStyle name="Итог 3 10 6" xfId="8187" xr:uid="{A8340D46-764E-4418-B3B2-2A2774E74BD4}"/>
    <cellStyle name="Итог 3 10 7" xfId="10719" xr:uid="{B01A4F65-433F-4DCE-BDFF-B952DFE4402A}"/>
    <cellStyle name="Итог 3 10 8" xfId="14860" xr:uid="{9007355F-2203-423F-AE8A-6C9B63434F4E}"/>
    <cellStyle name="Итог 3 10 9" xfId="16579" xr:uid="{613E6AD1-A9F5-45C7-9EBB-1FD1AEFA9E6F}"/>
    <cellStyle name="Итог 3 11" xfId="922" xr:uid="{1583ECA7-6F6B-4B9C-8223-CA0DBD19A7F0}"/>
    <cellStyle name="Итог 3 11 10" xfId="18469" xr:uid="{FF4FE898-D833-4172-9D87-2BA228F7C5BE}"/>
    <cellStyle name="Итог 3 11 2" xfId="2283" xr:uid="{9AEB4EC3-3E42-42C7-9F89-073686AE0B14}"/>
    <cellStyle name="Итог 3 11 2 2" xfId="4541" xr:uid="{D966E237-12FA-4809-85D7-3F3C9EF25EBC}"/>
    <cellStyle name="Итог 3 11 2 3" xfId="9166" xr:uid="{035F74E5-2197-410F-92D3-97ADB053EA14}"/>
    <cellStyle name="Итог 3 11 2 4" xfId="12156" xr:uid="{F0FAC91C-1E08-4121-8E59-369F09A653D6}"/>
    <cellStyle name="Итог 3 11 2 5" xfId="13359" xr:uid="{4E780345-5A09-449E-9445-66C0E09DD337}"/>
    <cellStyle name="Итог 3 11 2 6" xfId="19818" xr:uid="{7866B32A-AA01-400D-B451-425AA6F75769}"/>
    <cellStyle name="Итог 3 11 3" xfId="1511" xr:uid="{58754085-8671-4BA9-9229-6662543662D0}"/>
    <cellStyle name="Итог 3 11 3 2" xfId="3776" xr:uid="{1DE43207-1E9E-4BA2-BDC5-55B23CA8E0D5}"/>
    <cellStyle name="Итог 3 11 3 3" xfId="7605" xr:uid="{4F2CC085-30B8-46B1-9A59-F108535CB18C}"/>
    <cellStyle name="Итог 3 11 3 4" xfId="11383" xr:uid="{FF9C2E85-79D3-4EB6-A934-044D75035DC8}"/>
    <cellStyle name="Итог 3 11 3 5" xfId="13938" xr:uid="{78324C1F-0F81-4A4C-B7E7-30D16693C71F}"/>
    <cellStyle name="Итог 3 11 3 6" xfId="19053" xr:uid="{C5404655-649E-4418-AFDE-A293C09A4291}"/>
    <cellStyle name="Итог 3 11 4" xfId="3192" xr:uid="{5D0F5979-3DDD-49F4-A9C3-4794AFE89D03}"/>
    <cellStyle name="Итог 3 11 5" xfId="6369" xr:uid="{D8407C0F-021A-43A5-9D91-706F3CFC2EE7}"/>
    <cellStyle name="Итог 3 11 6" xfId="8125" xr:uid="{B9DCB32F-5042-41F6-A5EF-798418AFD56B}"/>
    <cellStyle name="Итог 3 11 7" xfId="10794" xr:uid="{F0465F11-4A6E-4110-833E-42C7BE836FB4}"/>
    <cellStyle name="Итог 3 11 8" xfId="15731" xr:uid="{3B9117E5-A8A0-4713-9359-DBE77C6514AE}"/>
    <cellStyle name="Итог 3 11 9" xfId="16654" xr:uid="{7A851443-33FF-41A1-97F8-E68A80443A0A}"/>
    <cellStyle name="Итог 3 12" xfId="964" xr:uid="{9EC94F4B-5DBA-4824-A9A9-C43A4AC2B556}"/>
    <cellStyle name="Итог 3 12 10" xfId="18511" xr:uid="{EE616557-92C3-42BE-BBFC-37C240FB83E9}"/>
    <cellStyle name="Итог 3 12 2" xfId="2325" xr:uid="{B1FCEBDF-C215-421A-A768-2EECAB0F21D0}"/>
    <cellStyle name="Итог 3 12 2 2" xfId="4583" xr:uid="{F0FCD6AA-4131-4C47-9D2E-A845E825BF26}"/>
    <cellStyle name="Итог 3 12 2 3" xfId="9208" xr:uid="{82E5E71E-5522-401D-BD3F-317BADCC6B56}"/>
    <cellStyle name="Итог 3 12 2 4" xfId="12198" xr:uid="{F7FAB14F-BA90-4182-9384-909CD0A39A14}"/>
    <cellStyle name="Итог 3 12 2 5" xfId="13670" xr:uid="{D45D8FDC-7875-4A08-AFBE-F3A8FE4E8FC2}"/>
    <cellStyle name="Итог 3 12 2 6" xfId="19860" xr:uid="{D5380B99-0D9B-410B-B12F-1764DD0746B7}"/>
    <cellStyle name="Итог 3 12 3" xfId="1553" xr:uid="{EA84E6A5-AE94-4921-B805-7DEE7150444C}"/>
    <cellStyle name="Итог 3 12 3 2" xfId="3818" xr:uid="{E126B237-9DF6-48BB-946C-14F355858458}"/>
    <cellStyle name="Итог 3 12 3 3" xfId="7573" xr:uid="{50826C3F-C2ED-4829-96EF-B6D6DFCE9F3B}"/>
    <cellStyle name="Итог 3 12 3 4" xfId="11425" xr:uid="{DE882B28-6F24-4DE4-88C6-F73B96B8D0EC}"/>
    <cellStyle name="Итог 3 12 3 5" xfId="8587" xr:uid="{FCB1DDFB-3D55-4329-996C-E67DB52E87C2}"/>
    <cellStyle name="Итог 3 12 3 6" xfId="19095" xr:uid="{69729183-16CE-4A98-B474-0440BDB6E5F8}"/>
    <cellStyle name="Итог 3 12 4" xfId="3234" xr:uid="{7F6A6C72-48E6-4784-A194-E0DC98962F65}"/>
    <cellStyle name="Итог 3 12 5" xfId="6376" xr:uid="{7AE7D368-59B7-4F79-8362-F5ACDA48E210}"/>
    <cellStyle name="Итог 3 12 6" xfId="8086" xr:uid="{6F1127E6-90A0-4FE4-87F4-61327345002B}"/>
    <cellStyle name="Итог 3 12 7" xfId="10836" xr:uid="{CC722335-5503-424B-9F96-4828579FF3C0}"/>
    <cellStyle name="Итог 3 12 8" xfId="14060" xr:uid="{B3A94978-625E-40B7-BF3C-37EC17669875}"/>
    <cellStyle name="Итог 3 12 9" xfId="16696" xr:uid="{9EE1B2BD-96F7-41DE-884C-4B36C596DA44}"/>
    <cellStyle name="Итог 3 13" xfId="990" xr:uid="{05BE4213-510E-42B2-BC25-D92807D6211F}"/>
    <cellStyle name="Итог 3 13 2" xfId="2351" xr:uid="{AE45EBE4-5D9A-483C-9101-9861B072D991}"/>
    <cellStyle name="Итог 3 13 2 2" xfId="4609" xr:uid="{94E2C204-3FCE-4607-84F6-742E97B6289F}"/>
    <cellStyle name="Итог 3 13 2 3" xfId="9234" xr:uid="{82E58D5B-533E-4647-92A4-46DF45CA96F6}"/>
    <cellStyle name="Итог 3 13 2 4" xfId="12224" xr:uid="{5F6D138D-BAF3-4BAE-AD39-7B9C04899ADF}"/>
    <cellStyle name="Итог 3 13 2 5" xfId="15193" xr:uid="{7D725420-E990-411D-B91A-1A35163875C4}"/>
    <cellStyle name="Итог 3 13 2 6" xfId="19886" xr:uid="{DF7FB8C4-237D-496B-BE36-C87DBCD25CD3}"/>
    <cellStyle name="Итог 3 13 3" xfId="1579" xr:uid="{B2CEEC79-7D35-42B2-B344-2C9F8FAEF2B9}"/>
    <cellStyle name="Итог 3 13 3 2" xfId="3844" xr:uid="{E9A848B7-7544-4893-B397-79C448C720AD}"/>
    <cellStyle name="Итог 3 13 3 3" xfId="7544" xr:uid="{93373528-5999-48F9-8AA9-1E1A0EA439D6}"/>
    <cellStyle name="Итог 3 13 3 4" xfId="11451" xr:uid="{82C9D07E-7776-4185-A13A-9B6BBCE0089A}"/>
    <cellStyle name="Итог 3 13 3 5" xfId="13409" xr:uid="{C9EB7E57-B1B4-4A76-8C06-43B1CA3EC256}"/>
    <cellStyle name="Итог 3 13 3 6" xfId="19121" xr:uid="{F3E5425D-A4D4-4A88-93DC-FA4E7C0BC9B7}"/>
    <cellStyle name="Итог 3 13 4" xfId="3260" xr:uid="{6580A6B3-E50A-455A-B60D-C3EBE2BA118E}"/>
    <cellStyle name="Итог 3 13 5" xfId="8056" xr:uid="{B36BC712-3062-4ADE-B1A8-8A285780F57C}"/>
    <cellStyle name="Итог 3 13 6" xfId="10862" xr:uid="{466FC45B-62BA-4DCC-A8AA-92C31DFE9393}"/>
    <cellStyle name="Итог 3 13 7" xfId="15062" xr:uid="{6F0E0500-1CAD-4C09-A805-A56E22A65365}"/>
    <cellStyle name="Итог 3 13 8" xfId="16722" xr:uid="{44238898-B1B1-41C0-B121-409544B8FB51}"/>
    <cellStyle name="Итог 3 13 9" xfId="18537" xr:uid="{DEEE0F24-FEE0-4B15-A266-47DEF0F3188F}"/>
    <cellStyle name="Итог 3 14" xfId="1899" xr:uid="{576B4ADB-39BF-4CF1-9D6E-C509AAC3FA74}"/>
    <cellStyle name="Итог 3 14 2" xfId="4157" xr:uid="{BD7F6549-8C44-4526-B492-CD43F005D45D}"/>
    <cellStyle name="Итог 3 14 3" xfId="8782" xr:uid="{AB6F74E5-61BC-4D79-B841-A8D1850C4CFC}"/>
    <cellStyle name="Итог 3 14 4" xfId="11772" xr:uid="{54B30BE4-E8BA-4D88-A81B-CD7A781F1A3F}"/>
    <cellStyle name="Итог 3 14 5" xfId="15638" xr:uid="{BFD17EF2-D8A4-48AF-AFCC-3008734FEABB}"/>
    <cellStyle name="Итог 3 14 6" xfId="19434" xr:uid="{4505F3CC-A072-4EA9-B879-8567BB30218C}"/>
    <cellStyle name="Итог 3 15" xfId="2462" xr:uid="{0F7092D3-0EAA-4AF3-93F0-624F5AE9268B}"/>
    <cellStyle name="Итог 3 15 2" xfId="4718" xr:uid="{88E71A67-D9DC-493A-A9EB-95430E2E84DC}"/>
    <cellStyle name="Итог 3 15 3" xfId="9345" xr:uid="{2AB2B024-DFDB-48A9-B9F8-529BF696CBBB}"/>
    <cellStyle name="Итог 3 15 4" xfId="12335" xr:uid="{AD8E605F-B346-41B4-9B2C-89BCD44E3349}"/>
    <cellStyle name="Итог 3 15 5" xfId="15923" xr:uid="{8591A508-3DB5-4D21-95F4-7717861C83F4}"/>
    <cellStyle name="Итог 3 15 6" xfId="16771" xr:uid="{109D18D7-3CA5-43F2-A3E6-23B0A9753248}"/>
    <cellStyle name="Итог 3 15 7" xfId="19995" xr:uid="{F84798C4-ABBD-4571-8503-3D161DDAF39B}"/>
    <cellStyle name="Итог 3 16" xfId="2679" xr:uid="{75AA83A4-9875-44BE-ADBB-911A030DC688}"/>
    <cellStyle name="Итог 3 16 2" xfId="4929" xr:uid="{799A53D1-EE88-4725-A8CF-AEB70C482D02}"/>
    <cellStyle name="Итог 3 16 3" xfId="9560" xr:uid="{3BC90A0B-F068-457C-A3EB-17AFA319CE22}"/>
    <cellStyle name="Итог 3 16 4" xfId="12550" xr:uid="{752C40C9-53F0-48DA-AEAD-F7DD091F2CD3}"/>
    <cellStyle name="Итог 3 16 5" xfId="15508" xr:uid="{3F8BE5EF-24C9-4B83-BE92-20D255297675}"/>
    <cellStyle name="Итог 3 16 6" xfId="16982" xr:uid="{9A765CCE-6358-496E-8E69-74B249FD50FD}"/>
    <cellStyle name="Итог 3 16 7" xfId="20208" xr:uid="{D1BAEDC8-342C-40DE-AD7D-36BC72430DF3}"/>
    <cellStyle name="Итог 3 17" xfId="415" xr:uid="{79523906-AEF7-45B0-8177-75AF19654B09}"/>
    <cellStyle name="Итог 3 17 2" xfId="5378" xr:uid="{019F10E6-4D1C-4AA3-B459-6428CDE14091}"/>
    <cellStyle name="Итог 3 17 3" xfId="10007" xr:uid="{1FFFA8D3-59C4-47D7-A983-E322E3CD964E}"/>
    <cellStyle name="Итог 3 17 4" xfId="12999" xr:uid="{A67D493C-5AE8-49ED-8108-99AA7A2F4AF2}"/>
    <cellStyle name="Итог 3 17 5" xfId="14469" xr:uid="{64DA593D-06E1-4593-BBAF-EEFD80695738}"/>
    <cellStyle name="Итог 3 17 6" xfId="17428" xr:uid="{21881D55-538D-4CF6-8E79-9345A9454A4C}"/>
    <cellStyle name="Итог 3 18" xfId="5413" xr:uid="{550F610F-9F51-42AF-B97D-A7A82FEBB0D3}"/>
    <cellStyle name="Итог 3 18 2" xfId="10044" xr:uid="{979EE2A9-7423-47B7-AC14-15B2794E9DD7}"/>
    <cellStyle name="Итог 3 18 3" xfId="13036" xr:uid="{EF98A80A-D11B-45A0-8954-BCA3639B9911}"/>
    <cellStyle name="Итог 3 18 4" xfId="14584" xr:uid="{520708A1-17AB-405F-BEE5-302F9026630C}"/>
    <cellStyle name="Итог 3 18 5" xfId="17462" xr:uid="{29CE7789-EB12-4BF4-A2FF-DB2F0F36DEBC}"/>
    <cellStyle name="Итог 3 19" xfId="6780" xr:uid="{11BAACCF-81DE-43D0-BCDA-AD0D0267B56E}"/>
    <cellStyle name="Итог 3 2" xfId="80" xr:uid="{00000000-0005-0000-0000-000059000000}"/>
    <cellStyle name="Итог 3 2 10" xfId="932" xr:uid="{350E7951-9C38-4EA6-98C7-778CC0CB63B6}"/>
    <cellStyle name="Итог 3 2 10 10" xfId="18479" xr:uid="{0E91C39C-C92E-4D36-AC47-4B1F1087F9F0}"/>
    <cellStyle name="Итог 3 2 10 2" xfId="2293" xr:uid="{A04707C7-8409-4920-89F7-14D4CA8422A3}"/>
    <cellStyle name="Итог 3 2 10 2 2" xfId="4551" xr:uid="{16A6A2E5-714C-4523-8665-66E080B076E4}"/>
    <cellStyle name="Итог 3 2 10 2 3" xfId="9176" xr:uid="{6C1C05CE-27CA-43AA-8BA8-760129617FFE}"/>
    <cellStyle name="Итог 3 2 10 2 4" xfId="12166" xr:uid="{E7537376-2BD6-4CCE-BD91-ADA29652B978}"/>
    <cellStyle name="Итог 3 2 10 2 5" xfId="14934" xr:uid="{ACDDBD29-F376-42C6-9BE6-5921F39A9B3D}"/>
    <cellStyle name="Итог 3 2 10 2 6" xfId="19828" xr:uid="{B25EC3D0-03D0-4C0E-A850-F0F8AAC4B911}"/>
    <cellStyle name="Итог 3 2 10 3" xfId="1521" xr:uid="{B2593886-D022-426F-9851-3C4DB6BAEFAE}"/>
    <cellStyle name="Итог 3 2 10 3 2" xfId="3786" xr:uid="{2A486821-8167-471D-AE23-A594FE1C11DC}"/>
    <cellStyle name="Итог 3 2 10 3 3" xfId="7507" xr:uid="{2A29203C-3FBD-49F8-8553-BC2124726D74}"/>
    <cellStyle name="Итог 3 2 10 3 4" xfId="11393" xr:uid="{E5F9BD30-8C62-437B-B390-B2D36347B53D}"/>
    <cellStyle name="Итог 3 2 10 3 5" xfId="15724" xr:uid="{60B78C64-C655-4A7B-A58D-4AF0766B8FC6}"/>
    <cellStyle name="Итог 3 2 10 3 6" xfId="19063" xr:uid="{6C7AF24C-460D-4A7F-8199-F2C62D3E6B51}"/>
    <cellStyle name="Итог 3 2 10 4" xfId="3202" xr:uid="{928213CA-4CAB-4962-89CE-9F4C11772397}"/>
    <cellStyle name="Итог 3 2 10 5" xfId="6783" xr:uid="{22CA1EA3-3924-461F-9858-C7F41DFE3FFB}"/>
    <cellStyle name="Итог 3 2 10 6" xfId="8113" xr:uid="{97D76688-D013-43FF-A55F-36537836AC09}"/>
    <cellStyle name="Итог 3 2 10 7" xfId="10804" xr:uid="{503B8278-C8ED-42D3-AB1F-93D3440513EA}"/>
    <cellStyle name="Итог 3 2 10 8" xfId="14165" xr:uid="{9CA2B17C-711A-4EC0-9922-19C9C15FD37D}"/>
    <cellStyle name="Итог 3 2 10 9" xfId="16664" xr:uid="{E9DC38E8-5535-4ABE-8BCC-BEF0F8C7247B}"/>
    <cellStyle name="Итог 3 2 11" xfId="941" xr:uid="{002F0691-F294-47C5-9755-5F681B84B634}"/>
    <cellStyle name="Итог 3 2 11 10" xfId="18488" xr:uid="{2EB63AB0-98F4-4F4E-BFA8-6FB45E40687A}"/>
    <cellStyle name="Итог 3 2 11 2" xfId="2302" xr:uid="{FE32FAFD-D783-48C6-A9B4-76B1C2849ECE}"/>
    <cellStyle name="Итог 3 2 11 2 2" xfId="4560" xr:uid="{B7DFB2E3-F92B-4972-B78D-4427CBA3137C}"/>
    <cellStyle name="Итог 3 2 11 2 3" xfId="9185" xr:uid="{C5562A31-40C2-476B-AA09-788429E99543}"/>
    <cellStyle name="Итог 3 2 11 2 4" xfId="12175" xr:uid="{943B10C7-15C4-4E9E-A9EA-7FFD417ADF14}"/>
    <cellStyle name="Итог 3 2 11 2 5" xfId="13990" xr:uid="{D393379B-6F3F-4B0F-8A9E-2D00B8F52893}"/>
    <cellStyle name="Итог 3 2 11 2 6" xfId="19837" xr:uid="{B52CB9EC-90CC-42A2-AD9C-ACEBB625F645}"/>
    <cellStyle name="Итог 3 2 11 3" xfId="1530" xr:uid="{3DB94C41-7ED2-498B-BFD8-2900F011905C}"/>
    <cellStyle name="Итог 3 2 11 3 2" xfId="3795" xr:uid="{F51BD23F-1E95-4B9A-BF42-E95DB69881B3}"/>
    <cellStyle name="Итог 3 2 11 3 3" xfId="7292" xr:uid="{82813207-1076-4C7B-888B-85FBD55ED72C}"/>
    <cellStyle name="Итог 3 2 11 3 4" xfId="11402" xr:uid="{FEA130BB-4BA8-4979-BB9A-95539FBF8B63}"/>
    <cellStyle name="Итог 3 2 11 3 5" xfId="13796" xr:uid="{1EEEF011-2217-46EB-A68C-BE8FB6F22FC2}"/>
    <cellStyle name="Итог 3 2 11 3 6" xfId="19072" xr:uid="{96C2E8A9-285E-4F4B-A0CA-3EBC6B9D5870}"/>
    <cellStyle name="Итог 3 2 11 4" xfId="3211" xr:uid="{ECD94C15-AF44-4083-8174-E2CE785779B3}"/>
    <cellStyle name="Итог 3 2 11 5" xfId="6785" xr:uid="{09F415D5-9FBF-414C-A72B-F1FA32199C25}"/>
    <cellStyle name="Итог 3 2 11 6" xfId="8104" xr:uid="{C0A2E264-76C5-4FAC-91F7-209CD352459D}"/>
    <cellStyle name="Итог 3 2 11 7" xfId="10813" xr:uid="{B0E22937-3B7F-4CCD-AC62-5B7560644ECD}"/>
    <cellStyle name="Итог 3 2 11 8" xfId="8611" xr:uid="{ACC6AED4-D99E-475F-A0BD-90A157F97356}"/>
    <cellStyle name="Итог 3 2 11 9" xfId="16673" xr:uid="{A39FD894-6851-4594-9ABE-7679E2C860ED}"/>
    <cellStyle name="Итог 3 2 12" xfId="1000" xr:uid="{ABB63464-238C-45C9-B196-F8360AFFE1F4}"/>
    <cellStyle name="Итог 3 2 12 2" xfId="2361" xr:uid="{BDD5D453-619F-4D69-8413-84D29A4B9D85}"/>
    <cellStyle name="Итог 3 2 12 2 2" xfId="4619" xr:uid="{074970BB-DDA4-4019-BDA7-02DA9CAE56EC}"/>
    <cellStyle name="Итог 3 2 12 2 3" xfId="9244" xr:uid="{776ECE56-7203-49DF-A45B-6E4BB9A0F8DA}"/>
    <cellStyle name="Итог 3 2 12 2 4" xfId="12234" xr:uid="{1C8E04CD-65A0-4EE8-A67B-CCD043400716}"/>
    <cellStyle name="Итог 3 2 12 2 5" xfId="13656" xr:uid="{B3F2DDAC-D393-403E-B35A-7CD42BAE1A32}"/>
    <cellStyle name="Итог 3 2 12 2 6" xfId="19896" xr:uid="{EE0AFA77-D151-40EA-ADA5-7C78D6707B3A}"/>
    <cellStyle name="Итог 3 2 12 3" xfId="1589" xr:uid="{343395A1-79AB-4B1A-AFDB-F5F2462F9613}"/>
    <cellStyle name="Итог 3 2 12 3 2" xfId="3854" xr:uid="{0B260620-4198-467F-82EB-9D3F76ACE3E8}"/>
    <cellStyle name="Итог 3 2 12 3 3" xfId="7520" xr:uid="{3ED90B08-F513-455B-A390-EE3B55AA09BE}"/>
    <cellStyle name="Итог 3 2 12 3 4" xfId="11461" xr:uid="{886215E4-61A0-4420-AA87-08D809E5440E}"/>
    <cellStyle name="Итог 3 2 12 3 5" xfId="15199" xr:uid="{FAB6CDDA-E65E-4DF4-96AC-76D0DB0C0284}"/>
    <cellStyle name="Итог 3 2 12 3 6" xfId="19131" xr:uid="{297D81C3-90D0-4770-8D16-DFECEB5044B3}"/>
    <cellStyle name="Итог 3 2 12 4" xfId="3270" xr:uid="{3CAEE77F-C96D-41D3-B0F4-C45A890552E1}"/>
    <cellStyle name="Итог 3 2 12 5" xfId="8046" xr:uid="{F493CADE-456F-476A-B65B-F7057DE249DC}"/>
    <cellStyle name="Итог 3 2 12 6" xfId="10872" xr:uid="{2338437D-332C-41C5-843B-3EC5C1A7F41B}"/>
    <cellStyle name="Итог 3 2 12 7" xfId="15675" xr:uid="{5780DA4D-88DE-45B4-AD14-A7265F00C2A6}"/>
    <cellStyle name="Итог 3 2 12 8" xfId="16732" xr:uid="{E5CC267C-8F78-4A3B-8E1F-44A413A71E1C}"/>
    <cellStyle name="Итог 3 2 12 9" xfId="18547" xr:uid="{71A04BF0-6088-4B4F-BEF1-974E974C2664}"/>
    <cellStyle name="Итог 3 2 13" xfId="1905" xr:uid="{4E3E763A-FA07-4CCB-8455-046B34A4A900}"/>
    <cellStyle name="Итог 3 2 13 2" xfId="4163" xr:uid="{AA88F583-7228-4FBB-8B09-C7B05242F7FF}"/>
    <cellStyle name="Итог 3 2 13 3" xfId="8788" xr:uid="{16759F26-D4DC-44C5-8446-A5E3A0E12B70}"/>
    <cellStyle name="Итог 3 2 13 4" xfId="11778" xr:uid="{B96AA7CB-FD25-49D5-87F8-94A8226D96C9}"/>
    <cellStyle name="Итог 3 2 13 5" xfId="16035" xr:uid="{C209AA37-53F0-455B-92C6-B06C02042B52}"/>
    <cellStyle name="Итог 3 2 13 6" xfId="19440" xr:uid="{1ACC650F-9B3E-4648-A793-57E596956BEA}"/>
    <cellStyle name="Итог 3 2 14" xfId="2640" xr:uid="{6D0734FD-11CD-41C4-864D-A31D9592C153}"/>
    <cellStyle name="Итог 3 2 14 2" xfId="4890" xr:uid="{4E0D5384-3119-4C8A-9A01-E8925CC9D3B7}"/>
    <cellStyle name="Итог 3 2 14 3" xfId="9521" xr:uid="{0A5292A9-B6F5-476E-94DE-D974534F4E34}"/>
    <cellStyle name="Итог 3 2 14 4" xfId="12511" xr:uid="{4426142B-23CE-414D-BE88-82BFC9BE1100}"/>
    <cellStyle name="Итог 3 2 14 5" xfId="13393" xr:uid="{7311A400-AE20-44EC-8456-3AB37B189300}"/>
    <cellStyle name="Итог 3 2 14 6" xfId="16943" xr:uid="{7BE8964F-0AF0-4CEA-A79D-AA308070CEEC}"/>
    <cellStyle name="Итог 3 2 14 7" xfId="20169" xr:uid="{00EF533D-58D4-4B5F-ADB0-4D30A145ABF9}"/>
    <cellStyle name="Итог 3 2 15" xfId="2689" xr:uid="{E565C323-4821-4765-967F-69F7FAF28FF4}"/>
    <cellStyle name="Итог 3 2 15 2" xfId="4939" xr:uid="{9A07139A-7776-4685-85D5-42329953C1CC}"/>
    <cellStyle name="Итог 3 2 15 3" xfId="9570" xr:uid="{462BE2A3-9CF8-4998-9BC6-012E6A83DAE3}"/>
    <cellStyle name="Итог 3 2 15 4" xfId="12560" xr:uid="{A4A22B49-B008-462B-A79A-3D3451035436}"/>
    <cellStyle name="Итог 3 2 15 5" xfId="15035" xr:uid="{D7A4A015-1D8F-4E88-864F-380D968EEBCE}"/>
    <cellStyle name="Итог 3 2 15 6" xfId="16992" xr:uid="{8DCF2546-5210-4068-83CF-5BB8F29F92BE}"/>
    <cellStyle name="Итог 3 2 15 7" xfId="20218" xr:uid="{966880C2-ABA1-4162-BA04-0E43968E267B}"/>
    <cellStyle name="Итог 3 2 16" xfId="425" xr:uid="{C2CEC8E1-4F44-4B09-928E-8B20A874D96E}"/>
    <cellStyle name="Итог 3 2 16 2" xfId="5201" xr:uid="{6CAEB5C7-6004-4C1E-8D43-FEB7ABFED529}"/>
    <cellStyle name="Итог 3 2 16 3" xfId="9831" xr:uid="{D7E21325-CA0D-4E37-B909-248B2FE9AA86}"/>
    <cellStyle name="Итог 3 2 16 4" xfId="12822" xr:uid="{E300E59D-0A65-4712-9A0F-A24CE2BDA6A9}"/>
    <cellStyle name="Итог 3 2 16 5" xfId="14303" xr:uid="{CA8A0F5A-8806-4289-8A8C-70EF8684E869}"/>
    <cellStyle name="Итог 3 2 16 6" xfId="17253" xr:uid="{46BB152D-0389-4F3F-99F4-21A8274B0101}"/>
    <cellStyle name="Итог 3 2 17" xfId="5423" xr:uid="{786804FB-07E3-4408-BF79-0D1CC3E22E2F}"/>
    <cellStyle name="Итог 3 2 17 2" xfId="10054" xr:uid="{310EC7DD-3404-410C-89F1-1EADA3AC1B3D}"/>
    <cellStyle name="Итог 3 2 17 3" xfId="13046" xr:uid="{2518D5BC-3A90-4C5B-BBB9-52C983A427FF}"/>
    <cellStyle name="Итог 3 2 17 4" xfId="15948" xr:uid="{503076FD-EB84-4629-8419-2A17CC8DE0F8}"/>
    <cellStyle name="Итог 3 2 17 5" xfId="17472" xr:uid="{65B87E3D-0B2A-4337-9C02-AED7C0098DEB}"/>
    <cellStyle name="Итог 3 2 18" xfId="6782" xr:uid="{8FE47591-358B-429E-B462-2F53692FE1FC}"/>
    <cellStyle name="Итог 3 2 19" xfId="8554" xr:uid="{DAEE7772-C451-4420-A896-D115D61E2468}"/>
    <cellStyle name="Итог 3 2 2" xfId="110" xr:uid="{00000000-0005-0000-0000-00005A000000}"/>
    <cellStyle name="Итог 3 2 2 10" xfId="2607" xr:uid="{F8614976-ECC1-4766-ADEB-E7414AC76F49}"/>
    <cellStyle name="Итог 3 2 2 10 2" xfId="4857" xr:uid="{D265A967-7243-4A46-A4DD-7FDA6D309C11}"/>
    <cellStyle name="Итог 3 2 2 10 3" xfId="9488" xr:uid="{3B814A07-0ABC-409B-9C4E-EB29B13C88D3}"/>
    <cellStyle name="Итог 3 2 2 10 4" xfId="12478" xr:uid="{AB2F4303-DFAB-4651-92DF-83F63F84B55C}"/>
    <cellStyle name="Итог 3 2 2 10 5" xfId="14464" xr:uid="{9DAFC669-A445-4B86-AD75-47C1519829F1}"/>
    <cellStyle name="Итог 3 2 2 10 6" xfId="16910" xr:uid="{19ABF2EC-D43A-4F7E-AB8A-B1D3310E1FDF}"/>
    <cellStyle name="Итог 3 2 2 10 7" xfId="20136" xr:uid="{DF169D52-B5E0-4AD7-98D7-44A905A3463B}"/>
    <cellStyle name="Итог 3 2 2 11" xfId="2719" xr:uid="{9FADF408-7C84-4DE3-8E88-42EDA37349BA}"/>
    <cellStyle name="Итог 3 2 2 11 2" xfId="4969" xr:uid="{9598466E-7E3B-4E4A-A4A6-2EE1867BA5D0}"/>
    <cellStyle name="Итог 3 2 2 11 3" xfId="9600" xr:uid="{CEF53FA8-AAE9-4DBA-B042-CF727D5EE1FB}"/>
    <cellStyle name="Итог 3 2 2 11 4" xfId="12590" xr:uid="{14C439BA-C258-4D13-B29F-29E3C3357248}"/>
    <cellStyle name="Итог 3 2 2 11 5" xfId="15726" xr:uid="{357269FA-A35B-47A6-81B2-0809377BD5CC}"/>
    <cellStyle name="Итог 3 2 2 11 6" xfId="17022" xr:uid="{DAC3A159-564D-4749-9128-4CD8C164C7FE}"/>
    <cellStyle name="Итог 3 2 2 11 7" xfId="20248" xr:uid="{ABEE1A86-675A-497B-A811-D0A2F3701AE4}"/>
    <cellStyle name="Итог 3 2 2 12" xfId="455" xr:uid="{858CF972-A45A-44C8-AAE9-DC1EDEF185CD}"/>
    <cellStyle name="Итог 3 2 2 12 2" xfId="5297" xr:uid="{55468FC4-726F-4C27-996F-700116DAFBDD}"/>
    <cellStyle name="Итог 3 2 2 12 3" xfId="9926" xr:uid="{65445996-F9F0-461A-A7F7-598FFC509A1F}"/>
    <cellStyle name="Итог 3 2 2 12 4" xfId="12918" xr:uid="{A9E9E75B-D238-4A42-A403-6632972F0044}"/>
    <cellStyle name="Итог 3 2 2 12 5" xfId="14999" xr:uid="{8A81F70A-0865-4EF8-AFAD-E6ADEFC63E71}"/>
    <cellStyle name="Итог 3 2 2 12 6" xfId="17347" xr:uid="{7FC7E6C6-B372-4383-BFD0-67EEBCB6FA7E}"/>
    <cellStyle name="Итог 3 2 2 13" xfId="5453" xr:uid="{73EA82B7-52EB-4B0D-B1C0-24A33422078D}"/>
    <cellStyle name="Итог 3 2 2 13 2" xfId="10084" xr:uid="{D1F6B2C9-2932-4336-AE32-5A10A4A78B0B}"/>
    <cellStyle name="Итог 3 2 2 13 3" xfId="13076" xr:uid="{8DB7E339-B9AF-4452-9F09-A294F4600116}"/>
    <cellStyle name="Итог 3 2 2 13 4" xfId="14643" xr:uid="{4BF67F8C-3760-4B21-A804-60B5AF4D36C2}"/>
    <cellStyle name="Итог 3 2 2 13 5" xfId="17502" xr:uid="{A991E10C-69B0-4A7C-AB5A-45CA0C6D51F2}"/>
    <cellStyle name="Итог 3 2 2 14" xfId="6787" xr:uid="{D8A1D954-BD39-4110-9971-82AC6531AFD3}"/>
    <cellStyle name="Итог 3 2 2 15" xfId="8534" xr:uid="{313D8C81-6069-455D-AF34-561FCEB2D19D}"/>
    <cellStyle name="Итог 3 2 2 16" xfId="10327" xr:uid="{FE0D3456-3780-4091-A7D9-E069AD714E4E}"/>
    <cellStyle name="Итог 3 2 2 17" xfId="13518" xr:uid="{AC24C0C9-5601-4267-980F-F9D8F56AD7E5}"/>
    <cellStyle name="Итог 3 2 2 18" xfId="16187" xr:uid="{71A9D76B-2145-4F12-BE13-955F5861F50B}"/>
    <cellStyle name="Итог 3 2 2 19" xfId="17754" xr:uid="{AAC1D224-0FCB-4C2E-9B06-22A50BB1555D}"/>
    <cellStyle name="Итог 3 2 2 2" xfId="199" xr:uid="{C69941D6-199A-47F5-B90D-FE1B79794B9B}"/>
    <cellStyle name="Итог 3 2 2 2 10" xfId="8462" xr:uid="{AC534F88-5CF0-40A9-BA61-EE98DED1C304}"/>
    <cellStyle name="Итог 3 2 2 2 11" xfId="10402" xr:uid="{F8D65A94-B788-4867-942F-E8C820983A0E}"/>
    <cellStyle name="Итог 3 2 2 2 12" xfId="14424" xr:uid="{1DBE200F-75EB-4357-A619-0EF78A5E9353}"/>
    <cellStyle name="Итог 3 2 2 2 13" xfId="16262" xr:uid="{CE1879B1-3A59-459B-B1D3-406441BF75F2}"/>
    <cellStyle name="Итог 3 2 2 2 14" xfId="17842" xr:uid="{E8D0C0DD-BA2A-4EDD-83B1-212CE525D6F1}"/>
    <cellStyle name="Итог 3 2 2 2 15" xfId="18078" xr:uid="{6453DE98-C7E2-4D0E-A728-4098FD1AA53C}"/>
    <cellStyle name="Итог 3 2 2 2 2" xfId="1723" xr:uid="{90D121E0-0821-4F23-940A-53BA0F0BACDF}"/>
    <cellStyle name="Итог 3 2 2 2 2 2" xfId="3981" xr:uid="{72EB2CEA-D0CB-4F57-B63F-A34A19ADF481}"/>
    <cellStyle name="Итог 3 2 2 2 2 3" xfId="6279" xr:uid="{295C310B-0B81-4D04-9C21-E7D35A5B4070}"/>
    <cellStyle name="Итог 3 2 2 2 2 4" xfId="7358" xr:uid="{9A42FCB1-3208-4C93-A7F8-D66FA5A4C97A}"/>
    <cellStyle name="Итог 3 2 2 2 2 5" xfId="11595" xr:uid="{63D3EEDB-9427-44A9-8749-34BDF8439B46}"/>
    <cellStyle name="Итог 3 2 2 2 2 6" xfId="14386" xr:uid="{C2EF2024-8395-4DE8-81E3-406CA3977A0A}"/>
    <cellStyle name="Итог 3 2 2 2 2 7" xfId="19258" xr:uid="{20C2884F-B50D-4CA5-803A-28792996F427}"/>
    <cellStyle name="Итог 3 2 2 2 3" xfId="1873" xr:uid="{B321D656-6D4B-4627-ABAD-5CEC3A42D680}"/>
    <cellStyle name="Итог 3 2 2 2 3 2" xfId="4131" xr:uid="{3A263F32-D005-425D-B70F-1FCB0D77CC15}"/>
    <cellStyle name="Итог 3 2 2 2 3 3" xfId="6286" xr:uid="{C06ED890-AFAF-4E60-9EB6-FB7C41D833FC}"/>
    <cellStyle name="Итог 3 2 2 2 3 4" xfId="8756" xr:uid="{7C5050FD-CFF2-413C-8421-0E4CE8AD5451}"/>
    <cellStyle name="Итог 3 2 2 2 3 5" xfId="11746" xr:uid="{B458860E-0C98-434D-99C0-52BE7886DFAE}"/>
    <cellStyle name="Итог 3 2 2 2 3 6" xfId="13404" xr:uid="{4CDC243C-D4FD-452C-9D5E-C3BC55385455}"/>
    <cellStyle name="Итог 3 2 2 2 3 7" xfId="19408" xr:uid="{70BCBB4B-9DF2-4959-9FE8-84010D79107A}"/>
    <cellStyle name="Итог 3 2 2 2 4" xfId="1119" xr:uid="{C2C4FCDC-96BF-4DF4-BB4F-5791A5259FB1}"/>
    <cellStyle name="Итог 3 2 2 2 4 2" xfId="3384" xr:uid="{F285A112-CBCE-48EF-B120-56B2DECD0385}"/>
    <cellStyle name="Итог 3 2 2 2 4 3" xfId="6288" xr:uid="{C5808065-CD8E-4495-BDA3-7633C9CD3F1F}"/>
    <cellStyle name="Итог 3 2 2 2 4 4" xfId="7925" xr:uid="{CFDBA8D7-5039-4CCF-84E6-702BED141616}"/>
    <cellStyle name="Итог 3 2 2 2 4 5" xfId="10991" xr:uid="{4B1A6B37-ED68-4F14-8790-94BC39AC7AF5}"/>
    <cellStyle name="Итог 3 2 2 2 4 6" xfId="14387" xr:uid="{B299CAE1-ACAB-45BA-BE10-C13BDA4E7DC2}"/>
    <cellStyle name="Итог 3 2 2 2 4 7" xfId="18661" xr:uid="{C7E526C5-A15F-4675-B5B4-358D35E9465E}"/>
    <cellStyle name="Итог 3 2 2 2 5" xfId="2535" xr:uid="{279C6C57-18E1-4A7A-979B-AB65B4418A52}"/>
    <cellStyle name="Итог 3 2 2 2 5 2" xfId="4788" xr:uid="{C552457D-5989-4876-A494-C1288D983CF9}"/>
    <cellStyle name="Итог 3 2 2 2 5 3" xfId="6290" xr:uid="{117EA9A1-12B1-4DD4-AC75-ECD3BDBAFD45}"/>
    <cellStyle name="Итог 3 2 2 2 5 4" xfId="9417" xr:uid="{F926A936-B43B-4B53-BC83-94F1E4145908}"/>
    <cellStyle name="Итог 3 2 2 2 5 5" xfId="12407" xr:uid="{33419EEA-5E97-46C2-8D70-CBE900FDFA75}"/>
    <cellStyle name="Итог 3 2 2 2 5 6" xfId="13429" xr:uid="{3F2436AF-C9BF-4FFE-81D6-9D4E56A5B558}"/>
    <cellStyle name="Итог 3 2 2 2 5 7" xfId="16841" xr:uid="{DFF35C10-9175-4549-9B03-6EF4CC586533}"/>
    <cellStyle name="Итог 3 2 2 2 5 8" xfId="20066" xr:uid="{38438E0D-31A1-45E8-BF3C-D3B6EEC2E875}"/>
    <cellStyle name="Итог 3 2 2 2 6" xfId="2804" xr:uid="{23C58662-ADB3-4E5F-A78E-7E7E235A4ECA}"/>
    <cellStyle name="Итог 3 2 2 2 6 2" xfId="5054" xr:uid="{A241E784-1EFE-4433-90B9-9CBE6BB42547}"/>
    <cellStyle name="Итог 3 2 2 2 6 3" xfId="6292" xr:uid="{B309E13E-69D8-4B99-B015-7CB7A3958441}"/>
    <cellStyle name="Итог 3 2 2 2 6 4" xfId="9685" xr:uid="{1947EDE1-8E26-4FE7-93C7-79F1873E467B}"/>
    <cellStyle name="Итог 3 2 2 2 6 5" xfId="12675" xr:uid="{376C14A9-E32F-48C2-A299-588E3595999E}"/>
    <cellStyle name="Итог 3 2 2 2 6 6" xfId="14740" xr:uid="{F3285507-0258-4BF1-A76A-519F7504B45E}"/>
    <cellStyle name="Итог 3 2 2 2 6 7" xfId="17107" xr:uid="{19DAAC37-8268-464D-B158-6FC6DAD9D9D7}"/>
    <cellStyle name="Итог 3 2 2 2 6 8" xfId="20333" xr:uid="{EA69C362-3F32-47FA-A3BE-0F42EB8675E1}"/>
    <cellStyle name="Итог 3 2 2 2 7" xfId="530" xr:uid="{175DC067-C461-4621-A3EA-D06D82A6949F}"/>
    <cellStyle name="Итог 3 2 2 2 7 2" xfId="5394" xr:uid="{8BC92742-0659-4383-AA9B-2FB05EE22546}"/>
    <cellStyle name="Итог 3 2 2 2 7 3" xfId="10023" xr:uid="{FF712799-0E76-4D84-B9F8-143D97E7EE26}"/>
    <cellStyle name="Итог 3 2 2 2 7 4" xfId="13015" xr:uid="{4FC3AB9F-8A73-4C03-98BF-923AF81569BB}"/>
    <cellStyle name="Итог 3 2 2 2 7 5" xfId="14416" xr:uid="{43476D58-4E79-45F7-86B8-04AA5D197173}"/>
    <cellStyle name="Итог 3 2 2 2 7 6" xfId="17444" xr:uid="{56268FF6-4C4B-4A78-800E-ED5D65CFF83F}"/>
    <cellStyle name="Итог 3 2 2 2 8" xfId="5538" xr:uid="{57CFAAFE-C6AA-4758-AB9E-6100C891676E}"/>
    <cellStyle name="Итог 3 2 2 2 8 2" xfId="10169" xr:uid="{8C5A3289-66CB-4E70-A1AE-8555E270D28A}"/>
    <cellStyle name="Итог 3 2 2 2 8 3" xfId="13161" xr:uid="{1BDE440C-0465-4FC2-9B18-06EB9D5F8947}"/>
    <cellStyle name="Итог 3 2 2 2 8 4" xfId="14841" xr:uid="{D085F107-F57D-48FD-AEE3-601F7CAEA383}"/>
    <cellStyle name="Итог 3 2 2 2 8 5" xfId="17587" xr:uid="{5E5F0174-38CC-4F3E-9683-A8D62CFE1E01}"/>
    <cellStyle name="Итог 3 2 2 2 9" xfId="6788" xr:uid="{DF6D7C71-87D2-4A31-B669-6D4D95AEE9E9}"/>
    <cellStyle name="Итог 3 2 2 20" xfId="17993" xr:uid="{F63D26C1-49F9-4DDB-9047-F64F863F79DE}"/>
    <cellStyle name="Итог 3 2 2 3" xfId="275" xr:uid="{6BEF3D2F-F4DE-4E79-B09C-69098A01899A}"/>
    <cellStyle name="Итог 3 2 2 3 10" xfId="8400" xr:uid="{69C4E150-BCDA-4042-99DE-2014501A01CB}"/>
    <cellStyle name="Итог 3 2 2 3 11" xfId="10482" xr:uid="{8E047854-C678-44B9-96A3-12867126203F}"/>
    <cellStyle name="Итог 3 2 2 3 12" xfId="15939" xr:uid="{544F857F-6517-4CE7-916E-4CA0F74BCD24}"/>
    <cellStyle name="Итог 3 2 2 3 13" xfId="16342" xr:uid="{C3060094-767D-4BF5-90C5-54B3C45DEC64}"/>
    <cellStyle name="Итог 3 2 2 3 14" xfId="17918" xr:uid="{AB11815E-F4D7-4D3C-9EED-C45346565F72}"/>
    <cellStyle name="Итог 3 2 2 3 15" xfId="18153" xr:uid="{D525CD1F-D9D6-4D25-885B-97E506E381A4}"/>
    <cellStyle name="Итог 3 2 2 3 2" xfId="1798" xr:uid="{4E23C454-AAA7-40F3-9D13-945EFBE34180}"/>
    <cellStyle name="Итог 3 2 2 3 2 2" xfId="4056" xr:uid="{504A1293-ADEC-4B18-8589-B65880AE9368}"/>
    <cellStyle name="Итог 3 2 2 3 2 3" xfId="6302" xr:uid="{4E6E861F-4CB8-40F2-B264-86FC4C98F43D}"/>
    <cellStyle name="Итог 3 2 2 3 2 4" xfId="8681" xr:uid="{05A59624-5B40-4DAE-B2AF-655C66424083}"/>
    <cellStyle name="Итог 3 2 2 3 2 5" xfId="11671" xr:uid="{58491355-0CF5-40EF-A97F-FB09ECBAF48C}"/>
    <cellStyle name="Итог 3 2 2 3 2 6" xfId="15041" xr:uid="{AA1EAE88-B2A8-486D-A44B-F63B8B2180BF}"/>
    <cellStyle name="Итог 3 2 2 3 2 7" xfId="19333" xr:uid="{3592895E-A2AA-48EC-914C-04E53E191253}"/>
    <cellStyle name="Итог 3 2 2 3 3" xfId="1971" xr:uid="{9FFCAFF2-BA14-44C7-B7C5-F6D186512AB0}"/>
    <cellStyle name="Итог 3 2 2 3 3 2" xfId="4229" xr:uid="{8106F35D-8188-4E74-B8C9-5B0D9C977A4C}"/>
    <cellStyle name="Итог 3 2 2 3 3 3" xfId="6310" xr:uid="{EE1456E1-761C-4215-AEC1-5892060403FF}"/>
    <cellStyle name="Итог 3 2 2 3 3 4" xfId="8854" xr:uid="{2E261BDB-2C84-465A-8ECC-65D14334A028}"/>
    <cellStyle name="Итог 3 2 2 3 3 5" xfId="11844" xr:uid="{F3DDCEC9-9088-45AF-8DCF-81C353940054}"/>
    <cellStyle name="Итог 3 2 2 3 3 6" xfId="15637" xr:uid="{89143FC4-6D1A-43E5-9492-4A27EC0496A1}"/>
    <cellStyle name="Итог 3 2 2 3 3 7" xfId="19506" xr:uid="{E46571C5-AF4F-449D-9778-1D0043566660}"/>
    <cellStyle name="Итог 3 2 2 3 4" xfId="1199" xr:uid="{578FD9B0-2ED9-420C-B862-483EEBA42EAC}"/>
    <cellStyle name="Итог 3 2 2 3 4 2" xfId="3464" xr:uid="{10614A27-7189-493D-AB61-EC59D0B4E3D2}"/>
    <cellStyle name="Итог 3 2 2 3 4 3" xfId="6312" xr:uid="{B1B04B9E-CAB9-419F-93E6-7BDF295A28F5}"/>
    <cellStyle name="Итог 3 2 2 3 4 4" xfId="7852" xr:uid="{A4FA211D-6408-488D-9A52-05925E0C8691}"/>
    <cellStyle name="Итог 3 2 2 3 4 5" xfId="11071" xr:uid="{DF12F83B-4CBD-4B4B-A6FF-AC28910EDFC0}"/>
    <cellStyle name="Итог 3 2 2 3 4 6" xfId="13644" xr:uid="{B052A1B5-1222-4118-8E3D-9C199CE4B13D}"/>
    <cellStyle name="Итог 3 2 2 3 4 7" xfId="18741" xr:uid="{FDA0D395-3427-4263-A0ED-1850DD37B1BA}"/>
    <cellStyle name="Итог 3 2 2 3 5" xfId="2445" xr:uid="{555B3D3C-C61A-4702-9667-05BF95C16212}"/>
    <cellStyle name="Итог 3 2 2 3 5 2" xfId="4702" xr:uid="{A8CF4DCD-1C15-43D8-A8F9-8B4FD0C5B5A1}"/>
    <cellStyle name="Итог 3 2 2 3 5 3" xfId="6314" xr:uid="{B300A148-5029-4C60-96FA-E212158C4AF3}"/>
    <cellStyle name="Итог 3 2 2 3 5 4" xfId="9328" xr:uid="{6185DCE7-1FEF-4216-BFA7-9EF754FAF211}"/>
    <cellStyle name="Итог 3 2 2 3 5 5" xfId="12318" xr:uid="{233A864B-16F6-427B-85B6-CFB7C2002CBE}"/>
    <cellStyle name="Итог 3 2 2 3 5 6" xfId="14342" xr:uid="{F1B689DB-AC0E-4BEE-B7FD-70363300A7D9}"/>
    <cellStyle name="Итог 3 2 2 3 5 7" xfId="16755" xr:uid="{5D823DE8-424B-4A1F-9E78-B8D3F1479EDE}"/>
    <cellStyle name="Итог 3 2 2 3 5 8" xfId="19979" xr:uid="{F3DE26A5-2A8C-4AD2-A263-9F47423895AC}"/>
    <cellStyle name="Итог 3 2 2 3 6" xfId="2879" xr:uid="{AB8EA27E-66B9-4E01-899C-547A8D659BA1}"/>
    <cellStyle name="Итог 3 2 2 3 6 2" xfId="5129" xr:uid="{BB67A121-316D-46AB-9914-74AEB4AFF5F1}"/>
    <cellStyle name="Итог 3 2 2 3 6 3" xfId="6316" xr:uid="{671F9B73-6450-49EA-8712-E043405405C2}"/>
    <cellStyle name="Итог 3 2 2 3 6 4" xfId="9760" xr:uid="{98AE16E6-036B-4238-B664-752E382611BB}"/>
    <cellStyle name="Итог 3 2 2 3 6 5" xfId="12750" xr:uid="{37BCA4AC-5B5C-4560-9AEE-5E0315A604C7}"/>
    <cellStyle name="Итог 3 2 2 3 6 6" xfId="15955" xr:uid="{8A68DD77-347A-4CD0-8B71-61BC354D11EB}"/>
    <cellStyle name="Итог 3 2 2 3 6 7" xfId="17182" xr:uid="{28B30DE9-B75C-45E0-814B-DA82721E7DA0}"/>
    <cellStyle name="Итог 3 2 2 3 6 8" xfId="20408" xr:uid="{89910752-F866-4E2F-9121-C35B3AB022DC}"/>
    <cellStyle name="Итог 3 2 2 3 7" xfId="610" xr:uid="{CC65D4F3-06E2-4B1F-823D-1DC866397354}"/>
    <cellStyle name="Итог 3 2 2 3 7 2" xfId="5311" xr:uid="{1956E9AB-1895-4F7C-9A73-78BA2E38A1BD}"/>
    <cellStyle name="Итог 3 2 2 3 7 3" xfId="9940" xr:uid="{12ABC7DE-D299-4F25-AEAA-6D43F65FB5AE}"/>
    <cellStyle name="Итог 3 2 2 3 7 4" xfId="12932" xr:uid="{99311B3D-E98A-49E8-BB43-C407DFF49949}"/>
    <cellStyle name="Итог 3 2 2 3 7 5" xfId="14425" xr:uid="{518BC666-F922-4EE2-A4A8-CD7E8DE278E4}"/>
    <cellStyle name="Итог 3 2 2 3 7 6" xfId="17361" xr:uid="{AF048314-B44B-4A88-BD55-99E5BECFCF19}"/>
    <cellStyle name="Итог 3 2 2 3 8" xfId="5613" xr:uid="{0894BB0F-0F4E-48CE-BDD7-70DA71224D4B}"/>
    <cellStyle name="Итог 3 2 2 3 8 2" xfId="10244" xr:uid="{959F8848-3B6B-4E26-9B5F-A194456459D1}"/>
    <cellStyle name="Итог 3 2 2 3 8 3" xfId="13236" xr:uid="{E9CFC1E9-3C75-4FCA-9B3D-CE4AA6CDF35C}"/>
    <cellStyle name="Итог 3 2 2 3 8 4" xfId="12401" xr:uid="{7D564A5E-31CB-426D-97FD-63DBA7429397}"/>
    <cellStyle name="Итог 3 2 2 3 8 5" xfId="17662" xr:uid="{FD04C633-0E28-48F0-8BD3-512D25FDD4DE}"/>
    <cellStyle name="Итог 3 2 2 3 9" xfId="6789" xr:uid="{4016F584-0876-480B-9D63-C0F1134ABEE0}"/>
    <cellStyle name="Итог 3 2 2 4" xfId="690" xr:uid="{4D29EDEB-5839-4CE1-80FF-D6FB1AD9966B}"/>
    <cellStyle name="Итог 3 2 2 4 10" xfId="18237" xr:uid="{47841BE9-CDDD-4976-8825-E6A95D7054C7}"/>
    <cellStyle name="Итог 3 2 2 4 2" xfId="2051" xr:uid="{7317EABD-12DB-4EBD-BFF0-5E2BBFED0CC8}"/>
    <cellStyle name="Итог 3 2 2 4 2 2" xfId="4309" xr:uid="{F9C33580-6F1A-471F-A82A-A0C1C641136D}"/>
    <cellStyle name="Итог 3 2 2 4 2 3" xfId="8934" xr:uid="{6AEB912F-4301-4893-A4F9-488125E562EB}"/>
    <cellStyle name="Итог 3 2 2 4 2 4" xfId="11924" xr:uid="{661996B1-C0C3-47E6-B3B1-09B61D68714C}"/>
    <cellStyle name="Итог 3 2 2 4 2 5" xfId="14738" xr:uid="{45A2E769-9F1E-47F8-A12F-951E23371AEA}"/>
    <cellStyle name="Итог 3 2 2 4 2 6" xfId="19586" xr:uid="{D94CE663-423D-4EEC-B9A8-D926343EC5F3}"/>
    <cellStyle name="Итог 3 2 2 4 3" xfId="1279" xr:uid="{D729776C-A2B6-4A18-AE8E-9A1EB14F5F34}"/>
    <cellStyle name="Итог 3 2 2 4 3 2" xfId="3544" xr:uid="{1B2ECA14-55CD-4827-9E1F-A088F1A83CA1}"/>
    <cellStyle name="Итог 3 2 2 4 3 3" xfId="7760" xr:uid="{D265394C-5955-44A5-A252-4060511F1B87}"/>
    <cellStyle name="Итог 3 2 2 4 3 4" xfId="11151" xr:uid="{8EB3A0EF-9116-482A-AB5A-241E8F6C79CD}"/>
    <cellStyle name="Итог 3 2 2 4 3 5" xfId="14644" xr:uid="{9A53D6FA-B10D-44FE-BAB8-B547BBE63874}"/>
    <cellStyle name="Итог 3 2 2 4 3 6" xfId="18821" xr:uid="{7721E7F7-0305-4126-8F8D-B52B150BE3EC}"/>
    <cellStyle name="Итог 3 2 2 4 4" xfId="2960" xr:uid="{D8283E2D-EC4D-4F9B-83CE-54EAB185FF8B}"/>
    <cellStyle name="Итог 3 2 2 4 5" xfId="6790" xr:uid="{22450D37-0C28-4635-8656-0820F04BBE5C}"/>
    <cellStyle name="Итог 3 2 2 4 6" xfId="8333" xr:uid="{70179F8D-1BEE-47F2-9006-D67A124B7361}"/>
    <cellStyle name="Итог 3 2 2 4 7" xfId="10562" xr:uid="{FCA5C5EE-0B49-44D4-9AD7-C2C3E247089C}"/>
    <cellStyle name="Итог 3 2 2 4 8" xfId="15567" xr:uid="{C7E0A226-AD95-4811-B859-26BC7CA73452}"/>
    <cellStyle name="Итог 3 2 2 4 9" xfId="16422" xr:uid="{71F3B28F-0A4B-4509-828B-A322426CB6C0}"/>
    <cellStyle name="Итог 3 2 2 5" xfId="811" xr:uid="{242F6016-DE96-48C1-ACD9-85179ECD5BC9}"/>
    <cellStyle name="Итог 3 2 2 5 10" xfId="18358" xr:uid="{DACAD83F-04FE-4E3C-8370-347207298EA1}"/>
    <cellStyle name="Итог 3 2 2 5 2" xfId="2172" xr:uid="{743706F0-FB4E-40B2-A086-5CE4037CC612}"/>
    <cellStyle name="Итог 3 2 2 5 2 2" xfId="4430" xr:uid="{3478DD3F-20B5-4B62-9EC8-5B1631D71E1F}"/>
    <cellStyle name="Итог 3 2 2 5 2 3" xfId="9055" xr:uid="{BE7CECAB-17CA-4970-8544-EB2A95716AEB}"/>
    <cellStyle name="Итог 3 2 2 5 2 4" xfId="12045" xr:uid="{8C2622FA-609D-45E4-9920-39A181F2DCF7}"/>
    <cellStyle name="Итог 3 2 2 5 2 5" xfId="13408" xr:uid="{614F429E-8E46-4397-8F4C-3B3D4C28DDE3}"/>
    <cellStyle name="Итог 3 2 2 5 2 6" xfId="19707" xr:uid="{F70F87EB-7D2E-46B5-B0C3-079DAA0949FF}"/>
    <cellStyle name="Итог 3 2 2 5 3" xfId="1400" xr:uid="{FF18D37F-31A2-49AE-B918-1267DB6CC7F6}"/>
    <cellStyle name="Итог 3 2 2 5 3 2" xfId="3665" xr:uid="{C078F0C7-EB2C-4458-A2BF-4DBD1B6AD99B}"/>
    <cellStyle name="Итог 3 2 2 5 3 3" xfId="7671" xr:uid="{DFB4AADB-DF23-495C-97EC-1C853C52B0C6}"/>
    <cellStyle name="Итог 3 2 2 5 3 4" xfId="11272" xr:uid="{040FB045-AE0A-43E0-ABF4-3D040EFC38DA}"/>
    <cellStyle name="Итог 3 2 2 5 3 5" xfId="13987" xr:uid="{74AA99AA-CEBB-4F60-BC06-6F424DF31D7E}"/>
    <cellStyle name="Итог 3 2 2 5 3 6" xfId="18942" xr:uid="{67576D20-2122-4A9D-B7B7-BB70B058D781}"/>
    <cellStyle name="Итог 3 2 2 5 4" xfId="3081" xr:uid="{10F096DD-9F10-44F8-8F82-617863F5B5AD}"/>
    <cellStyle name="Итог 3 2 2 5 5" xfId="6791" xr:uid="{5B22546E-CF06-42AA-98A5-E15C60E53547}"/>
    <cellStyle name="Итог 3 2 2 5 6" xfId="8226" xr:uid="{30CB525A-AD74-4384-852A-5A5CE510F695}"/>
    <cellStyle name="Итог 3 2 2 5 7" xfId="10683" xr:uid="{00239D13-3A93-40B0-8D79-67FB5445CE89}"/>
    <cellStyle name="Итог 3 2 2 5 8" xfId="14874" xr:uid="{6D27CFF1-8C91-49E5-9E11-6AB30B1C9E83}"/>
    <cellStyle name="Итог 3 2 2 5 9" xfId="16543" xr:uid="{E5E9D7C7-108C-447A-90E2-AF0C7C6B30CE}"/>
    <cellStyle name="Итог 3 2 2 6" xfId="887" xr:uid="{172C1C49-D91C-4399-B3BE-E401C44EBEE4}"/>
    <cellStyle name="Итог 3 2 2 6 10" xfId="18434" xr:uid="{85D5B9C5-42B4-4E74-A5D0-A96ED92133BB}"/>
    <cellStyle name="Итог 3 2 2 6 2" xfId="2248" xr:uid="{654ED4E5-BEAB-49B1-B668-9724AA52EEDF}"/>
    <cellStyle name="Итог 3 2 2 6 2 2" xfId="4506" xr:uid="{0AF6B66F-0BA5-4386-ACCB-660799B67613}"/>
    <cellStyle name="Итог 3 2 2 6 2 3" xfId="9131" xr:uid="{12651305-7EB0-4A7F-8EC8-E398CF495CE0}"/>
    <cellStyle name="Итог 3 2 2 6 2 4" xfId="12121" xr:uid="{7DFE40FA-3687-417B-8D49-7E57A1E4CF41}"/>
    <cellStyle name="Итог 3 2 2 6 2 5" xfId="15971" xr:uid="{C758222E-A8A2-4A05-882B-FF06CCD21897}"/>
    <cellStyle name="Итог 3 2 2 6 2 6" xfId="19783" xr:uid="{C4586A47-8683-4B6C-B0DC-FD45AEE9F0AF}"/>
    <cellStyle name="Итог 3 2 2 6 3" xfId="1476" xr:uid="{7B84C22A-72CD-4EDE-BCD9-C3750628B328}"/>
    <cellStyle name="Итог 3 2 2 6 3 2" xfId="3741" xr:uid="{58DC5F78-BDD1-4578-AA7C-1DA62D54E441}"/>
    <cellStyle name="Итог 3 2 2 6 3 3" xfId="7624" xr:uid="{CEC69B0E-D18A-4404-9D24-DA926863582A}"/>
    <cellStyle name="Итог 3 2 2 6 3 4" xfId="11348" xr:uid="{1FF4AA82-D2F8-4413-A35C-163B12A2063D}"/>
    <cellStyle name="Итог 3 2 2 6 3 5" xfId="14662" xr:uid="{3FC96BFE-FCEC-4D63-94F7-CA8F66E41EBE}"/>
    <cellStyle name="Итог 3 2 2 6 3 6" xfId="19018" xr:uid="{6BEAE245-2E78-4E40-8EBF-BA357869913E}"/>
    <cellStyle name="Итог 3 2 2 6 4" xfId="3157" xr:uid="{371DF780-2EBB-4EBA-840B-68756CC305E9}"/>
    <cellStyle name="Итог 3 2 2 6 5" xfId="6792" xr:uid="{D74A7720-A7FD-4B4E-9388-032DB877DF5F}"/>
    <cellStyle name="Итог 3 2 2 6 6" xfId="8155" xr:uid="{A848A1B0-57C4-4A2D-AC6D-1833ABC1A62C}"/>
    <cellStyle name="Итог 3 2 2 6 7" xfId="10759" xr:uid="{BA54F424-AB83-4533-BE64-35FFC99A896C}"/>
    <cellStyle name="Итог 3 2 2 6 8" xfId="15651" xr:uid="{F8815770-FBB4-4C17-86EF-2E271183FDF1}"/>
    <cellStyle name="Итог 3 2 2 6 9" xfId="16619" xr:uid="{B1D3B6FD-EBB9-49E0-9F61-F1D007801EF8}"/>
    <cellStyle name="Итог 3 2 2 7" xfId="727" xr:uid="{9694B682-2879-481B-87B4-55989D84B544}"/>
    <cellStyle name="Итог 3 2 2 7 10" xfId="18274" xr:uid="{9595EA3E-551B-49C4-9A58-3DF3761209A8}"/>
    <cellStyle name="Итог 3 2 2 7 2" xfId="2088" xr:uid="{C69C61E2-7F42-4109-B2FD-80AA046AC09E}"/>
    <cellStyle name="Итог 3 2 2 7 2 2" xfId="4346" xr:uid="{F56E32D3-6DCA-452E-93A1-AC0E8D6A6AA1}"/>
    <cellStyle name="Итог 3 2 2 7 2 3" xfId="8971" xr:uid="{C058FE39-6C73-45AA-9E23-C13FDE322B5D}"/>
    <cellStyle name="Итог 3 2 2 7 2 4" xfId="11961" xr:uid="{1DFAFCA1-C491-4BE0-9F2F-0B4FBB293DD3}"/>
    <cellStyle name="Итог 3 2 2 7 2 5" xfId="15175" xr:uid="{DB418272-C348-4321-ADEB-EF90808903A7}"/>
    <cellStyle name="Итог 3 2 2 7 2 6" xfId="19623" xr:uid="{78003E60-D6AF-422F-8AC9-477DF9497080}"/>
    <cellStyle name="Итог 3 2 2 7 3" xfId="1316" xr:uid="{F543E0F8-254E-4C1D-80DF-21D541CEB064}"/>
    <cellStyle name="Итог 3 2 2 7 3 2" xfId="3581" xr:uid="{6C667F7D-9BDA-4108-8635-CF7993251200}"/>
    <cellStyle name="Итог 3 2 2 7 3 3" xfId="7727" xr:uid="{4668170B-528B-41ED-8CC0-095F9683924F}"/>
    <cellStyle name="Итог 3 2 2 7 3 4" xfId="11188" xr:uid="{6C368EDB-48FB-4470-87F2-F54CDBD22E2D}"/>
    <cellStyle name="Итог 3 2 2 7 3 5" xfId="15156" xr:uid="{F9908265-F9CD-4017-9EFD-B09FDE84F071}"/>
    <cellStyle name="Итог 3 2 2 7 3 6" xfId="18858" xr:uid="{FA3A4086-E272-45AC-9855-4788D2636B1F}"/>
    <cellStyle name="Итог 3 2 2 7 4" xfId="2997" xr:uid="{775FD02E-AED2-4719-9C4E-0911F3963BED}"/>
    <cellStyle name="Итог 3 2 2 7 5" xfId="6793" xr:uid="{1A50CA55-CCBF-486F-97F2-1F44973C3288}"/>
    <cellStyle name="Итог 3 2 2 7 6" xfId="7902" xr:uid="{F2669982-1605-48F2-96C6-1FC4B23341E6}"/>
    <cellStyle name="Итог 3 2 2 7 7" xfId="10599" xr:uid="{EDA0ADBF-87E4-4CE1-99EB-053CF00C5434}"/>
    <cellStyle name="Итог 3 2 2 7 8" xfId="15432" xr:uid="{04F6FD62-8494-48C5-9766-4F16E395073B}"/>
    <cellStyle name="Итог 3 2 2 7 9" xfId="16459" xr:uid="{F468115D-A69B-4320-9970-709703B1B9D1}"/>
    <cellStyle name="Итог 3 2 2 8" xfId="1030" xr:uid="{BD2E652B-7685-4B44-AF37-DC79E8F4F1A8}"/>
    <cellStyle name="Итог 3 2 2 8 2" xfId="2391" xr:uid="{21C92078-3AA5-42A7-A980-59266556F830}"/>
    <cellStyle name="Итог 3 2 2 8 2 2" xfId="4649" xr:uid="{13D4330A-7BB6-4209-99B3-26A1E5F00B85}"/>
    <cellStyle name="Итог 3 2 2 8 2 3" xfId="9274" xr:uid="{3EE56236-65E8-44DF-87ED-D69E05CA88F4}"/>
    <cellStyle name="Итог 3 2 2 8 2 4" xfId="12264" xr:uid="{E12BF488-6021-4EE3-9B74-CA71BCFFC6B5}"/>
    <cellStyle name="Итог 3 2 2 8 2 5" xfId="13577" xr:uid="{C06C1A21-4AE9-46D0-9325-8906A8E34844}"/>
    <cellStyle name="Итог 3 2 2 8 2 6" xfId="19926" xr:uid="{3D8CAC10-9893-4BA3-B738-6591E8DAD3B4}"/>
    <cellStyle name="Итог 3 2 2 8 3" xfId="3300" xr:uid="{695C319D-ED12-4876-BB11-158C3B8F7124}"/>
    <cellStyle name="Итог 3 2 2 8 4" xfId="6794" xr:uid="{20F16EAB-9399-4B24-BAF6-15ECBB932EB7}"/>
    <cellStyle name="Итог 3 2 2 8 5" xfId="8014" xr:uid="{05F423B6-B70B-4228-821E-1E3B03847221}"/>
    <cellStyle name="Итог 3 2 2 8 6" xfId="10902" xr:uid="{22DCAC41-F93D-412F-8C5D-3CCE3D4F116A}"/>
    <cellStyle name="Итог 3 2 2 8 7" xfId="13649" xr:uid="{569E190D-D849-4786-A49C-78ACBDC66097}"/>
    <cellStyle name="Итог 3 2 2 8 8" xfId="18577" xr:uid="{0BFE5182-C9C1-4382-8C93-B53DE8F77730}"/>
    <cellStyle name="Итог 3 2 2 9" xfId="1881" xr:uid="{0B3B6604-71F4-4031-AC91-8D8ED78AF4ED}"/>
    <cellStyle name="Итог 3 2 2 9 2" xfId="4139" xr:uid="{ED4380FF-9BD4-4621-868D-09A64D637E74}"/>
    <cellStyle name="Итог 3 2 2 9 3" xfId="8764" xr:uid="{AAC84C5A-4CC5-4954-8DDD-9D9E39B12D20}"/>
    <cellStyle name="Итог 3 2 2 9 4" xfId="11754" xr:uid="{97301434-067D-4205-80FA-6F88456DEE3A}"/>
    <cellStyle name="Итог 3 2 2 9 5" xfId="8364" xr:uid="{29AC8067-C254-40C8-B343-981989CB1A4B}"/>
    <cellStyle name="Итог 3 2 2 9 6" xfId="19416" xr:uid="{CBCD3630-E419-40E6-A18F-7793E67D0E88}"/>
    <cellStyle name="Итог 3 2 20" xfId="10297" xr:uid="{F5397885-B46E-499B-ABA7-8DFF97A6AFDE}"/>
    <cellStyle name="Итог 3 2 21" xfId="14778" xr:uid="{8CFF7C9B-EAB1-4935-A08C-72005E19D007}"/>
    <cellStyle name="Итог 3 2 22" xfId="16157" xr:uid="{C690C26C-5953-4E5D-ADEC-F8DCFD928FF4}"/>
    <cellStyle name="Итог 3 2 23" xfId="17724" xr:uid="{A396006D-E4C8-4154-8AD0-77B7B3E664C9}"/>
    <cellStyle name="Итог 3 2 24" xfId="17963" xr:uid="{9FF0D5BF-DE66-467C-B325-DC593E232711}"/>
    <cellStyle name="Итог 3 2 3" xfId="125" xr:uid="{00000000-0005-0000-0000-00005B000000}"/>
    <cellStyle name="Итог 3 2 3 10" xfId="2454" xr:uid="{00A5191D-1272-413A-9894-3C4D996774C9}"/>
    <cellStyle name="Итог 3 2 3 10 2" xfId="4711" xr:uid="{33FF6252-D25F-4929-8370-E815435313EC}"/>
    <cellStyle name="Итог 3 2 3 10 3" xfId="9337" xr:uid="{35C1F9A3-1F9A-4E18-9C94-FAB2A4F0B84D}"/>
    <cellStyle name="Итог 3 2 3 10 4" xfId="12327" xr:uid="{12B0913D-4324-403F-BDE8-FF5A05525D01}"/>
    <cellStyle name="Итог 3 2 3 10 5" xfId="7595" xr:uid="{5034E94C-F3E7-4F3E-B9CF-B7902B46C01A}"/>
    <cellStyle name="Итог 3 2 3 10 6" xfId="16764" xr:uid="{6797611C-1455-45AB-B0F8-4C0CC92E54AA}"/>
    <cellStyle name="Итог 3 2 3 10 7" xfId="19988" xr:uid="{DF12FBE7-F944-4DBF-8D35-53C4FB1E85C4}"/>
    <cellStyle name="Итог 3 2 3 11" xfId="2734" xr:uid="{866AAE21-3188-4BC3-9B81-6B2316C0F979}"/>
    <cellStyle name="Итог 3 2 3 11 2" xfId="4984" xr:uid="{350339B4-A42E-4904-A867-B057C1EAF1D4}"/>
    <cellStyle name="Итог 3 2 3 11 3" xfId="9615" xr:uid="{2A57A8F0-A438-4298-9EB6-37B557436BAF}"/>
    <cellStyle name="Итог 3 2 3 11 4" xfId="12605" xr:uid="{AA317F01-2F37-4735-BF6C-F507983DFE6F}"/>
    <cellStyle name="Итог 3 2 3 11 5" xfId="15758" xr:uid="{727BA6F5-BE90-4F11-A094-810A59B545F0}"/>
    <cellStyle name="Итог 3 2 3 11 6" xfId="17037" xr:uid="{7A575E67-130A-41F4-A65F-79F10AC8925F}"/>
    <cellStyle name="Итог 3 2 3 11 7" xfId="20263" xr:uid="{A08F23CC-B523-4A64-BB49-6E674D3062B4}"/>
    <cellStyle name="Итог 3 2 3 12" xfId="470" xr:uid="{0006E710-7E7B-4402-AB48-D2D7C117D7E0}"/>
    <cellStyle name="Итог 3 2 3 12 2" xfId="5254" xr:uid="{DAB96182-AB87-49EB-8034-43802A840BB0}"/>
    <cellStyle name="Итог 3 2 3 12 3" xfId="9883" xr:uid="{B9FDD3E4-7058-4F87-9AB7-B6F2749EC7D2}"/>
    <cellStyle name="Итог 3 2 3 12 4" xfId="12875" xr:uid="{7A5A637E-2D6B-436C-B999-7BBC508A18F4}"/>
    <cellStyle name="Итог 3 2 3 12 5" xfId="16049" xr:uid="{822C0FA4-B7ED-4AAE-893B-C2A318A18E55}"/>
    <cellStyle name="Итог 3 2 3 12 6" xfId="17305" xr:uid="{CA26E8C0-5AE9-4D55-B279-F1146807C267}"/>
    <cellStyle name="Итог 3 2 3 13" xfId="5468" xr:uid="{2C279FC9-52CF-430B-A836-D91E8E9646C3}"/>
    <cellStyle name="Итог 3 2 3 13 2" xfId="10099" xr:uid="{2FFD443A-67F8-4909-9A03-1B816374E854}"/>
    <cellStyle name="Итог 3 2 3 13 3" xfId="13091" xr:uid="{A71C0CEF-A4C7-4CA4-8EDF-807ABCC25305}"/>
    <cellStyle name="Итог 3 2 3 13 4" xfId="16147" xr:uid="{B45C8859-154F-498A-864C-5335C0FFAB68}"/>
    <cellStyle name="Итог 3 2 3 13 5" xfId="17517" xr:uid="{71B751B5-88C1-403C-877E-0A0583B614AC}"/>
    <cellStyle name="Итог 3 2 3 14" xfId="6795" xr:uid="{9C7FBD47-92E0-4EA6-84FD-19E22757E2FD}"/>
    <cellStyle name="Итог 3 2 3 15" xfId="8522" xr:uid="{20F72525-2FC3-48A5-9918-841F52CAC2D7}"/>
    <cellStyle name="Итог 3 2 3 16" xfId="10342" xr:uid="{A0CF79EB-1C0F-42B4-BD5B-DD1BE60EC6F7}"/>
    <cellStyle name="Итог 3 2 3 17" xfId="14521" xr:uid="{3EB1B7BE-C985-42D6-BD4D-5E18B5734A34}"/>
    <cellStyle name="Итог 3 2 3 18" xfId="16202" xr:uid="{640F92C2-CA00-4665-B0B7-661F19CDE2DA}"/>
    <cellStyle name="Итог 3 2 3 19" xfId="17769" xr:uid="{220818FE-665D-41DD-BA41-1505A7EECCE8}"/>
    <cellStyle name="Итог 3 2 3 2" xfId="214" xr:uid="{E86328DB-34B3-4DF9-B9C0-BDA648B2FC31}"/>
    <cellStyle name="Итог 3 2 3 2 10" xfId="8447" xr:uid="{B7CF8D15-0DF3-4299-BFE2-E93E1D0A8068}"/>
    <cellStyle name="Итог 3 2 3 2 11" xfId="10417" xr:uid="{0F99E68E-199C-49CB-B4D6-09B2D2B05268}"/>
    <cellStyle name="Итог 3 2 3 2 12" xfId="15058" xr:uid="{388A4152-73A3-4366-9D75-7CB598BE4A16}"/>
    <cellStyle name="Итог 3 2 3 2 13" xfId="16277" xr:uid="{EFC2AFC1-0612-48D7-979D-C1D8158D86AE}"/>
    <cellStyle name="Итог 3 2 3 2 14" xfId="17857" xr:uid="{8B9FA31F-77DD-4899-9E1D-7406C0E5B1C8}"/>
    <cellStyle name="Итог 3 2 3 2 15" xfId="18093" xr:uid="{C6828AE0-FC77-4E6F-9F03-298C204E89BB}"/>
    <cellStyle name="Итог 3 2 3 2 2" xfId="1738" xr:uid="{AC41EC71-9A5D-44D2-85C5-F541E1226129}"/>
    <cellStyle name="Итог 3 2 3 2 2 2" xfId="3996" xr:uid="{B4656B2C-74E5-4B48-9B7A-34074B421870}"/>
    <cellStyle name="Итог 3 2 3 2 2 3" xfId="6797" xr:uid="{22B3ED91-196F-4F6F-A792-0215323262D2}"/>
    <cellStyle name="Итог 3 2 3 2 2 4" xfId="7310" xr:uid="{65A65BCE-8328-489A-953A-FAD6FC7B2CB0}"/>
    <cellStyle name="Итог 3 2 3 2 2 5" xfId="11610" xr:uid="{F6F6202F-4AAE-4C89-956C-8952B5D853D2}"/>
    <cellStyle name="Итог 3 2 3 2 2 6" xfId="15450" xr:uid="{86EC50CC-EE0A-4DC6-9625-7F6BBC977134}"/>
    <cellStyle name="Итог 3 2 3 2 2 7" xfId="19273" xr:uid="{EEE9D9BE-224A-48D0-B4A3-F60BFBE0AD89}"/>
    <cellStyle name="Итог 3 2 3 2 3" xfId="1900" xr:uid="{13C152B0-1DA8-42FD-8D7B-164A21657508}"/>
    <cellStyle name="Итог 3 2 3 2 3 2" xfId="4158" xr:uid="{D334AF58-85D2-42F7-A67B-8FC08496B132}"/>
    <cellStyle name="Итог 3 2 3 2 3 3" xfId="6798" xr:uid="{4B4DB147-F318-48B0-8980-208B04E72912}"/>
    <cellStyle name="Итог 3 2 3 2 3 4" xfId="8783" xr:uid="{1F133794-718D-4008-8656-CBD0F85B6059}"/>
    <cellStyle name="Итог 3 2 3 2 3 5" xfId="11773" xr:uid="{71F106D5-8DF6-42D3-A0F1-A3A8E39CDCA1}"/>
    <cellStyle name="Итог 3 2 3 2 3 6" xfId="15329" xr:uid="{43559C90-EF6C-4582-B14E-3F0E3E77D228}"/>
    <cellStyle name="Итог 3 2 3 2 3 7" xfId="19435" xr:uid="{F5F7B216-DC07-407B-9F32-CE3C907D5B03}"/>
    <cellStyle name="Итог 3 2 3 2 4" xfId="1134" xr:uid="{1F45B76F-1BC5-434D-9179-C5ADD7B7B8C5}"/>
    <cellStyle name="Итог 3 2 3 2 4 2" xfId="3399" xr:uid="{CC055943-DAFB-4FFA-A3B1-E05054079254}"/>
    <cellStyle name="Итог 3 2 3 2 4 3" xfId="6799" xr:uid="{470A669F-BDAF-4A40-8619-5250569CA890}"/>
    <cellStyle name="Итог 3 2 3 2 4 4" xfId="7911" xr:uid="{7E9FB95A-DA2A-4BA0-B4AE-6F87234D8C48}"/>
    <cellStyle name="Итог 3 2 3 2 4 5" xfId="11006" xr:uid="{97E42F40-E20F-4FB3-A85D-0BAB2038761D}"/>
    <cellStyle name="Итог 3 2 3 2 4 6" xfId="15451" xr:uid="{5BE46619-DC3F-47AA-8D50-4DC6334ABC79}"/>
    <cellStyle name="Итог 3 2 3 2 4 7" xfId="18676" xr:uid="{6C835E2B-2EDA-442A-8D17-11975C7FDD17}"/>
    <cellStyle name="Итог 3 2 3 2 5" xfId="2642" xr:uid="{B388AC50-BBC4-4CAF-B641-351106D0235C}"/>
    <cellStyle name="Итог 3 2 3 2 5 2" xfId="4892" xr:uid="{2F2A1EAC-10EE-469D-AA6C-056F91E2D82E}"/>
    <cellStyle name="Итог 3 2 3 2 5 3" xfId="6800" xr:uid="{807D1333-C0F9-4B51-8A2E-297E76094159}"/>
    <cellStyle name="Итог 3 2 3 2 5 4" xfId="9523" xr:uid="{C2797688-C474-4B16-A533-1C63476025ED}"/>
    <cellStyle name="Итог 3 2 3 2 5 5" xfId="12513" xr:uid="{9839556B-3125-4845-90F4-AAFE8158E58E}"/>
    <cellStyle name="Итог 3 2 3 2 5 6" xfId="15717" xr:uid="{1E74F46C-7863-4B95-9617-299F5A5AE63C}"/>
    <cellStyle name="Итог 3 2 3 2 5 7" xfId="16945" xr:uid="{C3FE198C-26CE-4D5E-BFCA-92517ED3E832}"/>
    <cellStyle name="Итог 3 2 3 2 5 8" xfId="20171" xr:uid="{0FE1A631-2594-4C8D-BEE5-3F795BE792FC}"/>
    <cellStyle name="Итог 3 2 3 2 6" xfId="2819" xr:uid="{96C6CF2A-9AFB-4C92-8B74-F35D39A3A9CA}"/>
    <cellStyle name="Итог 3 2 3 2 6 2" xfId="5069" xr:uid="{47F2E7B8-C331-45E3-B57C-D8B3257F2DE3}"/>
    <cellStyle name="Итог 3 2 3 2 6 3" xfId="6801" xr:uid="{8BC1D84A-DB70-4433-B76F-91E0DA7AFC79}"/>
    <cellStyle name="Итог 3 2 3 2 6 4" xfId="9700" xr:uid="{9BA57A32-B383-4AF5-B9ED-738F73BF3E23}"/>
    <cellStyle name="Итог 3 2 3 2 6 5" xfId="12690" xr:uid="{380DA5B0-1E34-4710-BAE1-A4581EC5ED22}"/>
    <cellStyle name="Итог 3 2 3 2 6 6" xfId="15044" xr:uid="{4D7F91F8-2AEC-42BA-83D6-D012B6A03A15}"/>
    <cellStyle name="Итог 3 2 3 2 6 7" xfId="17122" xr:uid="{B80F4F78-DEBA-4691-B83B-C9CC44FE8B11}"/>
    <cellStyle name="Итог 3 2 3 2 6 8" xfId="20348" xr:uid="{C051BA6B-355E-41A6-B380-3E10CD386EE5}"/>
    <cellStyle name="Итог 3 2 3 2 7" xfId="545" xr:uid="{9DFD5F99-8E8C-4BC8-8104-A1B052CC99A4}"/>
    <cellStyle name="Итог 3 2 3 2 7 2" xfId="5229" xr:uid="{875FE570-C6D2-4748-A059-B88BA96A9A4C}"/>
    <cellStyle name="Итог 3 2 3 2 7 3" xfId="9858" xr:uid="{AE659CDD-DF8A-48E5-AABE-4A0428912A85}"/>
    <cellStyle name="Итог 3 2 3 2 7 4" xfId="12850" xr:uid="{A4256B66-1722-4131-934E-8ED157497FEA}"/>
    <cellStyle name="Итог 3 2 3 2 7 5" xfId="15246" xr:uid="{F16C5618-1A8E-4AD9-933F-79B3C976E216}"/>
    <cellStyle name="Итог 3 2 3 2 7 6" xfId="17280" xr:uid="{600A2028-57A9-4947-A712-31A87AD70EB9}"/>
    <cellStyle name="Итог 3 2 3 2 8" xfId="5553" xr:uid="{36A1B904-F733-4C71-8619-FBA5C10F7507}"/>
    <cellStyle name="Итог 3 2 3 2 8 2" xfId="10184" xr:uid="{28F2111A-D26D-4564-831D-7597A9956B9C}"/>
    <cellStyle name="Итог 3 2 3 2 8 3" xfId="13176" xr:uid="{B0203FC2-5CF5-45F7-AACD-C808CB856C34}"/>
    <cellStyle name="Итог 3 2 3 2 8 4" xfId="14658" xr:uid="{4E10DE9A-297A-4E84-B56B-66D3E2BE5CFB}"/>
    <cellStyle name="Итог 3 2 3 2 8 5" xfId="17602" xr:uid="{6F163731-ECA1-4996-8475-67DB1DF46360}"/>
    <cellStyle name="Итог 3 2 3 2 9" xfId="6796" xr:uid="{587C4A14-E022-459F-ACE6-02582B68E2BA}"/>
    <cellStyle name="Итог 3 2 3 20" xfId="18008" xr:uid="{BFEEB87A-D963-430A-9031-81C3BC2B1691}"/>
    <cellStyle name="Итог 3 2 3 3" xfId="290" xr:uid="{91058C34-1989-46C6-8C82-D9B5246DFBC5}"/>
    <cellStyle name="Итог 3 2 3 3 10" xfId="8103" xr:uid="{F4E50F0F-7E00-4926-BB87-592901DE7724}"/>
    <cellStyle name="Итог 3 2 3 3 11" xfId="10497" xr:uid="{0296E18B-7EE8-4834-A741-DCB19C0CCE7B}"/>
    <cellStyle name="Итог 3 2 3 3 12" xfId="15929" xr:uid="{8381BC4F-DF10-486A-968F-4645A36EE472}"/>
    <cellStyle name="Итог 3 2 3 3 13" xfId="16357" xr:uid="{9CEDA713-6C37-4CB2-B3C9-C6FAA01D9241}"/>
    <cellStyle name="Итог 3 2 3 3 14" xfId="17933" xr:uid="{FED4802E-9900-4C44-AC70-0EACD720BAE3}"/>
    <cellStyle name="Итог 3 2 3 3 15" xfId="18168" xr:uid="{DF2D5B18-1F79-47CB-A7A8-CA17F0752FA5}"/>
    <cellStyle name="Итог 3 2 3 3 2" xfId="1813" xr:uid="{565D3AC0-6658-4165-85CA-7973839E9382}"/>
    <cellStyle name="Итог 3 2 3 3 2 2" xfId="4071" xr:uid="{A6B38399-55FB-4F1E-89F1-1528DBF4A48B}"/>
    <cellStyle name="Итог 3 2 3 3 2 3" xfId="6803" xr:uid="{2696FAC0-E095-4EC4-98E5-8D0B4CFFBC5A}"/>
    <cellStyle name="Итог 3 2 3 3 2 4" xfId="8696" xr:uid="{29AABAF3-FC29-42C1-B58A-D11B63CD4FC2}"/>
    <cellStyle name="Итог 3 2 3 3 2 5" xfId="11686" xr:uid="{1E65B014-9A3D-45E5-82F6-C19D7724297D}"/>
    <cellStyle name="Итог 3 2 3 3 2 6" xfId="13449" xr:uid="{26D5A3B3-B45D-4C92-80AA-C8F2DDFEE783}"/>
    <cellStyle name="Итог 3 2 3 3 2 7" xfId="19348" xr:uid="{22AC2B12-8B89-4090-817B-87323C989A96}"/>
    <cellStyle name="Итог 3 2 3 3 3" xfId="1986" xr:uid="{B60B5DA6-C251-46AC-82AC-9B3970532FD2}"/>
    <cellStyle name="Итог 3 2 3 3 3 2" xfId="4244" xr:uid="{7E2666AB-D270-4A6E-8F33-7C3CDC2D28C8}"/>
    <cellStyle name="Итог 3 2 3 3 3 3" xfId="6804" xr:uid="{DB391AF1-56AC-4828-9DA5-13D19AF7555C}"/>
    <cellStyle name="Итог 3 2 3 3 3 4" xfId="8869" xr:uid="{A12879E0-69D5-4D62-BFFE-BD73CBD55337}"/>
    <cellStyle name="Итог 3 2 3 3 3 5" xfId="11859" xr:uid="{DE3A795A-633F-4E6A-9CB4-3110CF43A35A}"/>
    <cellStyle name="Итог 3 2 3 3 3 6" xfId="15826" xr:uid="{ABF3CD7C-AA91-4565-BB4E-9957906D54C6}"/>
    <cellStyle name="Итог 3 2 3 3 3 7" xfId="19521" xr:uid="{9156798C-5186-403A-8461-334C8775616E}"/>
    <cellStyle name="Итог 3 2 3 3 4" xfId="1214" xr:uid="{89228473-DC78-42B3-910C-2FF728270272}"/>
    <cellStyle name="Итог 3 2 3 3 4 2" xfId="3479" xr:uid="{26830751-9219-486A-B09D-DC295E97D8E4}"/>
    <cellStyle name="Итог 3 2 3 3 4 3" xfId="6805" xr:uid="{AF73D4D1-C29F-450E-A489-94FDEFAA8A7F}"/>
    <cellStyle name="Итог 3 2 3 3 4 4" xfId="7831" xr:uid="{E0A381AD-334B-498D-A303-B788DD857E2B}"/>
    <cellStyle name="Итог 3 2 3 3 4 5" xfId="11086" xr:uid="{185F9484-F592-41E8-B6A6-2BF0DCBEAD90}"/>
    <cellStyle name="Итог 3 2 3 3 4 6" xfId="15321" xr:uid="{7CC81494-1E72-4093-9EB7-7DD46B81079C}"/>
    <cellStyle name="Итог 3 2 3 3 4 7" xfId="18756" xr:uid="{12C60CE0-56C0-42DC-A404-D2E9112FFA70}"/>
    <cellStyle name="Итог 3 2 3 3 5" xfId="2431" xr:uid="{CEAF40D0-7134-47CE-A200-D268E6521693}"/>
    <cellStyle name="Итог 3 2 3 3 5 2" xfId="4688" xr:uid="{1D9C2977-B0CC-495F-B5E9-89347ACACD22}"/>
    <cellStyle name="Итог 3 2 3 3 5 3" xfId="6806" xr:uid="{443D2B53-9D06-40A3-92C7-592AA225B014}"/>
    <cellStyle name="Итог 3 2 3 3 5 4" xfId="9314" xr:uid="{BCFF6C0C-8B86-4A24-BB3D-2C5B0CC182B8}"/>
    <cellStyle name="Итог 3 2 3 3 5 5" xfId="12304" xr:uid="{B3CC5D1A-7974-4268-ADDD-CF683722B4B2}"/>
    <cellStyle name="Итог 3 2 3 3 5 6" xfId="15088" xr:uid="{40B3002B-C8BA-48AC-B610-0AF1B1AE3A2B}"/>
    <cellStyle name="Итог 3 2 3 3 5 7" xfId="16741" xr:uid="{A752A45A-E927-46EF-9655-ACA5C8A30A6A}"/>
    <cellStyle name="Итог 3 2 3 3 5 8" xfId="19965" xr:uid="{E703A4F3-4E72-4CA6-90E3-CEF126A44784}"/>
    <cellStyle name="Итог 3 2 3 3 6" xfId="2894" xr:uid="{778457ED-F6D3-4A30-B4C0-286A4D2E4D1C}"/>
    <cellStyle name="Итог 3 2 3 3 6 2" xfId="5144" xr:uid="{B90F1EF7-E6EB-4792-B7BE-0C3919D35B8A}"/>
    <cellStyle name="Итог 3 2 3 3 6 3" xfId="6807" xr:uid="{7817F103-3DBB-41B9-B4E7-47412E6594E7}"/>
    <cellStyle name="Итог 3 2 3 3 6 4" xfId="9775" xr:uid="{6C34DBB9-919F-493C-89AB-2E5AB7E8928A}"/>
    <cellStyle name="Итог 3 2 3 3 6 5" xfId="12765" xr:uid="{EBAF44FD-3E4B-46D8-9618-F4DC91D82E7A}"/>
    <cellStyle name="Итог 3 2 3 3 6 6" xfId="15871" xr:uid="{CA7E095A-A80B-4413-9AB2-8019C2FE3578}"/>
    <cellStyle name="Итог 3 2 3 3 6 7" xfId="17197" xr:uid="{B92B4685-D5BA-4ED8-9C49-B012F0AB3E56}"/>
    <cellStyle name="Итог 3 2 3 3 6 8" xfId="20423" xr:uid="{DFF60AB4-1EA8-4FFC-86CB-00E986FF641A}"/>
    <cellStyle name="Итог 3 2 3 3 7" xfId="625" xr:uid="{A991F0AC-61C7-4CE8-B9CD-267D47BBC602}"/>
    <cellStyle name="Итог 3 2 3 3 7 2" xfId="5180" xr:uid="{ECA09132-CD9E-4496-B05D-6184C01A9020}"/>
    <cellStyle name="Итог 3 2 3 3 7 3" xfId="9810" xr:uid="{BE7E1C74-8FBB-4225-A3C4-6BBA2A790016}"/>
    <cellStyle name="Итог 3 2 3 3 7 4" xfId="12801" xr:uid="{40E76B37-1D42-4452-8E97-D6474F9A13B4}"/>
    <cellStyle name="Итог 3 2 3 3 7 5" xfId="14630" xr:uid="{B2503DB2-6D51-4F6A-9A8E-FE0E16B5D84A}"/>
    <cellStyle name="Итог 3 2 3 3 7 6" xfId="17232" xr:uid="{C5CE12AD-5EB8-4838-B483-27C07647DCE8}"/>
    <cellStyle name="Итог 3 2 3 3 8" xfId="5628" xr:uid="{9FEFF747-F17C-4323-A815-9924AFEBA792}"/>
    <cellStyle name="Итог 3 2 3 3 8 2" xfId="10259" xr:uid="{FC0F690C-3A2F-4A43-AB8B-2704D3355943}"/>
    <cellStyle name="Итог 3 2 3 3 8 3" xfId="13251" xr:uid="{E73F453F-94F8-445A-92D4-7970CE0A7DCF}"/>
    <cellStyle name="Итог 3 2 3 3 8 4" xfId="7513" xr:uid="{67446276-F8E7-4C2D-987C-DAF4749508E0}"/>
    <cellStyle name="Итог 3 2 3 3 8 5" xfId="17677" xr:uid="{6A9505A8-53DC-41E6-9677-C12C9778A1F0}"/>
    <cellStyle name="Итог 3 2 3 3 9" xfId="6802" xr:uid="{0BF0DAFD-8FFD-4679-B02E-2F56D4B37529}"/>
    <cellStyle name="Итог 3 2 3 4" xfId="705" xr:uid="{CA127849-F869-4C61-9289-3DEA7D7E0439}"/>
    <cellStyle name="Итог 3 2 3 4 10" xfId="18252" xr:uid="{BFBDC2DF-DD95-47EB-84F6-63094C7D3160}"/>
    <cellStyle name="Итог 3 2 3 4 2" xfId="2066" xr:uid="{36E2B7A0-29F5-4878-9833-02BD97F93DDB}"/>
    <cellStyle name="Итог 3 2 3 4 2 2" xfId="4324" xr:uid="{E57CA3C6-1C23-4250-8023-0A9C949668E2}"/>
    <cellStyle name="Итог 3 2 3 4 2 3" xfId="8949" xr:uid="{15D56A12-E9EC-4530-B2D4-CD4798E52305}"/>
    <cellStyle name="Итог 3 2 3 4 2 4" xfId="11939" xr:uid="{929D3238-18A4-4DF9-B6FA-AF32985BC0EC}"/>
    <cellStyle name="Итог 3 2 3 4 2 5" xfId="16134" xr:uid="{65DF142C-2925-4585-B832-00E22F86BD51}"/>
    <cellStyle name="Итог 3 2 3 4 2 6" xfId="19601" xr:uid="{0D5C570C-8E5C-45C0-AADF-98C54F8F0B64}"/>
    <cellStyle name="Итог 3 2 3 4 3" xfId="1294" xr:uid="{3BB6361C-4903-4BC4-822C-08757D534778}"/>
    <cellStyle name="Итог 3 2 3 4 3 2" xfId="3559" xr:uid="{3D85DF03-094C-433C-A0DA-7A3BE69A3824}"/>
    <cellStyle name="Итог 3 2 3 4 3 3" xfId="7745" xr:uid="{CE9C619A-118A-442E-AAE4-592BC1C30981}"/>
    <cellStyle name="Итог 3 2 3 4 3 4" xfId="11166" xr:uid="{2B065F1F-0DEA-412E-A85A-945C02390EFA}"/>
    <cellStyle name="Итог 3 2 3 4 3 5" xfId="16100" xr:uid="{83A7E6B4-5E4B-43D1-9836-6ECF67E05E54}"/>
    <cellStyle name="Итог 3 2 3 4 3 6" xfId="18836" xr:uid="{181E939E-4B75-4A74-B4D8-58CF6EE00B5C}"/>
    <cellStyle name="Итог 3 2 3 4 4" xfId="2975" xr:uid="{0088BB9F-2798-4F44-AD1C-039867526FD3}"/>
    <cellStyle name="Итог 3 2 3 4 5" xfId="6808" xr:uid="{2AADAE9F-E024-4D74-9F38-E66BEAD0435C}"/>
    <cellStyle name="Итог 3 2 3 4 6" xfId="8318" xr:uid="{570D1962-A5D8-4184-BE8B-B33066C35E2B}"/>
    <cellStyle name="Итог 3 2 3 4 7" xfId="10577" xr:uid="{81D7366B-4302-4449-891B-ED3A51DBEB9E}"/>
    <cellStyle name="Итог 3 2 3 4 8" xfId="15119" xr:uid="{7008A141-C8F5-4968-BF2B-CCD340AB765E}"/>
    <cellStyle name="Итог 3 2 3 4 9" xfId="16437" xr:uid="{10010941-F388-4AB9-AE00-CC0372E1C898}"/>
    <cellStyle name="Итог 3 2 3 5" xfId="826" xr:uid="{4C3AEF44-7758-4B49-89D5-71F5E8D0775B}"/>
    <cellStyle name="Итог 3 2 3 5 10" xfId="18373" xr:uid="{DE96D9F0-F1F6-41E9-8DAF-6A38447D3F21}"/>
    <cellStyle name="Итог 3 2 3 5 2" xfId="2187" xr:uid="{4BB45BB7-EC17-4B99-AAD2-434422C37E37}"/>
    <cellStyle name="Итог 3 2 3 5 2 2" xfId="4445" xr:uid="{3E1F675C-5215-4765-B6A3-6BCEDD5534A9}"/>
    <cellStyle name="Итог 3 2 3 5 2 3" xfId="9070" xr:uid="{D729EF5F-7E50-4A58-BE25-818C37C9E98D}"/>
    <cellStyle name="Итог 3 2 3 5 2 4" xfId="12060" xr:uid="{77B60AA1-32A3-4215-918D-F8A3A3F2FA70}"/>
    <cellStyle name="Итог 3 2 3 5 2 5" xfId="14309" xr:uid="{7614099D-8269-4CD3-8251-425B0D4D8B0C}"/>
    <cellStyle name="Итог 3 2 3 5 2 6" xfId="19722" xr:uid="{294EFC86-BDFF-415D-8901-93AD16540739}"/>
    <cellStyle name="Итог 3 2 3 5 3" xfId="1415" xr:uid="{DA121B30-54BF-4E6D-BE3E-C729B369F5DF}"/>
    <cellStyle name="Итог 3 2 3 5 3 2" xfId="3680" xr:uid="{F2D33EF6-4C88-4A43-82D9-F8FF9F65FC90}"/>
    <cellStyle name="Итог 3 2 3 5 3 3" xfId="7658" xr:uid="{5129D8C5-B686-40DA-A7A3-44C5A5F2343F}"/>
    <cellStyle name="Итог 3 2 3 5 3 4" xfId="11287" xr:uid="{55F3C6CD-2D88-423E-9040-7D39814B0546}"/>
    <cellStyle name="Итог 3 2 3 5 3 5" xfId="14382" xr:uid="{EEACF3FB-6CFD-47A5-B3E4-19D93FEB860B}"/>
    <cellStyle name="Итог 3 2 3 5 3 6" xfId="18957" xr:uid="{C5730E07-CA92-4370-968D-DD95337AE416}"/>
    <cellStyle name="Итог 3 2 3 5 4" xfId="3096" xr:uid="{1CB7EA58-22BC-47E5-A325-24DC35255A3D}"/>
    <cellStyle name="Итог 3 2 3 5 5" xfId="6809" xr:uid="{AA1EC52A-F7D4-424C-A466-5135E2A16E66}"/>
    <cellStyle name="Итог 3 2 3 5 6" xfId="8209" xr:uid="{6B8ECDA8-5B26-4525-9592-85CEB4EA6D74}"/>
    <cellStyle name="Итог 3 2 3 5 7" xfId="10698" xr:uid="{36051C9A-CB51-46FF-9CCC-CD8E39D6862C}"/>
    <cellStyle name="Итог 3 2 3 5 8" xfId="14473" xr:uid="{7E61D7D1-F1EC-4FEE-B583-2C6216C22CB6}"/>
    <cellStyle name="Итог 3 2 3 5 9" xfId="16558" xr:uid="{FBD3549C-B7BA-40FF-89C2-404389B2D63C}"/>
    <cellStyle name="Итог 3 2 3 6" xfId="902" xr:uid="{F060572F-7D46-47C9-885C-6367A8483FBA}"/>
    <cellStyle name="Итог 3 2 3 6 10" xfId="18449" xr:uid="{EFDEB6D2-2206-462A-9924-5ECEB59AAFAA}"/>
    <cellStyle name="Итог 3 2 3 6 2" xfId="2263" xr:uid="{E2A67B03-ED6B-4FA4-8D6E-84AA0BB20557}"/>
    <cellStyle name="Итог 3 2 3 6 2 2" xfId="4521" xr:uid="{D3C006F9-53C9-4437-86E6-94B716C99992}"/>
    <cellStyle name="Итог 3 2 3 6 2 3" xfId="9146" xr:uid="{0C49258E-5BB8-4896-B726-D9FB9FCBA7B1}"/>
    <cellStyle name="Итог 3 2 3 6 2 4" xfId="12136" xr:uid="{BF6224D2-0034-463D-9CD6-8528074C2986}"/>
    <cellStyle name="Итог 3 2 3 6 2 5" xfId="14954" xr:uid="{492BA737-DF66-497F-BF2B-273CF1A3C869}"/>
    <cellStyle name="Итог 3 2 3 6 2 6" xfId="19798" xr:uid="{670735CA-EF1C-4241-81B4-B01A1C97B18C}"/>
    <cellStyle name="Итог 3 2 3 6 3" xfId="1491" xr:uid="{80AF3D6B-5732-44FD-BBFA-559B30A0C839}"/>
    <cellStyle name="Итог 3 2 3 6 3 2" xfId="3756" xr:uid="{5F973593-86D2-4B26-9C98-DE495179A66E}"/>
    <cellStyle name="Итог 3 2 3 6 3 3" xfId="7482" xr:uid="{A7E9765D-F7AC-425A-83DF-8C776F4679CB}"/>
    <cellStyle name="Итог 3 2 3 6 3 4" xfId="11363" xr:uid="{11AB9BBC-A646-4B68-9B65-EB7BEE7424C4}"/>
    <cellStyle name="Итог 3 2 3 6 3 5" xfId="15037" xr:uid="{23627A45-8F8E-4B5C-8E0B-AB4FC4456291}"/>
    <cellStyle name="Итог 3 2 3 6 3 6" xfId="19033" xr:uid="{AC7E928F-9FB6-4C70-B6D0-AF5B9B08A87C}"/>
    <cellStyle name="Итог 3 2 3 6 4" xfId="3172" xr:uid="{B7F5F944-97DA-4154-AB31-FA8CE0DF54A6}"/>
    <cellStyle name="Итог 3 2 3 6 5" xfId="6810" xr:uid="{50438A01-78A0-45A4-8799-580DF9610271}"/>
    <cellStyle name="Итог 3 2 3 6 6" xfId="8140" xr:uid="{1B660664-3509-4AF0-922B-C9D989D22A07}"/>
    <cellStyle name="Итог 3 2 3 6 7" xfId="10774" xr:uid="{B24AF790-B15A-48A3-B0D9-B621E1090B87}"/>
    <cellStyle name="Итог 3 2 3 6 8" xfId="15730" xr:uid="{AACB5124-33F4-481F-9329-411672F8E923}"/>
    <cellStyle name="Итог 3 2 3 6 9" xfId="16634" xr:uid="{61BCDB15-9213-462B-AECC-DA8E0198FEA1}"/>
    <cellStyle name="Итог 3 2 3 7" xfId="970" xr:uid="{13C782DA-CDEC-4C37-8033-A8383395181E}"/>
    <cellStyle name="Итог 3 2 3 7 10" xfId="18517" xr:uid="{ECD20C97-304F-491B-A613-94F1BACCA437}"/>
    <cellStyle name="Итог 3 2 3 7 2" xfId="2331" xr:uid="{D707689C-75D5-4AD5-A28E-FA487D90E03C}"/>
    <cellStyle name="Итог 3 2 3 7 2 2" xfId="4589" xr:uid="{6D6E0022-EEE1-4672-AEFB-DC764E7A6F66}"/>
    <cellStyle name="Итог 3 2 3 7 2 3" xfId="9214" xr:uid="{0AA960FC-376E-4CBF-A4DC-6C4581480B72}"/>
    <cellStyle name="Итог 3 2 3 7 2 4" xfId="12204" xr:uid="{FADCA410-78A9-4200-B274-DFC0C136695C}"/>
    <cellStyle name="Итог 3 2 3 7 2 5" xfId="15682" xr:uid="{D8E4A3A7-9D98-4B3F-83B9-79621647CE01}"/>
    <cellStyle name="Итог 3 2 3 7 2 6" xfId="19866" xr:uid="{4FDD87BC-D095-48E2-AD13-928681BF19B9}"/>
    <cellStyle name="Итог 3 2 3 7 3" xfId="1559" xr:uid="{940947C8-BED7-4866-A4B9-11AF730FE024}"/>
    <cellStyle name="Итог 3 2 3 7 3 2" xfId="3824" xr:uid="{AB6B067F-E004-4165-8B69-9015361CDC10}"/>
    <cellStyle name="Итог 3 2 3 7 3 3" xfId="7214" xr:uid="{7A183646-9025-4D9D-9B75-5F943BDCA876}"/>
    <cellStyle name="Итог 3 2 3 7 3 4" xfId="11431" xr:uid="{606B1978-A219-46FC-8BFF-22810FBA3260}"/>
    <cellStyle name="Итог 3 2 3 7 3 5" xfId="8612" xr:uid="{A194A3EA-7A71-4BC1-ACE7-1AECE0620C95}"/>
    <cellStyle name="Итог 3 2 3 7 3 6" xfId="19101" xr:uid="{0C3AE9D1-30A6-404E-82C2-AF0CA1D19855}"/>
    <cellStyle name="Итог 3 2 3 7 4" xfId="3240" xr:uid="{F83BC936-0419-41CE-88E8-DC691F476A02}"/>
    <cellStyle name="Итог 3 2 3 7 5" xfId="6811" xr:uid="{D66AF745-DF7D-46DB-8FEE-7EB302FEC561}"/>
    <cellStyle name="Итог 3 2 3 7 6" xfId="8080" xr:uid="{6E61657B-B415-4346-B1D0-E8550CC5D708}"/>
    <cellStyle name="Итог 3 2 3 7 7" xfId="10842" xr:uid="{0795F2C8-2224-42B1-8DA8-11FCE89D7D01}"/>
    <cellStyle name="Итог 3 2 3 7 8" xfId="15439" xr:uid="{489D5DE6-DA05-4196-9C7D-832705D7B26A}"/>
    <cellStyle name="Итог 3 2 3 7 9" xfId="16702" xr:uid="{388072D9-B6EC-429C-9727-E79A67A60AF4}"/>
    <cellStyle name="Итог 3 2 3 8" xfId="1045" xr:uid="{E46BF221-2C88-4509-8069-867EEFD48C52}"/>
    <cellStyle name="Итог 3 2 3 8 2" xfId="2406" xr:uid="{C47A1D58-5101-4A01-B4DD-FF96DEB702BB}"/>
    <cellStyle name="Итог 3 2 3 8 2 2" xfId="4664" xr:uid="{64F38020-E29F-4A52-92B5-971CC9A0B121}"/>
    <cellStyle name="Итог 3 2 3 8 2 3" xfId="9289" xr:uid="{E0F349E7-61DC-48D4-9012-47CBF9FEC6C2}"/>
    <cellStyle name="Итог 3 2 3 8 2 4" xfId="12279" xr:uid="{41A4206F-8001-4AE7-B334-D15100407E12}"/>
    <cellStyle name="Итог 3 2 3 8 2 5" xfId="14770" xr:uid="{0DC4A9DD-EA54-47CF-81F0-49DC895DC548}"/>
    <cellStyle name="Итог 3 2 3 8 2 6" xfId="19941" xr:uid="{69D53E50-6425-44B0-8276-4396BFBE689A}"/>
    <cellStyle name="Итог 3 2 3 8 3" xfId="3315" xr:uid="{FB0455E6-D756-45C1-8F4A-C991C2471810}"/>
    <cellStyle name="Итог 3 2 3 8 4" xfId="6812" xr:uid="{768842FF-DDFD-4A44-8AD6-9917DBCD8679}"/>
    <cellStyle name="Итог 3 2 3 8 5" xfId="7998" xr:uid="{DF61CEBE-9519-4027-9442-67F64C21F71E}"/>
    <cellStyle name="Итог 3 2 3 8 6" xfId="10917" xr:uid="{03B85410-4054-4589-80E0-DA42AEE00A82}"/>
    <cellStyle name="Итог 3 2 3 8 7" xfId="15343" xr:uid="{1975AA24-BAFC-4A65-B2D1-5639F5EE188B}"/>
    <cellStyle name="Итог 3 2 3 8 8" xfId="18592" xr:uid="{22F2D078-C23E-40A1-A61A-54B0E404924F}"/>
    <cellStyle name="Итог 3 2 3 9" xfId="1916" xr:uid="{AD426A17-67E7-4C51-8941-7D632E28E113}"/>
    <cellStyle name="Итог 3 2 3 9 2" xfId="4174" xr:uid="{73EB8613-4EA1-41D4-9B89-2913F4156C48}"/>
    <cellStyle name="Итог 3 2 3 9 3" xfId="8799" xr:uid="{ECABA499-DC73-4C40-999C-51F77C27C548}"/>
    <cellStyle name="Итог 3 2 3 9 4" xfId="11789" xr:uid="{FFA05BA5-AE6C-427D-932F-45D6C1A46AC5}"/>
    <cellStyle name="Итог 3 2 3 9 5" xfId="15301" xr:uid="{929AF181-3692-499B-9EDD-F32E7DFB987E}"/>
    <cellStyle name="Итог 3 2 3 9 6" xfId="19451" xr:uid="{F8EA2A7B-2A20-4E4E-A3F2-BBD53ADD2831}"/>
    <cellStyle name="Итог 3 2 4" xfId="140" xr:uid="{00000000-0005-0000-0000-00005C000000}"/>
    <cellStyle name="Итог 3 2 4 10" xfId="2597" xr:uid="{96267331-8794-4A4F-94B9-A83A833B8740}"/>
    <cellStyle name="Итог 3 2 4 10 2" xfId="4848" xr:uid="{F2FC0B8F-5C74-40E6-A0B0-EE4870A3A772}"/>
    <cellStyle name="Итог 3 2 4 10 3" xfId="9479" xr:uid="{E6C6AA17-C259-4BDC-BFDC-2CCF65EFA1C6}"/>
    <cellStyle name="Итог 3 2 4 10 4" xfId="12469" xr:uid="{33FA9A7F-79DD-498E-875D-2FC1F9D0A3C1}"/>
    <cellStyle name="Итог 3 2 4 10 5" xfId="15427" xr:uid="{8CC9FFAE-0EBE-4854-9626-5C638788C1B0}"/>
    <cellStyle name="Итог 3 2 4 10 6" xfId="16901" xr:uid="{399C4E07-4B3C-4371-95BA-58076348C0A5}"/>
    <cellStyle name="Итог 3 2 4 10 7" xfId="20126" xr:uid="{4C43CFA2-F19F-4557-8E69-9194283ADDD4}"/>
    <cellStyle name="Итог 3 2 4 11" xfId="2749" xr:uid="{FD008E09-3AED-4EAE-80ED-3CD5F93FDACA}"/>
    <cellStyle name="Итог 3 2 4 11 2" xfId="4999" xr:uid="{68316224-B000-43AF-9AE0-7070B08C5A88}"/>
    <cellStyle name="Итог 3 2 4 11 3" xfId="9630" xr:uid="{4A2135E5-5D38-48CB-B128-3CD1C636C002}"/>
    <cellStyle name="Итог 3 2 4 11 4" xfId="12620" xr:uid="{368F1B31-912D-47DB-91A0-52B3292F7E38}"/>
    <cellStyle name="Итог 3 2 4 11 5" xfId="13587" xr:uid="{524B6AA9-141C-4D63-9265-0EC376EC8E8D}"/>
    <cellStyle name="Итог 3 2 4 11 6" xfId="17052" xr:uid="{28DA219D-7EAC-45EB-B145-EAF0C50E47E5}"/>
    <cellStyle name="Итог 3 2 4 11 7" xfId="20278" xr:uid="{E99D865D-898B-4869-A449-01AFE79D25BF}"/>
    <cellStyle name="Итог 3 2 4 12" xfId="485" xr:uid="{A6F1CB7F-486A-4FD7-9203-882B89A04A82}"/>
    <cellStyle name="Итог 3 2 4 12 2" xfId="5386" xr:uid="{E6267A4B-098B-4192-BA87-03418F7CC4BE}"/>
    <cellStyle name="Итог 3 2 4 12 3" xfId="10015" xr:uid="{095A6287-5954-443D-BDB1-ABB14C3EB6EA}"/>
    <cellStyle name="Итог 3 2 4 12 4" xfId="13007" xr:uid="{AEA29D01-3C20-4F85-96CC-481C3ED0BF7A}"/>
    <cellStyle name="Итог 3 2 4 12 5" xfId="14684" xr:uid="{8BAB173C-9442-4E41-963A-320FC6EAC412}"/>
    <cellStyle name="Итог 3 2 4 12 6" xfId="17436" xr:uid="{68F87659-992A-46A9-9D2A-793D39397BB2}"/>
    <cellStyle name="Итог 3 2 4 13" xfId="5483" xr:uid="{5CD62A3B-2FDF-46CB-BAAC-F1F5CB2ABC5D}"/>
    <cellStyle name="Итог 3 2 4 13 2" xfId="10114" xr:uid="{80AE60E2-0E6B-4A8D-A599-1E1C02E4EC9C}"/>
    <cellStyle name="Итог 3 2 4 13 3" xfId="13106" xr:uid="{F22F0FF2-FAA2-4DD0-B6EE-B2E29FB1A704}"/>
    <cellStyle name="Итог 3 2 4 13 4" xfId="13392" xr:uid="{8BF33CCE-F995-44F5-8C45-2D40C4C03409}"/>
    <cellStyle name="Итог 3 2 4 13 5" xfId="17532" xr:uid="{5B594F36-5CDB-4E51-9A22-D6B37EE572D4}"/>
    <cellStyle name="Итог 3 2 4 14" xfId="6813" xr:uid="{E35292D9-5EE2-4C87-B42E-E186F499D5ED}"/>
    <cellStyle name="Итог 3 2 4 15" xfId="8509" xr:uid="{9AAD8749-0155-4835-8ABB-0D9F3A000A2F}"/>
    <cellStyle name="Итог 3 2 4 16" xfId="10357" xr:uid="{ED40808E-850D-4927-9B14-EA7DA649FD05}"/>
    <cellStyle name="Итог 3 2 4 17" xfId="13499" xr:uid="{7CE8840F-ECC9-4656-B52B-FFA6417AC6D8}"/>
    <cellStyle name="Итог 3 2 4 18" xfId="16217" xr:uid="{CB9D336D-3866-4560-BA26-13259A776363}"/>
    <cellStyle name="Итог 3 2 4 19" xfId="17784" xr:uid="{B328B2DC-51D7-45D3-9FFD-1D7411BF379A}"/>
    <cellStyle name="Итог 3 2 4 2" xfId="229" xr:uid="{FDC6FAD8-46F5-4F60-9185-89158EE4655F}"/>
    <cellStyle name="Итог 3 2 4 2 10" xfId="7873" xr:uid="{19B657A6-BE7C-4197-9CDE-01666ECA85E0}"/>
    <cellStyle name="Итог 3 2 4 2 11" xfId="10432" xr:uid="{55665F7B-4961-4568-A739-3830DC31A143}"/>
    <cellStyle name="Итог 3 2 4 2 12" xfId="13466" xr:uid="{FDA0E11D-FC1C-4432-B26E-D20D29E852E9}"/>
    <cellStyle name="Итог 3 2 4 2 13" xfId="16292" xr:uid="{D9360E48-E680-4FBD-A706-1A02745C5168}"/>
    <cellStyle name="Итог 3 2 4 2 14" xfId="17872" xr:uid="{F5F39684-F11E-4A67-9E56-663CFD0A8DCF}"/>
    <cellStyle name="Итог 3 2 4 2 15" xfId="18108" xr:uid="{D9C4559A-2CCB-405F-A057-EFACB73A27CE}"/>
    <cellStyle name="Итог 3 2 4 2 2" xfId="1753" xr:uid="{D20D8D2B-913C-4246-9B9F-EA5036E3CBB6}"/>
    <cellStyle name="Итог 3 2 4 2 2 2" xfId="4011" xr:uid="{41109901-20F2-4CD7-A378-54B844CDA935}"/>
    <cellStyle name="Итог 3 2 4 2 2 3" xfId="6816" xr:uid="{52B8ACAF-DD6D-42D8-8862-491C29F74E6C}"/>
    <cellStyle name="Итог 3 2 4 2 2 4" xfId="7265" xr:uid="{56629C03-49F0-4CD1-9519-EDB93623D617}"/>
    <cellStyle name="Итог 3 2 4 2 2 5" xfId="11625" xr:uid="{867AB235-009F-4F85-84AA-5474598C4783}"/>
    <cellStyle name="Итог 3 2 4 2 2 6" xfId="15528" xr:uid="{48DFA6FF-3445-4076-B9A5-A701BA6B4923}"/>
    <cellStyle name="Итог 3 2 4 2 2 7" xfId="19288" xr:uid="{DFB0945D-9227-4F8D-BB89-78C15B7D98E5}"/>
    <cellStyle name="Итог 3 2 4 2 3" xfId="1613" xr:uid="{B9034133-3258-4AA0-8392-DBFA9667C280}"/>
    <cellStyle name="Итог 3 2 4 2 3 2" xfId="3875" xr:uid="{29F7548C-811C-4F5E-A62C-872105168D5F}"/>
    <cellStyle name="Итог 3 2 4 2 3 3" xfId="6817" xr:uid="{3A9833B6-688E-4DEF-A1EC-70FA8A60851A}"/>
    <cellStyle name="Итог 3 2 4 2 3 4" xfId="7226" xr:uid="{B7897F97-260D-4DB3-B101-D2493BE10434}"/>
    <cellStyle name="Итог 3 2 4 2 3 5" xfId="11484" xr:uid="{C5DFB017-2111-4237-B2E9-FAFEA422031C}"/>
    <cellStyle name="Итог 3 2 4 2 3 6" xfId="15601" xr:uid="{B6A3DD06-32D7-494E-BB18-57AEFB110D6F}"/>
    <cellStyle name="Итог 3 2 4 2 3 7" xfId="19152" xr:uid="{D0736B51-3468-4491-85B1-CD78DE96508A}"/>
    <cellStyle name="Итог 3 2 4 2 4" xfId="1149" xr:uid="{3F0DF597-F969-4A6A-BFE3-AC6BD9BD09DE}"/>
    <cellStyle name="Итог 3 2 4 2 4 2" xfId="3414" xr:uid="{58B0DCBB-8C0A-4472-950A-62ADE6C75895}"/>
    <cellStyle name="Итог 3 2 4 2 4 3" xfId="6818" xr:uid="{45540E47-F5BC-4E9F-B601-7F0382B51EE2}"/>
    <cellStyle name="Итог 3 2 4 2 4 4" xfId="7891" xr:uid="{2943F480-3882-4102-8ACD-93CA1EE8B208}"/>
    <cellStyle name="Итог 3 2 4 2 4 5" xfId="11021" xr:uid="{CA022A31-2243-4F0B-A6C4-3537270FC793}"/>
    <cellStyle name="Итог 3 2 4 2 4 6" xfId="15529" xr:uid="{14A02897-D19B-48C3-B2BA-03001BB41AF7}"/>
    <cellStyle name="Итог 3 2 4 2 4 7" xfId="18691" xr:uid="{E32DD9AD-EF6D-4115-87BC-0DF5455FD07D}"/>
    <cellStyle name="Итог 3 2 4 2 5" xfId="2504" xr:uid="{4AC58054-80CE-437F-A6E5-776436B9C9BC}"/>
    <cellStyle name="Итог 3 2 4 2 5 2" xfId="4759" xr:uid="{B9ACB16D-2255-467F-89E5-D8BF1C9463BD}"/>
    <cellStyle name="Итог 3 2 4 2 5 3" xfId="6819" xr:uid="{1AA308EE-F483-4106-AA22-BCC4BE18CDBE}"/>
    <cellStyle name="Итог 3 2 4 2 5 4" xfId="9387" xr:uid="{3BEC4F42-7D44-49DC-BF44-531CB99ECA51}"/>
    <cellStyle name="Итог 3 2 4 2 5 5" xfId="12377" xr:uid="{934EA25F-3059-4A34-AF5E-ACEEB63EAAA8}"/>
    <cellStyle name="Итог 3 2 4 2 5 6" xfId="13915" xr:uid="{28E74A52-8805-4ACB-AE64-6A62EC90681D}"/>
    <cellStyle name="Итог 3 2 4 2 5 7" xfId="16812" xr:uid="{FDA4944E-1BC0-49F6-BB69-AE919B0C74D3}"/>
    <cellStyle name="Итог 3 2 4 2 5 8" xfId="20036" xr:uid="{827DA5DD-B745-4421-98C1-C229B8E4C874}"/>
    <cellStyle name="Итог 3 2 4 2 6" xfId="2834" xr:uid="{DAA7FE0F-C9C2-41D2-8C8F-C7B256C69F9A}"/>
    <cellStyle name="Итог 3 2 4 2 6 2" xfId="5084" xr:uid="{F03C37F3-6593-49BE-988C-948AD8BC8BCE}"/>
    <cellStyle name="Итог 3 2 4 2 6 3" xfId="6820" xr:uid="{289549E2-26D7-4108-B458-732F30D2CB99}"/>
    <cellStyle name="Итог 3 2 4 2 6 4" xfId="9715" xr:uid="{9DD47C4C-6F86-43AD-B8DF-3E93721A355C}"/>
    <cellStyle name="Итог 3 2 4 2 6 5" xfId="12705" xr:uid="{3DB69EE7-2E7C-4389-9DCD-AB7F00C57DAF}"/>
    <cellStyle name="Итог 3 2 4 2 6 6" xfId="13452" xr:uid="{BE1016A4-BF6E-4F20-9629-C04589BD19F2}"/>
    <cellStyle name="Итог 3 2 4 2 6 7" xfId="17137" xr:uid="{DC02CB6C-81A1-46BC-BD4A-0B100DCD32E2}"/>
    <cellStyle name="Итог 3 2 4 2 6 8" xfId="20363" xr:uid="{F50DB39D-C2EE-4D6B-979A-D3242DF1AE4C}"/>
    <cellStyle name="Итог 3 2 4 2 7" xfId="560" xr:uid="{FFDF9877-3817-4862-AC66-719D881F5FE1}"/>
    <cellStyle name="Итог 3 2 4 2 7 2" xfId="5215" xr:uid="{B04AB763-EA85-4EFE-A820-8979BFA95815}"/>
    <cellStyle name="Итог 3 2 4 2 7 3" xfId="9844" xr:uid="{12AB5AA5-DA60-4BFF-9C09-1271DC276CCC}"/>
    <cellStyle name="Итог 3 2 4 2 7 4" xfId="12836" xr:uid="{9F2C66C3-9503-49E0-99FA-FA2131DF6344}"/>
    <cellStyle name="Итог 3 2 4 2 7 5" xfId="14784" xr:uid="{49F96C98-14AA-46BC-9403-153B44D5162A}"/>
    <cellStyle name="Итог 3 2 4 2 7 6" xfId="17266" xr:uid="{09A6CB7D-6DD5-4FDC-A670-2D927219ECE4}"/>
    <cellStyle name="Итог 3 2 4 2 8" xfId="5568" xr:uid="{92E1FE55-6E85-40E1-AEBB-0EAE19950FB8}"/>
    <cellStyle name="Итог 3 2 4 2 8 2" xfId="10199" xr:uid="{E7A6433B-2B97-45F9-8585-8DE7E6826D0B}"/>
    <cellStyle name="Итог 3 2 4 2 8 3" xfId="13191" xr:uid="{0AF36E14-773B-4E7B-9ACB-8A19EA56B2C6}"/>
    <cellStyle name="Итог 3 2 4 2 8 4" xfId="13822" xr:uid="{FFD00329-FA04-4878-B6B5-1D036A878C2F}"/>
    <cellStyle name="Итог 3 2 4 2 8 5" xfId="17617" xr:uid="{59BEF6D1-B533-40E9-88B9-5B951F38A87B}"/>
    <cellStyle name="Итог 3 2 4 2 9" xfId="6815" xr:uid="{306A0D99-0C59-4812-9D0D-CB10850A7DC0}"/>
    <cellStyle name="Итог 3 2 4 20" xfId="18023" xr:uid="{161A1354-4F20-4EE4-AAB8-3016E54E5471}"/>
    <cellStyle name="Итог 3 2 4 3" xfId="305" xr:uid="{E35AA25D-5469-46D2-BC84-912756768DF5}"/>
    <cellStyle name="Итог 3 2 4 3 10" xfId="8379" xr:uid="{EE63271F-C752-4E30-BA9D-77C732E00779}"/>
    <cellStyle name="Итог 3 2 4 3 11" xfId="10512" xr:uid="{89E5A2F1-2980-486B-9385-03D4B1625F03}"/>
    <cellStyle name="Итог 3 2 4 3 12" xfId="15003" xr:uid="{8735C2E4-E316-4AB4-B467-0176A14F06CB}"/>
    <cellStyle name="Итог 3 2 4 3 13" xfId="16372" xr:uid="{1CDD6B9D-2A74-4308-A101-89681B853FF5}"/>
    <cellStyle name="Итог 3 2 4 3 14" xfId="17948" xr:uid="{0E4417BB-CB2A-43DF-BA77-63B1C56D27C6}"/>
    <cellStyle name="Итог 3 2 4 3 15" xfId="18183" xr:uid="{27FA9CF4-A492-4F98-9EA3-E1904E2D8BCE}"/>
    <cellStyle name="Итог 3 2 4 3 2" xfId="1828" xr:uid="{8E9FE519-6C8D-469C-A4A7-B5B32709ED5B}"/>
    <cellStyle name="Итог 3 2 4 3 2 2" xfId="4086" xr:uid="{F510F53B-EC2B-495B-B634-70C956EF328E}"/>
    <cellStyle name="Итог 3 2 4 3 2 3" xfId="6822" xr:uid="{86DC8D0E-20EF-437C-8ECA-BC47B2FA3EFA}"/>
    <cellStyle name="Итог 3 2 4 3 2 4" xfId="8711" xr:uid="{A90A852F-BBA1-4EC4-9A7D-ABAB58856E35}"/>
    <cellStyle name="Итог 3 2 4 3 2 5" xfId="11701" xr:uid="{069AE334-8343-4509-88F6-0B1CC4EEC62A}"/>
    <cellStyle name="Итог 3 2 4 3 2 6" xfId="15723" xr:uid="{2882C0E0-4BAF-4631-AFDF-709A7C5ABD20}"/>
    <cellStyle name="Итог 3 2 4 3 2 7" xfId="19363" xr:uid="{379305E0-E4F3-41EA-A7D9-01A1F19315B0}"/>
    <cellStyle name="Итог 3 2 4 3 3" xfId="2001" xr:uid="{C90C9980-1632-4B9E-AB13-EB1B84D1CF8F}"/>
    <cellStyle name="Итог 3 2 4 3 3 2" xfId="4259" xr:uid="{687A46A7-9A1B-446C-B073-0985687FF27D}"/>
    <cellStyle name="Итог 3 2 4 3 3 3" xfId="6823" xr:uid="{7CF9F45F-4258-4A8E-8053-4D4A0A0D74DA}"/>
    <cellStyle name="Итог 3 2 4 3 3 4" xfId="8884" xr:uid="{DB8BD722-A12D-46E7-B8B0-8E8EE181B649}"/>
    <cellStyle name="Итог 3 2 4 3 3 5" xfId="11874" xr:uid="{6815D13A-6A6D-42E4-A6F2-F8B086CBBEC9}"/>
    <cellStyle name="Итог 3 2 4 3 3 6" xfId="15620" xr:uid="{EC4C22AB-C682-4F70-AF4C-D0D1C2DDA7A5}"/>
    <cellStyle name="Итог 3 2 4 3 3 7" xfId="19536" xr:uid="{FE5E81F7-E113-4DBD-970A-F9EB9F95EAF1}"/>
    <cellStyle name="Итог 3 2 4 3 4" xfId="1229" xr:uid="{C2997316-D555-4D6D-83D1-FEADD8A13961}"/>
    <cellStyle name="Итог 3 2 4 3 4 2" xfId="3494" xr:uid="{BB7E4C6B-4987-4CFC-BCA7-28EBBE5BD9D9}"/>
    <cellStyle name="Итог 3 2 4 3 4 3" xfId="6824" xr:uid="{3F79D3C1-42FD-4750-9DE8-1D0A247DF728}"/>
    <cellStyle name="Итог 3 2 4 3 4 4" xfId="7811" xr:uid="{2336E1FB-9202-4B83-9930-7E4FABD571E0}"/>
    <cellStyle name="Итог 3 2 4 3 4 5" xfId="11101" xr:uid="{DD3ABE97-81EF-4FE1-A477-DE9A75D7900D}"/>
    <cellStyle name="Итог 3 2 4 3 4 6" xfId="14402" xr:uid="{213C5297-A167-4927-8DC0-1E4871D63B27}"/>
    <cellStyle name="Итог 3 2 4 3 4 7" xfId="18771" xr:uid="{FC8A5DE8-8BD7-40E8-A241-C3185F845187}"/>
    <cellStyle name="Итог 3 2 4 3 5" xfId="2670" xr:uid="{A0B0ECFA-50A5-4229-93CC-696820865AF1}"/>
    <cellStyle name="Итог 3 2 4 3 5 2" xfId="4920" xr:uid="{113AC1A1-8F41-4342-8E0D-A7B47AA3BEB4}"/>
    <cellStyle name="Итог 3 2 4 3 5 3" xfId="6825" xr:uid="{7B896EDA-5DB6-4314-B681-77B91FF81677}"/>
    <cellStyle name="Итог 3 2 4 3 5 4" xfId="9551" xr:uid="{A4FBE155-910B-4708-BC8C-E8E42EFBFB38}"/>
    <cellStyle name="Итог 3 2 4 3 5 5" xfId="12541" xr:uid="{8BDA79E9-CCAF-4638-9841-37DAD50FEB1B}"/>
    <cellStyle name="Итог 3 2 4 3 5 6" xfId="15795" xr:uid="{B0C08E4F-17E0-45EE-94F0-E9831B5F39C6}"/>
    <cellStyle name="Итог 3 2 4 3 5 7" xfId="16973" xr:uid="{B128A0C1-97DF-4467-9AB4-C6AA7BE68B11}"/>
    <cellStyle name="Итог 3 2 4 3 5 8" xfId="20199" xr:uid="{73074E08-32F2-4F47-9085-23F17E7019AE}"/>
    <cellStyle name="Итог 3 2 4 3 6" xfId="2909" xr:uid="{B1411FA0-8DE3-45FE-AFDB-A0D6B89681D4}"/>
    <cellStyle name="Итог 3 2 4 3 6 2" xfId="5159" xr:uid="{A3E92AAF-BEAA-4868-829A-E0E4359685D4}"/>
    <cellStyle name="Итог 3 2 4 3 6 3" xfId="6826" xr:uid="{1EC9DA9F-7E4C-4FDF-8BCE-ECB3F5573ED9}"/>
    <cellStyle name="Итог 3 2 4 3 6 4" xfId="9790" xr:uid="{B2FA0498-7675-4594-899C-59811D873105}"/>
    <cellStyle name="Итог 3 2 4 3 6 5" xfId="12780" xr:uid="{0402B186-BCCC-444B-A8F8-C504EFF0600D}"/>
    <cellStyle name="Итог 3 2 4 3 6 6" xfId="14679" xr:uid="{C7C80AC7-F768-482C-BA9F-BFE67353C57B}"/>
    <cellStyle name="Итог 3 2 4 3 6 7" xfId="17212" xr:uid="{ED0D365A-1E3A-4D00-9E9B-BD375677BA75}"/>
    <cellStyle name="Итог 3 2 4 3 6 8" xfId="20438" xr:uid="{2DBBC21C-3D69-4519-8359-46E9630AC03F}"/>
    <cellStyle name="Итог 3 2 4 3 7" xfId="640" xr:uid="{7FEEE4C6-0DE7-4E3D-A102-C166AD412DE3}"/>
    <cellStyle name="Итог 3 2 4 3 7 2" xfId="5411" xr:uid="{8BE30836-AC22-4B17-9DA2-30F79B4C7AE1}"/>
    <cellStyle name="Итог 3 2 4 3 7 3" xfId="10042" xr:uid="{A5851584-27A8-4FC7-B6A7-54632B44B642}"/>
    <cellStyle name="Итог 3 2 4 3 7 4" xfId="13034" xr:uid="{991D29B3-8286-47C6-994F-C2FA42E5E346}"/>
    <cellStyle name="Итог 3 2 4 3 7 5" xfId="14002" xr:uid="{CD465118-4A92-47D9-A719-68D2E268B6D1}"/>
    <cellStyle name="Итог 3 2 4 3 7 6" xfId="17460" xr:uid="{E293BA8E-196E-4569-B43D-0B87D6908D56}"/>
    <cellStyle name="Итог 3 2 4 3 8" xfId="5643" xr:uid="{54BED9F6-F638-4588-89B8-FE3695D167C2}"/>
    <cellStyle name="Итог 3 2 4 3 8 2" xfId="10274" xr:uid="{F44C230F-0FCC-40EC-8F48-0663D9DA74D6}"/>
    <cellStyle name="Итог 3 2 4 3 8 3" xfId="13266" xr:uid="{1CB16F5A-B62E-4321-9C28-E1DE5D5DBCAD}"/>
    <cellStyle name="Итог 3 2 4 3 8 4" xfId="8618" xr:uid="{CB86A2E4-9974-4193-A90D-CDCE18F117BC}"/>
    <cellStyle name="Итог 3 2 4 3 8 5" xfId="17692" xr:uid="{79F4AAC6-41AC-4C28-A356-7678D5C3BA21}"/>
    <cellStyle name="Итог 3 2 4 3 9" xfId="6821" xr:uid="{880D56BE-BE55-4907-8A04-2DB6941462D6}"/>
    <cellStyle name="Итог 3 2 4 4" xfId="720" xr:uid="{BA1A514E-B3D8-4051-A1A7-B31F4D17559E}"/>
    <cellStyle name="Итог 3 2 4 4 10" xfId="18267" xr:uid="{1A93045B-A198-45BB-AEF7-87F45431BF67}"/>
    <cellStyle name="Итог 3 2 4 4 2" xfId="2081" xr:uid="{963CB3B5-D000-4A89-BE7A-E63DF11A6F16}"/>
    <cellStyle name="Итог 3 2 4 4 2 2" xfId="4339" xr:uid="{74666016-803D-4E45-B537-69A3C6C3BCFE}"/>
    <cellStyle name="Итог 3 2 4 4 2 3" xfId="8964" xr:uid="{D1444DCD-37B6-4EE3-BA4E-17425A118146}"/>
    <cellStyle name="Итог 3 2 4 4 2 4" xfId="11954" xr:uid="{8B15A066-03DC-46BD-9E71-F25B7FC11A05}"/>
    <cellStyle name="Итог 3 2 4 4 2 5" xfId="13380" xr:uid="{26E8BB53-7577-439B-BBF4-4B348FCDD89A}"/>
    <cellStyle name="Итог 3 2 4 4 2 6" xfId="19616" xr:uid="{B765051A-A726-4DE9-A620-CC055B3506C3}"/>
    <cellStyle name="Итог 3 2 4 4 3" xfId="1309" xr:uid="{BEC2272B-AAA7-4EC9-AB51-E93E7462FA7F}"/>
    <cellStyle name="Итог 3 2 4 4 3 2" xfId="3574" xr:uid="{DC4A4D61-2F38-4600-8971-6BB09DEAB54F}"/>
    <cellStyle name="Итог 3 2 4 4 3 3" xfId="7600" xr:uid="{12E9C561-932D-4BDE-8C70-89FAF08278B6}"/>
    <cellStyle name="Итог 3 2 4 4 3 4" xfId="11181" xr:uid="{9E51234F-BF3A-406E-9D99-53ECD619FC49}"/>
    <cellStyle name="Итог 3 2 4 4 3 5" xfId="13345" xr:uid="{FA54B4A7-FB6F-47F3-917A-25D4B55FB025}"/>
    <cellStyle name="Итог 3 2 4 4 3 6" xfId="18851" xr:uid="{F1938EBC-9071-401A-A9B2-E322727C43DF}"/>
    <cellStyle name="Итог 3 2 4 4 4" xfId="2990" xr:uid="{51250E46-D067-4779-BE90-D1820F9DE8E5}"/>
    <cellStyle name="Итог 3 2 4 4 5" xfId="6827" xr:uid="{C4F31756-B57E-4587-8E81-139881DAB449}"/>
    <cellStyle name="Итог 3 2 4 4 6" xfId="7812" xr:uid="{47FAD363-8BCE-4B81-BA10-D1056FDE8C5F}"/>
    <cellStyle name="Итог 3 2 4 4 7" xfId="10592" xr:uid="{612A06DA-E45C-4C9A-8EF9-B86859362906}"/>
    <cellStyle name="Итог 3 2 4 4 8" xfId="13999" xr:uid="{37B29062-C8DD-4203-BAC7-1595F4F30DE0}"/>
    <cellStyle name="Итог 3 2 4 4 9" xfId="16452" xr:uid="{1FADA86D-4B35-407C-9798-2329340920DC}"/>
    <cellStyle name="Итог 3 2 4 5" xfId="841" xr:uid="{CB124EA4-EAC4-4D26-B415-E3ADAAABBFEB}"/>
    <cellStyle name="Итог 3 2 4 5 10" xfId="18388" xr:uid="{CA551E44-A6F3-4327-9757-29B138FCA5BC}"/>
    <cellStyle name="Итог 3 2 4 5 2" xfId="2202" xr:uid="{26B9BE5F-8B00-4229-AEC9-268D9A1F80AC}"/>
    <cellStyle name="Итог 3 2 4 5 2 2" xfId="4460" xr:uid="{78899E20-3B3E-4B38-9717-23EB14B2FC2F}"/>
    <cellStyle name="Итог 3 2 4 5 2 3" xfId="9085" xr:uid="{CFEDE982-2DFB-4D6A-8F19-40013F4CF967}"/>
    <cellStyle name="Итог 3 2 4 5 2 4" xfId="12075" xr:uid="{13038157-2CBB-496E-AF51-E4E64A9B9806}"/>
    <cellStyle name="Итог 3 2 4 5 2 5" xfId="14622" xr:uid="{56AB1DE2-C8F0-427A-BE72-1D3EEA2F83F2}"/>
    <cellStyle name="Итог 3 2 4 5 2 6" xfId="19737" xr:uid="{9895E543-94CC-4CA8-87D9-42584E1B3AB1}"/>
    <cellStyle name="Итог 3 2 4 5 3" xfId="1430" xr:uid="{E3BBCC31-62B5-4AB1-9E12-F10E91612BC7}"/>
    <cellStyle name="Итог 3 2 4 5 3 2" xfId="3695" xr:uid="{B72C9D58-FA95-4E12-BF53-8B7D2B627FFF}"/>
    <cellStyle name="Итог 3 2 4 5 3 3" xfId="7296" xr:uid="{292A3553-B3BA-4AAA-8460-2EF399C0DB7A}"/>
    <cellStyle name="Итог 3 2 4 5 3 4" xfId="11302" xr:uid="{6D27A229-C344-4B43-A14A-6B87991CAB54}"/>
    <cellStyle name="Итог 3 2 4 5 3 5" xfId="15446" xr:uid="{9D6F8CDA-F0BF-433A-AABE-E0EA7B6716D0}"/>
    <cellStyle name="Итог 3 2 4 5 3 6" xfId="18972" xr:uid="{2325FEE3-10F8-4139-9E8B-D1FE538E13F4}"/>
    <cellStyle name="Итог 3 2 4 5 4" xfId="3111" xr:uid="{D9F83B1D-C86B-4FD0-9966-FB8057BAEFA9}"/>
    <cellStyle name="Итог 3 2 4 5 5" xfId="6828" xr:uid="{437F38C5-7258-447A-A3A6-0D605C2A5171}"/>
    <cellStyle name="Итог 3 2 4 5 6" xfId="8193" xr:uid="{091348EB-7787-4B75-95C7-348D20551F58}"/>
    <cellStyle name="Итог 3 2 4 5 7" xfId="10713" xr:uid="{D1C3A1D4-010F-4A28-89CF-3782A761B807}"/>
    <cellStyle name="Итог 3 2 4 5 8" xfId="15053" xr:uid="{06FBCC8D-F3A7-46B1-AB63-292256F7F3A8}"/>
    <cellStyle name="Итог 3 2 4 5 9" xfId="16573" xr:uid="{FDADBB45-72F0-4C9B-8FC9-D10ED6F7BF13}"/>
    <cellStyle name="Итог 3 2 4 6" xfId="917" xr:uid="{78350150-57B4-463C-A80E-F108243E485E}"/>
    <cellStyle name="Итог 3 2 4 6 10" xfId="18464" xr:uid="{7C77E2BD-7C71-4966-9CDD-EE0B0931EF21}"/>
    <cellStyle name="Итог 3 2 4 6 2" xfId="2278" xr:uid="{EFD8CC50-4B02-4282-B5DB-16AA488A5E7B}"/>
    <cellStyle name="Итог 3 2 4 6 2 2" xfId="4536" xr:uid="{096455FA-FC1C-4E2E-B319-A5B1C3D329DB}"/>
    <cellStyle name="Итог 3 2 4 6 2 3" xfId="9161" xr:uid="{2D18119D-C916-404E-9790-B313BFD63305}"/>
    <cellStyle name="Итог 3 2 4 6 2 4" xfId="12151" xr:uid="{FFABCD22-68BB-4957-BD41-39367E65EBE3}"/>
    <cellStyle name="Итог 3 2 4 6 2 5" xfId="15570" xr:uid="{DA32E755-16B7-43AB-80D0-5508D84AE1CB}"/>
    <cellStyle name="Итог 3 2 4 6 2 6" xfId="19813" xr:uid="{686E04F4-3C1F-4D8A-8CBD-1A6C577DB69B}"/>
    <cellStyle name="Итог 3 2 4 6 3" xfId="1506" xr:uid="{4397F101-34A3-4D9D-84B1-2CE71D1F0070}"/>
    <cellStyle name="Итог 3 2 4 6 3 2" xfId="3771" xr:uid="{F70027BD-3D0C-4B74-A968-35F83A4F1F8F}"/>
    <cellStyle name="Итог 3 2 4 6 3 3" xfId="7270" xr:uid="{6E6144D1-9F86-4C4F-AF0E-DA1B3B9F1C14}"/>
    <cellStyle name="Итог 3 2 4 6 3 4" xfId="11378" xr:uid="{49703C38-EEC2-45C5-85CA-8B5D4C89C66E}"/>
    <cellStyle name="Итог 3 2 4 6 3 5" xfId="13445" xr:uid="{EE6F8387-D5F0-4774-AB0B-B2A7D72D284E}"/>
    <cellStyle name="Итог 3 2 4 6 3 6" xfId="19048" xr:uid="{CA1ADFB9-B440-43B5-B263-04066012EBAC}"/>
    <cellStyle name="Итог 3 2 4 6 4" xfId="3187" xr:uid="{E828BAB5-1BEB-490D-8362-D8D4307EF737}"/>
    <cellStyle name="Итог 3 2 4 6 5" xfId="6829" xr:uid="{7F88C4C3-046A-44E5-917B-3D07F62C7671}"/>
    <cellStyle name="Итог 3 2 4 6 6" xfId="8126" xr:uid="{1B159936-C83E-495B-AFC5-7C7E769C1C7D}"/>
    <cellStyle name="Итог 3 2 4 6 7" xfId="10789" xr:uid="{5EF52D94-B3CA-47AA-B17C-8032FE4E92E8}"/>
    <cellStyle name="Итог 3 2 4 6 8" xfId="14332" xr:uid="{843F1070-6FE7-4897-B36B-12085E9093AD}"/>
    <cellStyle name="Итог 3 2 4 6 9" xfId="16649" xr:uid="{79632C89-0817-4B9C-8553-029CF32DD89A}"/>
    <cellStyle name="Итог 3 2 4 7" xfId="985" xr:uid="{74AA7F34-4104-415A-ADB5-E8A207CB1351}"/>
    <cellStyle name="Итог 3 2 4 7 10" xfId="18532" xr:uid="{777A9C34-8292-4636-B481-AE581E9BD34D}"/>
    <cellStyle name="Итог 3 2 4 7 2" xfId="2346" xr:uid="{BE06F7CD-6758-4D42-9626-BF7BA69BF6FC}"/>
    <cellStyle name="Итог 3 2 4 7 2 2" xfId="4604" xr:uid="{DA545A47-C884-4879-B2C1-140991D19A26}"/>
    <cellStyle name="Итог 3 2 4 7 2 3" xfId="9229" xr:uid="{E96F8597-7DA3-4BB5-9504-2F2BBB5F6F6B}"/>
    <cellStyle name="Итог 3 2 4 7 2 4" xfId="12219" xr:uid="{504B96A7-D924-4891-BA98-13EFBE044F88}"/>
    <cellStyle name="Итог 3 2 4 7 2 5" xfId="15853" xr:uid="{FF7CFFFD-31E6-42EF-AD2F-09CB38D49844}"/>
    <cellStyle name="Итог 3 2 4 7 2 6" xfId="19881" xr:uid="{CD967AB4-3C84-4849-AA4D-537E7838A2C0}"/>
    <cellStyle name="Итог 3 2 4 7 3" xfId="1574" xr:uid="{9D4BB274-07E1-47C0-97A3-C74193F558BD}"/>
    <cellStyle name="Итог 3 2 4 7 3 2" xfId="3839" xr:uid="{FD0B6590-C03F-47AB-A13E-F8AFB785B429}"/>
    <cellStyle name="Итог 3 2 4 7 3 3" xfId="7549" xr:uid="{11BCE1F6-69D2-43DB-A2E9-CDCAAB294A5B}"/>
    <cellStyle name="Итог 3 2 4 7 3 4" xfId="11446" xr:uid="{FF3900DC-D3C9-4631-B55D-5E575C7DC2F3}"/>
    <cellStyle name="Итог 3 2 4 7 3 5" xfId="15615" xr:uid="{A960D730-7DD5-4EA8-8DAD-76C23A1FD694}"/>
    <cellStyle name="Итог 3 2 4 7 3 6" xfId="19116" xr:uid="{B33475A4-7129-4ED7-8D70-FB2690DD83F1}"/>
    <cellStyle name="Итог 3 2 4 7 4" xfId="3255" xr:uid="{17B8951B-DD7B-46E4-9D35-78175A08B4F1}"/>
    <cellStyle name="Итог 3 2 4 7 5" xfId="6830" xr:uid="{B70C5C59-9B76-4C40-B246-54C221F9DCBA}"/>
    <cellStyle name="Итог 3 2 4 7 6" xfId="8061" xr:uid="{B1899ECC-E554-4752-8668-D87F09096547}"/>
    <cellStyle name="Итог 3 2 4 7 7" xfId="10857" xr:uid="{E6EC1188-78A1-42A4-B62A-290B25F37F3C}"/>
    <cellStyle name="Итог 3 2 4 7 8" xfId="13879" xr:uid="{2280FF80-D495-46AE-ABBC-962C0BD8C13E}"/>
    <cellStyle name="Итог 3 2 4 7 9" xfId="16717" xr:uid="{973106EF-96DD-42EF-A1CF-6E97198D3980}"/>
    <cellStyle name="Итог 3 2 4 8" xfId="1060" xr:uid="{EDA6B70C-EED8-4B0A-BBE0-FE4DD79C3A13}"/>
    <cellStyle name="Итог 3 2 4 8 2" xfId="2421" xr:uid="{2C2DEFAD-B4B2-49A7-850C-DDD1B473392C}"/>
    <cellStyle name="Итог 3 2 4 8 2 2" xfId="4679" xr:uid="{80125833-1F90-4417-B7E5-CAFF455D6CB9}"/>
    <cellStyle name="Итог 3 2 4 8 2 3" xfId="9304" xr:uid="{ECD1AB21-6890-4C92-A449-429CCAA341EB}"/>
    <cellStyle name="Итог 3 2 4 8 2 4" xfId="12294" xr:uid="{E853DB43-DC09-4D0A-80B2-2D4F40F3CC24}"/>
    <cellStyle name="Итог 3 2 4 8 2 5" xfId="13296" xr:uid="{1CC216D5-F1CC-46DC-B49A-44D3358678D3}"/>
    <cellStyle name="Итог 3 2 4 8 2 6" xfId="19956" xr:uid="{3DE477F6-CC78-47E4-B350-5B72BD8B081E}"/>
    <cellStyle name="Итог 3 2 4 8 3" xfId="3330" xr:uid="{7923508A-2ECA-4407-B22D-CE3F6D10FE33}"/>
    <cellStyle name="Итог 3 2 4 8 4" xfId="6831" xr:uid="{6F295304-4EA0-4BCE-9468-ABFD2D28F218}"/>
    <cellStyle name="Итог 3 2 4 8 5" xfId="7986" xr:uid="{E7289A19-5375-49A7-A1B6-B7027219D5AF}"/>
    <cellStyle name="Итог 3 2 4 8 6" xfId="10932" xr:uid="{E70210C9-67E3-4A18-9B35-A19E8574CC5D}"/>
    <cellStyle name="Итог 3 2 4 8 7" xfId="13562" xr:uid="{BD63CC50-EAAC-4033-970F-3EF637C756DD}"/>
    <cellStyle name="Итог 3 2 4 8 8" xfId="18607" xr:uid="{BA75C494-AD33-423C-B359-AA25C89B5A32}"/>
    <cellStyle name="Итог 3 2 4 9" xfId="1628" xr:uid="{FA4A786B-4CBE-4F3B-AA1B-E3DCF229CE6C}"/>
    <cellStyle name="Итог 3 2 4 9 2" xfId="3888" xr:uid="{D6795B32-D086-47EA-B9BA-441B71F17D88}"/>
    <cellStyle name="Итог 3 2 4 9 3" xfId="7386" xr:uid="{3F305735-B04B-4253-B5AA-A832566A7285}"/>
    <cellStyle name="Итог 3 2 4 9 4" xfId="11499" xr:uid="{F3555CF7-7C62-4B4D-AC8A-9B4100A08361}"/>
    <cellStyle name="Итог 3 2 4 9 5" xfId="14894" xr:uid="{5A37B74B-92B8-4F4F-9628-3881F1C642D5}"/>
    <cellStyle name="Итог 3 2 4 9 6" xfId="19165" xr:uid="{1A02766A-6ED5-4AD1-A9DA-887B20E9856A}"/>
    <cellStyle name="Итог 3 2 5" xfId="169" xr:uid="{ACB9115C-7487-431D-BC0B-92F8D24EAC48}"/>
    <cellStyle name="Итог 3 2 5 10" xfId="8497" xr:uid="{29BC7F89-3E0B-4471-B3DD-9FE059C723D3}"/>
    <cellStyle name="Итог 3 2 5 11" xfId="10372" xr:uid="{0438419F-B2A8-4440-BA3D-E35991DBAED1}"/>
    <cellStyle name="Итог 3 2 5 12" xfId="14501" xr:uid="{CD4DE5B5-966F-4A8A-9707-BD02D9B0D4F7}"/>
    <cellStyle name="Итог 3 2 5 13" xfId="16232" xr:uid="{AF49D558-7684-4522-8D1B-F583D169990B}"/>
    <cellStyle name="Итог 3 2 5 14" xfId="17812" xr:uid="{30F61396-0FE5-436A-92C3-E357239A6DBC}"/>
    <cellStyle name="Итог 3 2 5 15" xfId="18048" xr:uid="{AA46110C-1693-4A61-B2BC-E5CF1BF456B5}"/>
    <cellStyle name="Итог 3 2 5 2" xfId="1693" xr:uid="{9DED5776-C179-4C51-9989-319CFF2981AA}"/>
    <cellStyle name="Итог 3 2 5 2 2" xfId="3951" xr:uid="{1828B57F-CAB9-4CAF-BA6F-0987C95F71D4}"/>
    <cellStyle name="Итог 3 2 5 2 3" xfId="6834" xr:uid="{28E1914B-F585-43EA-9794-D9261CFF4FEA}"/>
    <cellStyle name="Итог 3 2 5 2 4" xfId="7230" xr:uid="{0C72EBFF-68E1-476B-8D53-A7D6D9ACBC33}"/>
    <cellStyle name="Итог 3 2 5 2 5" xfId="11565" xr:uid="{6EB3974D-AAD8-4DF7-9209-7F9050E74D48}"/>
    <cellStyle name="Итог 3 2 5 2 6" xfId="15316" xr:uid="{250AC386-C5F0-4923-8350-0DB5FA8E0012}"/>
    <cellStyle name="Итог 3 2 5 2 7" xfId="19228" xr:uid="{67B3EBCB-4715-4099-AD19-026E8B677FE6}"/>
    <cellStyle name="Итог 3 2 5 3" xfId="1892" xr:uid="{DEEED973-270A-4A46-A980-C076C5381A0E}"/>
    <cellStyle name="Итог 3 2 5 3 2" xfId="4150" xr:uid="{78A6FE80-5DEB-4D8A-9C6A-56B3AC59C688}"/>
    <cellStyle name="Итог 3 2 5 3 3" xfId="6835" xr:uid="{5CC6FF29-97D5-40DF-B51A-83536601F37E}"/>
    <cellStyle name="Итог 3 2 5 3 4" xfId="8775" xr:uid="{41915FDF-1794-4AC0-B747-53D115C14B6B}"/>
    <cellStyle name="Итог 3 2 5 3 5" xfId="11765" xr:uid="{2795A199-483D-4CE4-B951-6AAE89EBDE73}"/>
    <cellStyle name="Итог 3 2 5 3 6" xfId="14949" xr:uid="{B6C7FA40-6267-4C8B-B1FB-4D14354AADF6}"/>
    <cellStyle name="Итог 3 2 5 3 7" xfId="19427" xr:uid="{A4AD22E3-CA19-4531-BF91-6C9CC08FC092}"/>
    <cellStyle name="Итог 3 2 5 4" xfId="1089" xr:uid="{1FE3B07C-DC42-4B17-BCC6-E2B6F44DC330}"/>
    <cellStyle name="Итог 3 2 5 4 2" xfId="3354" xr:uid="{4841EE04-9F0A-4D6D-AB14-C5929EAC9621}"/>
    <cellStyle name="Итог 3 2 5 4 3" xfId="6836" xr:uid="{C228968D-A0A9-4BF0-8A03-3E7033FC463E}"/>
    <cellStyle name="Итог 3 2 5 4 4" xfId="7953" xr:uid="{C956558F-4D8B-4A06-9FA0-8B7A7A058496}"/>
    <cellStyle name="Итог 3 2 5 4 5" xfId="10961" xr:uid="{378966C2-B1D8-45DB-A791-5762DEE36785}"/>
    <cellStyle name="Итог 3 2 5 4 6" xfId="15323" xr:uid="{14840216-42FF-491F-AA0E-31C55EBFA10C}"/>
    <cellStyle name="Итог 3 2 5 4 7" xfId="18631" xr:uid="{97DF0694-D23D-4841-83EB-19A37B6C534C}"/>
    <cellStyle name="Итог 3 2 5 5" xfId="2631" xr:uid="{13C65D43-99F3-48C6-B31D-770431B1B6A8}"/>
    <cellStyle name="Итог 3 2 5 5 2" xfId="4881" xr:uid="{5F21E135-4F06-48DE-9855-CDBC45F740A0}"/>
    <cellStyle name="Итог 3 2 5 5 3" xfId="6837" xr:uid="{E0293F07-D3B3-471D-81C6-CBB838EA4BCA}"/>
    <cellStyle name="Итог 3 2 5 5 4" xfId="9512" xr:uid="{E96C6F76-DCFF-4B54-857F-B9BCB5299682}"/>
    <cellStyle name="Итог 3 2 5 5 5" xfId="12502" xr:uid="{98FA733C-F17C-479D-9E1E-3E5FB9748C01}"/>
    <cellStyle name="Итог 3 2 5 5 6" xfId="14626" xr:uid="{CF471A15-AFE2-4876-AFD1-749B99EBD0F9}"/>
    <cellStyle name="Итог 3 2 5 5 7" xfId="16934" xr:uid="{38292DE9-224B-4096-88E2-8F8D60E3321D}"/>
    <cellStyle name="Итог 3 2 5 5 8" xfId="20160" xr:uid="{E22444EA-9FAD-4793-8525-94A3379BEA29}"/>
    <cellStyle name="Итог 3 2 5 6" xfId="2774" xr:uid="{63B23C6F-C7B1-4CA4-88F9-596B2FBC3C4F}"/>
    <cellStyle name="Итог 3 2 5 6 2" xfId="5024" xr:uid="{F5BC0B17-B537-487B-8500-F58A59997DAC}"/>
    <cellStyle name="Итог 3 2 5 6 3" xfId="6838" xr:uid="{B9DFFCA7-E2D6-4036-9D96-8DECC6F99B39}"/>
    <cellStyle name="Итог 3 2 5 6 4" xfId="9655" xr:uid="{7FDECA68-1942-4288-A5D6-DC295C4A5FF0}"/>
    <cellStyle name="Итог 3 2 5 6 5" xfId="12645" xr:uid="{6A5A7E9A-EFC5-492D-9D9B-445373973E15}"/>
    <cellStyle name="Итог 3 2 5 6 6" xfId="14487" xr:uid="{7981C0F0-8059-4639-9A55-0E228FFC048A}"/>
    <cellStyle name="Итог 3 2 5 6 7" xfId="17077" xr:uid="{C38CD095-F09E-4405-859F-33F6F515FE09}"/>
    <cellStyle name="Итог 3 2 5 6 8" xfId="20303" xr:uid="{6F8800F9-E3E3-4514-96DD-A2101807F2F7}"/>
    <cellStyle name="Итог 3 2 5 7" xfId="500" xr:uid="{621C5101-1655-4596-931F-F3083B52153F}"/>
    <cellStyle name="Итог 3 2 5 7 2" xfId="5232" xr:uid="{7BBEF6D7-3703-4DEC-9FE6-1FDF38B46785}"/>
    <cellStyle name="Итог 3 2 5 7 3" xfId="9861" xr:uid="{94F1B745-66F4-44E5-9249-39AFF3E43676}"/>
    <cellStyle name="Итог 3 2 5 7 4" xfId="12853" xr:uid="{A9A6321D-6A9E-429B-A403-5DA868164F10}"/>
    <cellStyle name="Итог 3 2 5 7 5" xfId="15178" xr:uid="{79040272-7D68-4749-AF08-81E86CA9CF52}"/>
    <cellStyle name="Итог 3 2 5 7 6" xfId="17283" xr:uid="{0E6BB0D8-0FAC-4010-8434-40925B787D37}"/>
    <cellStyle name="Итог 3 2 5 8" xfId="5508" xr:uid="{96A52B91-545E-4290-A873-FB26C9044D20}"/>
    <cellStyle name="Итог 3 2 5 8 2" xfId="10139" xr:uid="{D821FA99-6252-4459-B1A7-BF5DC502A463}"/>
    <cellStyle name="Итог 3 2 5 8 3" xfId="13131" xr:uid="{0F3F143A-9FEC-4A27-BEDC-975F0A5DF8E4}"/>
    <cellStyle name="Итог 3 2 5 8 4" xfId="14029" xr:uid="{06510B3D-AF45-443E-8A2A-AAA0EA960519}"/>
    <cellStyle name="Итог 3 2 5 8 5" xfId="17557" xr:uid="{9C8B3D55-097B-4D18-A563-AFE2B1DF68C3}"/>
    <cellStyle name="Итог 3 2 5 9" xfId="6832" xr:uid="{E44A3C6D-CF06-4139-8084-6D511D0D5894}"/>
    <cellStyle name="Итог 3 2 6" xfId="245" xr:uid="{66032AF1-ACA2-43E2-85A3-DDA5223C5380}"/>
    <cellStyle name="Итог 3 2 6 10" xfId="8419" xr:uid="{B49536FE-6849-425C-A21B-834A9678CA28}"/>
    <cellStyle name="Итог 3 2 6 11" xfId="10452" xr:uid="{6BB67D8C-E6E5-4522-857B-EF6B16897357}"/>
    <cellStyle name="Итог 3 2 6 12" xfId="14292" xr:uid="{406E9747-726B-4B21-900F-4F5271DB7636}"/>
    <cellStyle name="Итог 3 2 6 13" xfId="16312" xr:uid="{CC773A82-B1D7-4A7F-9BEC-7D6E0F70AC7F}"/>
    <cellStyle name="Итог 3 2 6 14" xfId="17888" xr:uid="{697E692C-B858-4DFE-B16D-B193E9A5599B}"/>
    <cellStyle name="Итог 3 2 6 15" xfId="18123" xr:uid="{F6D50ED8-9A66-4842-B1AE-2A6A9F9B696E}"/>
    <cellStyle name="Итог 3 2 6 2" xfId="1768" xr:uid="{59797349-DF68-4769-B967-0145D646B6ED}"/>
    <cellStyle name="Итог 3 2 6 2 2" xfId="4026" xr:uid="{90F6EEBF-09A0-4B39-AA01-5E5251EE6AC6}"/>
    <cellStyle name="Итог 3 2 6 2 3" xfId="6165" xr:uid="{FD62D089-37B9-4E1D-9482-BE4C2669F7AA}"/>
    <cellStyle name="Итог 3 2 6 2 4" xfId="7253" xr:uid="{F8A95D3E-7EF3-4E86-92B0-0071289D5BF8}"/>
    <cellStyle name="Итог 3 2 6 2 5" xfId="11641" xr:uid="{27A05FB9-ABCA-4F9F-BD00-F8BA7A771C35}"/>
    <cellStyle name="Итог 3 2 6 2 6" xfId="14863" xr:uid="{B468B81C-C245-4C8C-B856-D471106209AB}"/>
    <cellStyle name="Итог 3 2 6 2 7" xfId="19303" xr:uid="{2DC410D7-FB02-4F63-A1F8-C2D120CCB81E}"/>
    <cellStyle name="Итог 3 2 6 3" xfId="1667" xr:uid="{139996B5-D535-45D1-87E4-4D02505A6DDE}"/>
    <cellStyle name="Итог 3 2 6 3 2" xfId="3927" xr:uid="{7969ED03-2120-4E30-A06F-2DACF16A59FA}"/>
    <cellStyle name="Итог 3 2 6 3 3" xfId="6167" xr:uid="{61F1B749-B4D3-4914-B953-03C64F2FB8AE}"/>
    <cellStyle name="Итог 3 2 6 3 4" xfId="7269" xr:uid="{B7C40613-3302-4480-975F-C4D1F52DA9EA}"/>
    <cellStyle name="Итог 3 2 6 3 5" xfId="11538" xr:uid="{1D7701B6-D3D1-430B-9638-B0E0EE066B84}"/>
    <cellStyle name="Итог 3 2 6 3 6" xfId="15031" xr:uid="{C3784AD0-D67D-4546-A2FA-FB21DDEEF2FC}"/>
    <cellStyle name="Итог 3 2 6 3 7" xfId="19204" xr:uid="{1F42E9EC-AFB0-4F51-9FDA-088852B42697}"/>
    <cellStyle name="Итог 3 2 6 4" xfId="1169" xr:uid="{5EEA5E5C-D6F8-4DC4-A209-65C10DE2C01E}"/>
    <cellStyle name="Итог 3 2 6 4 2" xfId="3434" xr:uid="{0896A518-1BE3-44D8-A416-27EE307E244E}"/>
    <cellStyle name="Итог 3 2 6 4 3" xfId="6169" xr:uid="{EE339889-444A-4B9F-997A-2D06659DE599}"/>
    <cellStyle name="Итог 3 2 6 4 4" xfId="7870" xr:uid="{D10E8EE4-2AA3-4158-95A4-3C71B05E5FA2}"/>
    <cellStyle name="Итог 3 2 6 4 5" xfId="11041" xr:uid="{343E1236-48F6-49AC-94BA-81D5E3782A45}"/>
    <cellStyle name="Итог 3 2 6 4 6" xfId="15670" xr:uid="{CC2F3231-7206-41F8-946C-2F1BFDD9DC9D}"/>
    <cellStyle name="Итог 3 2 6 4 7" xfId="18711" xr:uid="{EFCA2B96-B25D-4870-82D6-31A1A38EFA4A}"/>
    <cellStyle name="Итог 3 2 6 5" xfId="2466" xr:uid="{262236E9-B368-43BE-8451-C0DB28D494FD}"/>
    <cellStyle name="Итог 3 2 6 5 2" xfId="4722" xr:uid="{DB6E3A6A-4F79-4B0F-8201-C7D6D0729B2D}"/>
    <cellStyle name="Итог 3 2 6 5 3" xfId="6171" xr:uid="{E3135CEE-8A9B-475D-B6F6-41E4419D45F8}"/>
    <cellStyle name="Итог 3 2 6 5 4" xfId="9349" xr:uid="{1CAF0DDB-D6C6-4C73-97B0-2C4BE4DECAF4}"/>
    <cellStyle name="Итог 3 2 6 5 5" xfId="12339" xr:uid="{E56CFDEA-EB67-4FA5-9A21-9117CCC56269}"/>
    <cellStyle name="Итог 3 2 6 5 6" xfId="14426" xr:uid="{A1719DE7-C1CD-467D-A96E-7CC0BBA9C17F}"/>
    <cellStyle name="Итог 3 2 6 5 7" xfId="16775" xr:uid="{B66B5C8D-8949-4F96-A2FB-3E603488EE2F}"/>
    <cellStyle name="Итог 3 2 6 5 8" xfId="19999" xr:uid="{9F391FC4-0F7F-4B3B-844F-68CB78876269}"/>
    <cellStyle name="Итог 3 2 6 6" xfId="2849" xr:uid="{3A6DFD7F-9096-41A5-868E-6EEBBBF672CE}"/>
    <cellStyle name="Итог 3 2 6 6 2" xfId="5099" xr:uid="{AD8B8C74-5188-4E05-B2A7-C1A701F5956C}"/>
    <cellStyle name="Итог 3 2 6 6 3" xfId="6841" xr:uid="{A6A48E56-3828-4C84-B565-9F5573D7E7EC}"/>
    <cellStyle name="Итог 3 2 6 6 4" xfId="9730" xr:uid="{0D972F73-BE42-41EB-B410-731637AFD5C4}"/>
    <cellStyle name="Итог 3 2 6 6 5" xfId="12720" xr:uid="{564E6684-6BB8-4690-BB2F-9C0B119ACFB1}"/>
    <cellStyle name="Итог 3 2 6 6 6" xfId="15168" xr:uid="{0D35EE31-E417-4415-AC4A-BC560FB9C542}"/>
    <cellStyle name="Итог 3 2 6 6 7" xfId="17152" xr:uid="{87E3A9B8-A548-4B28-A8DE-1B0D483CDA33}"/>
    <cellStyle name="Итог 3 2 6 6 8" xfId="20378" xr:uid="{9FE8C7C7-668C-4E54-A03C-B7C0543193D9}"/>
    <cellStyle name="Итог 3 2 6 7" xfId="580" xr:uid="{917ECC56-ED41-4482-82CB-9B96F5ADD483}"/>
    <cellStyle name="Итог 3 2 6 7 2" xfId="5342" xr:uid="{2CFC1F7C-62C6-4ED5-AECA-D3B85D137D77}"/>
    <cellStyle name="Итог 3 2 6 7 3" xfId="9971" xr:uid="{B2722379-BB12-483B-99C4-184F34EBBEEA}"/>
    <cellStyle name="Итог 3 2 6 7 4" xfId="12963" xr:uid="{02C8824B-F9D5-4945-8638-5473AF7CAB94}"/>
    <cellStyle name="Итог 3 2 6 7 5" xfId="14748" xr:uid="{B3785FFD-CC72-4CA0-A12D-7999E51D37AC}"/>
    <cellStyle name="Итог 3 2 6 7 6" xfId="17392" xr:uid="{2E234AD0-147E-444D-826A-513674CB5497}"/>
    <cellStyle name="Итог 3 2 6 8" xfId="5583" xr:uid="{8140115A-B8DB-46A4-A42F-B5A8F2294AFF}"/>
    <cellStyle name="Итог 3 2 6 8 2" xfId="10214" xr:uid="{4D0382B1-4225-4760-A998-DDCF5B0DB801}"/>
    <cellStyle name="Итог 3 2 6 8 3" xfId="13206" xr:uid="{13266881-F691-4919-94FC-8EB053598EA0}"/>
    <cellStyle name="Итог 3 2 6 8 4" xfId="13565" xr:uid="{6CDEF131-9DBC-4A7A-8E62-FCD833D71F47}"/>
    <cellStyle name="Итог 3 2 6 8 5" xfId="17632" xr:uid="{CF39F4CF-9021-489A-938A-BA2F5CD7B85F}"/>
    <cellStyle name="Итог 3 2 6 9" xfId="6839" xr:uid="{2CB49144-7D14-4C15-B8A6-2190551A68F1}"/>
    <cellStyle name="Итог 3 2 7" xfId="660" xr:uid="{5B8C8234-1E64-4670-A16C-BBF031444FD2}"/>
    <cellStyle name="Итог 3 2 7 10" xfId="18207" xr:uid="{C6171AC2-E501-4D7B-9A4E-E6D396393D34}"/>
    <cellStyle name="Итог 3 2 7 2" xfId="2021" xr:uid="{13456F39-E141-4B45-8D8C-DE96C0A9FE25}"/>
    <cellStyle name="Итог 3 2 7 2 2" xfId="4279" xr:uid="{A405552B-46DD-4C5E-91B7-41C87DCFC662}"/>
    <cellStyle name="Итог 3 2 7 2 3" xfId="8904" xr:uid="{0F2E2349-64E9-4E2C-BA5A-C6763542F076}"/>
    <cellStyle name="Итог 3 2 7 2 4" xfId="11894" xr:uid="{89350BE6-B393-4ADD-BE4A-4288CE419795}"/>
    <cellStyle name="Итог 3 2 7 2 5" xfId="14315" xr:uid="{33441211-5133-4A95-89E3-509518CCE200}"/>
    <cellStyle name="Итог 3 2 7 2 6" xfId="19556" xr:uid="{0EE4E5D1-462B-4D65-B90E-AF1B4F5B6DAB}"/>
    <cellStyle name="Итог 3 2 7 3" xfId="1249" xr:uid="{24A4CB50-0FC0-4905-91DB-614304270D5A}"/>
    <cellStyle name="Итог 3 2 7 3 2" xfId="3514" xr:uid="{A0DF133B-756C-4A7E-B107-0BF5CB08E880}"/>
    <cellStyle name="Итог 3 2 7 3 3" xfId="7790" xr:uid="{36CE890C-4DA8-48D3-AAFE-C40DBBFB5C5C}"/>
    <cellStyle name="Итог 3 2 7 3 4" xfId="11121" xr:uid="{3E6ADD85-B146-4DDD-9B40-4DD11292C4B1}"/>
    <cellStyle name="Итог 3 2 7 3 5" xfId="13794" xr:uid="{B2482AC0-6BD3-40AB-A65F-1D40C93EA2D5}"/>
    <cellStyle name="Итог 3 2 7 3 6" xfId="18791" xr:uid="{4970E741-9048-4A6E-81F4-58B107CF1304}"/>
    <cellStyle name="Итог 3 2 7 4" xfId="2930" xr:uid="{A546CB36-8E88-4ED8-BE88-6CCEDC1C16A0}"/>
    <cellStyle name="Итог 3 2 7 5" xfId="6842" xr:uid="{F5D8B2C0-22A2-4F09-A582-96E0F209FF49}"/>
    <cellStyle name="Итог 3 2 7 6" xfId="7700" xr:uid="{8C9F958B-E133-418C-A49A-E64558B97B8A}"/>
    <cellStyle name="Итог 3 2 7 7" xfId="10532" xr:uid="{BCF3DB03-461D-428D-9FB9-A9DE82287425}"/>
    <cellStyle name="Итог 3 2 7 8" xfId="15277" xr:uid="{010092C0-AE8E-4AB8-87CC-CF95C6C2B714}"/>
    <cellStyle name="Итог 3 2 7 9" xfId="16392" xr:uid="{D03CFABE-3F1C-4872-8ABB-2C1FF792A93B}"/>
    <cellStyle name="Итог 3 2 8" xfId="781" xr:uid="{6EFA876F-C94C-4811-B155-42FE42ECFB04}"/>
    <cellStyle name="Итог 3 2 8 10" xfId="18328" xr:uid="{3A8A6BB2-7CCA-4D63-8FD6-8622EC5B0C1D}"/>
    <cellStyle name="Итог 3 2 8 2" xfId="2142" xr:uid="{296A1C49-B35A-44DF-9FA7-CF7F8986E071}"/>
    <cellStyle name="Итог 3 2 8 2 2" xfId="4400" xr:uid="{990868A6-FBAB-4F0E-8B8F-69ABBA996461}"/>
    <cellStyle name="Итог 3 2 8 2 3" xfId="9025" xr:uid="{D11A15CF-BFD8-406F-9477-72BCA40CFCE9}"/>
    <cellStyle name="Итог 3 2 8 2 4" xfId="12015" xr:uid="{54931F09-17D7-48CA-BEDD-3F8F689CEA4C}"/>
    <cellStyle name="Итог 3 2 8 2 5" xfId="14690" xr:uid="{FF5E6CCE-D176-4853-A588-4DAFFF63C2B4}"/>
    <cellStyle name="Итог 3 2 8 2 6" xfId="19677" xr:uid="{15A227C4-DB2D-4A73-8A21-ADE8B26588D9}"/>
    <cellStyle name="Итог 3 2 8 3" xfId="1370" xr:uid="{77F15478-608B-484F-B56F-3D7677DAD642}"/>
    <cellStyle name="Итог 3 2 8 3 2" xfId="3635" xr:uid="{4E06E65B-3A30-4A48-98F9-8AED13323ADD}"/>
    <cellStyle name="Итог 3 2 8 3 3" xfId="7687" xr:uid="{014793DD-1CC8-4EC2-807A-E9FED574CCDA}"/>
    <cellStyle name="Итог 3 2 8 3 4" xfId="11242" xr:uid="{DFF523F1-AE82-447A-B05E-B8D0A0BC6C7C}"/>
    <cellStyle name="Итог 3 2 8 3 5" xfId="14006" xr:uid="{D2A2AF84-E3B9-4F11-95CF-3BFB74C617A3}"/>
    <cellStyle name="Итог 3 2 8 3 6" xfId="18912" xr:uid="{F952062F-059B-43ED-B4E2-AB5595622053}"/>
    <cellStyle name="Итог 3 2 8 4" xfId="3051" xr:uid="{D13C9818-137F-4958-AD5F-4B41A4E0BD65}"/>
    <cellStyle name="Итог 3 2 8 5" xfId="6844" xr:uid="{80D20BFC-2A3E-4AA1-8CF7-A4C5C9994B39}"/>
    <cellStyle name="Итог 3 2 8 6" xfId="8251" xr:uid="{D8BB750A-9FB1-4C1A-8B62-03F2862A4981}"/>
    <cellStyle name="Итог 3 2 8 7" xfId="10653" xr:uid="{1C854C07-8A9F-4830-8586-1E51C52C2477}"/>
    <cellStyle name="Итог 3 2 8 8" xfId="13494" xr:uid="{0A21927E-739A-4941-BD4D-12E1106B8380}"/>
    <cellStyle name="Итог 3 2 8 9" xfId="16513" xr:uid="{970B2496-49F3-4B6E-9678-C54E5D094C42}"/>
    <cellStyle name="Итог 3 2 9" xfId="857" xr:uid="{9C058C37-55E1-4351-8C6A-28B6EB2472DA}"/>
    <cellStyle name="Итог 3 2 9 10" xfId="18404" xr:uid="{8F534AA4-4D6E-4FC1-814E-62F40A985133}"/>
    <cellStyle name="Итог 3 2 9 2" xfId="2218" xr:uid="{055F43EF-085C-49C7-A97C-D659EB6EEB0E}"/>
    <cellStyle name="Итог 3 2 9 2 2" xfId="4476" xr:uid="{956A500D-5E75-4176-953E-93B8E93116E3}"/>
    <cellStyle name="Итог 3 2 9 2 3" xfId="9101" xr:uid="{69828DF9-7A23-4FF2-9055-3C52A1B9B078}"/>
    <cellStyle name="Итог 3 2 9 2 4" xfId="12091" xr:uid="{23A7A813-2591-4EE6-976E-4F4FFB4B1184}"/>
    <cellStyle name="Итог 3 2 9 2 5" xfId="15184" xr:uid="{CE1475F4-1438-491B-B0DF-E69B4D0A430E}"/>
    <cellStyle name="Итог 3 2 9 2 6" xfId="19753" xr:uid="{39A07B9E-5AB4-4443-8633-18EFA6BFAD79}"/>
    <cellStyle name="Итог 3 2 9 3" xfId="1446" xr:uid="{8A477CC6-33A1-4FC9-B27C-EE87F4C15E77}"/>
    <cellStyle name="Итог 3 2 9 3 2" xfId="3711" xr:uid="{31928DF6-78FF-4683-BB9E-679E12655AAF}"/>
    <cellStyle name="Итог 3 2 9 3 3" xfId="7644" xr:uid="{BE7B5AF8-47DC-4C8D-9099-7F7FDA2ACEE2}"/>
    <cellStyle name="Итог 3 2 9 3 4" xfId="11318" xr:uid="{FDD35FA4-B555-4D51-8E1D-9D19E02BA8AB}"/>
    <cellStyle name="Итог 3 2 9 3 5" xfId="15348" xr:uid="{0F87A77D-2128-478B-A8B9-063782DDA9C0}"/>
    <cellStyle name="Итог 3 2 9 3 6" xfId="18988" xr:uid="{4C6B0406-8AC8-43AD-801A-11D39E46C5A7}"/>
    <cellStyle name="Итог 3 2 9 4" xfId="3127" xr:uid="{1B7E1DC7-5CA4-4C56-80F4-1E861BEAFB02}"/>
    <cellStyle name="Итог 3 2 9 5" xfId="6846" xr:uid="{4BA9CD4B-ECD6-49DA-93B8-51964D4873E6}"/>
    <cellStyle name="Итог 3 2 9 6" xfId="8177" xr:uid="{5EF5C85F-5F0A-4B0C-B136-F08DF0D2A01B}"/>
    <cellStyle name="Итог 3 2 9 7" xfId="10729" xr:uid="{B86A5CCC-D8A8-474F-9662-6A65CE2C1593}"/>
    <cellStyle name="Итог 3 2 9 8" xfId="16063" xr:uid="{B426D1EA-0360-460D-A0A5-3411D7CEB68D}"/>
    <cellStyle name="Итог 3 2 9 9" xfId="16589" xr:uid="{29893A52-8242-403D-86BB-BDDC39B31B56}"/>
    <cellStyle name="Итог 3 20" xfId="8564" xr:uid="{D4E12ADF-3AF5-4FD5-B443-AB3D858A3C50}"/>
    <cellStyle name="Итог 3 21" xfId="10286" xr:uid="{0F1DCAE9-4FB6-4527-BE22-A701AACD48E4}"/>
    <cellStyle name="Итог 3 22" xfId="14221" xr:uid="{02519C64-C896-45D9-A856-18E9DAD127AB}"/>
    <cellStyle name="Итог 3 23" xfId="13983" xr:uid="{9C4DB6FD-7C0D-4492-9809-4E1BA208B577}"/>
    <cellStyle name="Итог 3 24" xfId="17713" xr:uid="{D179D477-E63E-4246-AEF4-9F96CD8C9059}"/>
    <cellStyle name="Итог 3 25" xfId="17953" xr:uid="{F1DB840D-4646-460B-BEA2-7F94B11B9E99}"/>
    <cellStyle name="Итог 3 3" xfId="100" xr:uid="{00000000-0005-0000-0000-00005D000000}"/>
    <cellStyle name="Итог 3 3 10" xfId="2537" xr:uid="{F918D436-BF5C-474C-A7CA-DEA5AA6288DB}"/>
    <cellStyle name="Итог 3 3 10 2" xfId="4790" xr:uid="{CF6BC691-850A-4A3E-8F14-8BE740310378}"/>
    <cellStyle name="Итог 3 3 10 3" xfId="9419" xr:uid="{F7096B6C-649A-4E3D-94D8-AE8FDDF67EDD}"/>
    <cellStyle name="Итог 3 3 10 4" xfId="12409" xr:uid="{D90D5D92-D811-4129-BC0B-4FBD13309E4B}"/>
    <cellStyle name="Итог 3 3 10 5" xfId="15893" xr:uid="{F1862B86-8F9E-4825-AF4D-6747E6BF24FC}"/>
    <cellStyle name="Итог 3 3 10 6" xfId="16843" xr:uid="{851E1AF2-5618-490D-84ED-450EE2E024E5}"/>
    <cellStyle name="Итог 3 3 10 7" xfId="20068" xr:uid="{6563852C-E8CE-400F-B696-DD365AA06D9C}"/>
    <cellStyle name="Итог 3 3 11" xfId="2709" xr:uid="{28015FAA-C1D4-4EC2-91BA-227B524B6D00}"/>
    <cellStyle name="Итог 3 3 11 2" xfId="4959" xr:uid="{8E0AAE61-6BF9-4779-B968-B5E072697C79}"/>
    <cellStyle name="Итог 3 3 11 3" xfId="9590" xr:uid="{50CE32ED-A686-4BE6-9284-64815FAF9200}"/>
    <cellStyle name="Итог 3 3 11 4" xfId="12580" xr:uid="{396360B3-79B0-4667-9E6C-B23E612C4E4B}"/>
    <cellStyle name="Итог 3 3 11 5" xfId="13936" xr:uid="{31A5736F-7F55-4585-B45C-811355EE3469}"/>
    <cellStyle name="Итог 3 3 11 6" xfId="17012" xr:uid="{DE599ED0-A528-435A-9AF9-DB0C663F9E57}"/>
    <cellStyle name="Итог 3 3 11 7" xfId="20238" xr:uid="{602C29DB-802D-4155-AEBA-536A32775A5D}"/>
    <cellStyle name="Итог 3 3 12" xfId="445" xr:uid="{875C667C-0DC8-48B0-8D90-2B6B7FBDCE09}"/>
    <cellStyle name="Итог 3 3 12 2" xfId="5333" xr:uid="{862219CE-1325-4B86-81BC-8D29F9F0F228}"/>
    <cellStyle name="Итог 3 3 12 3" xfId="9962" xr:uid="{B27036FD-1414-400F-858C-CE90C6F35C4F}"/>
    <cellStyle name="Итог 3 3 12 4" xfId="12954" xr:uid="{43D7D27F-FD36-4616-A2DA-192ECE1A1729}"/>
    <cellStyle name="Итог 3 3 12 5" xfId="13621" xr:uid="{3D61F454-4FB9-4285-B1AB-ACA2A4F19F94}"/>
    <cellStyle name="Итог 3 3 12 6" xfId="17383" xr:uid="{ED97AEFF-CA16-4633-870F-4D1C1A5E72BC}"/>
    <cellStyle name="Итог 3 3 13" xfId="5443" xr:uid="{16FDDA9E-DDD8-45C1-BBA4-D422CA27EAB2}"/>
    <cellStyle name="Итог 3 3 13 2" xfId="10074" xr:uid="{6DE4F4D5-DF1A-4763-AC20-622D1469C048}"/>
    <cellStyle name="Итог 3 3 13 3" xfId="13066" xr:uid="{E17D154B-5D7E-4EB8-A069-C0AD0A820A67}"/>
    <cellStyle name="Итог 3 3 13 4" xfId="14566" xr:uid="{EED0B093-7E1E-4653-A57A-916862C0F31B}"/>
    <cellStyle name="Итог 3 3 13 5" xfId="17492" xr:uid="{F8E799CA-F967-41D8-80D3-43E34204665D}"/>
    <cellStyle name="Итог 3 3 14" xfId="6847" xr:uid="{2802A084-E0C6-4E26-BDF5-483A6C1ED70B}"/>
    <cellStyle name="Итог 3 3 15" xfId="8540" xr:uid="{A2DECEC5-42F5-4765-8ED0-7D0588710B33}"/>
    <cellStyle name="Итог 3 3 16" xfId="10317" xr:uid="{6FEFFBFF-BFF4-4D44-9344-ED169F36EF85}"/>
    <cellStyle name="Итог 3 3 17" xfId="14903" xr:uid="{A7C91F94-3C63-4BD7-BC98-FFD31858B06B}"/>
    <cellStyle name="Итог 3 3 18" xfId="16177" xr:uid="{37A1EF5D-A349-438A-9B8E-267C1B88B484}"/>
    <cellStyle name="Итог 3 3 19" xfId="17744" xr:uid="{AC25CFD4-1A8A-406D-9BD6-F55E42C476F5}"/>
    <cellStyle name="Итог 3 3 2" xfId="189" xr:uid="{CF2B3888-5042-4A21-BB05-8EC479338AAD}"/>
    <cellStyle name="Итог 3 3 2 10" xfId="8472" xr:uid="{F9AC2672-868E-4F2C-B1B1-C9498BDA90B9}"/>
    <cellStyle name="Итог 3 3 2 11" xfId="10392" xr:uid="{A297AABA-7CDD-41D7-AB21-8287AFFB668E}"/>
    <cellStyle name="Итог 3 3 2 12" xfId="15452" xr:uid="{4E2B102C-8F78-4052-9D20-ED42C36944D9}"/>
    <cellStyle name="Итог 3 3 2 13" xfId="16252" xr:uid="{C6FA7A02-9146-4D62-B6C9-858C90EBE12D}"/>
    <cellStyle name="Итог 3 3 2 14" xfId="17832" xr:uid="{36CDF182-7A9D-44C6-AC8D-9A8704F23A6A}"/>
    <cellStyle name="Итог 3 3 2 15" xfId="18068" xr:uid="{369CB76E-266C-4D1A-9CBE-89777A3DE363}"/>
    <cellStyle name="Итог 3 3 2 2" xfId="1713" xr:uid="{10D5202C-8A14-438C-A3C5-2F6242525D88}"/>
    <cellStyle name="Итог 3 3 2 2 2" xfId="3971" xr:uid="{F7E41D13-1393-4B1A-A64A-5C0943EF1B77}"/>
    <cellStyle name="Итог 3 3 2 2 3" xfId="6849" xr:uid="{2B9802A5-3E12-4242-8479-CE506B2F2373}"/>
    <cellStyle name="Итог 3 3 2 2 4" xfId="7284" xr:uid="{40F8F1D4-4CDA-4360-983B-D8591F13A4FA}"/>
    <cellStyle name="Итог 3 3 2 2 5" xfId="11585" xr:uid="{61860C28-D609-46AC-BA31-3E1AF4A652B4}"/>
    <cellStyle name="Итог 3 3 2 2 6" xfId="15821" xr:uid="{603AE9FC-77C4-488F-8A2C-4246D0361E16}"/>
    <cellStyle name="Итог 3 3 2 2 7" xfId="19248" xr:uid="{6C0BD2ED-C0FD-4A60-B93E-30A5BBB5B17C}"/>
    <cellStyle name="Итог 3 3 2 3" xfId="1654" xr:uid="{5E426903-557E-4694-9FAE-BD795D402BF5}"/>
    <cellStyle name="Итог 3 3 2 3 2" xfId="3914" xr:uid="{3187D986-BA6A-495C-9D57-05807AA6A8BF}"/>
    <cellStyle name="Итог 3 3 2 3 3" xfId="6850" xr:uid="{EF6DF7D9-3290-46F3-974B-31F172419E1C}"/>
    <cellStyle name="Итог 3 3 2 3 4" xfId="7495" xr:uid="{32126A22-7591-42F9-9723-2D3403E1C9CC}"/>
    <cellStyle name="Итог 3 3 2 3 5" xfId="11525" xr:uid="{5E7A3280-9A2A-4301-B9FA-7AF80C21D5D2}"/>
    <cellStyle name="Итог 3 3 2 3 6" xfId="13375" xr:uid="{A3A7F13A-400D-40A0-AF3A-7D4968B7C297}"/>
    <cellStyle name="Итог 3 3 2 3 7" xfId="19191" xr:uid="{F2B684DB-D7EF-4F16-9D9B-8621CB2CB73B}"/>
    <cellStyle name="Итог 3 3 2 4" xfId="1109" xr:uid="{B62F0899-E311-4ED4-8B24-6D1F08FC50EF}"/>
    <cellStyle name="Итог 3 3 2 4 2" xfId="3374" xr:uid="{B0B58796-3805-495D-92CA-F45EDFFF9390}"/>
    <cellStyle name="Итог 3 3 2 4 3" xfId="6851" xr:uid="{E02880F1-392C-4952-9B7A-1E978259F8BD}"/>
    <cellStyle name="Итог 3 3 2 4 4" xfId="7934" xr:uid="{1E270D34-0D3D-4A49-BFB5-6A2142029AD6}"/>
    <cellStyle name="Итог 3 3 2 4 5" xfId="10981" xr:uid="{D20B49F2-0D0A-4DD3-A0C1-9EDB289FD006}"/>
    <cellStyle name="Итог 3 3 2 4 6" xfId="15751" xr:uid="{7E1EEF61-6799-4976-B9AA-FF9739D5DBEA}"/>
    <cellStyle name="Итог 3 3 2 4 7" xfId="18651" xr:uid="{2690E1C5-2A91-4120-A394-0EFF5B267F7A}"/>
    <cellStyle name="Итог 3 3 2 5" xfId="2524" xr:uid="{92466229-3564-4C79-A935-61B6A315AFC3}"/>
    <cellStyle name="Итог 3 3 2 5 2" xfId="4779" xr:uid="{F73829D9-62A4-49A1-9855-81B6044CD4D2}"/>
    <cellStyle name="Итог 3 3 2 5 3" xfId="6852" xr:uid="{969EB087-997B-4A06-9B3B-2564C1BF639A}"/>
    <cellStyle name="Итог 3 3 2 5 4" xfId="9407" xr:uid="{0D2F563A-3B3D-42E0-BD48-A62B55129AA8}"/>
    <cellStyle name="Итог 3 3 2 5 5" xfId="12397" xr:uid="{1CA2121D-A184-41CA-AE17-E7F14B46425D}"/>
    <cellStyle name="Итог 3 3 2 5 6" xfId="13624" xr:uid="{559CBF5E-1F6E-4424-8E9E-D87D2509C517}"/>
    <cellStyle name="Итог 3 3 2 5 7" xfId="16832" xr:uid="{1B34F7E7-5C5E-4414-8D17-6DB65ADEF52F}"/>
    <cellStyle name="Итог 3 3 2 5 8" xfId="20056" xr:uid="{3621AB66-892C-465B-BD0A-83AFBA2A2D5C}"/>
    <cellStyle name="Итог 3 3 2 6" xfId="2794" xr:uid="{7DED8B2B-85C8-4A3C-A132-3F03D32DE39D}"/>
    <cellStyle name="Итог 3 3 2 6 2" xfId="5044" xr:uid="{13E14B79-6CD3-422B-87AB-FBACBAE8E879}"/>
    <cellStyle name="Итог 3 3 2 6 3" xfId="6853" xr:uid="{12E38194-1527-4EC4-AE2E-36FA1DEBA7D7}"/>
    <cellStyle name="Итог 3 3 2 6 4" xfId="9675" xr:uid="{2975BFF0-917B-4531-B9DD-EA71A268B161}"/>
    <cellStyle name="Итог 3 3 2 6 5" xfId="12665" xr:uid="{8BFBB00A-7D43-4E10-8FF2-CCCA682901C5}"/>
    <cellStyle name="Итог 3 3 2 6 6" xfId="15217" xr:uid="{0CFC5AF3-B18B-4093-BD1C-751DD3FC6AB7}"/>
    <cellStyle name="Итог 3 3 2 6 7" xfId="17097" xr:uid="{7B5D0D74-5462-49C7-AB79-E8092CFF1F5D}"/>
    <cellStyle name="Итог 3 3 2 6 8" xfId="20323" xr:uid="{281EA6FF-F18D-4BB8-BE36-F6206E000AF1}"/>
    <cellStyle name="Итог 3 3 2 7" xfId="520" xr:uid="{F2C3E9A0-727F-40E9-9691-CBD53A463299}"/>
    <cellStyle name="Итог 3 3 2 7 2" xfId="5322" xr:uid="{21D52C60-6603-4DC9-B84E-00711DEABDDC}"/>
    <cellStyle name="Итог 3 3 2 7 3" xfId="9951" xr:uid="{96DAE686-7895-458E-9CDE-43BE05543980}"/>
    <cellStyle name="Итог 3 3 2 7 4" xfId="12943" xr:uid="{7AD22DEB-0F91-4E79-B4F5-D747168A21B7}"/>
    <cellStyle name="Итог 3 3 2 7 5" xfId="14689" xr:uid="{4DD77C78-07FD-4385-8594-01892C8D7588}"/>
    <cellStyle name="Итог 3 3 2 7 6" xfId="17372" xr:uid="{144BC64E-45E6-45CB-B461-C95F15653846}"/>
    <cellStyle name="Итог 3 3 2 8" xfId="5528" xr:uid="{E322472F-6780-4AB7-A6E1-44FC22FDF9C2}"/>
    <cellStyle name="Итог 3 3 2 8 2" xfId="10159" xr:uid="{19DD2812-27AF-4B37-8404-CBDEC9D08EF1}"/>
    <cellStyle name="Итог 3 3 2 8 3" xfId="13151" xr:uid="{2EC32AF7-3C45-449D-9595-523D7BE1633B}"/>
    <cellStyle name="Итог 3 3 2 8 4" xfId="14170" xr:uid="{64FA163D-E11F-4581-A59A-6EF8C4CF8BD8}"/>
    <cellStyle name="Итог 3 3 2 8 5" xfId="17577" xr:uid="{C9B613ED-B5B8-4DAE-8417-F0882A8F5828}"/>
    <cellStyle name="Итог 3 3 2 9" xfId="6848" xr:uid="{B697EF8F-9381-4328-80B4-5618ADE2EC4E}"/>
    <cellStyle name="Итог 3 3 20" xfId="17983" xr:uid="{CCCCB3FC-3E20-45EE-BBEB-9AC9A6B77E31}"/>
    <cellStyle name="Итог 3 3 3" xfId="265" xr:uid="{E3606BB2-7909-47E4-9ED6-1CF073020C8E}"/>
    <cellStyle name="Итог 3 3 3 10" xfId="7279" xr:uid="{3E530AA0-8FA4-4D58-8F8A-EB691EF3EAE2}"/>
    <cellStyle name="Итог 3 3 3 11" xfId="10472" xr:uid="{7FFD769C-16C8-42B5-B945-C97369331365}"/>
    <cellStyle name="Итог 3 3 3 12" xfId="15394" xr:uid="{5A854C86-E240-4014-A35F-F0506148F2C9}"/>
    <cellStyle name="Итог 3 3 3 13" xfId="16332" xr:uid="{F479754F-9D4D-4E2E-8B88-B88012137EAC}"/>
    <cellStyle name="Итог 3 3 3 14" xfId="17908" xr:uid="{98AD44BC-BEC9-474C-B89C-0B827EC752C6}"/>
    <cellStyle name="Итог 3 3 3 15" xfId="18143" xr:uid="{45177E04-FA2A-4692-9B6D-875B7A22DBB5}"/>
    <cellStyle name="Итог 3 3 3 2" xfId="1788" xr:uid="{8A64AF9E-2E82-4DDD-95C2-F765AC87CF9C}"/>
    <cellStyle name="Итог 3 3 3 2 2" xfId="4046" xr:uid="{D42F6FBA-0118-4AF2-AAE8-A94DA0C18291}"/>
    <cellStyle name="Итог 3 3 3 2 3" xfId="6507" xr:uid="{44549144-718A-49B4-B27C-8D6BF659349B}"/>
    <cellStyle name="Итог 3 3 3 2 4" xfId="8671" xr:uid="{7FB61E44-66D9-4E0D-AEEC-CDAFF1B71D02}"/>
    <cellStyle name="Итог 3 3 3 2 5" xfId="11661" xr:uid="{58C99B45-3F59-44E2-9DD5-0CE7858E2FE5}"/>
    <cellStyle name="Итог 3 3 3 2 6" xfId="15514" xr:uid="{71C56CC1-103D-48D5-9467-FF538C4573F0}"/>
    <cellStyle name="Итог 3 3 3 2 7" xfId="19323" xr:uid="{EFB187CA-A5C8-480B-B664-8D8BB13820AF}"/>
    <cellStyle name="Итог 3 3 3 3" xfId="1961" xr:uid="{5FD77BF5-5776-482C-829F-16B6D57D5843}"/>
    <cellStyle name="Итог 3 3 3 3 2" xfId="4219" xr:uid="{34CF0D33-63E5-4279-B529-49B41EA747A4}"/>
    <cellStyle name="Итог 3 3 3 3 3" xfId="6509" xr:uid="{D9DC5BE7-6343-4F6F-9ED2-FA4D0D997403}"/>
    <cellStyle name="Итог 3 3 3 3 4" xfId="8844" xr:uid="{AE821A17-EBA6-4504-ACB9-5769642BF65E}"/>
    <cellStyle name="Итог 3 3 3 3 5" xfId="11834" xr:uid="{4BB803B7-B58C-4EC1-BF71-A8E6FD239B13}"/>
    <cellStyle name="Итог 3 3 3 3 6" xfId="15024" xr:uid="{987AFB3E-4982-4B6D-9DEB-DB4C7B63F76B}"/>
    <cellStyle name="Итог 3 3 3 3 7" xfId="19496" xr:uid="{BB914463-86D3-4D4E-AA31-82BAE60083BD}"/>
    <cellStyle name="Итог 3 3 3 4" xfId="1189" xr:uid="{73867E39-85BD-4067-93D1-1F721C8962B0}"/>
    <cellStyle name="Итог 3 3 3 4 2" xfId="3454" xr:uid="{4F561456-F3F5-48BA-BACA-68FDF3E50877}"/>
    <cellStyle name="Итог 3 3 3 4 3" xfId="6511" xr:uid="{C0FC9297-A59C-4EB3-99FC-01C609520E22}"/>
    <cellStyle name="Итог 3 3 3 4 4" xfId="7268" xr:uid="{7EFAD2AA-11EF-45CF-A2CE-AAA881C711F8}"/>
    <cellStyle name="Итог 3 3 3 4 5" xfId="11061" xr:uid="{2512C620-A42F-4A59-99E0-B34362725475}"/>
    <cellStyle name="Итог 3 3 3 4 6" xfId="15181" xr:uid="{C847AD4F-B2EC-4113-93E4-B04371FA994C}"/>
    <cellStyle name="Итог 3 3 3 4 7" xfId="18731" xr:uid="{8BD48D82-6CA5-4B79-BD1C-D392DB595E08}"/>
    <cellStyle name="Итог 3 3 3 5" xfId="2629" xr:uid="{9582832C-A5D2-4692-B90B-9686D27D3435}"/>
    <cellStyle name="Итог 3 3 3 5 2" xfId="4879" xr:uid="{FEDDBD75-F105-4967-8C53-5B76B0F31086}"/>
    <cellStyle name="Итог 3 3 3 5 3" xfId="6513" xr:uid="{31EBF7C4-4286-4382-A7B6-EA99C3765C56}"/>
    <cellStyle name="Итог 3 3 3 5 4" xfId="9510" xr:uid="{9FE8432E-11E3-4DE3-97F8-C3A92ECAF9B5}"/>
    <cellStyle name="Итог 3 3 3 5 5" xfId="12500" xr:uid="{B6161E19-E435-4521-A9EA-65F202029C3B}"/>
    <cellStyle name="Итог 3 3 3 5 6" xfId="14043" xr:uid="{2CEFD325-4B28-454A-AA98-12D92CABDAA9}"/>
    <cellStyle name="Итог 3 3 3 5 7" xfId="16932" xr:uid="{43A9C6B6-10B7-4111-AB94-DAA29B184A19}"/>
    <cellStyle name="Итог 3 3 3 5 8" xfId="20158" xr:uid="{1D2947E4-E933-4524-9520-FD859A04E3C2}"/>
    <cellStyle name="Итог 3 3 3 6" xfId="2869" xr:uid="{9F6E4BDF-C976-4A53-9D48-6741AD96F327}"/>
    <cellStyle name="Итог 3 3 3 6 2" xfId="5119" xr:uid="{B810BE20-283F-4D28-A617-3C3B9C3F0E74}"/>
    <cellStyle name="Итог 3 3 3 6 3" xfId="6516" xr:uid="{56825D0F-4F85-4F14-9A49-610CAFBC9A2D}"/>
    <cellStyle name="Итог 3 3 3 6 4" xfId="9750" xr:uid="{B12C6B7B-E815-4FDF-AF5C-04155391323D}"/>
    <cellStyle name="Итог 3 3 3 6 5" xfId="12740" xr:uid="{1DAAD699-9A6D-4C92-9655-5F339B8FF396}"/>
    <cellStyle name="Итог 3 3 3 6 6" xfId="14591" xr:uid="{D542C0C4-EB70-484B-8FD6-6A0F945DC72D}"/>
    <cellStyle name="Итог 3 3 3 6 7" xfId="17172" xr:uid="{08FF23D6-539A-4509-8192-93AD77753879}"/>
    <cellStyle name="Итог 3 3 3 6 8" xfId="20398" xr:uid="{55594DF2-5A8D-4C1D-A3AE-695B6F99A8BC}"/>
    <cellStyle name="Итог 3 3 3 7" xfId="600" xr:uid="{B8A1E3C9-27C5-47D4-913C-5D4F422A01FB}"/>
    <cellStyle name="Итог 3 3 3 7 2" xfId="5230" xr:uid="{AF3D898A-A6B8-455E-9E68-0EEBD44561A3}"/>
    <cellStyle name="Итог 3 3 3 7 3" xfId="9859" xr:uid="{35689996-A8D6-4033-AD8A-99AF037531E8}"/>
    <cellStyle name="Итог 3 3 3 7 4" xfId="12851" xr:uid="{0955E4C2-DB55-4096-AF8F-CF9D46CC0A91}"/>
    <cellStyle name="Итог 3 3 3 7 5" xfId="13310" xr:uid="{5B683D1E-C67E-43BE-8AF6-CF8B8294E2EB}"/>
    <cellStyle name="Итог 3 3 3 7 6" xfId="17281" xr:uid="{29D4EE51-212E-44E0-AA06-4324DB6FB5B2}"/>
    <cellStyle name="Итог 3 3 3 8" xfId="5603" xr:uid="{6F1E7475-5DF3-4A07-93C6-1BA26F6F7004}"/>
    <cellStyle name="Итог 3 3 3 8 2" xfId="10234" xr:uid="{AD6CC2D8-CADB-42E4-BFE1-186EC7A61E91}"/>
    <cellStyle name="Итог 3 3 3 8 3" xfId="13226" xr:uid="{E13F7706-4AAE-4412-AC34-A7BA261396B8}"/>
    <cellStyle name="Итог 3 3 3 8 4" xfId="8252" xr:uid="{2DC2AB78-F7DF-4CD8-A9BD-A6B1D3B7A067}"/>
    <cellStyle name="Итог 3 3 3 8 5" xfId="17652" xr:uid="{727BDFA8-DBC7-46A4-B166-23E058CAD4AB}"/>
    <cellStyle name="Итог 3 3 3 9" xfId="6854" xr:uid="{5C73E9DF-2AEC-4A19-BCDA-72A968B235C5}"/>
    <cellStyle name="Итог 3 3 4" xfId="680" xr:uid="{710A04D6-3113-4AF6-9220-5E1BA84912E2}"/>
    <cellStyle name="Итог 3 3 4 10" xfId="18227" xr:uid="{28850186-F8C4-48B1-B8A1-C441D42AC872}"/>
    <cellStyle name="Итог 3 3 4 2" xfId="2041" xr:uid="{15BDFC2D-B385-4F54-9691-0525DE846243}"/>
    <cellStyle name="Итог 3 3 4 2 2" xfId="4299" xr:uid="{2F39DE0B-3C4A-40FD-A086-2A2CCD770EFE}"/>
    <cellStyle name="Итог 3 3 4 2 3" xfId="8924" xr:uid="{4D59E827-EE50-45D3-9B5E-32EA35951ED4}"/>
    <cellStyle name="Итог 3 3 4 2 4" xfId="11914" xr:uid="{AAB3B2E9-41FD-4658-AAEF-E4322DC8755E}"/>
    <cellStyle name="Итог 3 3 4 2 5" xfId="15324" xr:uid="{399B8BB7-0458-44E6-8B6F-DC2B9EBABB15}"/>
    <cellStyle name="Итог 3 3 4 2 6" xfId="19576" xr:uid="{9BA98860-1116-4300-9535-022AF44DB589}"/>
    <cellStyle name="Итог 3 3 4 3" xfId="1269" xr:uid="{F324D9AD-6470-45CF-AFCC-8A5619A7CC63}"/>
    <cellStyle name="Итог 3 3 4 3 2" xfId="3534" xr:uid="{5E295EEA-48C2-4376-8ECB-F513E80C4BD6}"/>
    <cellStyle name="Итог 3 3 4 3 3" xfId="7770" xr:uid="{85549194-9B62-4F6E-A066-10B062D226D0}"/>
    <cellStyle name="Итог 3 3 4 3 4" xfId="11141" xr:uid="{83EE1DB0-58D2-4473-ABEC-B17C38E86162}"/>
    <cellStyle name="Итог 3 3 4 3 5" xfId="14478" xr:uid="{3D6C47EE-0BA7-4B12-9874-C8D253B00A27}"/>
    <cellStyle name="Итог 3 3 4 3 6" xfId="18811" xr:uid="{F9C1BEE0-7A99-4ACC-94E4-C6238442D489}"/>
    <cellStyle name="Итог 3 3 4 4" xfId="2950" xr:uid="{8F9741E6-4C45-44F4-9FD7-727875D8609E}"/>
    <cellStyle name="Итог 3 3 4 5" xfId="6855" xr:uid="{D0015597-8582-4203-A68E-9444BAD7B56C}"/>
    <cellStyle name="Итог 3 3 4 6" xfId="8344" xr:uid="{13A884CD-7527-4E07-A6B8-88A9D855263E}"/>
    <cellStyle name="Итог 3 3 4 7" xfId="10552" xr:uid="{CA04C6F9-95D8-4F41-BB53-D7E28528DC38}"/>
    <cellStyle name="Итог 3 3 4 8" xfId="16110" xr:uid="{2CE672E2-5DBC-4F4A-84DB-EA177DE886C6}"/>
    <cellStyle name="Итог 3 3 4 9" xfId="16412" xr:uid="{2A014195-DEDF-4683-9E14-DADBE28AC272}"/>
    <cellStyle name="Итог 3 3 5" xfId="801" xr:uid="{A3AC0C49-ECFE-40FD-A630-53329B6B9656}"/>
    <cellStyle name="Итог 3 3 5 10" xfId="18348" xr:uid="{A30D4DAE-F866-4050-9B43-B19FE933334C}"/>
    <cellStyle name="Итог 3 3 5 2" xfId="2162" xr:uid="{A7CCC6DD-7ED3-4603-8CFD-00EB126DE553}"/>
    <cellStyle name="Итог 3 3 5 2 2" xfId="4420" xr:uid="{1461945F-14B5-4837-B328-A67CC150D1D3}"/>
    <cellStyle name="Итог 3 3 5 2 3" xfId="9045" xr:uid="{F12D9C0B-CCD1-4073-900E-2C9E0021722B}"/>
    <cellStyle name="Итог 3 3 5 2 4" xfId="12035" xr:uid="{6133BC50-715B-4F60-8731-72CCB3722EC2}"/>
    <cellStyle name="Итог 3 3 5 2 5" xfId="14058" xr:uid="{6D57F259-F00C-4CA0-BE6C-5A107CD2744B}"/>
    <cellStyle name="Итог 3 3 5 2 6" xfId="19697" xr:uid="{28EC6656-2FA6-4B7C-A9B6-3F87E6007464}"/>
    <cellStyle name="Итог 3 3 5 3" xfId="1390" xr:uid="{E1BB365A-D89B-4775-91CF-02623967A289}"/>
    <cellStyle name="Итог 3 3 5 3 2" xfId="3655" xr:uid="{F9C9CB6C-731F-455F-8455-274FB1627101}"/>
    <cellStyle name="Итог 3 3 5 3 3" xfId="6894" xr:uid="{E0867468-7DDA-4674-A30C-FFA4DB42B492}"/>
    <cellStyle name="Итог 3 3 5 3 4" xfId="11262" xr:uid="{A4219721-7B7D-4D87-9589-A81AFC89AACD}"/>
    <cellStyle name="Итог 3 3 5 3 5" xfId="14181" xr:uid="{1B559423-9FF9-46B2-8650-4A855BB6C6F3}"/>
    <cellStyle name="Итог 3 3 5 3 6" xfId="18932" xr:uid="{660061ED-BABE-4F26-9CF8-E921832B33C1}"/>
    <cellStyle name="Итог 3 3 5 4" xfId="3071" xr:uid="{001E95E5-7843-4251-8FF0-3ACB9580D8C8}"/>
    <cellStyle name="Итог 3 3 5 5" xfId="6857" xr:uid="{6522DA8E-102F-471D-85C9-3BD36189904A}"/>
    <cellStyle name="Итог 3 3 5 6" xfId="8074" xr:uid="{1F5E0A10-92F6-4F80-96C8-3EC86E350C5A}"/>
    <cellStyle name="Итог 3 3 5 7" xfId="10673" xr:uid="{4411522F-26FC-46FB-8E2D-9BBBE33E6DA3}"/>
    <cellStyle name="Итог 3 3 5 8" xfId="14383" xr:uid="{78C8E697-5DD7-4894-9BAC-DCD9A1DB0EFF}"/>
    <cellStyle name="Итог 3 3 5 9" xfId="16533" xr:uid="{CD044053-1355-4732-AF58-F7D297A0C1AE}"/>
    <cellStyle name="Итог 3 3 6" xfId="877" xr:uid="{ADC4975C-99E3-48A4-8A2B-BBA25300EC33}"/>
    <cellStyle name="Итог 3 3 6 10" xfId="18424" xr:uid="{455393CF-D6CF-4512-86A4-87193BE93D70}"/>
    <cellStyle name="Итог 3 3 6 2" xfId="2238" xr:uid="{286F9512-F5D7-49A9-A5C2-525AF52D6EBE}"/>
    <cellStyle name="Итог 3 3 6 2 2" xfId="4496" xr:uid="{AEFC30B6-CB1D-4C8F-8C18-F41C19964BC6}"/>
    <cellStyle name="Итог 3 3 6 2 3" xfId="9121" xr:uid="{B69A95F6-3BA5-47F2-A32D-17D1F5543E16}"/>
    <cellStyle name="Итог 3 3 6 2 4" xfId="12111" xr:uid="{74F2E5B3-0D0D-480F-BB0A-5B56EF2B1BAA}"/>
    <cellStyle name="Итог 3 3 6 2 5" xfId="14607" xr:uid="{7F040538-B985-4888-B276-FBD549679E47}"/>
    <cellStyle name="Итог 3 3 6 2 6" xfId="19773" xr:uid="{A2667409-3F20-4E75-824B-8B6B1459438E}"/>
    <cellStyle name="Итог 3 3 6 3" xfId="1466" xr:uid="{E0A48446-7CDE-4E0A-810A-8A040304492B}"/>
    <cellStyle name="Итог 3 3 6 3 2" xfId="3731" xr:uid="{6C39F49F-FBD2-4CE0-BC1B-2F7566F60825}"/>
    <cellStyle name="Итог 3 3 6 3 3" xfId="7628" xr:uid="{9C79AD85-6F13-4E9D-8E97-99191538805E}"/>
    <cellStyle name="Итог 3 3 6 3 4" xfId="11338" xr:uid="{51EFA170-E804-48D8-B6C6-46F1F57DDD34}"/>
    <cellStyle name="Итог 3 3 6 3 5" xfId="15224" xr:uid="{775123A2-BE9F-4F77-AD00-7D2495DFF287}"/>
    <cellStyle name="Итог 3 3 6 3 6" xfId="19008" xr:uid="{BD1002F7-A22D-46EA-9E8C-26D9D00570CF}"/>
    <cellStyle name="Итог 3 3 6 4" xfId="3147" xr:uid="{B08DBD28-90DD-4661-A581-25B453F2B5CB}"/>
    <cellStyle name="Итог 3 3 6 5" xfId="5980" xr:uid="{975AC2E4-9FE3-4BBE-9D21-F301DA89E3F0}"/>
    <cellStyle name="Итог 3 3 6 6" xfId="8164" xr:uid="{DF14FF2E-AE7C-4C93-A003-7DD61B71BF6C}"/>
    <cellStyle name="Итог 3 3 6 7" xfId="10749" xr:uid="{576ED509-71A1-4B0D-AE53-0816C1E700FD}"/>
    <cellStyle name="Итог 3 3 6 8" xfId="15038" xr:uid="{ABF9D656-D031-4326-B25A-783CBF764C2A}"/>
    <cellStyle name="Итог 3 3 6 9" xfId="16609" xr:uid="{3FD80B5E-F711-495A-B6FA-AB813888E497}"/>
    <cellStyle name="Итог 3 3 7" xfId="726" xr:uid="{9B8CE0BD-1A2F-481C-B165-4BC0F1E63692}"/>
    <cellStyle name="Итог 3 3 7 10" xfId="18273" xr:uid="{2CDB108C-D13C-4DDC-9220-81481CE342DD}"/>
    <cellStyle name="Итог 3 3 7 2" xfId="2087" xr:uid="{64BC7459-8622-4BDA-8A7B-B7DC7B0D3735}"/>
    <cellStyle name="Итог 3 3 7 2 2" xfId="4345" xr:uid="{25ABC55D-6826-4AF5-8A12-A402B9A3A0DD}"/>
    <cellStyle name="Итог 3 3 7 2 3" xfId="8970" xr:uid="{4765A6C5-973B-461D-8502-3B16EC6769F5}"/>
    <cellStyle name="Итог 3 3 7 2 4" xfId="11960" xr:uid="{96C24DF2-5A7C-443E-86E6-988692E92431}"/>
    <cellStyle name="Итог 3 3 7 2 5" xfId="14705" xr:uid="{F2F7B13F-6190-439A-9B35-0A02197D1556}"/>
    <cellStyle name="Итог 3 3 7 2 6" xfId="19622" xr:uid="{1F2330C3-08B8-4414-83C1-0800D412E6C2}"/>
    <cellStyle name="Итог 3 3 7 3" xfId="1315" xr:uid="{5834545A-9395-439C-ABF9-0FEDB6AA38F0}"/>
    <cellStyle name="Итог 3 3 7 3 2" xfId="3580" xr:uid="{F9D93DD4-E210-4451-8C9C-350072C05C39}"/>
    <cellStyle name="Итог 3 3 7 3 3" xfId="7728" xr:uid="{FA153A54-D27E-4B7B-84F3-F000AF85D233}"/>
    <cellStyle name="Итог 3 3 7 3 4" xfId="11187" xr:uid="{C919E031-E729-43EA-8F44-CFF34065FCC9}"/>
    <cellStyle name="Итог 3 3 7 3 5" xfId="14735" xr:uid="{39C351F7-055A-4254-BA94-D7DEF36D575D}"/>
    <cellStyle name="Итог 3 3 7 3 6" xfId="18857" xr:uid="{EAFEBB42-1008-4D0F-BFA9-8702B3FA6AE9}"/>
    <cellStyle name="Итог 3 3 7 4" xfId="2996" xr:uid="{8EEE2E08-B228-405A-B3C8-3287E161461E}"/>
    <cellStyle name="Итог 3 3 7 5" xfId="5993" xr:uid="{57ED4E08-A900-49E8-8E05-A438B56EA5A3}"/>
    <cellStyle name="Итог 3 3 7 6" xfId="7909" xr:uid="{F9609775-778C-4FE7-973F-A3291C81D66A}"/>
    <cellStyle name="Итог 3 3 7 7" xfId="10598" xr:uid="{027C4700-0DBE-48CC-A5AF-C0CE105936A1}"/>
    <cellStyle name="Итог 3 3 7 8" xfId="15560" xr:uid="{CDFCB26C-9E75-4FFD-9231-FD48FC508F6D}"/>
    <cellStyle name="Итог 3 3 7 9" xfId="16458" xr:uid="{2C20C55D-3FFE-403D-869B-B9F4D8BFA014}"/>
    <cellStyle name="Итог 3 3 8" xfId="1020" xr:uid="{B46A8D77-D6F6-4466-8DBD-B9A287462561}"/>
    <cellStyle name="Итог 3 3 8 2" xfId="2381" xr:uid="{501C751F-6B27-476A-8230-DB7BF1A2980E}"/>
    <cellStyle name="Итог 3 3 8 2 2" xfId="4639" xr:uid="{B8023447-C5DA-4C1E-8F0C-FD1D419C6470}"/>
    <cellStyle name="Итог 3 3 8 2 3" xfId="9264" xr:uid="{C44A5EA8-F981-42B6-9B77-C9D190F6A405}"/>
    <cellStyle name="Итог 3 3 8 2 4" xfId="12254" xr:uid="{F9F2842A-84CD-42CF-B00E-FA9E4386ABF2}"/>
    <cellStyle name="Итог 3 3 8 2 5" xfId="15981" xr:uid="{3B9C441D-773A-4CFE-B1BF-3F156535FA3E}"/>
    <cellStyle name="Итог 3 3 8 2 6" xfId="19916" xr:uid="{F36D1120-00F8-451A-ABB3-AFDDBB7AF99D}"/>
    <cellStyle name="Итог 3 3 8 3" xfId="3290" xr:uid="{B93678FF-827A-47A1-8A7B-6B7D69E5A4FB}"/>
    <cellStyle name="Итог 3 3 8 4" xfId="6009" xr:uid="{AD4C2975-7381-49CD-AF32-40BD1FEC68E5}"/>
    <cellStyle name="Итог 3 3 8 5" xfId="8023" xr:uid="{736CE887-CD24-440B-A4DA-966AAE7F5DBA}"/>
    <cellStyle name="Итог 3 3 8 6" xfId="10892" xr:uid="{99AB854B-AF06-4B32-90E7-8C70E1989D58}"/>
    <cellStyle name="Итог 3 3 8 7" xfId="15185" xr:uid="{A50BD7BA-D180-4908-8066-6F2AE9894C10}"/>
    <cellStyle name="Итог 3 3 8 8" xfId="18567" xr:uid="{97E5A6D9-5154-4946-9D46-DBD5CF7E66AC}"/>
    <cellStyle name="Итог 3 3 9" xfId="1664" xr:uid="{CAB04F1C-4455-457E-A7B6-F443385F711B}"/>
    <cellStyle name="Итог 3 3 9 2" xfId="3924" xr:uid="{34FD05A5-ED19-41EE-8B20-B309101E7C4C}"/>
    <cellStyle name="Итог 3 3 9 3" xfId="7476" xr:uid="{2EC0E66F-DAA7-48AE-B417-656278A15491}"/>
    <cellStyle name="Итог 3 3 9 4" xfId="11535" xr:uid="{E2330BE0-14B4-43E8-9F09-85B72C59726F}"/>
    <cellStyle name="Итог 3 3 9 5" xfId="14905" xr:uid="{55AA09C9-F0F5-4714-9B8B-DCDA25E8ED3C}"/>
    <cellStyle name="Итог 3 3 9 6" xfId="19201" xr:uid="{63BAC511-BA3C-4A27-AF1A-4701FE3BDB52}"/>
    <cellStyle name="Итог 3 4" xfId="115" xr:uid="{00000000-0005-0000-0000-00005E000000}"/>
    <cellStyle name="Итог 3 4 10" xfId="2644" xr:uid="{83575ABA-CAC0-4CA0-8611-92474CD65F17}"/>
    <cellStyle name="Итог 3 4 10 2" xfId="4894" xr:uid="{9D3A64DC-780B-4EB7-9B7D-E2F6D45DFA26}"/>
    <cellStyle name="Итог 3 4 10 3" xfId="9525" xr:uid="{FBA3D8D2-D3DC-442A-9BE6-9E4F8F1622D1}"/>
    <cellStyle name="Итог 3 4 10 4" xfId="12515" xr:uid="{75462454-CFC0-482D-BB33-E5C1259C4263}"/>
    <cellStyle name="Итог 3 4 10 5" xfId="15293" xr:uid="{9B751AA6-4D31-4CF5-B22D-1C96CFCE3D0F}"/>
    <cellStyle name="Итог 3 4 10 6" xfId="16947" xr:uid="{A429F516-D62C-4DE4-AA3B-3A5138F03A24}"/>
    <cellStyle name="Итог 3 4 10 7" xfId="20173" xr:uid="{C5F8FED6-4459-4A33-8F14-D2B4D81BC248}"/>
    <cellStyle name="Итог 3 4 11" xfId="2724" xr:uid="{FB559368-0E83-4E09-985B-1E59207AB258}"/>
    <cellStyle name="Итог 3 4 11 2" xfId="4974" xr:uid="{3A06EE53-7AA8-4373-908A-89BEA789BAD4}"/>
    <cellStyle name="Итог 3 4 11 3" xfId="9605" xr:uid="{DBC704B1-5465-4483-8FCC-6E0035457766}"/>
    <cellStyle name="Итог 3 4 11 4" xfId="12595" xr:uid="{7D5E59DF-1506-43F3-A2AD-205C4EB3F8F0}"/>
    <cellStyle name="Итог 3 4 11 5" xfId="15144" xr:uid="{AC5FB6C4-4071-4599-B01E-C2CADE6F1761}"/>
    <cellStyle name="Итог 3 4 11 6" xfId="17027" xr:uid="{10657D94-9EF7-42FA-8434-608A751BA349}"/>
    <cellStyle name="Итог 3 4 11 7" xfId="20253" xr:uid="{0098E737-3BAD-495D-8256-09FB8CA84AA3}"/>
    <cellStyle name="Итог 3 4 12" xfId="460" xr:uid="{34B01DAE-E34F-4AFE-86FB-9CA8A749F7D1}"/>
    <cellStyle name="Итог 3 4 12 2" xfId="5370" xr:uid="{0D77B4D0-9F9F-4A75-BAC2-FFBDC93C93CA}"/>
    <cellStyle name="Итог 3 4 12 3" xfId="9999" xr:uid="{7F4762A2-C617-4414-A98C-2130317B02F2}"/>
    <cellStyle name="Итог 3 4 12 4" xfId="12991" xr:uid="{766357A0-4BE7-43F8-B80F-4881DD5B89B0}"/>
    <cellStyle name="Итог 3 4 12 5" xfId="14072" xr:uid="{981301BD-3DA6-47BF-9411-4767A57CE8F8}"/>
    <cellStyle name="Итог 3 4 12 6" xfId="17420" xr:uid="{27D93222-6AB8-4F8B-A4D5-E0B8B4C9AFB8}"/>
    <cellStyle name="Итог 3 4 13" xfId="5458" xr:uid="{E8B8AFEF-D9F1-4814-B26E-6D4070C70044}"/>
    <cellStyle name="Итог 3 4 13 2" xfId="10089" xr:uid="{9D6B61D7-B74C-41D2-9B3F-AB5246A2D608}"/>
    <cellStyle name="Итог 3 4 13 3" xfId="13081" xr:uid="{C9CB4B9A-94B1-481B-A907-97F39FBACD4E}"/>
    <cellStyle name="Итог 3 4 13 4" xfId="13807" xr:uid="{845AE8EC-1C9B-46D6-8F08-0634709505F0}"/>
    <cellStyle name="Итог 3 4 13 5" xfId="17507" xr:uid="{93DA2D98-A61C-4B68-9E73-EFC9155C925B}"/>
    <cellStyle name="Итог 3 4 14" xfId="6859" xr:uid="{6F6BC2B1-C371-404F-8267-E4C913BE24FB}"/>
    <cellStyle name="Итог 3 4 15" xfId="8529" xr:uid="{605AC929-3F3D-4D62-A52C-1839B8ACDDB6}"/>
    <cellStyle name="Итог 3 4 16" xfId="10332" xr:uid="{7DC266EA-FB24-4987-902C-E2865AFC52E7}"/>
    <cellStyle name="Итог 3 4 17" xfId="14013" xr:uid="{0D9C52B0-813C-4A96-A6A0-59A61A456792}"/>
    <cellStyle name="Итог 3 4 18" xfId="16192" xr:uid="{057DD122-5CC8-4FFD-A757-85DD50BB91F3}"/>
    <cellStyle name="Итог 3 4 19" xfId="17759" xr:uid="{3FFA356D-DC4D-4179-8109-70017A3E984E}"/>
    <cellStyle name="Итог 3 4 2" xfId="204" xr:uid="{F352C779-E408-40A7-9403-42642774CD2D}"/>
    <cellStyle name="Итог 3 4 2 10" xfId="8457" xr:uid="{64043104-8BA0-4A12-9623-5B95730752D8}"/>
    <cellStyle name="Итог 3 4 2 11" xfId="10407" xr:uid="{A128DC52-3C20-4BD4-ACBA-F6060649AB07}"/>
    <cellStyle name="Итог 3 4 2 12" xfId="15530" xr:uid="{94873C81-5EE5-4E04-B21C-DE4A5E1DFA6D}"/>
    <cellStyle name="Итог 3 4 2 13" xfId="16267" xr:uid="{A83E4157-5DC9-4EDB-8A95-926E91BC3623}"/>
    <cellStyle name="Итог 3 4 2 14" xfId="17847" xr:uid="{81B14CF1-2F94-47FA-9C5C-7DA5AB82CDCD}"/>
    <cellStyle name="Итог 3 4 2 15" xfId="18083" xr:uid="{60E473C0-4610-4A79-9B61-39A89D3FE825}"/>
    <cellStyle name="Итог 3 4 2 2" xfId="1728" xr:uid="{5FC594BD-F683-415C-8DD7-D8F22867239D}"/>
    <cellStyle name="Итог 3 4 2 2 2" xfId="3986" xr:uid="{EEDD0135-98AC-499F-97B3-9F135B42626C}"/>
    <cellStyle name="Итог 3 4 2 2 3" xfId="6861" xr:uid="{30B9A957-2C85-4361-8D67-3912EE79FD8F}"/>
    <cellStyle name="Итог 3 4 2 2 4" xfId="7341" xr:uid="{E1969413-CC2D-402A-AAD9-8075323BD1B1}"/>
    <cellStyle name="Итог 3 4 2 2 5" xfId="11600" xr:uid="{0AEB9FC5-E14A-4C01-ADF4-5762FD828D67}"/>
    <cellStyle name="Итог 3 4 2 2 6" xfId="13746" xr:uid="{53EAEA83-3F28-4CAD-A046-60236A68857B}"/>
    <cellStyle name="Итог 3 4 2 2 7" xfId="19263" xr:uid="{32E3122B-FCB0-410E-B86C-8E9170281AAF}"/>
    <cellStyle name="Итог 3 4 2 3" xfId="1844" xr:uid="{8AF520FB-9ED1-4CB4-8846-8B963D75BD00}"/>
    <cellStyle name="Итог 3 4 2 3 2" xfId="4102" xr:uid="{88D0F78D-1519-444B-AC66-C1142C7E3E62}"/>
    <cellStyle name="Итог 3 4 2 3 3" xfId="6862" xr:uid="{6BC1A049-E6AE-480B-B09F-E65539BACE78}"/>
    <cellStyle name="Итог 3 4 2 3 4" xfId="8727" xr:uid="{390C9BEE-3D40-4745-9599-9490175CA68E}"/>
    <cellStyle name="Итог 3 4 2 3 5" xfId="11717" xr:uid="{A57D42B0-D350-44E1-80F6-F1435D383FBE}"/>
    <cellStyle name="Итог 3 4 2 3 6" xfId="15459" xr:uid="{156BD68B-F2D2-4057-BA38-C4EE881CB69D}"/>
    <cellStyle name="Итог 3 4 2 3 7" xfId="19379" xr:uid="{634A92DC-1737-4BBE-A5FD-7CD95C8050EE}"/>
    <cellStyle name="Итог 3 4 2 4" xfId="1124" xr:uid="{A7AB060D-519B-4E99-886C-F7B923E5EA08}"/>
    <cellStyle name="Итог 3 4 2 4 2" xfId="3389" xr:uid="{27ABC5CD-DDBC-4518-AA79-745F54DA8CE6}"/>
    <cellStyle name="Итог 3 4 2 4 3" xfId="6345" xr:uid="{5A53DA78-58E7-4A9C-8ADB-BF86EE84D0C9}"/>
    <cellStyle name="Итог 3 4 2 4 4" xfId="7920" xr:uid="{D2B86024-695F-499C-B526-762EBF8A4F51}"/>
    <cellStyle name="Итог 3 4 2 4 5" xfId="10996" xr:uid="{D78CDDE6-33F2-4D10-ABB5-4832E3119796}"/>
    <cellStyle name="Итог 3 4 2 4 6" xfId="13747" xr:uid="{F0D510FB-6C71-4D61-96BD-AA0ECA9FCA23}"/>
    <cellStyle name="Итог 3 4 2 4 7" xfId="18666" xr:uid="{1BEC59CA-5F5F-41D9-8546-39C911433D69}"/>
    <cellStyle name="Итог 3 4 2 5" xfId="2557" xr:uid="{421C0E0A-05FE-4EA2-8D56-2B3DCAD90FCF}"/>
    <cellStyle name="Итог 3 4 2 5 2" xfId="4809" xr:uid="{AEBAB7D3-96C5-4D84-91CA-C61D785F1080}"/>
    <cellStyle name="Итог 3 4 2 5 3" xfId="6347" xr:uid="{BF8D5666-420E-4B1B-A47C-79B397F406BE}"/>
    <cellStyle name="Итог 3 4 2 5 4" xfId="9439" xr:uid="{66E6CDDE-E425-4886-A388-C627108C75CF}"/>
    <cellStyle name="Итог 3 4 2 5 5" xfId="12429" xr:uid="{0AAE6604-915A-4545-B98E-DE4C1535DF5A}"/>
    <cellStyle name="Итог 3 4 2 5 6" xfId="13699" xr:uid="{945311B1-47FA-4013-BED1-DEB42C435405}"/>
    <cellStyle name="Итог 3 4 2 5 7" xfId="16862" xr:uid="{A0DCE2FA-149A-403F-8BB9-F3C828E1C1C2}"/>
    <cellStyle name="Итог 3 4 2 5 8" xfId="20087" xr:uid="{88CAB6B4-B9A3-4DCF-A8A8-32AA4DACA90A}"/>
    <cellStyle name="Итог 3 4 2 6" xfId="2809" xr:uid="{47290EF9-6062-4352-9B78-F55DBA3531F1}"/>
    <cellStyle name="Итог 3 4 2 6 2" xfId="5059" xr:uid="{A4805250-7E08-4891-8BF7-D2735B172151}"/>
    <cellStyle name="Итог 3 4 2 6 3" xfId="6863" xr:uid="{79EA6B61-CBB7-4E77-9D3C-CFD38352E804}"/>
    <cellStyle name="Итог 3 4 2 6 4" xfId="9690" xr:uid="{796F0981-511B-43B6-9CE9-2640CCB9EEAD}"/>
    <cellStyle name="Итог 3 4 2 6 5" xfId="12680" xr:uid="{F32D3A6A-69E1-4DBF-B0B5-DB5906C054B7}"/>
    <cellStyle name="Итог 3 4 2 6 6" xfId="15517" xr:uid="{3390BE51-2278-44E5-8BEF-574603B7F4A6}"/>
    <cellStyle name="Итог 3 4 2 6 7" xfId="17112" xr:uid="{AD22A241-FE51-4234-9BD3-ECE76A2136D4}"/>
    <cellStyle name="Итог 3 4 2 6 8" xfId="20338" xr:uid="{18FD478A-A0FB-4C7A-AC87-9F0924F50031}"/>
    <cellStyle name="Итог 3 4 2 7" xfId="535" xr:uid="{9987E0B7-F3B8-4700-9277-6F350F540FA6}"/>
    <cellStyle name="Итог 3 4 2 7 2" xfId="5245" xr:uid="{4B198093-FE35-484B-81F8-0CCAE0953306}"/>
    <cellStyle name="Итог 3 4 2 7 3" xfId="9874" xr:uid="{B04272DB-11DA-461C-8063-BE71A80157D9}"/>
    <cellStyle name="Итог 3 4 2 7 4" xfId="12866" xr:uid="{B17AF674-FFCC-48DD-BDD3-887D4FEA84AD}"/>
    <cellStyle name="Итог 3 4 2 7 5" xfId="13524" xr:uid="{FBCE01A1-BB26-4F21-833D-8DD9CDBFEEEE}"/>
    <cellStyle name="Итог 3 4 2 7 6" xfId="17296" xr:uid="{E0994720-E6D5-4B7A-B460-6DD524402D10}"/>
    <cellStyle name="Итог 3 4 2 8" xfId="5543" xr:uid="{8A1A25A6-E214-4439-9E9E-4B0EBD74237E}"/>
    <cellStyle name="Итог 3 4 2 8 2" xfId="10174" xr:uid="{31B010A6-0941-43EF-8E62-E1BFC7FC92C0}"/>
    <cellStyle name="Итог 3 4 2 8 3" xfId="13166" xr:uid="{DF6795E9-16F8-4811-B48C-7B12EA77E4C7}"/>
    <cellStyle name="Итог 3 4 2 8 4" xfId="15283" xr:uid="{0F230CE4-3A0A-451A-ACF4-E44413757DB6}"/>
    <cellStyle name="Итог 3 4 2 8 5" xfId="17592" xr:uid="{7AF8A436-38CE-4712-83CE-C2719FA255E7}"/>
    <cellStyle name="Итог 3 4 2 9" xfId="6860" xr:uid="{2EC67D60-88E5-4A55-9157-4090BE1224A9}"/>
    <cellStyle name="Итог 3 4 20" xfId="17998" xr:uid="{735CEFCF-00C8-4F89-B3C3-DF1AC17BC91D}"/>
    <cellStyle name="Итог 3 4 3" xfId="280" xr:uid="{EEC62478-70BF-4AA8-9783-4CDD3C95D5FF}"/>
    <cellStyle name="Итог 3 4 3 10" xfId="8395" xr:uid="{42BE9FDE-7F15-4407-B2E5-B1C211C58CE8}"/>
    <cellStyle name="Итог 3 4 3 11" xfId="10487" xr:uid="{845D8B39-F5DF-4373-AB4E-6F01BABC38C4}"/>
    <cellStyle name="Итог 3 4 3 12" xfId="14403" xr:uid="{62022A63-3F09-4BDA-94D4-A52A623C09A8}"/>
    <cellStyle name="Итог 3 4 3 13" xfId="16347" xr:uid="{8EB35298-959D-4EF0-A480-11FFE9DDA292}"/>
    <cellStyle name="Итог 3 4 3 14" xfId="17923" xr:uid="{E15D8474-3C2E-4420-93FE-0B1BB03D35E6}"/>
    <cellStyle name="Итог 3 4 3 15" xfId="18158" xr:uid="{FEB12252-A0F6-4EA1-B2B2-7D6239969628}"/>
    <cellStyle name="Итог 3 4 3 2" xfId="1803" xr:uid="{17A4157F-BEEC-4147-AC84-B2102D086C79}"/>
    <cellStyle name="Итог 3 4 3 2 2" xfId="4061" xr:uid="{21A03BBB-8750-42A4-BF54-64743BD9211B}"/>
    <cellStyle name="Итог 3 4 3 2 3" xfId="6568" xr:uid="{D3FE3794-28D1-499A-AE1E-E2A3553D520D}"/>
    <cellStyle name="Итог 3 4 3 2 4" xfId="8686" xr:uid="{96ADC235-6B82-429A-859F-042733034203}"/>
    <cellStyle name="Итог 3 4 3 2 5" xfId="11676" xr:uid="{13F905CB-5A8C-415E-B502-6199FB9AD090}"/>
    <cellStyle name="Итог 3 4 3 2 6" xfId="14097" xr:uid="{E5CA46DC-66D4-45A7-8D81-D70934F2E45F}"/>
    <cellStyle name="Итог 3 4 3 2 7" xfId="19338" xr:uid="{CCB44795-34F1-48C5-BA20-5B3251E4BC41}"/>
    <cellStyle name="Итог 3 4 3 3" xfId="1976" xr:uid="{C35D43D2-5CF9-4270-8506-07F68FAFA35E}"/>
    <cellStyle name="Итог 3 4 3 3 2" xfId="4234" xr:uid="{30ABCA4E-2377-4E66-86A1-0CE6A4D90B3D}"/>
    <cellStyle name="Итог 3 4 3 3 3" xfId="6570" xr:uid="{024CFC3C-E756-4C2D-A782-71F0EDADD517}"/>
    <cellStyle name="Итог 3 4 3 3 4" xfId="8859" xr:uid="{B584B07B-969D-4EC8-97DA-5E3FC2F82B8D}"/>
    <cellStyle name="Итог 3 4 3 3 5" xfId="11849" xr:uid="{EA7E0813-F7DD-4D2E-A9D7-03454B093A9E}"/>
    <cellStyle name="Итог 3 4 3 3 6" xfId="13432" xr:uid="{86823F89-CCCD-4981-AC0B-4E2B4C9C045C}"/>
    <cellStyle name="Итог 3 4 3 3 7" xfId="19511" xr:uid="{C13F0BA5-163D-44AF-83E0-8D344CFE991C}"/>
    <cellStyle name="Итог 3 4 3 4" xfId="1204" xr:uid="{5F877810-A1E4-43A1-8BC9-B582CD1DB131}"/>
    <cellStyle name="Итог 3 4 3 4 2" xfId="3469" xr:uid="{8DA7ED1E-E714-4AE9-8D06-7C7C326A388D}"/>
    <cellStyle name="Итог 3 4 3 4 3" xfId="6572" xr:uid="{9B901242-18D3-4CCD-AA7F-AB5FEF76C60B}"/>
    <cellStyle name="Итог 3 4 3 4 4" xfId="7844" xr:uid="{0A5E8DDC-725D-475C-AB9D-05949F243D73}"/>
    <cellStyle name="Итог 3 4 3 4 5" xfId="11076" xr:uid="{F8B32B06-21CD-4A05-B8F3-808F5B559C8F}"/>
    <cellStyle name="Итог 3 4 3 4 6" xfId="15828" xr:uid="{19ABC676-E516-4374-BE9E-22E88C6EDA4E}"/>
    <cellStyle name="Итог 3 4 3 4 7" xfId="18746" xr:uid="{05C751F5-D5DE-4872-B524-C622094FDFCC}"/>
    <cellStyle name="Итог 3 4 3 5" xfId="2441" xr:uid="{9BFEFE11-03B6-4E4D-AE3C-53F3DFFD9DB0}"/>
    <cellStyle name="Итог 3 4 3 5 2" xfId="4698" xr:uid="{0470C398-6AFE-456D-9911-770CCEF044F0}"/>
    <cellStyle name="Итог 3 4 3 5 3" xfId="6865" xr:uid="{F448BA70-6E52-442E-ACFA-3ACF2C7486DA}"/>
    <cellStyle name="Итог 3 4 3 5 4" xfId="9324" xr:uid="{9CE4CCED-A89B-48C3-85D3-3A925650B1F5}"/>
    <cellStyle name="Итог 3 4 3 5 5" xfId="12314" xr:uid="{9F80B349-5BF6-4AF8-A676-FBBD1DD7566B}"/>
    <cellStyle name="Итог 3 4 3 5 6" xfId="14441" xr:uid="{7DB823E1-3F2E-48C5-A69D-C84AB8E093FD}"/>
    <cellStyle name="Итог 3 4 3 5 7" xfId="16751" xr:uid="{63726550-9BF9-4410-A24A-7D57D5718DF3}"/>
    <cellStyle name="Итог 3 4 3 5 8" xfId="19975" xr:uid="{A8D186F4-1DC8-417A-8881-2ED34B9577D7}"/>
    <cellStyle name="Итог 3 4 3 6" xfId="2884" xr:uid="{39F42C34-D42E-4D24-9EFB-160DC8B902C9}"/>
    <cellStyle name="Итог 3 4 3 6 2" xfId="5134" xr:uid="{004EF75D-8545-4F79-B51B-E7AEF77DA363}"/>
    <cellStyle name="Итог 3 4 3 6 3" xfId="6866" xr:uid="{36CF0C7E-375F-478E-9F7A-22B4435B4ADE}"/>
    <cellStyle name="Итог 3 4 3 6 4" xfId="9765" xr:uid="{F4D86231-0E2F-4540-86CD-9E30E965EBE1}"/>
    <cellStyle name="Итог 3 4 3 6 5" xfId="12755" xr:uid="{A1193FC3-63A8-462A-B854-45D6F31509E9}"/>
    <cellStyle name="Итог 3 4 3 6 6" xfId="14258" xr:uid="{4B9CC35A-36CF-4310-A1FC-0CAD7574B02D}"/>
    <cellStyle name="Итог 3 4 3 6 7" xfId="17187" xr:uid="{511A323A-6197-41CA-8D99-6A2B04E2C9F0}"/>
    <cellStyle name="Итог 3 4 3 6 8" xfId="20413" xr:uid="{3398264F-1772-49DD-B00E-DF31251318D8}"/>
    <cellStyle name="Итог 3 4 3 7" xfId="615" xr:uid="{AB935B04-4C08-42CF-858E-A4F00025E668}"/>
    <cellStyle name="Итог 3 4 3 7 2" xfId="5189" xr:uid="{ABB5E43C-E0A0-48B6-B5EA-1F69C9E551AC}"/>
    <cellStyle name="Итог 3 4 3 7 3" xfId="9819" xr:uid="{98A2927C-D7B8-4C14-8B38-D44C38C6EFD9}"/>
    <cellStyle name="Итог 3 4 3 7 4" xfId="12810" xr:uid="{BBDD20D9-8FAD-419A-8837-DF45F653C7B1}"/>
    <cellStyle name="Итог 3 4 3 7 5" xfId="13397" xr:uid="{94298527-BDC7-4905-B122-0F5719E67BA1}"/>
    <cellStyle name="Итог 3 4 3 7 6" xfId="17241" xr:uid="{816BA253-BC42-4AD7-BAB7-C9D3A2079BEB}"/>
    <cellStyle name="Итог 3 4 3 8" xfId="5618" xr:uid="{DBF09532-04AE-4091-8303-6B0E780B8AA1}"/>
    <cellStyle name="Итог 3 4 3 8 2" xfId="10249" xr:uid="{3390BB28-D869-4F83-91D5-6167A911A29A}"/>
    <cellStyle name="Итог 3 4 3 8 3" xfId="13241" xr:uid="{6BF5CD54-E511-4064-93FC-BEE05B5E4A53}"/>
    <cellStyle name="Итог 3 4 3 8 4" xfId="8638" xr:uid="{042FAB45-BD6C-433C-A773-A995C285600D}"/>
    <cellStyle name="Итог 3 4 3 8 5" xfId="17667" xr:uid="{CB5E8063-3FFD-46DB-96A7-FF7EC4AE7E84}"/>
    <cellStyle name="Итог 3 4 3 9" xfId="6864" xr:uid="{8BA764E7-BC1C-425F-9095-5FD850DDA2EA}"/>
    <cellStyle name="Итог 3 4 4" xfId="695" xr:uid="{8B2FA88B-94AA-495F-91F0-C3E975CD8896}"/>
    <cellStyle name="Итог 3 4 4 10" xfId="18242" xr:uid="{796022D2-7B57-431C-8840-BC15F2C625E7}"/>
    <cellStyle name="Итог 3 4 4 2" xfId="2056" xr:uid="{4C9DE4CD-6EDC-4E53-8260-204116EABE34}"/>
    <cellStyle name="Итог 3 4 4 2 2" xfId="4314" xr:uid="{D768C159-EB1D-4679-A229-36E727207B12}"/>
    <cellStyle name="Итог 3 4 4 2 3" xfId="8939" xr:uid="{B2F5499E-68D5-4EE1-AF3E-3E63D0E3F97E}"/>
    <cellStyle name="Итог 3 4 4 2 4" xfId="11929" xr:uid="{AA279BC7-91BE-4C7C-8F69-667CB2881A93}"/>
    <cellStyle name="Итог 3 4 4 2 5" xfId="13568" xr:uid="{13F47FE6-BC13-44A2-8443-4C52E6B02E9B}"/>
    <cellStyle name="Итог 3 4 4 2 6" xfId="19591" xr:uid="{E7A91577-C5CE-4B4E-ADB6-F668CE629289}"/>
    <cellStyle name="Итог 3 4 4 3" xfId="1284" xr:uid="{45319C52-311A-43FB-A70E-4978D4751D90}"/>
    <cellStyle name="Итог 3 4 4 3 2" xfId="3549" xr:uid="{D03A6261-AE0D-436A-B5DF-FCF294EDB730}"/>
    <cellStyle name="Итог 3 4 4 3 3" xfId="7755" xr:uid="{A9397239-BE39-437C-AB69-07B893C7EAE4}"/>
    <cellStyle name="Итог 3 4 4 3 4" xfId="11156" xr:uid="{A7F7BF36-B287-4A3F-B90A-E2A61BC9EFF6}"/>
    <cellStyle name="Итог 3 4 4 3 5" xfId="13788" xr:uid="{6F731C04-525A-4629-B94B-2DD9E895E62C}"/>
    <cellStyle name="Итог 3 4 4 3 6" xfId="18826" xr:uid="{457506AB-6E02-41E3-B186-FDB6BC13A0E2}"/>
    <cellStyle name="Итог 3 4 4 4" xfId="2965" xr:uid="{EFA67461-B4A6-4F97-9397-7229C2813E94}"/>
    <cellStyle name="Итог 3 4 4 5" xfId="6867" xr:uid="{53901BBB-0766-47E7-8FA2-3EA6A5F7BCA3}"/>
    <cellStyle name="Итог 3 4 4 6" xfId="8328" xr:uid="{7187E232-A589-4221-823A-3DD8B479BB1C}"/>
    <cellStyle name="Итог 3 4 4 7" xfId="10567" xr:uid="{26F2DE48-0660-4782-B263-FBEB4900CABF}"/>
    <cellStyle name="Итог 3 4 4 8" xfId="13356" xr:uid="{DB505891-B991-4A9A-8AC2-D0037659894E}"/>
    <cellStyle name="Итог 3 4 4 9" xfId="16427" xr:uid="{A7D827C1-EAFA-4CF8-810D-8001543088FC}"/>
    <cellStyle name="Итог 3 4 5" xfId="816" xr:uid="{EBB357AE-76C3-45C1-8EF9-103FAB43315A}"/>
    <cellStyle name="Итог 3 4 5 10" xfId="18363" xr:uid="{5758A7C5-00D4-435F-88A2-278266296078}"/>
    <cellStyle name="Итог 3 4 5 2" xfId="2177" xr:uid="{126F2091-C5FD-4D8D-A21B-5D9F88F71CA7}"/>
    <cellStyle name="Итог 3 4 5 2 2" xfId="4435" xr:uid="{2E3F1FF7-E33F-4B42-85BB-48DC47073A48}"/>
    <cellStyle name="Итог 3 4 5 2 3" xfId="9060" xr:uid="{DE09ED88-7773-42DF-BCFF-3A04BD8A3BF5}"/>
    <cellStyle name="Итог 3 4 5 2 4" xfId="12050" xr:uid="{65032B5B-2356-4C31-8205-ACABD780C0E4}"/>
    <cellStyle name="Итог 3 4 5 2 5" xfId="13902" xr:uid="{CB0CE7A7-5CF0-44C9-8AD9-0A3A328EB560}"/>
    <cellStyle name="Итог 3 4 5 2 6" xfId="19712" xr:uid="{E608FBF2-A196-4F13-A2A4-BDC381D28B81}"/>
    <cellStyle name="Итог 3 4 5 3" xfId="1405" xr:uid="{3433A5E9-3993-4678-BDA3-4C5DA3B97F5C}"/>
    <cellStyle name="Итог 3 4 5 3 2" xfId="3670" xr:uid="{B5D867E3-6F48-44B1-A57A-19B2163CDD4A}"/>
    <cellStyle name="Итог 3 4 5 3 3" xfId="7666" xr:uid="{BE1186D8-1DCC-411E-A8D3-5BEA8CD599E5}"/>
    <cellStyle name="Итог 3 4 5 3 4" xfId="11277" xr:uid="{F4087D8F-FC91-470D-BBAF-7EBF1421D39B}"/>
    <cellStyle name="Итог 3 4 5 3 5" xfId="15881" xr:uid="{7A093DFE-200E-4ADD-A0FB-5444C14E14BB}"/>
    <cellStyle name="Итог 3 4 5 3 6" xfId="18947" xr:uid="{DA155F71-C16B-4FEF-B445-CBA29C9EBD5F}"/>
    <cellStyle name="Итог 3 4 5 4" xfId="3086" xr:uid="{20348C0E-3571-4C79-880D-4648BA50F889}"/>
    <cellStyle name="Итог 3 4 5 5" xfId="6868" xr:uid="{119BEBD6-B87A-419D-824D-0041B553D6E0}"/>
    <cellStyle name="Итог 3 4 5 6" xfId="8220" xr:uid="{E87973FB-AF5A-41BD-8FBE-128EE73B1FB9}"/>
    <cellStyle name="Итог 3 4 5 7" xfId="10688" xr:uid="{52C4BB60-B1C5-4007-872F-F4A69ADC6FA5}"/>
    <cellStyle name="Итог 3 4 5 8" xfId="15447" xr:uid="{97257C70-EEA0-4CCD-B54E-C39F46D07773}"/>
    <cellStyle name="Итог 3 4 5 9" xfId="16548" xr:uid="{B3E86E62-2689-4C1A-8A7D-9E6E88A7C362}"/>
    <cellStyle name="Итог 3 4 6" xfId="892" xr:uid="{DE728306-EBF4-4E22-895D-A6BB193F954A}"/>
    <cellStyle name="Итог 3 4 6 10" xfId="18439" xr:uid="{E653CF56-C8AC-4644-AE17-2F7EDD7F5F11}"/>
    <cellStyle name="Итог 3 4 6 2" xfId="2253" xr:uid="{157B7470-E12A-4D29-8594-B0C8E98A1D2F}"/>
    <cellStyle name="Итог 3 4 6 2 2" xfId="4511" xr:uid="{F7CE4034-C57D-40B3-A9DA-774433CDC548}"/>
    <cellStyle name="Итог 3 4 6 2 3" xfId="9136" xr:uid="{7AE5E3DC-A4C2-4C6B-95A7-085CDE70E08F}"/>
    <cellStyle name="Итог 3 4 6 2 4" xfId="12126" xr:uid="{0657FBCA-625D-4267-B838-517FD83954DA}"/>
    <cellStyle name="Итог 3 4 6 2 5" xfId="14712" xr:uid="{9D5A2E65-B1D3-45EA-BCA9-D6A722139A94}"/>
    <cellStyle name="Итог 3 4 6 2 6" xfId="19788" xr:uid="{DB2AFF6D-2688-416A-ACBE-D870C36486AF}"/>
    <cellStyle name="Итог 3 4 6 3" xfId="1481" xr:uid="{AC847CAA-85B6-462D-BF1E-ACBC323364F4}"/>
    <cellStyle name="Итог 3 4 6 3 2" xfId="3746" xr:uid="{90727EC8-605F-4E1F-98FA-05693B0862AA}"/>
    <cellStyle name="Итог 3 4 6 3 3" xfId="7485" xr:uid="{44D7DC98-DA94-47BE-8A48-F1268A45FADA}"/>
    <cellStyle name="Итог 3 4 6 3 4" xfId="11353" xr:uid="{568744A1-E62E-4189-95BE-87DF19586448}"/>
    <cellStyle name="Итог 3 4 6 3 5" xfId="15510" xr:uid="{4C21F028-AFAD-4D62-9174-E90048471737}"/>
    <cellStyle name="Итог 3 4 6 3 6" xfId="19023" xr:uid="{69F31A28-24DE-43E0-87B6-A63CC1528ECF}"/>
    <cellStyle name="Итог 3 4 6 4" xfId="3162" xr:uid="{D70DB926-39E6-4DD1-BD1D-845229B8E53B}"/>
    <cellStyle name="Итог 3 4 6 5" xfId="6015" xr:uid="{6C01D633-B67F-46C4-99D8-2F1AAF598059}"/>
    <cellStyle name="Итог 3 4 6 6" xfId="8150" xr:uid="{CD77722C-6570-42DF-8E99-7BDA3E9E0357}"/>
    <cellStyle name="Итог 3 4 6 7" xfId="10764" xr:uid="{FB006346-1974-4A7C-A059-8A9369CC729F}"/>
    <cellStyle name="Итог 3 4 6 8" xfId="13446" xr:uid="{1914BFA4-5873-4D27-A956-AD00C846C02A}"/>
    <cellStyle name="Итог 3 4 6 9" xfId="16624" xr:uid="{E0D2565D-1AD8-45A2-A94E-D9CDB32CC60A}"/>
    <cellStyle name="Итог 3 4 7" xfId="736" xr:uid="{45A403B6-7272-4984-8700-55A88597459C}"/>
    <cellStyle name="Итог 3 4 7 10" xfId="18283" xr:uid="{7309106B-18E3-447D-B6E6-CDD2051DC782}"/>
    <cellStyle name="Итог 3 4 7 2" xfId="2097" xr:uid="{C17B40FE-BBCB-44CB-BD27-4CA319A7565F}"/>
    <cellStyle name="Итог 3 4 7 2 2" xfId="4355" xr:uid="{47365B8B-1E34-4B1B-9B55-93DA8349EEF4}"/>
    <cellStyle name="Итог 3 4 7 2 3" xfId="8980" xr:uid="{EAEDBB4D-3191-4073-B09D-E712EA90AC24}"/>
    <cellStyle name="Итог 3 4 7 2 4" xfId="11970" xr:uid="{3EAFC21C-9F45-4F65-866E-4F71F458950F}"/>
    <cellStyle name="Итог 3 4 7 2 5" xfId="14960" xr:uid="{BEA76FBB-1B6C-4221-A454-CDDEF937E724}"/>
    <cellStyle name="Итог 3 4 7 2 6" xfId="19632" xr:uid="{14FC1E60-9A10-4C8D-A1F6-4C5D87EEC861}"/>
    <cellStyle name="Итог 3 4 7 3" xfId="1325" xr:uid="{EBF9FE05-B90F-4A0D-AF58-66D744C8185F}"/>
    <cellStyle name="Итог 3 4 7 3 2" xfId="3590" xr:uid="{D67FF264-6051-4909-B270-32F4BD56A660}"/>
    <cellStyle name="Итог 3 4 7 3 3" xfId="7721" xr:uid="{09991EE3-5F0D-4E7D-AD03-318E850B1D91}"/>
    <cellStyle name="Итог 3 4 7 3 4" xfId="11197" xr:uid="{3A4D5FAC-4EF8-4CBA-B3AF-9D611F3ABDD5}"/>
    <cellStyle name="Итог 3 4 7 3 5" xfId="14941" xr:uid="{6DD97784-2F84-4362-8998-6504E49AE1AA}"/>
    <cellStyle name="Итог 3 4 7 3 6" xfId="18867" xr:uid="{45C11DCC-FAA8-4606-8F55-F339D0FEEC45}"/>
    <cellStyle name="Итог 3 4 7 4" xfId="3006" xr:uid="{6ED83F7E-AF0A-4ABA-AE6A-FDEE1D906772}"/>
    <cellStyle name="Итог 3 4 7 5" xfId="6021" xr:uid="{7BD6C861-28AF-494D-BA42-A72E58C34813}"/>
    <cellStyle name="Итог 3 4 7 6" xfId="8297" xr:uid="{EB3EC41A-5123-4237-9016-6A416A02B53B}"/>
    <cellStyle name="Итог 3 4 7 7" xfId="10608" xr:uid="{7165A72B-1B4B-44CD-BCD5-4A3929753179}"/>
    <cellStyle name="Итог 3 4 7 8" xfId="13275" xr:uid="{9C60C76A-4CD1-419B-834A-C3D07B6E7E60}"/>
    <cellStyle name="Итог 3 4 7 9" xfId="16468" xr:uid="{6D9AAC4E-4703-44F1-86C6-FAC4556412B3}"/>
    <cellStyle name="Итог 3 4 8" xfId="1035" xr:uid="{41382378-8F2D-45DC-85FA-A0B9584A19F5}"/>
    <cellStyle name="Итог 3 4 8 2" xfId="2396" xr:uid="{032A2518-EA1C-4F0D-8352-7CA19FD0E393}"/>
    <cellStyle name="Итог 3 4 8 2 2" xfId="4654" xr:uid="{DF9B8D49-3002-4F9D-9D30-D9A1A192727C}"/>
    <cellStyle name="Итог 3 4 8 2 3" xfId="9279" xr:uid="{E5043B0F-6721-4D9E-A077-09D889B13A6D}"/>
    <cellStyle name="Итог 3 4 8 2 4" xfId="12269" xr:uid="{32F397F8-9FDB-40EB-88F5-4B12C5C532A0}"/>
    <cellStyle name="Итог 3 4 8 2 5" xfId="14964" xr:uid="{607DAC5E-A1A6-4FA4-9645-EA3060F8C93A}"/>
    <cellStyle name="Итог 3 4 8 2 6" xfId="19931" xr:uid="{A07EBF01-2D69-4DF3-9FBF-2915749E1BCC}"/>
    <cellStyle name="Итог 3 4 8 3" xfId="3305" xr:uid="{4BB81DB7-6953-448F-B468-D8DCBAF0E178}"/>
    <cellStyle name="Итог 3 4 8 4" xfId="6028" xr:uid="{AE8F204B-5D33-4F95-9004-36E1E3E000A2}"/>
    <cellStyle name="Итог 3 4 8 5" xfId="8008" xr:uid="{30E1E174-90AC-4A84-AFDD-F2F691282BC8}"/>
    <cellStyle name="Итог 3 4 8 6" xfId="10907" xr:uid="{689A6BFD-B11F-4A48-8557-3F6C32927ABC}"/>
    <cellStyle name="Итог 3 4 8 7" xfId="15711" xr:uid="{463EFEF5-B56C-40D9-9ED5-2947276A7646}"/>
    <cellStyle name="Итог 3 4 8 8" xfId="18582" xr:uid="{8AA5120F-6784-42CC-A826-2F14167A635A}"/>
    <cellStyle name="Итог 3 4 9" xfId="1648" xr:uid="{BC3FC665-E507-4AD8-9504-A5F22F0E7A59}"/>
    <cellStyle name="Итог 3 4 9 2" xfId="3908" xr:uid="{B9304A98-04F8-43B8-9BB2-2B21D4DBE236}"/>
    <cellStyle name="Итог 3 4 9 3" xfId="7321" xr:uid="{64E78F05-C46B-4B9D-9173-F494E79AD486}"/>
    <cellStyle name="Итог 3 4 9 4" xfId="11519" xr:uid="{2DFFB43B-7419-4BBE-BCDF-179C21025B0E}"/>
    <cellStyle name="Итог 3 4 9 5" xfId="15834" xr:uid="{E793A4F5-70D3-42EE-BC47-3D423A95E41A}"/>
    <cellStyle name="Итог 3 4 9 6" xfId="19185" xr:uid="{A0AD1430-AED3-426D-ABD0-05C2B214FE70}"/>
    <cellStyle name="Итог 3 5" xfId="130" xr:uid="{00000000-0005-0000-0000-00005F000000}"/>
    <cellStyle name="Итог 3 5 10" xfId="2517" xr:uid="{2AB4B864-647F-4B1E-BC83-AEF5D6DD8FC6}"/>
    <cellStyle name="Итог 3 5 10 2" xfId="4772" xr:uid="{3C379973-0F39-474A-9423-94E6C828412F}"/>
    <cellStyle name="Итог 3 5 10 3" xfId="9400" xr:uid="{A6BEAA9C-0250-4787-8698-4D8EB4B0CECC}"/>
    <cellStyle name="Итог 3 5 10 4" xfId="12390" xr:uid="{CEA5BC32-C3E7-4B7F-8918-7A1CB1B0B00F}"/>
    <cellStyle name="Итог 3 5 10 5" xfId="15103" xr:uid="{8A0C3D9C-98D0-408D-BB4D-454341EF3AF7}"/>
    <cellStyle name="Итог 3 5 10 6" xfId="16825" xr:uid="{31B4147C-B373-4C1D-A763-2091E45ABFBB}"/>
    <cellStyle name="Итог 3 5 10 7" xfId="20049" xr:uid="{B0F0CD90-2593-4AF5-88C1-6CFDC2C17609}"/>
    <cellStyle name="Итог 3 5 11" xfId="2739" xr:uid="{88993157-5175-4ACC-BE0D-757FAB227C8D}"/>
    <cellStyle name="Итог 3 5 11 2" xfId="4989" xr:uid="{49A4BF71-6C80-4844-B4A3-CF838CC19819}"/>
    <cellStyle name="Итог 3 5 11 3" xfId="9620" xr:uid="{230EBA10-0872-4C50-A2EA-87C8FC4351DF}"/>
    <cellStyle name="Итог 3 5 11 4" xfId="12610" xr:uid="{0D235D9B-A42F-48E4-B871-D8B5D507654E}"/>
    <cellStyle name="Итог 3 5 11 5" xfId="14886" xr:uid="{F80B11E5-B670-4F3C-B54F-A0DE99C9C3B5}"/>
    <cellStyle name="Итог 3 5 11 6" xfId="17042" xr:uid="{C3A8BD13-AF3E-41ED-A268-785BC0A08E6E}"/>
    <cellStyle name="Итог 3 5 11 7" xfId="20268" xr:uid="{A0BA0818-731E-404D-8410-2F6147FF1DF7}"/>
    <cellStyle name="Итог 3 5 12" xfId="475" xr:uid="{DABD2AF2-46E4-455B-B107-8EE3B864D80F}"/>
    <cellStyle name="Итог 3 5 12 2" xfId="5198" xr:uid="{3D4036FA-5A0F-445A-9CF7-3603CD1B0BC0}"/>
    <cellStyle name="Итог 3 5 12 3" xfId="9828" xr:uid="{E98F4773-3B6D-4D01-A6A8-B6B51F533CA8}"/>
    <cellStyle name="Итог 3 5 12 4" xfId="12819" xr:uid="{B334EB48-BB0E-404A-B7DE-F5D380D9F1BC}"/>
    <cellStyle name="Итог 3 5 12 5" xfId="14371" xr:uid="{8CD73E58-801A-4D4E-B599-E9720B5039DC}"/>
    <cellStyle name="Итог 3 5 12 6" xfId="17250" xr:uid="{067D79F1-C2EB-41C6-B570-B67FE4E794BE}"/>
    <cellStyle name="Итог 3 5 13" xfId="5473" xr:uid="{75240591-0F46-46B0-A54C-C6C72395E968}"/>
    <cellStyle name="Итог 3 5 13 2" xfId="10104" xr:uid="{C5B79539-D7ED-4B0C-BDB4-BA93B4FB6580}"/>
    <cellStyle name="Итог 3 5 13 3" xfId="13096" xr:uid="{6F58610B-7229-463C-9E38-59B4A2DAB718}"/>
    <cellStyle name="Итог 3 5 13 4" xfId="14793" xr:uid="{32AA6C60-1D05-469E-8CFA-DA1CEE62A772}"/>
    <cellStyle name="Итог 3 5 13 5" xfId="17522" xr:uid="{D68E6B38-65C8-47E8-9B46-EF788C8558CD}"/>
    <cellStyle name="Итог 3 5 14" xfId="6869" xr:uid="{94FECF34-BDB8-440F-A3CA-997A9CBD8D90}"/>
    <cellStyle name="Итог 3 5 15" xfId="8517" xr:uid="{355F1385-61A6-4E65-AAD0-50237D884E76}"/>
    <cellStyle name="Итог 3 5 16" xfId="10347" xr:uid="{4C9ECA0E-55CD-4BD6-B414-BDCF0F3B78AB}"/>
    <cellStyle name="Итог 3 5 17" xfId="15396" xr:uid="{F9E8D250-BDBD-4B6E-AF77-37A7BD3ACE90}"/>
    <cellStyle name="Итог 3 5 18" xfId="16207" xr:uid="{7E2E89C0-D0E5-42E6-ACA6-D3A5ECC372F4}"/>
    <cellStyle name="Итог 3 5 19" xfId="17774" xr:uid="{278E073F-BDA7-402A-99A3-F99357AD3DA9}"/>
    <cellStyle name="Итог 3 5 2" xfId="219" xr:uid="{6B250565-AC86-49D9-B48E-34F6E86212EB}"/>
    <cellStyle name="Итог 3 5 2 10" xfId="8442" xr:uid="{C68B619B-8934-43CA-A330-65E12CC3065D}"/>
    <cellStyle name="Итог 3 5 2 11" xfId="10422" xr:uid="{9FDBA6F7-2170-4617-B1D3-71A484E9C4EE}"/>
    <cellStyle name="Итог 3 5 2 12" xfId="14113" xr:uid="{0C64F524-8A77-4AEB-8993-1178719ACB71}"/>
    <cellStyle name="Итог 3 5 2 13" xfId="16282" xr:uid="{7A3D1D4B-CA31-403D-9EDA-847ACBFA794C}"/>
    <cellStyle name="Итог 3 5 2 14" xfId="17862" xr:uid="{91D9875B-7E68-4543-AB20-77F847E0ED5D}"/>
    <cellStyle name="Итог 3 5 2 15" xfId="18098" xr:uid="{EACB716B-4B58-4EBE-B6CE-6B8E9FE41F51}"/>
    <cellStyle name="Итог 3 5 2 2" xfId="1743" xr:uid="{46EBFCB1-8060-4948-8681-A790FFB11A37}"/>
    <cellStyle name="Итог 3 5 2 2 2" xfId="4001" xr:uid="{5CE50AF7-84CA-4689-9B9A-A80277C5D045}"/>
    <cellStyle name="Итог 3 5 2 2 3" xfId="6871" xr:uid="{9F86A1CC-2CEF-4697-AD27-66D675F15079}"/>
    <cellStyle name="Итог 3 5 2 2 4" xfId="7303" xr:uid="{7F8E22A1-6D63-4F76-ABB5-D41C686D9835}"/>
    <cellStyle name="Итог 3 5 2 2 5" xfId="11615" xr:uid="{0A0FACCA-619B-4DE0-BEDC-E62FF6C7C9D7}"/>
    <cellStyle name="Итог 3 5 2 2 6" xfId="16080" xr:uid="{78CB4A00-9F6D-4DE2-9ECA-DA6B74B79339}"/>
    <cellStyle name="Итог 3 5 2 2 7" xfId="19278" xr:uid="{AE66FAD3-12F2-4A0C-B560-EC4B0DFCA7AF}"/>
    <cellStyle name="Итог 3 5 2 3" xfId="1928" xr:uid="{50A11D21-C406-4D79-8745-581CAD1F2E35}"/>
    <cellStyle name="Итог 3 5 2 3 2" xfId="4186" xr:uid="{D88247C5-D0A3-4573-8476-D9B566E853D6}"/>
    <cellStyle name="Итог 3 5 2 3 3" xfId="6872" xr:uid="{156766C8-3C54-4863-9899-A03BA1A5E6A0}"/>
    <cellStyle name="Итог 3 5 2 3 4" xfId="8811" xr:uid="{EB0A30AE-F7A5-4B36-B39D-C12CF2E700F0}"/>
    <cellStyle name="Итог 3 5 2 3 5" xfId="11801" xr:uid="{E478F579-83F0-492B-AE8B-F7AE73A5404F}"/>
    <cellStyle name="Итог 3 5 2 3 6" xfId="14944" xr:uid="{3F25FD02-521A-491F-949A-DCE5B07A0DD4}"/>
    <cellStyle name="Итог 3 5 2 3 7" xfId="19463" xr:uid="{E1F425C9-AB4A-44DC-BD84-A599C3C28E6A}"/>
    <cellStyle name="Итог 3 5 2 4" xfId="1139" xr:uid="{DF66126E-E8C3-42C3-A171-05B1C8120275}"/>
    <cellStyle name="Итог 3 5 2 4 2" xfId="3404" xr:uid="{AFE7B177-6DAC-4101-B50A-F2EA01B5789F}"/>
    <cellStyle name="Итог 3 5 2 4 3" xfId="6873" xr:uid="{327B2B65-6171-47D3-A263-840F8EDB0E8E}"/>
    <cellStyle name="Итог 3 5 2 4 4" xfId="7905" xr:uid="{5DAEF844-7F68-4FA7-97FA-15873F4BC9E2}"/>
    <cellStyle name="Итог 3 5 2 4 5" xfId="11011" xr:uid="{9299FD19-D5F4-43B2-A688-D508B731CA1D}"/>
    <cellStyle name="Итог 3 5 2 4 6" xfId="16081" xr:uid="{4E3DC8DA-A35D-45B1-9986-A7F39CC63623}"/>
    <cellStyle name="Итог 3 5 2 4 7" xfId="18681" xr:uid="{44CC8450-BF78-4AF6-9898-ACE1694E7896}"/>
    <cellStyle name="Итог 3 5 2 5" xfId="2497" xr:uid="{3F244D7D-F3A2-4AB9-A129-588E3D1A2181}"/>
    <cellStyle name="Итог 3 5 2 5 2" xfId="4752" xr:uid="{4FA05025-5058-40DF-A080-03A5CD77BFF2}"/>
    <cellStyle name="Итог 3 5 2 5 3" xfId="6874" xr:uid="{13DD8CB7-2652-4BDD-9165-EA7C1A2C8F0D}"/>
    <cellStyle name="Итог 3 5 2 5 4" xfId="9380" xr:uid="{61A6D9BA-B5D0-4656-90A0-445DBE116E2B}"/>
    <cellStyle name="Итог 3 5 2 5 5" xfId="12370" xr:uid="{FCBCB19C-05B1-4E30-8AB9-BC05A1BF035F}"/>
    <cellStyle name="Итог 3 5 2 5 6" xfId="14461" xr:uid="{DD5118AE-F4E0-4EF1-81D7-DF9EFBA57501}"/>
    <cellStyle name="Итог 3 5 2 5 7" xfId="16805" xr:uid="{B1EF4F48-994E-40D8-A1F5-75270D338F28}"/>
    <cellStyle name="Итог 3 5 2 5 8" xfId="20029" xr:uid="{061A7CAC-0437-4901-8B67-00F145E38B5F}"/>
    <cellStyle name="Итог 3 5 2 6" xfId="2824" xr:uid="{87510293-D07B-4B3F-8DA7-90ED6A217188}"/>
    <cellStyle name="Итог 3 5 2 6 2" xfId="5074" xr:uid="{6EEDBF75-27F9-44F1-B1F0-05D3BE43F0B6}"/>
    <cellStyle name="Итог 3 5 2 6 3" xfId="6875" xr:uid="{D38B2DCC-ADB8-42A3-AF28-1E9A430818D1}"/>
    <cellStyle name="Итог 3 5 2 6 4" xfId="9705" xr:uid="{347AE6C9-5155-475C-8746-46B5BA685D01}"/>
    <cellStyle name="Итог 3 5 2 6 5" xfId="12695" xr:uid="{3CEAEE66-5770-4CAE-A039-8D3D397A24B7}"/>
    <cellStyle name="Итог 3 5 2 6 6" xfId="14100" xr:uid="{C8095C00-3E89-425A-895C-FF1468C1753B}"/>
    <cellStyle name="Итог 3 5 2 6 7" xfId="17127" xr:uid="{B31939E7-40C2-4A5C-B1A5-7B239C638893}"/>
    <cellStyle name="Итог 3 5 2 6 8" xfId="20353" xr:uid="{3024FC52-3CEC-4C88-A0E6-F5823BC8A74C}"/>
    <cellStyle name="Итог 3 5 2 7" xfId="550" xr:uid="{1A9402D2-ECDB-4D59-98B1-50E0AA9E9035}"/>
    <cellStyle name="Итог 3 5 2 7 2" xfId="5287" xr:uid="{93D85D93-BCFA-4A65-BA6D-E4468A0FD16D}"/>
    <cellStyle name="Итог 3 5 2 7 3" xfId="9916" xr:uid="{69B964CB-95E8-4FFC-B3AD-779ED06F042B}"/>
    <cellStyle name="Итог 3 5 2 7 4" xfId="12908" xr:uid="{37DF02D6-E5FE-4469-A33B-3107E4B71CA8}"/>
    <cellStyle name="Итог 3 5 2 7 5" xfId="14389" xr:uid="{78C62CA4-C4D1-4348-B165-C8289E507CE4}"/>
    <cellStyle name="Итог 3 5 2 7 6" xfId="17337" xr:uid="{16D33261-2B75-4949-A2CE-96719373A34B}"/>
    <cellStyle name="Итог 3 5 2 8" xfId="5558" xr:uid="{38F178F4-72BF-41E3-A00D-3EED8CD40A80}"/>
    <cellStyle name="Итог 3 5 2 8 2" xfId="10189" xr:uid="{4141AAB3-0413-47EA-8071-C85440DF69A3}"/>
    <cellStyle name="Итог 3 5 2 8 3" xfId="13181" xr:uid="{0EC4010B-9710-4757-AA13-40AE54B94C78}"/>
    <cellStyle name="Итог 3 5 2 8 4" xfId="15492" xr:uid="{B7750353-FE2E-4538-88A2-C2E2C7FB16AC}"/>
    <cellStyle name="Итог 3 5 2 8 5" xfId="17607" xr:uid="{34ECB0EB-E5E2-45DB-86F3-827F22222903}"/>
    <cellStyle name="Итог 3 5 2 9" xfId="6870" xr:uid="{7164B160-82D8-4BFB-B8F6-E9B169BE69EE}"/>
    <cellStyle name="Итог 3 5 20" xfId="18013" xr:uid="{F857C8B0-4FB5-4C15-A6EB-586F71B28B59}"/>
    <cellStyle name="Итог 3 5 3" xfId="295" xr:uid="{75FAA2EA-71D2-4814-AE4F-6855C1871472}"/>
    <cellStyle name="Итог 3 5 3 10" xfId="7880" xr:uid="{C2EF7E68-778E-4936-B527-4AE155C4DC28}"/>
    <cellStyle name="Итог 3 5 3 11" xfId="10502" xr:uid="{8DFE4363-1908-4D61-B2C7-9D4D883C341A}"/>
    <cellStyle name="Итог 3 5 3 12" xfId="14393" xr:uid="{5DCBAE58-9FB8-4E87-859F-3876DD29ADEB}"/>
    <cellStyle name="Итог 3 5 3 13" xfId="16362" xr:uid="{7C5F5FAF-16DD-4EF4-85D1-33F7B7A83B70}"/>
    <cellStyle name="Итог 3 5 3 14" xfId="17938" xr:uid="{AB98CCA4-4242-47C7-BA01-0A463112180A}"/>
    <cellStyle name="Итог 3 5 3 15" xfId="18173" xr:uid="{C305DA91-2156-4C17-94FA-525DF645C198}"/>
    <cellStyle name="Итог 3 5 3 2" xfId="1818" xr:uid="{761E3CA9-2156-420D-A0AA-F3006BCC7279}"/>
    <cellStyle name="Итог 3 5 3 2 2" xfId="4076" xr:uid="{068A880F-0BB7-49C0-AF7A-A56F9D2D81FB}"/>
    <cellStyle name="Итог 3 5 3 2 3" xfId="6588" xr:uid="{39FABAA5-7A63-4896-BA65-FD76CF118D34}"/>
    <cellStyle name="Итог 3 5 3 2 4" xfId="8701" xr:uid="{14E2221A-F70A-4154-937E-14F10460751B}"/>
    <cellStyle name="Итог 3 5 3 2 5" xfId="11691" xr:uid="{E78DDB9A-F081-46D3-B73C-F49A4A02B4D4}"/>
    <cellStyle name="Итог 3 5 3 2 6" xfId="13942" xr:uid="{56C45B10-477A-4CB0-8E7C-E92B53AF5C55}"/>
    <cellStyle name="Итог 3 5 3 2 7" xfId="19353" xr:uid="{70E72BEF-3B08-4EEB-9101-3585F0C36FBD}"/>
    <cellStyle name="Итог 3 5 3 3" xfId="1991" xr:uid="{F25DBA09-021A-46C4-A6F5-9DD88CF7015E}"/>
    <cellStyle name="Итог 3 5 3 3 2" xfId="4249" xr:uid="{97B12147-AAC6-435F-8969-5E76B8F3079D}"/>
    <cellStyle name="Итог 3 5 3 3 3" xfId="6590" xr:uid="{61C37786-FB03-4F07-9923-5E99A577575B}"/>
    <cellStyle name="Итог 3 5 3 3 4" xfId="8874" xr:uid="{3B146C83-95DF-4C0E-AE3A-A46454779F5B}"/>
    <cellStyle name="Итог 3 5 3 3 5" xfId="11864" xr:uid="{A2F48603-5C7B-4996-BE26-3F01E84D9F04}"/>
    <cellStyle name="Итог 3 5 3 3 6" xfId="15006" xr:uid="{4417B315-3776-4472-A3B8-52D39632C850}"/>
    <cellStyle name="Итог 3 5 3 3 7" xfId="19526" xr:uid="{69A7F02B-994B-41E2-9584-FEC67721F863}"/>
    <cellStyle name="Итог 3 5 3 4" xfId="1219" xr:uid="{68184DD6-5D35-4E4B-B907-71B06F9FDCF3}"/>
    <cellStyle name="Итог 3 5 3 4 2" xfId="3484" xr:uid="{E9689A5E-9CFB-4FFD-A954-7F4704073179}"/>
    <cellStyle name="Итог 3 5 3 4 3" xfId="6592" xr:uid="{C04FF8F8-BC4F-43E3-A4B4-07EE9ACA7BD5}"/>
    <cellStyle name="Итог 3 5 3 4 4" xfId="7826" xr:uid="{64F99088-74D4-427D-9FFA-D18F7AA9A003}"/>
    <cellStyle name="Итог 3 5 3 4 5" xfId="11091" xr:uid="{21D53C37-A8C4-4220-8079-A218C7E4B341}"/>
    <cellStyle name="Итог 3 5 3 4 6" xfId="15968" xr:uid="{50BEB2F1-2EE4-4743-89F9-5BF3B616B565}"/>
    <cellStyle name="Итог 3 5 3 4 7" xfId="18761" xr:uid="{A493F26D-A91C-4ED4-801B-F5C4A34DAEAC}"/>
    <cellStyle name="Итог 3 5 3 5" xfId="2426" xr:uid="{FCAF9964-47A0-4C1E-83B7-C1DB04208B59}"/>
    <cellStyle name="Итог 3 5 3 5 2" xfId="4683" xr:uid="{025F34FC-95B4-4004-9019-27DCF5049423}"/>
    <cellStyle name="Итог 3 5 3 5 3" xfId="6877" xr:uid="{993C115D-2571-488E-97A6-8F96FEC4B9EE}"/>
    <cellStyle name="Итог 3 5 3 5 4" xfId="9309" xr:uid="{D701AA73-FBC9-4BA6-8967-45452EAC380A}"/>
    <cellStyle name="Итог 3 5 3 5 5" xfId="12299" xr:uid="{AB9A3F25-04D7-4E5C-8DDA-B26639F3F236}"/>
    <cellStyle name="Итог 3 5 3 5 6" xfId="14672" xr:uid="{5C5C7F82-8EDB-454C-B8B9-37A53B5CB474}"/>
    <cellStyle name="Итог 3 5 3 5 7" xfId="16736" xr:uid="{E7A2E00E-8DF4-489C-849F-F0AFBAC5C785}"/>
    <cellStyle name="Итог 3 5 3 5 8" xfId="19960" xr:uid="{AFCFC6C0-E088-4BA3-8630-4D1E6B84B921}"/>
    <cellStyle name="Итог 3 5 3 6" xfId="2899" xr:uid="{5C2A7CE2-3087-426D-9CD2-60846874BD8B}"/>
    <cellStyle name="Итог 3 5 3 6 2" xfId="5149" xr:uid="{E3BCB0C2-85D8-4620-99F6-F8E29EFFAEC0}"/>
    <cellStyle name="Итог 3 5 3 6 3" xfId="6878" xr:uid="{2710355A-3B36-4D6C-A751-F1EF15C7D34C}"/>
    <cellStyle name="Итог 3 5 3 6 4" xfId="9780" xr:uid="{300EDFE3-EFBB-4AA9-B1D1-A7A921570743}"/>
    <cellStyle name="Итог 3 5 3 6 5" xfId="12770" xr:uid="{CEEED122-1EDA-4B4A-A2AB-8771CFA0640B}"/>
    <cellStyle name="Итог 3 5 3 6 6" xfId="14571" xr:uid="{227B9CBD-F55E-4FA6-ABCD-11D7E00989DE}"/>
    <cellStyle name="Итог 3 5 3 6 7" xfId="17202" xr:uid="{447AFF64-BAD3-442F-AACE-360E009A2311}"/>
    <cellStyle name="Итог 3 5 3 6 8" xfId="20428" xr:uid="{F240B181-F602-4F91-A21B-E52C4223D131}"/>
    <cellStyle name="Итог 3 5 3 7" xfId="630" xr:uid="{83508B36-F230-4DC8-8B3B-3CE7259BD29D}"/>
    <cellStyle name="Итог 3 5 3 7 2" xfId="5175" xr:uid="{B3B3928B-B822-42A2-866C-A2CDFE92344F}"/>
    <cellStyle name="Итог 3 5 3 7 3" xfId="9805" xr:uid="{A1E828FD-F457-47EC-95D4-DB912F26475F}"/>
    <cellStyle name="Итог 3 5 3 7 4" xfId="12796" xr:uid="{4BE4F105-31BF-4151-BB05-838221F1A65C}"/>
    <cellStyle name="Итог 3 5 3 7 5" xfId="15691" xr:uid="{BA1630C4-6F99-4752-83E3-6771B0B62922}"/>
    <cellStyle name="Итог 3 5 3 7 6" xfId="17227" xr:uid="{2BE11DC1-B78F-494C-8122-D57DAC7D818F}"/>
    <cellStyle name="Итог 3 5 3 8" xfId="5633" xr:uid="{1FD3CFE2-0300-4898-9E00-A531F3F83B5B}"/>
    <cellStyle name="Итог 3 5 3 8 2" xfId="10264" xr:uid="{C486CA18-02A4-4D5B-B048-0C0FB2F6EDC6}"/>
    <cellStyle name="Итог 3 5 3 8 3" xfId="13256" xr:uid="{0C99D717-4385-426B-AD13-0948AEA8AE3D}"/>
    <cellStyle name="Итог 3 5 3 8 4" xfId="10282" xr:uid="{E64EB0D2-33C0-4FDB-A0D7-67283987BBC9}"/>
    <cellStyle name="Итог 3 5 3 8 5" xfId="17682" xr:uid="{529519AB-8086-408F-B420-2539F47D6A6A}"/>
    <cellStyle name="Итог 3 5 3 9" xfId="6876" xr:uid="{E7F6A111-D594-44B9-ADF7-D6D575ABCC00}"/>
    <cellStyle name="Итог 3 5 4" xfId="710" xr:uid="{B90D96A4-ED39-4BDC-9E75-B87D358ED4A8}"/>
    <cellStyle name="Итог 3 5 4 10" xfId="18257" xr:uid="{6FDBD476-9A9A-42A9-805A-A483AE59AFA2}"/>
    <cellStyle name="Итог 3 5 4 2" xfId="2071" xr:uid="{9225A15E-E912-485A-8669-B9666C771FF4}"/>
    <cellStyle name="Итог 3 5 4 2 2" xfId="4329" xr:uid="{4549A74C-061E-4AFA-8989-37A3C568FA48}"/>
    <cellStyle name="Итог 3 5 4 2 3" xfId="8954" xr:uid="{67A0916B-35F2-4DE2-82F5-D03CA9BAE91A}"/>
    <cellStyle name="Итог 3 5 4 2 4" xfId="11944" xr:uid="{85048880-75AE-4827-B4B7-BD3FF9DAEEF9}"/>
    <cellStyle name="Итог 3 5 4 2 5" xfId="14781" xr:uid="{D9A8C1BE-37C3-41F4-9139-704B83F59982}"/>
    <cellStyle name="Итог 3 5 4 2 6" xfId="19606" xr:uid="{394C28A1-CF69-46AA-BCF7-CF6AAC39480D}"/>
    <cellStyle name="Итог 3 5 4 3" xfId="1299" xr:uid="{E4810AE1-2BA6-4876-8202-AB00A505E4AE}"/>
    <cellStyle name="Итог 3 5 4 3 2" xfId="3564" xr:uid="{3597B098-CFEB-435E-97A6-32246C275950}"/>
    <cellStyle name="Итог 3 5 4 3 3" xfId="7740" xr:uid="{5D6B3AEE-57CA-44B2-ACD7-7F6D244DD784}"/>
    <cellStyle name="Итог 3 5 4 3 4" xfId="11171" xr:uid="{5BAA6873-8D37-4682-ADD4-D8F7DED0AE5E}"/>
    <cellStyle name="Итог 3 5 4 3 5" xfId="14746" xr:uid="{954C66A4-C824-4942-9821-15C538DB9928}"/>
    <cellStyle name="Итог 3 5 4 3 6" xfId="18841" xr:uid="{C76725B5-6ADB-4BFA-95C9-C71D6CFC076F}"/>
    <cellStyle name="Итог 3 5 4 4" xfId="2980" xr:uid="{4D7247A0-01B5-4261-AA3C-455CDBC63CCD}"/>
    <cellStyle name="Итог 3 5 4 5" xfId="6879" xr:uid="{7E536ED8-DE19-4FA2-A5D6-19971255C838}"/>
    <cellStyle name="Итог 3 5 4 6" xfId="7849" xr:uid="{D4030700-E857-442F-8EBA-758354846E00}"/>
    <cellStyle name="Итог 3 5 4 7" xfId="10582" xr:uid="{A23FDEC0-02BA-4934-81B7-22490395AB5C}"/>
    <cellStyle name="Итог 3 5 4 8" xfId="14193" xr:uid="{F8CFED2C-D4E2-4653-8B26-AAEC6BCE11BB}"/>
    <cellStyle name="Итог 3 5 4 9" xfId="16442" xr:uid="{703C7211-20CE-40B7-8277-F33F69FEF64A}"/>
    <cellStyle name="Итог 3 5 5" xfId="831" xr:uid="{F90F40B7-A1A4-4D9E-B878-463173622716}"/>
    <cellStyle name="Итог 3 5 5 10" xfId="18378" xr:uid="{19B299C0-0D3A-4CEB-B4D9-1B9B91209446}"/>
    <cellStyle name="Итог 3 5 5 2" xfId="2192" xr:uid="{85AE2CC1-F9B8-4A21-9928-078CEF71842F}"/>
    <cellStyle name="Итог 3 5 5 2 2" xfId="4450" xr:uid="{3C2EF064-CF7C-48BD-8BFE-E56D0EFC86F0}"/>
    <cellStyle name="Итог 3 5 5 2 3" xfId="9075" xr:uid="{01E9E1DD-508D-4F2A-88FF-5265C2B19F64}"/>
    <cellStyle name="Итог 3 5 5 2 4" xfId="12065" xr:uid="{314CFD5A-7A92-4275-9A8D-0AF1E88C37A1}"/>
    <cellStyle name="Итог 3 5 5 2 5" xfId="13661" xr:uid="{0207DD2A-ED13-4EF4-940D-0E2ED0F8687B}"/>
    <cellStyle name="Итог 3 5 5 2 6" xfId="19727" xr:uid="{44ED5238-1584-4DB8-B548-0F8E0635293E}"/>
    <cellStyle name="Итог 3 5 5 3" xfId="1420" xr:uid="{85B1208C-5339-4711-8143-7086580EC6B2}"/>
    <cellStyle name="Итог 3 5 5 3 2" xfId="3685" xr:uid="{369B637C-F607-4F0E-B55A-95FB34ADC65A}"/>
    <cellStyle name="Итог 3 5 5 3 3" xfId="7264" xr:uid="{455943F9-E085-40CC-848E-6193280078E4}"/>
    <cellStyle name="Итог 3 5 5 3 4" xfId="11292" xr:uid="{753D058C-17B3-48B2-9B8D-364435ABEB00}"/>
    <cellStyle name="Итог 3 5 5 3 5" xfId="13742" xr:uid="{BAC33D9F-001E-4225-94BC-A8AD8E4CF3B1}"/>
    <cellStyle name="Итог 3 5 5 3 6" xfId="18962" xr:uid="{0D224B5D-52EC-4D4E-BCB8-573505DFF883}"/>
    <cellStyle name="Итог 3 5 5 4" xfId="3101" xr:uid="{E5DB24DF-3184-4FA1-8A3A-067CF711C177}"/>
    <cellStyle name="Итог 3 5 5 5" xfId="6880" xr:uid="{1752B317-3066-4267-B202-7B81A1746BA5}"/>
    <cellStyle name="Итог 3 5 5 6" xfId="8203" xr:uid="{F0691550-D846-472B-9681-528CD440C905}"/>
    <cellStyle name="Итог 3 5 5 7" xfId="10703" xr:uid="{61569A0E-672D-4A72-BA56-1A480E15A25E}"/>
    <cellStyle name="Итог 3 5 5 8" xfId="15525" xr:uid="{819A68EC-8D61-4A3E-9314-C51C4DDFFF1D}"/>
    <cellStyle name="Итог 3 5 5 9" xfId="16563" xr:uid="{F78825CA-A63D-4E2A-9D1C-AD367040D267}"/>
    <cellStyle name="Итог 3 5 6" xfId="907" xr:uid="{CD4236ED-4E50-4A55-93BE-B7805CCC1F22}"/>
    <cellStyle name="Итог 3 5 6 10" xfId="18454" xr:uid="{99F57629-C1C7-4C4D-9C5E-122CD65511E7}"/>
    <cellStyle name="Итог 3 5 6 2" xfId="2268" xr:uid="{9A8DFCCA-05AB-4EAB-8DEB-4280531CEE1E}"/>
    <cellStyle name="Итог 3 5 6 2 2" xfId="4526" xr:uid="{9E96E141-3388-4E5B-B1CE-28F30E29B715}"/>
    <cellStyle name="Итог 3 5 6 2 3" xfId="9151" xr:uid="{6AB55CB2-80D4-457A-BAD3-1DD4E3E50D3E}"/>
    <cellStyle name="Итог 3 5 6 2 4" xfId="12141" xr:uid="{0EAFCB88-B842-4588-A761-7570B2F08EDC}"/>
    <cellStyle name="Итог 3 5 6 2 5" xfId="16113" xr:uid="{FF9801A4-6C10-4F73-8819-45351A4CC785}"/>
    <cellStyle name="Итог 3 5 6 2 6" xfId="19803" xr:uid="{8EE29146-F1DD-49E8-878B-5117B93B068C}"/>
    <cellStyle name="Итог 3 5 6 3" xfId="1496" xr:uid="{333303E8-7FA0-4689-A09E-E2C4625FEA5B}"/>
    <cellStyle name="Итог 3 5 6 3 2" xfId="3761" xr:uid="{0D12AB0E-8A23-45AF-B4AA-0D6E637A11C7}"/>
    <cellStyle name="Итог 3 5 6 3 3" xfId="7370" xr:uid="{954FB0A1-4108-4211-BD15-E7394E2F7FAE}"/>
    <cellStyle name="Итог 3 5 6 3 4" xfId="11368" xr:uid="{AD7C8028-0062-4696-87FA-0E0BDFA0BD29}"/>
    <cellStyle name="Итог 3 5 6 3 5" xfId="14093" xr:uid="{FBC63620-18AB-4160-906F-9853724786E4}"/>
    <cellStyle name="Итог 3 5 6 3 6" xfId="19038" xr:uid="{CF637C48-61CD-45D2-A8D7-62DBA8BD12DD}"/>
    <cellStyle name="Итог 3 5 6 4" xfId="3177" xr:uid="{65F79C79-EFAA-4F0C-8431-965CCA04C893}"/>
    <cellStyle name="Итог 3 5 6 5" xfId="6034" xr:uid="{B0DB81E7-143E-4D5D-8A39-1261E8FC0F7E}"/>
    <cellStyle name="Итог 3 5 6 6" xfId="8135" xr:uid="{DECD2335-4B37-4AA3-B35F-409C7C7C01FF}"/>
    <cellStyle name="Итог 3 5 6 7" xfId="10779" xr:uid="{D3715DB1-59F8-49A4-AE7E-6044820EC9FA}"/>
    <cellStyle name="Итог 3 5 6 8" xfId="15863" xr:uid="{308024A6-F6DC-44A0-A02C-C6DFB6156645}"/>
    <cellStyle name="Итог 3 5 6 9" xfId="16639" xr:uid="{DBA4743F-196C-40C6-9E9E-9891776CFDAD}"/>
    <cellStyle name="Итог 3 5 7" xfId="975" xr:uid="{45FCC56B-63F6-4415-BFE2-00AE3A2B8FAE}"/>
    <cellStyle name="Итог 3 5 7 10" xfId="18522" xr:uid="{2F566164-97AC-410D-ADA9-8FAF5D9D7F83}"/>
    <cellStyle name="Итог 3 5 7 2" xfId="2336" xr:uid="{E1A3DEF0-AA65-46B0-B9B2-AC9EFDFB9D4F}"/>
    <cellStyle name="Итог 3 5 7 2 2" xfId="4594" xr:uid="{DE729471-57C0-4269-B3BB-9A78ADD888D5}"/>
    <cellStyle name="Итог 3 5 7 2 3" xfId="9219" xr:uid="{A2783E02-761B-45AE-925B-DFC56ACC9D1D}"/>
    <cellStyle name="Итог 3 5 7 2 4" xfId="12209" xr:uid="{C4BDF202-B88E-4C05-8CFB-A37C02FA2C25}"/>
    <cellStyle name="Итог 3 5 7 2 5" xfId="13477" xr:uid="{220E76FF-3AB5-4BDE-828A-1562BEDB86A8}"/>
    <cellStyle name="Итог 3 5 7 2 6" xfId="19871" xr:uid="{342E2470-FD1D-47A8-AE38-49435D36921E}"/>
    <cellStyle name="Итог 3 5 7 3" xfId="1564" xr:uid="{C1058806-68FE-4801-943D-077AC14721CC}"/>
    <cellStyle name="Итог 3 5 7 3 2" xfId="3829" xr:uid="{BD4EE1A6-01FA-4187-86EC-84410AB0C376}"/>
    <cellStyle name="Итог 3 5 7 3 3" xfId="7559" xr:uid="{C580FECA-954C-4E64-BCC8-F00D69730232}"/>
    <cellStyle name="Итог 3 5 7 3 4" xfId="11436" xr:uid="{7DA1BC7B-DFF6-4F5F-BC37-A5312C718DC1}"/>
    <cellStyle name="Итог 3 5 7 3 5" xfId="13892" xr:uid="{21538CDD-D402-47E7-87EE-FFE9D8BC217E}"/>
    <cellStyle name="Итог 3 5 7 3 6" xfId="19106" xr:uid="{8AF58DA6-A13B-44C5-B816-DE801610AF18}"/>
    <cellStyle name="Итог 3 5 7 4" xfId="3245" xr:uid="{91B3B854-F24D-4210-AD26-87E561C39C5A}"/>
    <cellStyle name="Итог 3 5 7 5" xfId="5683" xr:uid="{F0431352-4A81-4D17-AA0A-4BA2092B01DE}"/>
    <cellStyle name="Итог 3 5 7 6" xfId="8075" xr:uid="{B61B27D8-7306-4BDE-99AD-65AE970E67DC}"/>
    <cellStyle name="Итог 3 5 7 7" xfId="10847" xr:uid="{EFAD8D26-E43D-47D1-A0F2-42D8D0ACB07E}"/>
    <cellStyle name="Итог 3 5 7 8" xfId="16012" xr:uid="{4AB8D625-F119-4D7B-9FE0-0946253A42CA}"/>
    <cellStyle name="Итог 3 5 7 9" xfId="16707" xr:uid="{38548E90-3030-4C15-ACEA-24F50B12B75E}"/>
    <cellStyle name="Итог 3 5 8" xfId="1050" xr:uid="{E0F94676-8E77-4276-AD34-6123D14F3409}"/>
    <cellStyle name="Итог 3 5 8 2" xfId="2411" xr:uid="{3ABC53E0-6A8B-4D45-BC3A-5D319E5783B6}"/>
    <cellStyle name="Итог 3 5 8 2 2" xfId="4669" xr:uid="{BE7AE895-C6E1-43A3-B145-3BB22CAAAB6E}"/>
    <cellStyle name="Итог 3 5 8 2 3" xfId="9294" xr:uid="{C963CA84-B601-4291-9DB3-F9B47258D1CC}"/>
    <cellStyle name="Итог 3 5 8 2 4" xfId="12284" xr:uid="{CA965148-6361-4E95-8381-7BB9CFC0744C}"/>
    <cellStyle name="Итог 3 5 8 2 5" xfId="15580" xr:uid="{B933EEEC-1139-4431-9738-F0B1F3EA68E9}"/>
    <cellStyle name="Итог 3 5 8 2 6" xfId="19946" xr:uid="{ACC9D3EC-EE05-4CB3-8916-A2F99BA9920A}"/>
    <cellStyle name="Итог 3 5 8 3" xfId="3320" xr:uid="{514AA9FA-A5F9-4CA5-B1BF-5B544304879A}"/>
    <cellStyle name="Итог 3 5 8 4" xfId="5740" xr:uid="{379A61C2-5573-40C2-9D0A-F3848C313FB8}"/>
    <cellStyle name="Итог 3 5 8 5" xfId="7993" xr:uid="{22D6B5B7-FEED-40B2-AC3A-8CED4D5FB965}"/>
    <cellStyle name="Итог 3 5 8 6" xfId="10922" xr:uid="{83A78151-5DCC-4EBA-BD16-D4B43AC42849}"/>
    <cellStyle name="Итог 3 5 8 7" xfId="15973" xr:uid="{7286399E-177A-4CEE-B8FA-7CBC970BD5E4}"/>
    <cellStyle name="Итог 3 5 8 8" xfId="18597" xr:uid="{980ECC17-D285-4A8E-9F2C-5CCAFC4DD19E}"/>
    <cellStyle name="Итог 3 5 9" xfId="1943" xr:uid="{750B2A9A-BDB2-4AA0-A395-DE8B889B99B3}"/>
    <cellStyle name="Итог 3 5 9 2" xfId="4201" xr:uid="{019D1A95-6B74-4776-A349-949EEB3FDF5A}"/>
    <cellStyle name="Итог 3 5 9 3" xfId="8826" xr:uid="{92D29B43-F051-42D2-B72F-50AA71D50347}"/>
    <cellStyle name="Итог 3 5 9 4" xfId="11816" xr:uid="{6DD07C49-4943-4112-9489-2AA6888370DF}"/>
    <cellStyle name="Итог 3 5 9 5" xfId="15561" xr:uid="{D8983D30-7AE1-405E-A409-DB6C47C386DA}"/>
    <cellStyle name="Итог 3 5 9 6" xfId="19478" xr:uid="{4C7EF449-B3A4-4344-A98C-42EA1AB1962A}"/>
    <cellStyle name="Итог 3 6" xfId="158" xr:uid="{3BA06493-9CFE-46C7-A0F6-01E61DA3474D}"/>
    <cellStyle name="Итог 3 6 10" xfId="8504" xr:uid="{CABF4C16-C513-4B27-B746-8F14A3AFBE65}"/>
    <cellStyle name="Итог 3 6 11" xfId="10362" xr:uid="{E20F450B-EDA8-40C5-A9F9-549FE4184154}"/>
    <cellStyle name="Итог 3 6 12" xfId="13993" xr:uid="{53E1D879-B4A8-4561-9116-B8E81863D1F8}"/>
    <cellStyle name="Итог 3 6 13" xfId="16222" xr:uid="{DE6E2084-8CD8-4A36-B94F-B44D6E7B0BAB}"/>
    <cellStyle name="Итог 3 6 14" xfId="17801" xr:uid="{C130B5DA-C0E3-4EFE-83D4-47CDDADA7334}"/>
    <cellStyle name="Итог 3 6 15" xfId="18038" xr:uid="{4E4515E2-014F-41AF-A704-923563F851B7}"/>
    <cellStyle name="Итог 3 6 2" xfId="1682" xr:uid="{3141EA2D-41C8-413F-AD62-F66278E4033E}"/>
    <cellStyle name="Итог 3 6 2 2" xfId="3941" xr:uid="{B3C25117-DBB8-497B-BAC0-5700C0D60D3C}"/>
    <cellStyle name="Итог 3 6 2 3" xfId="6882" xr:uid="{F11F53A6-ADE3-4B92-8A77-5EA117E22741}"/>
    <cellStyle name="Итог 3 6 2 4" xfId="7444" xr:uid="{C3C3A397-38D1-45D9-857C-FF38FC82E7D8}"/>
    <cellStyle name="Итог 3 6 2 5" xfId="11554" xr:uid="{B060185D-B0EB-4F64-A8A4-2F0B074F5DE0}"/>
    <cellStyle name="Итог 3 6 2 6" xfId="16041" xr:uid="{D7FC6B83-5D82-4E44-813E-11D66DB1B1A0}"/>
    <cellStyle name="Итог 3 6 2 7" xfId="19218" xr:uid="{2057BB66-0503-4459-A0A5-92B4C943EA16}"/>
    <cellStyle name="Итог 3 6 3" xfId="1644" xr:uid="{291909A1-3114-47DF-9F6F-E9C1EBECA17A}"/>
    <cellStyle name="Итог 3 6 3 2" xfId="3904" xr:uid="{4A6E04AF-3E49-43AE-BBBC-0828BCB17F77}"/>
    <cellStyle name="Итог 3 6 3 3" xfId="6883" xr:uid="{D728453B-5FE3-455D-824A-B848E55B9BA6}"/>
    <cellStyle name="Итог 3 6 3 4" xfId="7334" xr:uid="{6B6FC1E4-6146-49B5-AE65-946244275EAD}"/>
    <cellStyle name="Итог 3 6 3 5" xfId="11515" xr:uid="{A28CDB53-47F4-4BBC-BC9F-E82DBA024367}"/>
    <cellStyle name="Итог 3 6 3 6" xfId="14776" xr:uid="{DABE48B3-7832-424D-BE25-A4D9DA5CFEDF}"/>
    <cellStyle name="Итог 3 6 3 7" xfId="19181" xr:uid="{92CE035F-B5A6-4EAE-A7A5-B31479F36F7A}"/>
    <cellStyle name="Итог 3 6 4" xfId="1079" xr:uid="{453A6F68-D065-4A29-A964-DFE9BD43D896}"/>
    <cellStyle name="Итог 3 6 4 2" xfId="3344" xr:uid="{80C47E84-7EE6-4E5C-997D-677012C31212}"/>
    <cellStyle name="Итог 3 6 4 3" xfId="6884" xr:uid="{7DF3FF30-05FA-44C2-A553-E5589670F5B5}"/>
    <cellStyle name="Итог 3 6 4 4" xfId="7966" xr:uid="{07580B80-7C8B-468E-9A54-3F0EB0045404}"/>
    <cellStyle name="Итог 3 6 4 5" xfId="10951" xr:uid="{249CDDC3-16A9-4C2E-BE3F-987F44AF207A}"/>
    <cellStyle name="Итог 3 6 4 6" xfId="15839" xr:uid="{AA8656F9-B3FA-434E-9647-4FBCBC0343E8}"/>
    <cellStyle name="Итог 3 6 4 7" xfId="18621" xr:uid="{D3034000-EE2E-45B7-9FDE-006291A4922E}"/>
    <cellStyle name="Итог 3 6 5" xfId="2622" xr:uid="{4312BCF5-2930-43BF-A715-5185FB0551EB}"/>
    <cellStyle name="Итог 3 6 5 2" xfId="4872" xr:uid="{F11CFE42-B427-4A84-B433-F07FFF121B91}"/>
    <cellStyle name="Итог 3 6 5 3" xfId="6885" xr:uid="{88809D3E-AF10-4C6C-9F47-8B5B7E16532A}"/>
    <cellStyle name="Итог 3 6 5 4" xfId="9503" xr:uid="{6884B5CB-7E77-4F0C-973D-3D5AA2732D9E}"/>
    <cellStyle name="Итог 3 6 5 5" xfId="12493" xr:uid="{0B77583E-C7EB-49FC-BF25-551FCB910DC8}"/>
    <cellStyle name="Итог 3 6 5 6" xfId="14119" xr:uid="{D494CF5D-4BA6-4EE5-B287-81E344164AC6}"/>
    <cellStyle name="Итог 3 6 5 7" xfId="16925" xr:uid="{54777B88-B3C3-4EA9-A215-669476EBF67A}"/>
    <cellStyle name="Итог 3 6 5 8" xfId="20151" xr:uid="{496E495F-6E21-4FE6-9C43-C63284F5F2B4}"/>
    <cellStyle name="Итог 3 6 6" xfId="2764" xr:uid="{FBB69ED5-2596-4088-AE90-118F8B6E02F3}"/>
    <cellStyle name="Итог 3 6 6 2" xfId="5014" xr:uid="{0123DFB8-7332-4855-9592-1F1ACB9DC092}"/>
    <cellStyle name="Итог 3 6 6 3" xfId="5844" xr:uid="{FD02221F-0DD3-4827-BFDE-D155832D1AD9}"/>
    <cellStyle name="Итог 3 6 6 4" xfId="9645" xr:uid="{F4BC83BA-8103-4825-A988-61B55501806A}"/>
    <cellStyle name="Итог 3 6 6 5" xfId="12635" xr:uid="{218D89FF-6D62-4FDA-A82F-5E13014C7232}"/>
    <cellStyle name="Итог 3 6 6 6" xfId="13979" xr:uid="{015CF97C-D20A-4747-B59D-550D4D14108C}"/>
    <cellStyle name="Итог 3 6 6 7" xfId="17067" xr:uid="{827D5CB2-00DD-4E48-9DCC-463E6768CCC6}"/>
    <cellStyle name="Итог 3 6 6 8" xfId="20293" xr:uid="{8DF73E68-580C-48B5-B5B5-BC3E16C5439E}"/>
    <cellStyle name="Итог 3 6 7" xfId="490" xr:uid="{D0B69113-6FC3-4F51-9AE2-ABF63181BA4C}"/>
    <cellStyle name="Итог 3 6 7 2" xfId="5210" xr:uid="{71543C61-2F5B-4F7C-9D06-C0D7FCDA5224}"/>
    <cellStyle name="Итог 3 6 7 3" xfId="9839" xr:uid="{D4796CB1-42E0-4AC6-ACAE-F30F631AE82F}"/>
    <cellStyle name="Итог 3 6 7 4" xfId="12831" xr:uid="{EA8C9AF9-4C38-4C2B-B526-660E7080592A}"/>
    <cellStyle name="Итог 3 6 7 5" xfId="16137" xr:uid="{1C3823AF-FC7E-493E-B834-530BEE468C6A}"/>
    <cellStyle name="Итог 3 6 7 6" xfId="17261" xr:uid="{C1A5FA2D-E46B-42E8-8DC5-9BB0BF2C10B7}"/>
    <cellStyle name="Итог 3 6 8" xfId="5498" xr:uid="{DF7BABB6-0F4C-42CC-9160-3156C7CDF69D}"/>
    <cellStyle name="Итог 3 6 8 2" xfId="10129" xr:uid="{2B69A1DB-40E5-4E85-8B54-5E0B7D609784}"/>
    <cellStyle name="Итог 3 6 8 3" xfId="13121" xr:uid="{E6D66141-49CB-4DA4-8F77-FB949D382715}"/>
    <cellStyle name="Итог 3 6 8 4" xfId="14222" xr:uid="{AE0F7208-51FF-4F83-8E88-14740F6AF1DF}"/>
    <cellStyle name="Итог 3 6 8 5" xfId="17547" xr:uid="{BEC325D5-BEE3-4711-B007-CF77D4077D3D}"/>
    <cellStyle name="Итог 3 6 9" xfId="6881" xr:uid="{DD120EC7-4F9E-4700-BDDF-232C7F5877B5}"/>
    <cellStyle name="Итог 3 7" xfId="235" xr:uid="{C843FDAC-3881-49F1-BD26-544FB80872DC}"/>
    <cellStyle name="Итог 3 7 10" xfId="8425" xr:uid="{3EE3A44A-A23C-4508-8D86-A1F5A064A0F1}"/>
    <cellStyle name="Итог 3 7 11" xfId="10442" xr:uid="{BB1B048B-DE90-4C5A-85E6-223670A986A5}"/>
    <cellStyle name="Итог 3 7 12" xfId="15894" xr:uid="{DFA7DE87-4636-448F-9136-CFC825F18ABD}"/>
    <cellStyle name="Итог 3 7 13" xfId="16302" xr:uid="{286183A0-3151-42D7-BFD3-D1DC52ABE610}"/>
    <cellStyle name="Итог 3 7 14" xfId="17878" xr:uid="{363463B2-AA3F-4AEF-AA69-55AA5EE7C89A}"/>
    <cellStyle name="Итог 3 7 15" xfId="18113" xr:uid="{4FA7939D-D54B-4E89-A42C-49EAB0CAC897}"/>
    <cellStyle name="Итог 3 7 2" xfId="1758" xr:uid="{1D909C1B-C3B4-4B83-851C-90F1F6A741FB}"/>
    <cellStyle name="Итог 3 7 2 2" xfId="4016" xr:uid="{3338F558-634D-456A-AE12-CF3B4A63215D}"/>
    <cellStyle name="Итог 3 7 2 3" xfId="5677" xr:uid="{5899D520-0EA9-45CC-A3B1-5C379C513CC3}"/>
    <cellStyle name="Итог 3 7 2 4" xfId="7243" xr:uid="{356A8CFF-9B5C-4D3D-A06E-3204D9EC389E}"/>
    <cellStyle name="Итог 3 7 2 5" xfId="11631" xr:uid="{250E81FF-1237-4012-9C0B-046287574E18}"/>
    <cellStyle name="Итог 3 7 2 6" xfId="14373" xr:uid="{D284F35D-D773-4E55-A8A7-505A26933376}"/>
    <cellStyle name="Итог 3 7 2 7" xfId="19293" xr:uid="{1E10A8EA-4ACE-4E7E-8D8F-5197C8FAA315}"/>
    <cellStyle name="Итог 3 7 3" xfId="1646" xr:uid="{CECBA2F5-ABCC-4A2A-A073-61F33B0E38D1}"/>
    <cellStyle name="Итог 3 7 3 2" xfId="3906" xr:uid="{E1CE0757-2378-4ACF-BD35-E60789EAEB98}"/>
    <cellStyle name="Итог 3 7 3 3" xfId="5678" xr:uid="{625BE758-2FE1-4A98-959E-42FE3E428076}"/>
    <cellStyle name="Итог 3 7 3 4" xfId="7327" xr:uid="{E4D6235B-9CCC-4305-BFEB-881F10486E1F}"/>
    <cellStyle name="Итог 3 7 3 5" xfId="11517" xr:uid="{AB95849A-EFDA-4E1A-B3FC-8836D4C80231}"/>
    <cellStyle name="Итог 3 7 3 6" xfId="13454" xr:uid="{58048726-0A6D-4D36-8EA9-8327EF67D667}"/>
    <cellStyle name="Итог 3 7 3 7" xfId="19183" xr:uid="{797AA01B-6588-4496-B0C1-7E17343C26AA}"/>
    <cellStyle name="Итог 3 7 4" xfId="1159" xr:uid="{F4D6AD76-3C5A-4601-8059-9C3B1C0203A9}"/>
    <cellStyle name="Итог 3 7 4 2" xfId="3424" xr:uid="{0EAE8929-ED54-40B0-9D8A-94EE9BE9D263}"/>
    <cellStyle name="Итог 3 7 4 3" xfId="6887" xr:uid="{49D2FBB7-10C1-4BBF-A81E-972F78E59A5D}"/>
    <cellStyle name="Итог 3 7 4 4" xfId="7883" xr:uid="{D7BC423E-BAE3-4F62-9503-902EA70A7138}"/>
    <cellStyle name="Итог 3 7 4 5" xfId="11031" xr:uid="{9767F768-486C-49DC-828F-8CA1038B7DA9}"/>
    <cellStyle name="Итог 3 7 4 6" xfId="15057" xr:uid="{274BCD0E-5C6B-4DF7-B61C-995D80B098C9}"/>
    <cellStyle name="Итог 3 7 4 7" xfId="18701" xr:uid="{8BBF371F-273C-4AA2-99DC-7B5D822FCFC9}"/>
    <cellStyle name="Итог 3 7 5" xfId="2657" xr:uid="{87FFFEDE-CE8E-4A54-8084-847EDDE7E5A5}"/>
    <cellStyle name="Итог 3 7 5 2" xfId="4907" xr:uid="{CE4E1276-DB20-4C87-A91B-8BB505952B2B}"/>
    <cellStyle name="Итог 3 7 5 3" xfId="6888" xr:uid="{25BDED4C-0663-4D8A-9FB7-9E859CC65B1C}"/>
    <cellStyle name="Итог 3 7 5 4" xfId="9538" xr:uid="{82720084-F375-4821-B19D-5C2B19BAF01A}"/>
    <cellStyle name="Итог 3 7 5 5" xfId="12528" xr:uid="{ABD03B6C-BD71-4202-BE31-88ACDECE8BF3}"/>
    <cellStyle name="Итог 3 7 5 6" xfId="13651" xr:uid="{80E1898A-38F1-4EBF-9BBC-C61D85B8B36F}"/>
    <cellStyle name="Итог 3 7 5 7" xfId="16960" xr:uid="{CDD4916D-6859-43F8-BB43-3F5832160BC3}"/>
    <cellStyle name="Итог 3 7 5 8" xfId="20186" xr:uid="{62EBF495-405C-48F0-8415-C689C73C8A25}"/>
    <cellStyle name="Итог 3 7 6" xfId="2839" xr:uid="{EA7041A2-889E-4140-9E20-15F4591487BC}"/>
    <cellStyle name="Итог 3 7 6 2" xfId="5089" xr:uid="{710D2D7B-F3CD-403D-A383-B3931F2AE180}"/>
    <cellStyle name="Итог 3 7 6 3" xfId="5862" xr:uid="{1E98F45D-9BB8-40B2-8B13-76E4BEDB4B94}"/>
    <cellStyle name="Итог 3 7 6 4" xfId="9720" xr:uid="{9A51800B-944D-441A-AB42-CF01A3FFFDB7}"/>
    <cellStyle name="Итог 3 7 6 5" xfId="12710" xr:uid="{A5BB8913-26BC-4959-9FD4-CB0D6C075042}"/>
    <cellStyle name="Итог 3 7 6 6" xfId="13945" xr:uid="{3184D637-0C9D-4E06-A3D4-8A3A7A867895}"/>
    <cellStyle name="Итог 3 7 6 7" xfId="17142" xr:uid="{E202FBF1-CDC5-4811-9D14-F53BBB88649B}"/>
    <cellStyle name="Итог 3 7 6 8" xfId="20368" xr:uid="{65D86861-86B1-4954-A924-DE747EB7BBA6}"/>
    <cellStyle name="Итог 3 7 7" xfId="570" xr:uid="{76666DA4-3158-42A9-BF37-CC8A76223992}"/>
    <cellStyle name="Итог 3 7 7 2" xfId="5261" xr:uid="{FB82976A-DF64-4FE8-9194-640C4146A9A8}"/>
    <cellStyle name="Итог 3 7 7 3" xfId="9890" xr:uid="{3BCBCA71-BB48-4653-ABB7-57891895C3AC}"/>
    <cellStyle name="Итог 3 7 7 4" xfId="12882" xr:uid="{D6B3B901-FD6F-492C-A375-9DDB6DB1D9C5}"/>
    <cellStyle name="Итог 3 7 7 5" xfId="13368" xr:uid="{C3047038-ADF0-46ED-9AD7-45EE044F7352}"/>
    <cellStyle name="Итог 3 7 7 6" xfId="17312" xr:uid="{71ABB7B1-19FA-4242-99E2-4930888CCBF7}"/>
    <cellStyle name="Итог 3 7 8" xfId="5573" xr:uid="{32D791FD-446C-4397-A3C1-0F5BF74E554D}"/>
    <cellStyle name="Итог 3 7 8 2" xfId="10204" xr:uid="{7D8AC447-CC1B-4DFC-AC1A-3FC29F01A5A4}"/>
    <cellStyle name="Итог 3 7 8 3" xfId="13196" xr:uid="{75FE69D9-13BF-4550-87D8-7FBA3ED8B6C6}"/>
    <cellStyle name="Итог 3 7 8 4" xfId="15078" xr:uid="{38D41B6A-AD74-41D2-8DC5-F5FFEBF46674}"/>
    <cellStyle name="Итог 3 7 8 5" xfId="17622" xr:uid="{B55062ED-4B34-4934-9E16-76AF63FD4F41}"/>
    <cellStyle name="Итог 3 7 9" xfId="6886" xr:uid="{A284D394-9677-4FC9-9377-03845D505043}"/>
    <cellStyle name="Итог 3 8" xfId="650" xr:uid="{3394F9BE-972E-4ECD-A990-A51BD6F6288B}"/>
    <cellStyle name="Итог 3 8 10" xfId="18197" xr:uid="{94C2CAA6-8D80-47F8-B09F-292BCFF6900B}"/>
    <cellStyle name="Итог 3 8 2" xfId="2011" xr:uid="{3F4BC6CC-C9D0-4F32-9B40-A1CFDB79A148}"/>
    <cellStyle name="Итог 3 8 2 2" xfId="4269" xr:uid="{B793766E-88A0-40B5-B52B-C2B17F27CFD4}"/>
    <cellStyle name="Итог 3 8 2 3" xfId="8894" xr:uid="{763AEB37-1D65-44AB-AB3D-AAA534BA8531}"/>
    <cellStyle name="Итог 3 8 2 4" xfId="11884" xr:uid="{BA354B15-F44B-4B24-8170-F2D7B06A1E11}"/>
    <cellStyle name="Итог 3 8 2 5" xfId="13907" xr:uid="{1B21739A-B49F-4270-874E-53C50D1AC977}"/>
    <cellStyle name="Итог 3 8 2 6" xfId="19546" xr:uid="{DC2DA8FE-4CED-4D12-B9F4-465BDFA63EA4}"/>
    <cellStyle name="Итог 3 8 3" xfId="1239" xr:uid="{F415FF21-69A4-42A3-8E22-4F2BD2CC2875}"/>
    <cellStyle name="Итог 3 8 3 2" xfId="3504" xr:uid="{B91460E6-80AB-46FF-95A0-8F99F691C3CE}"/>
    <cellStyle name="Итог 3 8 3 3" xfId="7800" xr:uid="{FD3813E4-CBB0-463E-B99B-7B22E41EDA6C}"/>
    <cellStyle name="Итог 3 8 3 4" xfId="11111" xr:uid="{09E09CB9-F7CA-4F62-A63A-7E0B87DA1F8E}"/>
    <cellStyle name="Итог 3 8 3 5" xfId="15928" xr:uid="{06832575-C614-4E88-9A20-09363F68FC9C}"/>
    <cellStyle name="Итог 3 8 3 6" xfId="18781" xr:uid="{F1FF437A-1F18-4B94-A414-661466ACD8CC}"/>
    <cellStyle name="Итог 3 8 4" xfId="2920" xr:uid="{168D99C5-690C-41D0-B29E-78A78A6C27A7}"/>
    <cellStyle name="Итог 3 8 5" xfId="6889" xr:uid="{A9D40414-DBB4-4232-9DD0-E39574D91237}"/>
    <cellStyle name="Итог 3 8 6" xfId="8374" xr:uid="{4A1EFC37-2F10-4338-AFD8-8B0DE3DD3423}"/>
    <cellStyle name="Итог 3 8 7" xfId="10522" xr:uid="{220E21A0-E43E-421D-89F0-6A00F2902800}"/>
    <cellStyle name="Итог 3 8 8" xfId="15756" xr:uid="{32F2D4A1-9614-4315-B86A-127A79DF6F07}"/>
    <cellStyle name="Итог 3 8 9" xfId="16382" xr:uid="{07249FA5-33CB-4BAA-A814-F2D6BAEA54BB}"/>
    <cellStyle name="Итог 3 9" xfId="771" xr:uid="{4BACADBF-5BD5-4755-A75F-F778B60AD4BE}"/>
    <cellStyle name="Итог 3 9 10" xfId="18318" xr:uid="{3C1C00A5-B236-4604-A2BE-D9B67125B80A}"/>
    <cellStyle name="Итог 3 9 2" xfId="2132" xr:uid="{2919A244-3882-4A0E-AC52-2200AECA98DD}"/>
    <cellStyle name="Итог 3 9 2 2" xfId="4390" xr:uid="{2C1C1D44-7BED-4FF1-BC05-E8B1C21822C4}"/>
    <cellStyle name="Итог 3 9 2 3" xfId="9015" xr:uid="{C71A8678-E3B2-424C-A106-952933B90B05}"/>
    <cellStyle name="Итог 3 9 2 4" xfId="12005" xr:uid="{BBE0CB93-91DC-41E8-990D-07E72C115D27}"/>
    <cellStyle name="Итог 3 9 2 5" xfId="15099" xr:uid="{DE3119A5-35E8-409D-88E8-927C9BDA5381}"/>
    <cellStyle name="Итог 3 9 2 6" xfId="19667" xr:uid="{2C2A4BDB-8096-4B0C-A84F-FEC56C06E0B7}"/>
    <cellStyle name="Итог 3 9 3" xfId="1360" xr:uid="{BF86E537-C600-452E-B8E5-461AB7F483BB}"/>
    <cellStyle name="Итог 3 9 3 2" xfId="3625" xr:uid="{CC9E8E0A-C101-400D-98CC-A2836312C7ED}"/>
    <cellStyle name="Итог 3 9 3 3" xfId="7696" xr:uid="{DFFF1A97-E990-4EFA-87D9-1B9E9F1C4919}"/>
    <cellStyle name="Итог 3 9 3 4" xfId="11232" xr:uid="{99740738-0FC2-4866-8366-A2CEDC74614F}"/>
    <cellStyle name="Итог 3 9 3 5" xfId="14200" xr:uid="{6D10E807-E567-4476-8E4E-8E1ABA9AFE23}"/>
    <cellStyle name="Итог 3 9 3 6" xfId="18902" xr:uid="{BB176F76-07D3-41DD-B2E6-DEEA1F8EBE55}"/>
    <cellStyle name="Итог 3 9 4" xfId="3041" xr:uid="{E23F803A-D756-49D8-921D-12DB45FC09BF}"/>
    <cellStyle name="Итог 3 9 5" xfId="6890" xr:uid="{798B9CDD-5579-4992-865A-0080E130A58A}"/>
    <cellStyle name="Итог 3 9 6" xfId="7955" xr:uid="{7E5ED6F2-458F-4CA7-B7F4-90B3118E6E6B}"/>
    <cellStyle name="Итог 3 9 7" xfId="10643" xr:uid="{B63DEFD1-8E36-4833-BC2E-7FDDE37B8F4B}"/>
    <cellStyle name="Итог 3 9 8" xfId="15290" xr:uid="{CA6A8B3A-7BB8-4705-B8FE-DAF3EEC1B950}"/>
    <cellStyle name="Итог 3 9 9" xfId="16503" xr:uid="{759D214E-DA1E-457E-9C51-D1C4334B0F51}"/>
    <cellStyle name="Итог 4" xfId="1868" xr:uid="{D492AFF3-8360-4335-ABDE-607094A4DA77}"/>
    <cellStyle name="Итог 4 2" xfId="4126" xr:uid="{0DD5D51E-5490-4769-8123-403EB6EA2DD1}"/>
    <cellStyle name="Итог 4 3" xfId="8751" xr:uid="{424753FE-653B-4DB0-8B9B-81B2A276726C}"/>
    <cellStyle name="Итог 4 4" xfId="11741" xr:uid="{3590693D-BFBF-4FE7-BD2E-A97A7917A42C}"/>
    <cellStyle name="Итог 4 5" xfId="15533" xr:uid="{57615309-5761-41D9-B62D-0816E70E4B8D}"/>
    <cellStyle name="Итог 4 6" xfId="19403" xr:uid="{C8EA023E-DFDD-4180-A02A-E63298313B0D}"/>
    <cellStyle name="Итог 5" xfId="1065" xr:uid="{4A86D03D-F1B1-40D0-B638-9DAF00F85F96}"/>
    <cellStyle name="Итог 5 2" xfId="3335" xr:uid="{9A95CFF4-F47A-4112-A652-A49F2776D316}"/>
    <cellStyle name="Итог 5 3" xfId="7215" xr:uid="{4E2574DF-EECE-4AB4-93AE-049A52256F1E}"/>
    <cellStyle name="Итог 5 4" xfId="10937" xr:uid="{B61EDE41-B892-494C-8D6A-5345A284A542}"/>
    <cellStyle name="Итог 5 5" xfId="14956" xr:uid="{43A93BA1-ED81-4575-AB9A-6C6F0C1E5AF9}"/>
    <cellStyle name="Итог 5 6" xfId="18612" xr:uid="{231333ED-CC64-473B-A01D-7B943092CC5D}"/>
    <cellStyle name="Итог 6" xfId="2911" xr:uid="{0C0BF1EB-BB47-4774-84C9-24B6EE8434C4}"/>
    <cellStyle name="Итог 7" xfId="8624" xr:uid="{DD0BED7D-9350-44AF-BCA7-2F6FF132271F}"/>
    <cellStyle name="Итог 8" xfId="8382" xr:uid="{BFAF79C6-456A-4168-B552-ACB387B20EB9}"/>
    <cellStyle name="Итог 9" xfId="8584" xr:uid="{83C24CA6-BCDB-4695-827C-0ED54E65CF36}"/>
    <cellStyle name="Контрольная ячейка" xfId="344" xr:uid="{A58F652E-E45A-44F3-8F26-9546E3A0EE7A}"/>
    <cellStyle name="Контрольная ячейка 2" xfId="43" xr:uid="{00000000-0005-0000-0000-000060000000}"/>
    <cellStyle name="Контрольная ячейка 2 2" xfId="6891" xr:uid="{21D3C540-A51A-4AE8-80FF-A7FAD08DC8EF}"/>
    <cellStyle name="Название" xfId="345" xr:uid="{193BA0B9-2F1E-4A6A-B4B5-EA1279EC5F33}"/>
    <cellStyle name="Название 2" xfId="44" xr:uid="{00000000-0005-0000-0000-000061000000}"/>
    <cellStyle name="Название 2 2" xfId="6892" xr:uid="{17C08D22-DCFF-462B-95E1-08DA93B3951D}"/>
    <cellStyle name="Нейтральный" xfId="346" xr:uid="{E5C4B506-793E-48A4-8457-4E1828D5F95C}"/>
    <cellStyle name="Нейтральный 2" xfId="45" xr:uid="{00000000-0005-0000-0000-000062000000}"/>
    <cellStyle name="Нейтральный 2 2" xfId="6893" xr:uid="{5C2FAA6B-FB20-4D42-B463-A32327D73078}"/>
    <cellStyle name="Обычный 2" xfId="46" xr:uid="{00000000-0005-0000-0000-000064000000}"/>
    <cellStyle name="Обычный 2 2" xfId="395" xr:uid="{BD306F1C-3188-47AE-B669-D92331387E52}"/>
    <cellStyle name="Обычный 2 2 2" xfId="7170" xr:uid="{D8CD6929-6E27-492D-881C-99F75E18D1AD}"/>
    <cellStyle name="Обычный 2 3" xfId="347" xr:uid="{F7E720BD-F7D0-4719-9923-B348C0030318}"/>
    <cellStyle name="Обычный 3" xfId="9" xr:uid="{00000000-0005-0000-0000-000065000000}"/>
    <cellStyle name="Обычный 3 2" xfId="403" xr:uid="{C953322D-EFAA-4EB5-8F17-B90C5BC4B0ED}"/>
    <cellStyle name="Обычный 3 2 2" xfId="7171" xr:uid="{56ABD44B-F7B3-4222-8621-4D5D89731FAA}"/>
    <cellStyle name="Обычный 3 3" xfId="356" xr:uid="{549C82F7-B0AA-4FB7-876C-FBA90B85C470}"/>
    <cellStyle name="Обычный 3 4" xfId="6895" xr:uid="{4E3870CF-EA81-46F2-83C9-2904ED489AC3}"/>
    <cellStyle name="Обычный 4" xfId="368" xr:uid="{E3D389DC-D312-480D-BCF1-13223F628DF3}"/>
    <cellStyle name="Обычный 5" xfId="143" xr:uid="{F8CBEC3C-F97A-4416-8E3C-2D8F8FC904C9}"/>
    <cellStyle name="Обычный 5 2" xfId="231" xr:uid="{7113EA25-E305-47CE-9D40-22923F3DA8DE}"/>
    <cellStyle name="Обычный 5 2 2" xfId="2599" xr:uid="{CBB2988D-0B87-4927-A669-944D463EB361}"/>
    <cellStyle name="Обычный 5 2 2 2" xfId="7173" xr:uid="{19834719-DB3A-4550-BEFF-03A31BC08192}"/>
    <cellStyle name="Обычный 5 2 2 3" xfId="20128" xr:uid="{FABC1452-1DFB-4B40-9817-ABA79D7FCCEF}"/>
    <cellStyle name="Обычный 5 2 3" xfId="6897" xr:uid="{D98A6A11-4EB5-4D96-BCE9-446EF66655CB}"/>
    <cellStyle name="Обычный 5 2 4" xfId="17874" xr:uid="{84EAB995-FC4A-464C-A68A-DD679DFF0CB2}"/>
    <cellStyle name="Обычный 5 3" xfId="2528" xr:uid="{4276B2F3-DC89-4ED0-B122-5BAF9F818FBE}"/>
    <cellStyle name="Обычный 5 3 2" xfId="7172" xr:uid="{5020E51F-EECD-47D1-B60B-8AD78DF1C4F3}"/>
    <cellStyle name="Обычный 5 3 3" xfId="20060" xr:uid="{45DDAC08-41DE-403F-A515-F86341D10E8D}"/>
    <cellStyle name="Обычный 5 4" xfId="6896" xr:uid="{033263E1-F6EF-45F6-8E21-02AFF77BE85A}"/>
    <cellStyle name="Обычный 5 5" xfId="17786" xr:uid="{BCAE68B5-DFA3-463D-828B-B75AD82020AB}"/>
    <cellStyle name="Плохой" xfId="348" xr:uid="{3379506D-3112-4AC8-ABA4-56D2999179B1}"/>
    <cellStyle name="Плохой 2" xfId="47" xr:uid="{00000000-0005-0000-0000-000066000000}"/>
    <cellStyle name="Плохой 2 2" xfId="5885" xr:uid="{A3B91066-A62C-48A5-9D7D-A219DD184E70}"/>
    <cellStyle name="Пояснение" xfId="349" xr:uid="{77379BE3-A9EF-4357-ADBA-99E55A8559BD}"/>
    <cellStyle name="Пояснение 2" xfId="48" xr:uid="{00000000-0005-0000-0000-000067000000}"/>
    <cellStyle name="Пояснение 2 2" xfId="6898" xr:uid="{1294A1DA-244A-4D1F-9029-43D7BFF2D820}"/>
    <cellStyle name="Примечание" xfId="350" xr:uid="{0B3C1AD1-7347-43B5-BD05-CA76FFAE9F8C}"/>
    <cellStyle name="Примечание 2" xfId="49" xr:uid="{00000000-0005-0000-0000-000068000000}"/>
    <cellStyle name="Примечание 2 10" xfId="740" xr:uid="{C3F1D315-7581-470A-AA6E-E8944953A7E1}"/>
    <cellStyle name="Примечание 2 10 10" xfId="18287" xr:uid="{069C9097-A98A-4B07-ABB8-8AD73AF9251B}"/>
    <cellStyle name="Примечание 2 10 2" xfId="2101" xr:uid="{0AD7F236-5A11-4091-8D50-FC8553590C91}"/>
    <cellStyle name="Примечание 2 10 2 2" xfId="4359" xr:uid="{F1840EE8-8048-45E2-8A47-86C770B9D814}"/>
    <cellStyle name="Примечание 2 10 2 3" xfId="8984" xr:uid="{C570CB15-594B-492B-9FFB-23E971AD4BA5}"/>
    <cellStyle name="Примечание 2 10 2 4" xfId="11974" xr:uid="{21D9BD60-EE5D-4E64-BDFC-628853715E52}"/>
    <cellStyle name="Примечание 2 10 2 5" xfId="13521" xr:uid="{1CD74A08-3221-4E25-A8DD-E120859C1A4A}"/>
    <cellStyle name="Примечание 2 10 2 6" xfId="19636" xr:uid="{EABD6727-F617-46CA-A645-EA46DBFECD16}"/>
    <cellStyle name="Примечание 2 10 3" xfId="1329" xr:uid="{8A9254F4-1DC9-4A15-9739-745D1E300453}"/>
    <cellStyle name="Примечание 2 10 3 2" xfId="3594" xr:uid="{4DCAE656-89CB-4592-9779-082EF5FF8114}"/>
    <cellStyle name="Примечание 2 10 3 3" xfId="7329" xr:uid="{711BA6D2-E098-4C97-B006-CB0ED1BED102}"/>
    <cellStyle name="Примечание 2 10 3 4" xfId="11201" xr:uid="{3AC8059F-FAAA-4C7E-9759-C68982643A81}"/>
    <cellStyle name="Примечание 2 10 3 5" xfId="13503" xr:uid="{DBE66AE3-1BDB-4D8A-B970-C94905705051}"/>
    <cellStyle name="Примечание 2 10 3 6" xfId="18871" xr:uid="{64ADC742-DFC0-4979-B11B-7ABF4EDFE4CC}"/>
    <cellStyle name="Примечание 2 10 4" xfId="3010" xr:uid="{4A74462D-0E53-4F2B-9B36-548EE24031E3}"/>
    <cellStyle name="Примечание 2 10 5" xfId="6900" xr:uid="{2BA82E85-DF60-44E2-859C-42BBBA811CA2}"/>
    <cellStyle name="Примечание 2 10 6" xfId="8293" xr:uid="{6D62E301-0441-42E6-91CB-76BB59BE2A9C}"/>
    <cellStyle name="Примечание 2 10 7" xfId="10612" xr:uid="{1013BCAE-7971-49DC-9A37-01D2AE9F92CF}"/>
    <cellStyle name="Примечание 2 10 8" xfId="14173" xr:uid="{D75BAC30-86CA-428C-9E51-E6EF45904AEE}"/>
    <cellStyle name="Примечание 2 10 9" xfId="16472" xr:uid="{7C9B9F53-F0BE-41A5-8CDE-8AF1A827CE2F}"/>
    <cellStyle name="Примечание 2 11" xfId="759" xr:uid="{2B0B5270-E119-4629-A0D1-5B4614A5596C}"/>
    <cellStyle name="Примечание 2 11 10" xfId="18306" xr:uid="{4665F895-6AAE-47E1-AB78-1820503AC474}"/>
    <cellStyle name="Примечание 2 11 2" xfId="2120" xr:uid="{A01CF080-ACFA-4E14-ACE1-06AF8665F9FD}"/>
    <cellStyle name="Примечание 2 11 2 2" xfId="4378" xr:uid="{8071A0BB-6153-4DD0-ADCA-A75ACB6A52F6}"/>
    <cellStyle name="Примечание 2 11 2 3" xfId="9003" xr:uid="{F928540E-D9BB-449D-8A86-F9803603023A}"/>
    <cellStyle name="Примечание 2 11 2 4" xfId="11993" xr:uid="{5FFD4158-00A9-4D3B-8FB4-CA8531E58510}"/>
    <cellStyle name="Примечание 2 11 2 5" xfId="15494" xr:uid="{C8E68187-8875-4E68-A721-86C2A55600ED}"/>
    <cellStyle name="Примечание 2 11 2 6" xfId="19655" xr:uid="{96A3E148-4043-46B3-B8A4-729F71151B4A}"/>
    <cellStyle name="Примечание 2 11 3" xfId="1348" xr:uid="{B020C1B0-1E56-4EE0-8D77-30050F8E3E08}"/>
    <cellStyle name="Примечание 2 11 3 2" xfId="3613" xr:uid="{373EB454-DCF7-4F61-B987-B83A76187F9C}"/>
    <cellStyle name="Примечание 2 11 3 3" xfId="7710" xr:uid="{EBC3F0D3-BDBB-4932-8431-E2844DFDD924}"/>
    <cellStyle name="Примечание 2 11 3 4" xfId="11220" xr:uid="{D20EDE1E-7C27-44A3-BD53-95FA17264790}"/>
    <cellStyle name="Примечание 2 11 3 5" xfId="15475" xr:uid="{4ADC6D1D-8162-47B9-A38E-AB5FF0419425}"/>
    <cellStyle name="Примечание 2 11 3 6" xfId="18890" xr:uid="{5B85117A-95DC-4506-A950-F1660B4CFDDC}"/>
    <cellStyle name="Примечание 2 11 4" xfId="3029" xr:uid="{32B5CEA1-0AB0-414D-BF45-939BC105C9FC}"/>
    <cellStyle name="Примечание 2 11 5" xfId="6901" xr:uid="{0788FE14-80CF-452E-A5F4-0D405DB45362}"/>
    <cellStyle name="Примечание 2 11 6" xfId="8275" xr:uid="{BC59B3A2-0C82-4C32-8368-D2B5FA5F47FD}"/>
    <cellStyle name="Примечание 2 11 7" xfId="10631" xr:uid="{AA58F89B-FAD7-4FE0-A906-9F52EDD05AC2}"/>
    <cellStyle name="Примечание 2 11 8" xfId="13436" xr:uid="{CC977346-951D-405A-88C7-47F480F5A4CC}"/>
    <cellStyle name="Примечание 2 11 9" xfId="16491" xr:uid="{6DA714D6-BE95-4D02-9E6E-71F7406827D8}"/>
    <cellStyle name="Примечание 2 12" xfId="936" xr:uid="{09868594-58A6-4B0B-94A8-0DAAB990B922}"/>
    <cellStyle name="Примечание 2 12 10" xfId="18483" xr:uid="{AC08A182-9303-400E-867B-3028F307351B}"/>
    <cellStyle name="Примечание 2 12 2" xfId="2297" xr:uid="{302A90DA-012D-4102-8DC0-4C6535F5558C}"/>
    <cellStyle name="Примечание 2 12 2 2" xfId="4555" xr:uid="{2E2955DE-EBB2-4225-A471-E25D73898515}"/>
    <cellStyle name="Примечание 2 12 2 3" xfId="9180" xr:uid="{A98F0AAB-C989-4B39-987D-19CD912CBE53}"/>
    <cellStyle name="Примечание 2 12 2 4" xfId="12170" xr:uid="{7F4ABFD0-23F5-44CD-91CA-D019FCF6E6DA}"/>
    <cellStyle name="Примечание 2 12 2 5" xfId="13496" xr:uid="{65085D26-7A06-48FC-A17A-F07F6ED28D80}"/>
    <cellStyle name="Примечание 2 12 2 6" xfId="19832" xr:uid="{5931F6C6-E4FC-4773-BECF-CB6ED32F9D44}"/>
    <cellStyle name="Примечание 2 12 3" xfId="1525" xr:uid="{FFBC5410-204C-4736-8213-E1E96474271B}"/>
    <cellStyle name="Примечание 2 12 3 2" xfId="3790" xr:uid="{65F3966C-96E2-4DFD-BCCF-ED12D929CE8B}"/>
    <cellStyle name="Примечание 2 12 3 3" xfId="7592" xr:uid="{D0F40BE8-DFC1-4FE5-8FBA-1107ADCC7B1F}"/>
    <cellStyle name="Примечание 2 12 3 4" xfId="11397" xr:uid="{7A169CDD-F702-4928-ADD8-B78050F918CF}"/>
    <cellStyle name="Примечание 2 12 3 5" xfId="14397" xr:uid="{81886FCC-5205-4EBB-8EDB-B0EA888ED31F}"/>
    <cellStyle name="Примечание 2 12 3 6" xfId="19067" xr:uid="{4A0E772D-0390-44EB-B119-C60DDAEE9E7B}"/>
    <cellStyle name="Примечание 2 12 4" xfId="3206" xr:uid="{9E1E6320-4332-4054-94CE-924B7DC1C54F}"/>
    <cellStyle name="Примечание 2 12 5" xfId="6902" xr:uid="{58A65BBC-C30F-4850-B46B-87AB2678CDD8}"/>
    <cellStyle name="Примечание 2 12 6" xfId="8109" xr:uid="{795672BF-52A7-4208-84F4-1F80C12E6905}"/>
    <cellStyle name="Примечание 2 12 7" xfId="10808" xr:uid="{7DACC5F6-6568-4DC2-B245-84B3CE5843C6}"/>
    <cellStyle name="Примечание 2 12 8" xfId="14897" xr:uid="{01B83660-A1E7-4177-9A63-843A68F3E716}"/>
    <cellStyle name="Примечание 2 12 9" xfId="16668" xr:uid="{6D54F96E-28B0-4F71-8FC8-273B3F518043}"/>
    <cellStyle name="Примечание 2 13" xfId="961" xr:uid="{BEA3AB89-C907-4950-8289-9B84370554ED}"/>
    <cellStyle name="Примечание 2 13 2" xfId="2322" xr:uid="{1A97D790-13D8-4AFA-BD1C-878864F196CA}"/>
    <cellStyle name="Примечание 2 13 2 2" xfId="4580" xr:uid="{B88C94C8-DDF6-4B6F-990B-A446216009BD}"/>
    <cellStyle name="Примечание 2 13 2 3" xfId="9205" xr:uid="{1C1989B6-AA7D-4871-BA92-A48779671707}"/>
    <cellStyle name="Примечание 2 13 2 4" xfId="12195" xr:uid="{66D3F3FE-BA1E-42A9-8A34-360822441AA0}"/>
    <cellStyle name="Примечание 2 13 2 5" xfId="13745" xr:uid="{0D89EC79-4E25-4E31-BF2D-D4E74494540B}"/>
    <cellStyle name="Примечание 2 13 2 6" xfId="19857" xr:uid="{81BD4B6A-F999-4E35-9943-4FAB6B5EEE0D}"/>
    <cellStyle name="Примечание 2 13 3" xfId="1550" xr:uid="{E7591A22-407A-43A5-9A9C-772342096D04}"/>
    <cellStyle name="Примечание 2 13 3 2" xfId="3815" xr:uid="{3B9BE156-22DA-4655-8662-2E3A3F4B7462}"/>
    <cellStyle name="Примечание 2 13 3 3" xfId="7223" xr:uid="{3D4B0042-F798-44B2-A7E0-01FD42AA2A11}"/>
    <cellStyle name="Примечание 2 13 3 4" xfId="11422" xr:uid="{914B16C6-8561-4758-B82D-85E215CF7429}"/>
    <cellStyle name="Примечание 2 13 3 5" xfId="14904" xr:uid="{A1A60E5A-29FF-4764-8406-F63E257FF821}"/>
    <cellStyle name="Примечание 2 13 3 6" xfId="19092" xr:uid="{F38A083B-33FD-40D4-B062-3CCED0A6333A}"/>
    <cellStyle name="Примечание 2 13 4" xfId="3231" xr:uid="{131D931D-5529-4CA5-B137-4C4F4C2D0830}"/>
    <cellStyle name="Примечание 2 13 5" xfId="7716" xr:uid="{0ECA72EA-4400-4D9E-9BAB-1CC6F76C4461}"/>
    <cellStyle name="Примечание 2 13 6" xfId="10833" xr:uid="{E0BCE89A-464F-43E1-8CF8-770D098822A1}"/>
    <cellStyle name="Примечание 2 13 7" xfId="14177" xr:uid="{859315E6-D285-463A-A3F7-952735652440}"/>
    <cellStyle name="Примечание 2 13 8" xfId="16693" xr:uid="{44FE1970-7D76-4C07-A510-8A0FEAED7C95}"/>
    <cellStyle name="Примечание 2 13 9" xfId="18508" xr:uid="{FBC0DCC0-EF39-4737-AF42-217783AAAAF6}"/>
    <cellStyle name="Примечание 2 14" xfId="1631" xr:uid="{5B2D174B-4B27-465D-AABF-7B62C8B85A8D}"/>
    <cellStyle name="Примечание 2 14 2" xfId="3891" xr:uid="{AC1B4662-4B61-4F4F-A852-C72580030B68}"/>
    <cellStyle name="Примечание 2 14 3" xfId="7375" xr:uid="{7939C05C-17AC-4BF2-ACC1-216041F29F2C}"/>
    <cellStyle name="Примечание 2 14 4" xfId="11502" xr:uid="{15B6D848-F368-4E51-A9FD-F03091C8F506}"/>
    <cellStyle name="Примечание 2 14 5" xfId="15046" xr:uid="{B7D4C23C-DF65-4BF8-84BE-5CC1CDC91BBA}"/>
    <cellStyle name="Примечание 2 14 6" xfId="19168" xr:uid="{56656396-F847-49EB-AF16-93B511A48AFC}"/>
    <cellStyle name="Примечание 2 15" xfId="2617" xr:uid="{F76BCD6D-2CBD-415C-80D8-8829A2E330FA}"/>
    <cellStyle name="Примечание 2 15 2" xfId="4867" xr:uid="{6C16328A-E4A5-4798-9765-65D4DB770619}"/>
    <cellStyle name="Примечание 2 15 3" xfId="9498" xr:uid="{4A95DC5C-2431-419C-AC96-D668A5B8BB1C}"/>
    <cellStyle name="Примечание 2 15 4" xfId="12488" xr:uid="{1ED9C2ED-0B9F-4012-ACAE-9F66897A7A31}"/>
    <cellStyle name="Примечание 2 15 5" xfId="15064" xr:uid="{296DE6FE-9091-42EA-9647-638F7C51C758}"/>
    <cellStyle name="Примечание 2 15 6" xfId="16920" xr:uid="{F4B51BEF-93DF-4244-9B94-CDA66F77C38A}"/>
    <cellStyle name="Примечание 2 15 7" xfId="20146" xr:uid="{33D4C81B-BE46-445C-9DEE-EACDED348788}"/>
    <cellStyle name="Примечание 2 16" xfId="2675" xr:uid="{DF6B8FF6-C088-47E3-8182-B49B35112ECF}"/>
    <cellStyle name="Примечание 2 16 2" xfId="4925" xr:uid="{20000413-C9CF-408A-9E22-037228501AA1}"/>
    <cellStyle name="Примечание 2 16 3" xfId="9556" xr:uid="{F50F278B-186B-404C-977C-70A199965199}"/>
    <cellStyle name="Примечание 2 16 4" xfId="12546" xr:uid="{94BF05FE-7CEE-4692-92E1-093A95C660C9}"/>
    <cellStyle name="Примечание 2 16 5" xfId="14538" xr:uid="{AB8E9E52-7B27-419C-B6E3-30CCDE0DAFA4}"/>
    <cellStyle name="Примечание 2 16 6" xfId="16978" xr:uid="{7597D3F8-DDD4-45AC-829F-0197AB7B0700}"/>
    <cellStyle name="Примечание 2 16 7" xfId="20204" xr:uid="{6CFD630A-EDD2-450C-B474-15712B5CDBD2}"/>
    <cellStyle name="Примечание 2 17" xfId="409" xr:uid="{B1A5B271-4E83-4AF8-A043-3E6237F80492}"/>
    <cellStyle name="Примечание 2 17 2" xfId="5212" xr:uid="{EA9D60FA-1E80-442B-8D55-87A43A322A02}"/>
    <cellStyle name="Примечание 2 17 3" xfId="9841" xr:uid="{0F4DD1E1-F93D-4D10-9C8F-2557C5FA4A8D}"/>
    <cellStyle name="Примечание 2 17 4" xfId="12833" xr:uid="{92B3F8F1-0EAA-45D4-9D8D-865CB2E144A8}"/>
    <cellStyle name="Примечание 2 17 5" xfId="15667" xr:uid="{C4C31390-91A3-4AE2-8658-0CCCF9625F54}"/>
    <cellStyle name="Примечание 2 17 6" xfId="17263" xr:uid="{9C352961-7056-4FAE-BC0F-6A4DE8770D6A}"/>
    <cellStyle name="Примечание 2 18" xfId="5161" xr:uid="{ECB578EF-C2CC-4CF5-8D0C-A198B873BD76}"/>
    <cellStyle name="Примечание 2 18 2" xfId="9792" xr:uid="{32FF3A8D-AEE4-45DF-AA7D-4E3CAEDCABFC}"/>
    <cellStyle name="Примечание 2 18 3" xfId="12782" xr:uid="{68AB88DC-EBC9-49BD-BFFB-9C110AC9C369}"/>
    <cellStyle name="Примечание 2 18 4" xfId="13885" xr:uid="{6EE9168C-A6E6-4438-9D96-EA2A33FA680B}"/>
    <cellStyle name="Примечание 2 18 5" xfId="17214" xr:uid="{A9BA669F-5F38-42CE-A665-6C8D7D8C123E}"/>
    <cellStyle name="Примечание 2 19" xfId="6899" xr:uid="{F3111724-F308-4728-9554-11437628A2E9}"/>
    <cellStyle name="Примечание 2 2" xfId="76" xr:uid="{00000000-0005-0000-0000-000069000000}"/>
    <cellStyle name="Примечание 2 2 10" xfId="928" xr:uid="{DD4A61D1-C0F0-4B7C-A47C-291150D65D25}"/>
    <cellStyle name="Примечание 2 2 10 10" xfId="18475" xr:uid="{162B5BE9-3AF9-40FE-A16F-4FB1145CAE1A}"/>
    <cellStyle name="Примечание 2 2 10 2" xfId="2289" xr:uid="{3B190CDC-8E62-4DFB-8783-7C2183F14ECC}"/>
    <cellStyle name="Примечание 2 2 10 2 2" xfId="4547" xr:uid="{88ACC24E-3108-4D2A-9344-A48EAD1EA93A}"/>
    <cellStyle name="Примечание 2 2 10 2 3" xfId="9172" xr:uid="{686984AC-D02A-4FC9-BF53-7A21F2B2630A}"/>
    <cellStyle name="Примечание 2 2 10 2 4" xfId="12162" xr:uid="{26A3ACE7-AD5A-4FEB-989C-4BCB182781C1}"/>
    <cellStyle name="Примечание 2 2 10 2 5" xfId="14259" xr:uid="{138B775F-E9A9-4AA4-96D3-3D6D55642189}"/>
    <cellStyle name="Примечание 2 2 10 2 6" xfId="19824" xr:uid="{CE9D4B0E-28FF-43ED-B3C2-CD11513EBFEC}"/>
    <cellStyle name="Примечание 2 2 10 3" xfId="1517" xr:uid="{B38D7460-1934-4016-B19C-A8C5A5B465BD}"/>
    <cellStyle name="Примечание 2 2 10 3 2" xfId="3782" xr:uid="{02E3EF43-6359-49AD-9BAA-EAD49BB06720}"/>
    <cellStyle name="Примечание 2 2 10 3 3" xfId="7599" xr:uid="{C79A1607-D45C-4CDE-BD55-587985F98A2D}"/>
    <cellStyle name="Примечание 2 2 10 3 4" xfId="11389" xr:uid="{C3DE1C43-3228-4441-A3AD-40EC4E548092}"/>
    <cellStyle name="Примечание 2 2 10 3 5" xfId="15495" xr:uid="{6604D612-7EDA-48D8-8B04-A6A3004C685C}"/>
    <cellStyle name="Примечание 2 2 10 3 6" xfId="19059" xr:uid="{C72E6F00-B118-4DC8-AD4D-BC273AB4D675}"/>
    <cellStyle name="Примечание 2 2 10 4" xfId="3198" xr:uid="{96624B61-E7B6-419C-935F-E8AF2D9EAA36}"/>
    <cellStyle name="Примечание 2 2 10 5" xfId="6904" xr:uid="{6558B254-5A7D-478F-9A9F-0024F09F391B}"/>
    <cellStyle name="Примечание 2 2 10 6" xfId="8116" xr:uid="{38BB750F-83C7-437B-B02F-488D087B1B1A}"/>
    <cellStyle name="Примечание 2 2 10 7" xfId="10800" xr:uid="{7418D0F1-8BDD-44B1-9DAF-7196F9E26E06}"/>
    <cellStyle name="Примечание 2 2 10 8" xfId="13791" xr:uid="{71864137-1216-44B6-9769-611DD0CF8D07}"/>
    <cellStyle name="Примечание 2 2 10 9" xfId="16660" xr:uid="{70D5DB4C-1D7B-496E-B2FC-42059C0AC722}"/>
    <cellStyle name="Примечание 2 2 11" xfId="957" xr:uid="{D8774BBC-AAA3-4C82-8C71-A5C5396D1F51}"/>
    <cellStyle name="Примечание 2 2 11 10" xfId="18504" xr:uid="{3932B8B7-2B4F-4BC7-9D90-7B3883167BD2}"/>
    <cellStyle name="Примечание 2 2 11 2" xfId="2318" xr:uid="{B1146342-3B56-4EEB-B803-46748A163B33}"/>
    <cellStyle name="Примечание 2 2 11 2 2" xfId="4576" xr:uid="{1FF2DC5D-123C-4B3B-9C99-6734C1608519}"/>
    <cellStyle name="Примечание 2 2 11 2 3" xfId="9201" xr:uid="{A20C1884-393B-4E5A-9EAA-E5FCDA19E54A}"/>
    <cellStyle name="Примечание 2 2 11 2 4" xfId="12191" xr:uid="{666E1987-FAAF-4FF6-8626-D28020C64B33}"/>
    <cellStyle name="Примечание 2 2 11 2 5" xfId="15134" xr:uid="{CA8CA7DE-99CD-4211-835E-7DE6CC44CC4B}"/>
    <cellStyle name="Примечание 2 2 11 2 6" xfId="19853" xr:uid="{7E4A8C02-775B-4691-9F12-D9DE2F8E8AEE}"/>
    <cellStyle name="Примечание 2 2 11 3" xfId="1546" xr:uid="{AA33C763-63E1-4CC9-8890-B8C23463C664}"/>
    <cellStyle name="Примечание 2 2 11 3 2" xfId="3811" xr:uid="{3CB194C9-66AE-46A8-ACC5-84596F48E3E8}"/>
    <cellStyle name="Примечание 2 2 11 3 3" xfId="7197" xr:uid="{3B591818-ADD5-4EF2-A53E-1DA8A69F6648}"/>
    <cellStyle name="Примечание 2 2 11 3 4" xfId="11418" xr:uid="{E00B6FC1-6C2A-403E-A370-3DEA13357E2A}"/>
    <cellStyle name="Примечание 2 2 11 3 5" xfId="14168" xr:uid="{B06DF07E-BF93-4A99-B06E-A74229BF2156}"/>
    <cellStyle name="Примечание 2 2 11 3 6" xfId="19088" xr:uid="{01BE7A2F-D169-4C3E-B4DF-2B631777E6DF}"/>
    <cellStyle name="Примечание 2 2 11 4" xfId="3227" xr:uid="{F5CC2E40-D2A3-471B-931F-3DB6D9174128}"/>
    <cellStyle name="Примечание 2 2 11 5" xfId="5656" xr:uid="{2E3478DD-CA92-4EC6-B081-A35A665C0A72}"/>
    <cellStyle name="Примечание 2 2 11 6" xfId="8089" xr:uid="{DCBABA3A-8318-4AED-BDC6-FFBA5A1C3866}"/>
    <cellStyle name="Примечание 2 2 11 7" xfId="10829" xr:uid="{E23F62A9-ABCC-4AEA-A719-4B94284B82A2}"/>
    <cellStyle name="Примечание 2 2 11 8" xfId="8634" xr:uid="{1CE25BC6-8A84-4CC6-A1CA-03B839653504}"/>
    <cellStyle name="Примечание 2 2 11 9" xfId="16689" xr:uid="{8A7FE9BA-1CE4-4900-A82A-143C50E7D09B}"/>
    <cellStyle name="Примечание 2 2 12" xfId="996" xr:uid="{89E2A575-D7D4-4DC5-A415-8C8C89BACC81}"/>
    <cellStyle name="Примечание 2 2 12 2" xfId="2357" xr:uid="{5D5971D4-6803-40B7-A7E7-5E612EAB3397}"/>
    <cellStyle name="Примечание 2 2 12 2 2" xfId="4615" xr:uid="{8DD4E1B2-B00C-48A3-8F6E-B84F71CF6C09}"/>
    <cellStyle name="Примечание 2 2 12 2 3" xfId="9240" xr:uid="{3A5C8953-10AB-4029-A0CA-4A9B28C757E0}"/>
    <cellStyle name="Примечание 2 2 12 2 4" xfId="12230" xr:uid="{7D9AE161-EC29-4204-BF96-BE96AD6D4DA9}"/>
    <cellStyle name="Примечание 2 2 12 2 5" xfId="15055" xr:uid="{767D3A59-97B5-4168-9065-F9E3EDC37356}"/>
    <cellStyle name="Примечание 2 2 12 2 6" xfId="19892" xr:uid="{8B265009-F2BB-4348-AE42-548A75ED2E2F}"/>
    <cellStyle name="Примечание 2 2 12 3" xfId="1585" xr:uid="{8D7515E7-7E88-40C8-9EE7-D9A28A222C1A}"/>
    <cellStyle name="Примечание 2 2 12 3 2" xfId="3850" xr:uid="{3B8534EE-78D9-4F72-8A59-AAF60053E096}"/>
    <cellStyle name="Примечание 2 2 12 3 3" xfId="7530" xr:uid="{B0F16A6B-59F1-46AE-9506-97EDE811ADEA}"/>
    <cellStyle name="Примечание 2 2 12 3 4" xfId="11457" xr:uid="{6F7AE919-CCE8-4D9F-95DF-55A4024A6240}"/>
    <cellStyle name="Примечание 2 2 12 3 5" xfId="14661" xr:uid="{1FE72D51-CCAF-4AC8-AE39-D2FB763CEE0E}"/>
    <cellStyle name="Примечание 2 2 12 3 6" xfId="19127" xr:uid="{C3E8ABD1-6B65-401E-83DB-C23F4FEEFACB}"/>
    <cellStyle name="Примечание 2 2 12 4" xfId="3266" xr:uid="{8C733D4D-8C86-452F-870D-D9B8DC0E4E82}"/>
    <cellStyle name="Примечание 2 2 12 5" xfId="8051" xr:uid="{7E0DDA18-B0D1-4530-95FA-781CB6D8E348}"/>
    <cellStyle name="Примечание 2 2 12 6" xfId="10868" xr:uid="{D7EC997D-1084-4EA2-A114-995B0FCDCDB0}"/>
    <cellStyle name="Примечание 2 2 12 7" xfId="14869" xr:uid="{1F116E2C-591B-446B-ACCC-2BBC2A9A69C6}"/>
    <cellStyle name="Примечание 2 2 12 8" xfId="16728" xr:uid="{AA773246-6D54-44D2-955C-2A72EB2D4601}"/>
    <cellStyle name="Примечание 2 2 12 9" xfId="18543" xr:uid="{ED96BFBC-77B0-44B3-A2A0-27505596C02C}"/>
    <cellStyle name="Примечание 2 2 13" xfId="1602" xr:uid="{8F041870-6C60-4E50-ACE0-09148ECDAB8E}"/>
    <cellStyle name="Примечание 2 2 13 2" xfId="3865" xr:uid="{1EAE2DBC-9CD0-40CD-8C50-4F1D8EA92EA4}"/>
    <cellStyle name="Примечание 2 2 13 3" xfId="7457" xr:uid="{FA546FC5-BF29-4963-BB40-FA33BB2A98DB}"/>
    <cellStyle name="Примечание 2 2 13 4" xfId="11473" xr:uid="{DE6E3D2E-3F7B-4EA7-887A-BFAF19EA69A7}"/>
    <cellStyle name="Примечание 2 2 13 5" xfId="13546" xr:uid="{B16B1C78-F9B9-463D-8E80-8EE55ABA49E6}"/>
    <cellStyle name="Примечание 2 2 13 6" xfId="19142" xr:uid="{C5D06304-F47F-4898-8D56-FD30FAB1A66C}"/>
    <cellStyle name="Примечание 2 2 14" xfId="2541" xr:uid="{3ACF68AD-7E21-45E5-A7CC-DCEDBF754B2A}"/>
    <cellStyle name="Примечание 2 2 14 2" xfId="4794" xr:uid="{209BEAA7-F5E3-427B-9332-8C3F508AE3CB}"/>
    <cellStyle name="Примечание 2 2 14 3" xfId="9423" xr:uid="{E3DA6D7D-5C9D-4743-B298-F7E070672417}"/>
    <cellStyle name="Примечание 2 2 14 4" xfId="12413" xr:uid="{D9087816-0DB5-4392-A848-786E48574EA4}"/>
    <cellStyle name="Примечание 2 2 14 5" xfId="14474" xr:uid="{2D29D6E7-D34C-4EBC-89E5-36C7D17EBCA8}"/>
    <cellStyle name="Примечание 2 2 14 6" xfId="16847" xr:uid="{0EA2295F-7D01-490C-8E1B-811882850D53}"/>
    <cellStyle name="Примечание 2 2 14 7" xfId="20072" xr:uid="{71D9A805-3420-4DE6-A3A6-9E021CCC51E1}"/>
    <cellStyle name="Примечание 2 2 15" xfId="2685" xr:uid="{F67BA2DF-5F40-464A-876F-6BAFE2393916}"/>
    <cellStyle name="Примечание 2 2 15 2" xfId="4935" xr:uid="{88C7AEF5-C3EF-492A-8920-CA82007BCFE9}"/>
    <cellStyle name="Примечание 2 2 15 3" xfId="9566" xr:uid="{7BDC37CC-8753-4DD3-91A3-E06A8D95141C}"/>
    <cellStyle name="Примечание 2 2 15 4" xfId="12556" xr:uid="{A53D61B2-342C-448A-A0B9-3CA226697B49}"/>
    <cellStyle name="Примечание 2 2 15 5" xfId="14151" xr:uid="{DAD8D57D-301C-4A15-997F-91572777BD9E}"/>
    <cellStyle name="Примечание 2 2 15 6" xfId="16988" xr:uid="{FE9E3C79-5E4E-40C6-86C7-F94C8DF958F7}"/>
    <cellStyle name="Примечание 2 2 15 7" xfId="20214" xr:uid="{8351FB35-02A4-4C63-AD95-CCCFD9827C90}"/>
    <cellStyle name="Примечание 2 2 16" xfId="421" xr:uid="{08C740AA-4B49-4F04-84DC-A58757EDF1F0}"/>
    <cellStyle name="Примечание 2 2 16 2" xfId="5346" xr:uid="{20BC94CE-A8FF-42F7-B7FD-D6F8C2CE5732}"/>
    <cellStyle name="Примечание 2 2 16 3" xfId="9975" xr:uid="{8874D416-F8EB-424E-B464-4FC4BF958F8C}"/>
    <cellStyle name="Примечание 2 2 16 4" xfId="12967" xr:uid="{A2B115C4-D9E5-4212-A222-A2E402B6132A}"/>
    <cellStyle name="Примечание 2 2 16 5" xfId="15907" xr:uid="{9ECD7B8C-8588-4C4D-A939-3CF7DA913E6D}"/>
    <cellStyle name="Примечание 2 2 16 6" xfId="17396" xr:uid="{6213C3F6-183B-4A89-9637-077A9F86D200}"/>
    <cellStyle name="Примечание 2 2 17" xfId="5419" xr:uid="{EE07EC1F-073F-4154-8B2B-D1BC42D85BD5}"/>
    <cellStyle name="Примечание 2 2 17 2" xfId="10050" xr:uid="{2C4731DA-2BE0-4272-B310-CD6E3DD6CB1C}"/>
    <cellStyle name="Примечание 2 2 17 3" xfId="13042" xr:uid="{08CFFDDF-59A8-4359-AAC8-01CFCE25F6FB}"/>
    <cellStyle name="Примечание 2 2 17 4" xfId="13923" xr:uid="{4726843B-E22D-4DD7-BF93-BD19B4EE7759}"/>
    <cellStyle name="Примечание 2 2 17 5" xfId="17468" xr:uid="{FDCC44AD-06C3-4716-B2CC-18740395A99D}"/>
    <cellStyle name="Примечание 2 2 18" xfId="6903" xr:uid="{8D3C8AF7-E594-4D7E-959E-5BD82496B5B8}"/>
    <cellStyle name="Примечание 2 2 19" xfId="8557" xr:uid="{F1260090-BE08-492D-8B95-539C89BC287B}"/>
    <cellStyle name="Примечание 2 2 2" xfId="106" xr:uid="{00000000-0005-0000-0000-00006A000000}"/>
    <cellStyle name="Примечание 2 2 2 10" xfId="2484" xr:uid="{2BE33FAC-BF52-4A69-8641-0AD009CEA587}"/>
    <cellStyle name="Примечание 2 2 2 10 2" xfId="4739" xr:uid="{21504575-2335-4EC3-A2F1-6A4E324E1701}"/>
    <cellStyle name="Примечание 2 2 2 10 3" xfId="9367" xr:uid="{074A4168-B0D9-49DA-A4CC-9630BC046708}"/>
    <cellStyle name="Примечание 2 2 2 10 4" xfId="12357" xr:uid="{F2BB0E35-097A-4123-AB7F-D4D2BB455D62}"/>
    <cellStyle name="Примечание 2 2 2 10 5" xfId="15014" xr:uid="{DF7A7800-D2DC-4073-8C73-4753F35E31F0}"/>
    <cellStyle name="Примечание 2 2 2 10 6" xfId="16792" xr:uid="{4E53B052-97FE-4769-8DE2-AD231D9265E7}"/>
    <cellStyle name="Примечание 2 2 2 10 7" xfId="20016" xr:uid="{5580A786-6988-4946-8F88-8D3153142E05}"/>
    <cellStyle name="Примечание 2 2 2 11" xfId="2715" xr:uid="{0212A115-7759-4F2F-8008-DEF23E902306}"/>
    <cellStyle name="Примечание 2 2 2 11 2" xfId="4965" xr:uid="{9A0BBD72-B9D4-4D87-9E5E-6C8130546700}"/>
    <cellStyle name="Примечание 2 2 2 11 3" xfId="9596" xr:uid="{D0AA2754-4EF8-4BCC-AFF9-25033CFD3004}"/>
    <cellStyle name="Примечание 2 2 2 11 4" xfId="12586" xr:uid="{6BB14086-FDF8-4A4D-98B4-6364F921C2A0}"/>
    <cellStyle name="Примечание 2 2 2 11 5" xfId="15493" xr:uid="{2D99F8E1-407B-4957-AE59-EC4ECBDB7F73}"/>
    <cellStyle name="Примечание 2 2 2 11 6" xfId="17018" xr:uid="{0C361312-7A7C-4E89-A457-E1F8DB1317AA}"/>
    <cellStyle name="Примечание 2 2 2 11 7" xfId="20244" xr:uid="{FEBE91C4-B454-4E76-A796-6EF6D1EE4A9A}"/>
    <cellStyle name="Примечание 2 2 2 12" xfId="451" xr:uid="{DBE2CEBB-8945-4F68-B140-FACF0A8EA691}"/>
    <cellStyle name="Примечание 2 2 2 12 2" xfId="5211" xr:uid="{159114E0-59A2-40FA-8C02-820D469C0B9F}"/>
    <cellStyle name="Примечание 2 2 2 12 3" xfId="9840" xr:uid="{B0BAB0F5-7CC5-4C88-AF4B-EE930F2F36CF}"/>
    <cellStyle name="Примечание 2 2 2 12 4" xfId="12832" xr:uid="{CAAF9D64-6D8B-4C62-B505-4D79644A5BEB}"/>
    <cellStyle name="Примечание 2 2 2 12 5" xfId="15705" xr:uid="{6A2BE7E1-E2EA-487E-A4AD-B80DA5CBC8FA}"/>
    <cellStyle name="Примечание 2 2 2 12 6" xfId="17262" xr:uid="{05BE022C-1587-4863-B25B-E00D27F44357}"/>
    <cellStyle name="Примечание 2 2 2 13" xfId="5449" xr:uid="{6A31E6B2-359D-4B76-BA35-CE90E98DFAD9}"/>
    <cellStyle name="Примечание 2 2 2 13 2" xfId="10080" xr:uid="{E3CC60BE-946C-4647-B54D-825E3814356D}"/>
    <cellStyle name="Примечание 2 2 2 13 3" xfId="13072" xr:uid="{FE5B606E-B9CC-4FD4-9263-FD16981E6C75}"/>
    <cellStyle name="Примечание 2 2 2 13 4" xfId="13905" xr:uid="{D895BFC0-E10B-43CB-BF91-B8DB1FBA06EC}"/>
    <cellStyle name="Примечание 2 2 2 13 5" xfId="17498" xr:uid="{3BF07238-FCF6-4DE5-A302-82F77A590069}"/>
    <cellStyle name="Примечание 2 2 2 14" xfId="6905" xr:uid="{4CC701B1-BA77-4CD6-AF60-8931188A99D4}"/>
    <cellStyle name="Примечание 2 2 2 15" xfId="8538" xr:uid="{F970381A-18D3-4114-B7B0-A1DE60825ABD}"/>
    <cellStyle name="Примечание 2 2 2 16" xfId="10323" xr:uid="{244816E3-4133-4E2F-999C-75EB7D073F06}"/>
    <cellStyle name="Примечание 2 2 2 17" xfId="14957" xr:uid="{73596C88-6C89-4733-9B9D-09CCA5CBDA61}"/>
    <cellStyle name="Примечание 2 2 2 18" xfId="16183" xr:uid="{FBA9FCD3-E8CE-4B05-8B81-6C7612DF1AC8}"/>
    <cellStyle name="Примечание 2 2 2 19" xfId="17750" xr:uid="{83828EA3-732E-4D61-8A8B-F4D5E50027C8}"/>
    <cellStyle name="Примечание 2 2 2 2" xfId="195" xr:uid="{41590331-5ECD-4ED8-A80B-770F20DFAD07}"/>
    <cellStyle name="Примечание 2 2 2 2 10" xfId="8466" xr:uid="{10CC7D4E-BFE7-48FC-B477-BB6CCD14893F}"/>
    <cellStyle name="Примечание 2 2 2 2 11" xfId="10398" xr:uid="{BD77816F-8C1D-4D79-AE80-23A4E712AD85}"/>
    <cellStyle name="Примечание 2 2 2 2 12" xfId="15714" xr:uid="{17755D20-C0C5-4788-AF4C-FBF7ACD105C2}"/>
    <cellStyle name="Примечание 2 2 2 2 13" xfId="16258" xr:uid="{4C494AA7-1744-4A83-B57E-7F8907DEC034}"/>
    <cellStyle name="Примечание 2 2 2 2 14" xfId="17838" xr:uid="{F1A3AE5E-C329-460D-904B-22F5D1E2382C}"/>
    <cellStyle name="Примечание 2 2 2 2 15" xfId="18074" xr:uid="{47ED879F-2847-485C-93EC-F74DC63EE41F}"/>
    <cellStyle name="Примечание 2 2 2 2 2" xfId="1719" xr:uid="{B123CB60-A8A8-4326-BEDC-734B9A4A62D2}"/>
    <cellStyle name="Примечание 2 2 2 2 2 2" xfId="3977" xr:uid="{F9BEF90F-5B9E-482F-B3DF-BAD363064ED1}"/>
    <cellStyle name="Примечание 2 2 2 2 2 3" xfId="6907" xr:uid="{E464BB40-1744-405E-99FE-D2DDD1082377}"/>
    <cellStyle name="Примечание 2 2 2 2 2 4" xfId="7368" xr:uid="{B0C97FC5-E3AA-4079-83F4-345C4971A86B}"/>
    <cellStyle name="Примечание 2 2 2 2 2 5" xfId="11591" xr:uid="{F2457416-896E-4476-91C4-F019A2F3D03C}"/>
    <cellStyle name="Примечание 2 2 2 2 2 6" xfId="13340" xr:uid="{A212B849-AD41-427F-85B9-CB5F34293DB6}"/>
    <cellStyle name="Примечание 2 2 2 2 2 7" xfId="19254" xr:uid="{E8160966-04DE-455E-A022-772169F1D664}"/>
    <cellStyle name="Примечание 2 2 2 2 3" xfId="1931" xr:uid="{81453CF9-24C7-43E2-8585-1E9D40236557}"/>
    <cellStyle name="Примечание 2 2 2 2 3 2" xfId="4189" xr:uid="{F8F01D1A-E250-475D-9FEA-1ECE2FBEA904}"/>
    <cellStyle name="Примечание 2 2 2 2 3 3" xfId="6908" xr:uid="{7FDD9198-05F4-41BE-940E-1D4174EE2EFC}"/>
    <cellStyle name="Примечание 2 2 2 2 3 4" xfId="8814" xr:uid="{5E84627D-6D1F-40C7-B0DD-D5EC30A36EED}"/>
    <cellStyle name="Примечание 2 2 2 2 3 5" xfId="11804" xr:uid="{C043655A-8872-4658-B30D-E064FAC6D821}"/>
    <cellStyle name="Примечание 2 2 2 2 3 6" xfId="14828" xr:uid="{B6796F40-8219-421E-827A-DF92E2B57572}"/>
    <cellStyle name="Примечание 2 2 2 2 3 7" xfId="19466" xr:uid="{1C0E78E0-9D00-4ECA-B388-DA3DF57C9A28}"/>
    <cellStyle name="Примечание 2 2 2 2 4" xfId="1115" xr:uid="{2534E541-18B7-427D-8804-71DEF53552E6}"/>
    <cellStyle name="Примечание 2 2 2 2 4 2" xfId="3380" xr:uid="{3EAB8C14-EB75-41FC-80C9-E7AF25883FD2}"/>
    <cellStyle name="Примечание 2 2 2 2 4 3" xfId="6909" xr:uid="{B600A7EA-342F-4EE5-BDED-5B2D5B7BB3F9}"/>
    <cellStyle name="Примечание 2 2 2 2 4 4" xfId="7929" xr:uid="{74E37AC7-9280-42B6-994B-071D5CF70C25}"/>
    <cellStyle name="Примечание 2 2 2 2 4 5" xfId="10987" xr:uid="{4D074E34-B5F4-48E3-9CC3-8224B0CB46D1}"/>
    <cellStyle name="Примечание 2 2 2 2 4 6" xfId="13341" xr:uid="{C9F95FCE-D79C-44B6-BB68-22B5C7E10904}"/>
    <cellStyle name="Примечание 2 2 2 2 4 7" xfId="18657" xr:uid="{5647A6B5-83F2-4CF3-A609-126A84206782}"/>
    <cellStyle name="Примечание 2 2 2 2 5" xfId="2501" xr:uid="{AF300CDA-B658-4344-BD26-744BC2FCA1A6}"/>
    <cellStyle name="Примечание 2 2 2 2 5 2" xfId="4756" xr:uid="{1BAE4257-2B1A-4E52-A196-4C33C50A2F20}"/>
    <cellStyle name="Примечание 2 2 2 2 5 3" xfId="6340" xr:uid="{60AAF420-5202-4471-9B2E-F77FC312400B}"/>
    <cellStyle name="Примечание 2 2 2 2 5 4" xfId="9384" xr:uid="{C366EFC6-B432-4330-997F-A497520F3615}"/>
    <cellStyle name="Примечание 2 2 2 2 5 5" xfId="12374" xr:uid="{2FC54132-8090-4389-A8C9-BA0E85B3B4F1}"/>
    <cellStyle name="Примечание 2 2 2 2 5 6" xfId="15805" xr:uid="{04A6B86F-A7E2-4C2E-829B-D10730CFCAA3}"/>
    <cellStyle name="Примечание 2 2 2 2 5 7" xfId="16809" xr:uid="{5D04703A-5C01-4FA2-A8F4-D2B7E229CDE5}"/>
    <cellStyle name="Примечание 2 2 2 2 5 8" xfId="20033" xr:uid="{AB678976-A6E0-4B7A-8CA7-7AE8C8804C49}"/>
    <cellStyle name="Примечание 2 2 2 2 6" xfId="2800" xr:uid="{935C17AE-B9DA-484A-901E-074655296123}"/>
    <cellStyle name="Примечание 2 2 2 2 6 2" xfId="5050" xr:uid="{F041982E-ECF2-4344-86A6-7465C2BCDC38}"/>
    <cellStyle name="Примечание 2 2 2 2 6 3" xfId="6342" xr:uid="{C45671B5-CD81-4C73-8467-49FF691D80AA}"/>
    <cellStyle name="Примечание 2 2 2 2 6 4" xfId="9681" xr:uid="{1EBD3257-3F1D-4E31-B958-316586BB3B1C}"/>
    <cellStyle name="Примечание 2 2 2 2 6 5" xfId="12671" xr:uid="{AE028916-AEE8-4D3D-A233-2C19A83FA743}"/>
    <cellStyle name="Примечание 2 2 2 2 6 6" xfId="15820" xr:uid="{769EE620-977C-4890-8350-25976E46161E}"/>
    <cellStyle name="Примечание 2 2 2 2 6 7" xfId="17103" xr:uid="{5B32C584-DA39-4F60-84B1-8FACC951B7A5}"/>
    <cellStyle name="Примечание 2 2 2 2 6 8" xfId="20329" xr:uid="{1A10BE6A-E7BA-4084-81F7-0CAD94D34877}"/>
    <cellStyle name="Примечание 2 2 2 2 7" xfId="526" xr:uid="{34AD5BB1-DDB3-4190-918D-9B3DF76668BF}"/>
    <cellStyle name="Примечание 2 2 2 2 7 2" xfId="5291" xr:uid="{8ED3AF94-F630-4DC2-A378-881E3FE6C134}"/>
    <cellStyle name="Примечание 2 2 2 2 7 3" xfId="9920" xr:uid="{E0415AF6-B39E-427F-A740-A7B31B7571A0}"/>
    <cellStyle name="Примечание 2 2 2 2 7 4" xfId="12912" xr:uid="{8D5FBE45-3FF3-4070-8AEC-E761E354E164}"/>
    <cellStyle name="Примечание 2 2 2 2 7 5" xfId="15097" xr:uid="{C2923451-AF87-497A-89C3-A14407F3AC9C}"/>
    <cellStyle name="Примечание 2 2 2 2 7 6" xfId="17341" xr:uid="{66D82AD1-E7CB-440E-9ABE-9DF2AC911650}"/>
    <cellStyle name="Примечание 2 2 2 2 8" xfId="5534" xr:uid="{151BD743-1AB4-4DCC-886A-43ABE924F3C5}"/>
    <cellStyle name="Примечание 2 2 2 2 8 2" xfId="10165" xr:uid="{E3D76575-91FC-4D77-8CD4-F85247BAC3B0}"/>
    <cellStyle name="Примечание 2 2 2 2 8 3" xfId="13157" xr:uid="{7F392417-F474-4B18-BA45-FF79D16A35D1}"/>
    <cellStyle name="Примечание 2 2 2 2 8 4" xfId="14207" xr:uid="{058B628A-9CF3-46D5-9523-159937EA1823}"/>
    <cellStyle name="Примечание 2 2 2 2 8 5" xfId="17583" xr:uid="{CDEF438B-DE36-4D0E-AFBB-D2816FD19CBA}"/>
    <cellStyle name="Примечание 2 2 2 2 9" xfId="6906" xr:uid="{E7A121BB-6301-46D7-AF5E-E9E7B8985384}"/>
    <cellStyle name="Примечание 2 2 2 20" xfId="17989" xr:uid="{6CF5F200-AB6F-4811-AA1B-4136446DD30E}"/>
    <cellStyle name="Примечание 2 2 2 3" xfId="271" xr:uid="{B0E23307-DEF2-4316-AB60-D025B851D875}"/>
    <cellStyle name="Примечание 2 2 2 3 10" xfId="8401" xr:uid="{96594B5C-83FC-458B-A352-5E2E4C091E57}"/>
    <cellStyle name="Примечание 2 2 2 3 11" xfId="10478" xr:uid="{034701AA-A02B-4F97-AD05-0553BE1748EA}"/>
    <cellStyle name="Примечание 2 2 2 3 12" xfId="15744" xr:uid="{1187EC59-383E-4340-937A-796C4AD3BCC0}"/>
    <cellStyle name="Примечание 2 2 2 3 13" xfId="16338" xr:uid="{19BF49FC-5194-4C00-875F-EF7A0E5B56B7}"/>
    <cellStyle name="Примечание 2 2 2 3 14" xfId="17914" xr:uid="{E4738DC2-59F9-44BC-A277-0DB2CFBAD944}"/>
    <cellStyle name="Примечание 2 2 2 3 15" xfId="18149" xr:uid="{E2590FFD-9D22-444F-8FAD-CDDFE89E453E}"/>
    <cellStyle name="Примечание 2 2 2 3 2" xfId="1794" xr:uid="{EEE2C065-896D-4882-B9E4-6B3D63D51165}"/>
    <cellStyle name="Примечание 2 2 2 3 2 2" xfId="4052" xr:uid="{86234920-36C1-4571-A3F8-2DD15EE5675E}"/>
    <cellStyle name="Примечание 2 2 2 3 2 3" xfId="6911" xr:uid="{55B7C206-E8FF-41C0-8CC5-7E321A7A9DB0}"/>
    <cellStyle name="Примечание 2 2 2 3 2 4" xfId="8677" xr:uid="{C9078171-02FB-447C-A90E-A7BD4465B2FF}"/>
    <cellStyle name="Примечание 2 2 2 3 2 5" xfId="11667" xr:uid="{99AF6770-2EDB-4412-AA65-692F864FA8F4}"/>
    <cellStyle name="Примечание 2 2 2 3 2 6" xfId="14147" xr:uid="{FC211AB4-0FBE-4D7C-B757-6A8720D55925}"/>
    <cellStyle name="Примечание 2 2 2 3 2 7" xfId="19329" xr:uid="{72941D9F-D282-4678-A18F-FA4A92AC85E3}"/>
    <cellStyle name="Примечание 2 2 2 3 3" xfId="1967" xr:uid="{ABC5D298-9B03-4618-85A0-015EBFE98D74}"/>
    <cellStyle name="Примечание 2 2 2 3 3 2" xfId="4225" xr:uid="{B5881E8C-A649-488F-90C9-B060DC8B67F9}"/>
    <cellStyle name="Примечание 2 2 2 3 3 3" xfId="6912" xr:uid="{E2A9ABCA-958D-460D-B5FD-36A7043637E2}"/>
    <cellStyle name="Примечание 2 2 2 3 3 4" xfId="8850" xr:uid="{9F3CE740-E184-448F-9C49-A81AA9D25CC0}"/>
    <cellStyle name="Примечание 2 2 2 3 3 5" xfId="11840" xr:uid="{5255ACD7-7EE3-4B81-B6D5-CBDEEAC51D86}"/>
    <cellStyle name="Примечание 2 2 2 3 3 6" xfId="14832" xr:uid="{15853475-8B5D-4762-BA86-20D203DDF025}"/>
    <cellStyle name="Примечание 2 2 2 3 3 7" xfId="19502" xr:uid="{9DFA6ABC-78AC-44BF-8E66-94258EF1878D}"/>
    <cellStyle name="Примечание 2 2 2 3 4" xfId="1195" xr:uid="{75C05C92-C510-4CBC-88D6-4C6F9D5AAC7C}"/>
    <cellStyle name="Примечание 2 2 2 3 4 2" xfId="3460" xr:uid="{BD3E8162-4266-4E0B-9306-C0583E4DB71C}"/>
    <cellStyle name="Примечание 2 2 2 3 4 3" xfId="6913" xr:uid="{90EFADB7-8F7B-4560-868B-C5FF5FCA3EA8}"/>
    <cellStyle name="Примечание 2 2 2 3 4 4" xfId="7315" xr:uid="{9F5D6AB5-C0CE-458E-A004-EF8C50CE2546}"/>
    <cellStyle name="Примечание 2 2 2 3 4 5" xfId="11067" xr:uid="{391253D0-B835-477B-80D4-923A673D6D59}"/>
    <cellStyle name="Примечание 2 2 2 3 4 6" xfId="15042" xr:uid="{03D94964-6F25-4AA3-987A-A1A8E7FB9D92}"/>
    <cellStyle name="Примечание 2 2 2 3 4 7" xfId="18737" xr:uid="{E764C1CF-A5A2-4989-95E5-AFF1E24B6713}"/>
    <cellStyle name="Примечание 2 2 2 3 5" xfId="2449" xr:uid="{730FEBFC-F40A-403A-9449-AAD2FA4344EA}"/>
    <cellStyle name="Примечание 2 2 2 3 5 2" xfId="4706" xr:uid="{E314C531-D48E-4F16-BA9D-8BC66DF00417}"/>
    <cellStyle name="Примечание 2 2 2 3 5 3" xfId="6914" xr:uid="{FC5FFCC6-A4CB-4273-93B7-82435215C1E4}"/>
    <cellStyle name="Примечание 2 2 2 3 5 4" xfId="9332" xr:uid="{1C2C1DB7-E281-4C0E-A958-7AFFDAB718CA}"/>
    <cellStyle name="Примечание 2 2 2 3 5 5" xfId="12322" xr:uid="{955B2C73-76A9-4BCF-8D76-974C1B87D9DA}"/>
    <cellStyle name="Примечание 2 2 2 3 5 6" xfId="15074" xr:uid="{7AE62CB9-684B-4B79-822E-55FA1A4EF8A4}"/>
    <cellStyle name="Примечание 2 2 2 3 5 7" xfId="16759" xr:uid="{F10ACF87-FC4C-481F-A127-BEC838065D14}"/>
    <cellStyle name="Примечание 2 2 2 3 5 8" xfId="19983" xr:uid="{F6077D9E-FC45-4F12-A258-04CDB4D25541}"/>
    <cellStyle name="Примечание 2 2 2 3 6" xfId="2875" xr:uid="{4CCCB88E-29A9-49A5-8920-C4BD147F4849}"/>
    <cellStyle name="Примечание 2 2 2 3 6 2" xfId="5125" xr:uid="{80698BDF-4119-4770-BC2F-280D31334D5E}"/>
    <cellStyle name="Примечание 2 2 2 3 6 3" xfId="6915" xr:uid="{B00DCEA2-A7B9-4990-A39F-9F286D5EB614}"/>
    <cellStyle name="Примечание 2 2 2 3 6 4" xfId="9756" xr:uid="{7DB06D04-4282-4C40-9189-CD89767F61B8}"/>
    <cellStyle name="Примечание 2 2 2 3 6 5" xfId="12746" xr:uid="{1EAE1B11-3B44-45D6-A58C-D69FA8B7D991}"/>
    <cellStyle name="Примечание 2 2 2 3 6 6" xfId="13930" xr:uid="{22E20A8D-5108-480E-875B-2AFAD300B415}"/>
    <cellStyle name="Примечание 2 2 2 3 6 7" xfId="17178" xr:uid="{DBD06D0B-33A7-4FD7-A8A6-4634824B261A}"/>
    <cellStyle name="Примечание 2 2 2 3 6 8" xfId="20404" xr:uid="{E4714956-F312-4EA2-B191-D6E8B2E5784E}"/>
    <cellStyle name="Примечание 2 2 2 3 7" xfId="606" xr:uid="{2C399EAD-8FAA-48C4-AD99-B3690D915B44}"/>
    <cellStyle name="Примечание 2 2 2 3 7 2" xfId="5388" xr:uid="{548217E2-7DDB-411D-B05C-1493AEE41E96}"/>
    <cellStyle name="Примечание 2 2 2 3 7 3" xfId="10017" xr:uid="{5E4DB2CD-4697-4251-ACBE-C6D56486C71B}"/>
    <cellStyle name="Примечание 2 2 2 3 7 4" xfId="13009" xr:uid="{604742F8-08F7-4EF9-9D1C-E9D9B2DB5F44}"/>
    <cellStyle name="Примечание 2 2 2 3 7 5" xfId="13344" xr:uid="{94F6FB51-7070-49A8-AABF-591FFEBEBC26}"/>
    <cellStyle name="Примечание 2 2 2 3 7 6" xfId="17438" xr:uid="{A95B8653-FC64-4093-A3E8-ACA27A0B24C8}"/>
    <cellStyle name="Примечание 2 2 2 3 8" xfId="5609" xr:uid="{0666C4C2-E3DF-410E-BC0C-C09C1C86CDC3}"/>
    <cellStyle name="Примечание 2 2 2 3 8 2" xfId="10240" xr:uid="{650C4C27-ABFB-4230-812A-D7E84238C0BE}"/>
    <cellStyle name="Примечание 2 2 2 3 8 3" xfId="13232" xr:uid="{EDC3B94E-6F4D-4B90-92E7-06F1DFE9DDEB}"/>
    <cellStyle name="Примечание 2 2 2 3 8 4" xfId="11540" xr:uid="{784CDD0A-6011-4FA2-B3C8-1815A7F07268}"/>
    <cellStyle name="Примечание 2 2 2 3 8 5" xfId="17658" xr:uid="{B9A6349F-5527-45C8-84BE-25B93F930AA1}"/>
    <cellStyle name="Примечание 2 2 2 3 9" xfId="6910" xr:uid="{BE6EE76B-00C2-4AE7-B876-F3402730CB39}"/>
    <cellStyle name="Примечание 2 2 2 4" xfId="686" xr:uid="{4D4ED569-B76F-4BA9-ADFC-E1143453A695}"/>
    <cellStyle name="Примечание 2 2 2 4 10" xfId="18233" xr:uid="{CF8BAEE7-E3CE-4420-BEB1-F402349E708D}"/>
    <cellStyle name="Примечание 2 2 2 4 2" xfId="2047" xr:uid="{19FB98A4-06F3-4781-9C69-5C2164D2BA60}"/>
    <cellStyle name="Примечание 2 2 2 4 2 2" xfId="4305" xr:uid="{8BAA7A2D-F4C8-4ED4-8960-932920315599}"/>
    <cellStyle name="Примечание 2 2 2 4 2 3" xfId="8930" xr:uid="{55349696-46EB-46BA-A31B-351D6553737C}"/>
    <cellStyle name="Примечание 2 2 2 4 2 4" xfId="11920" xr:uid="{DFB967B6-4FD7-4F73-BA97-0F528B898FA5}"/>
    <cellStyle name="Примечание 2 2 2 4 2 5" xfId="15716" xr:uid="{4D597E00-B516-4426-9123-9649A86F997B}"/>
    <cellStyle name="Примечание 2 2 2 4 2 6" xfId="19582" xr:uid="{08B47255-1295-4DAB-B124-8622DC2B12E3}"/>
    <cellStyle name="Примечание 2 2 2 4 3" xfId="1275" xr:uid="{C884E45A-486E-4706-8D8F-AEEF97009441}"/>
    <cellStyle name="Примечание 2 2 2 4 3 2" xfId="3540" xr:uid="{C13089AC-8776-459F-B887-047D9DC0436E}"/>
    <cellStyle name="Примечание 2 2 2 4 3 3" xfId="7764" xr:uid="{5A1B0AA2-B123-4C2E-812A-81E7ECD68CFD}"/>
    <cellStyle name="Примечание 2 2 2 4 3 4" xfId="11147" xr:uid="{0AF758D9-226E-4B2D-B9B2-A3A078968288}"/>
    <cellStyle name="Примечание 2 2 2 4 3 5" xfId="13896" xr:uid="{C21DE6A1-FF0A-45BF-8399-C2ADE5A7B049}"/>
    <cellStyle name="Примечание 2 2 2 4 3 6" xfId="18817" xr:uid="{7F3C8892-27FB-4D1C-91CE-6C01BC809112}"/>
    <cellStyle name="Примечание 2 2 2 4 4" xfId="2956" xr:uid="{A5C721E5-15A1-411A-A6E8-2AE9175CB895}"/>
    <cellStyle name="Примечание 2 2 2 4 5" xfId="6916" xr:uid="{5B419045-0546-48C4-9ACE-E975A3873D72}"/>
    <cellStyle name="Примечание 2 2 2 4 6" xfId="8337" xr:uid="{9E66468C-A798-4911-A79C-4DE924EDF528}"/>
    <cellStyle name="Примечание 2 2 2 4 7" xfId="10558" xr:uid="{39544B1E-8CB6-4CE3-B27D-68C666451FE5}"/>
    <cellStyle name="Примечание 2 2 2 4 8" xfId="14589" xr:uid="{7EA72D34-A366-483E-9C05-9F65CBE82DD2}"/>
    <cellStyle name="Примечание 2 2 2 4 9" xfId="16418" xr:uid="{B73AA222-4BB5-47CF-B78C-933BD9B44B6A}"/>
    <cellStyle name="Примечание 2 2 2 5" xfId="807" xr:uid="{2279D6D9-96BE-411A-B5F3-C8E27170D71D}"/>
    <cellStyle name="Примечание 2 2 2 5 10" xfId="18354" xr:uid="{FF1022F2-3181-43BD-8571-7FFA45DDE749}"/>
    <cellStyle name="Примечание 2 2 2 5 2" xfId="2168" xr:uid="{1E794771-41F4-4F22-B04A-320C8106725A}"/>
    <cellStyle name="Примечание 2 2 2 5 2 2" xfId="4426" xr:uid="{94A6BF49-279D-407C-94F1-FA81A1628702}"/>
    <cellStyle name="Примечание 2 2 2 5 2 3" xfId="9051" xr:uid="{C6191F17-0324-492E-8241-236391291BC4}"/>
    <cellStyle name="Примечание 2 2 2 5 2 4" xfId="12041" xr:uid="{422D3757-0AD9-4F20-9A68-ACFC1AADA99F}"/>
    <cellStyle name="Примечание 2 2 2 5 2 5" xfId="15390" xr:uid="{B5FF40C2-9D3D-44EC-A87C-AA1E999486BE}"/>
    <cellStyle name="Примечание 2 2 2 5 2 6" xfId="19703" xr:uid="{3CD2BD78-0EF4-40FB-864C-CD43D27E2D1D}"/>
    <cellStyle name="Примечание 2 2 2 5 3" xfId="1396" xr:uid="{4E492313-2226-46E2-83C0-961AB0818FF7}"/>
    <cellStyle name="Примечание 2 2 2 5 3 2" xfId="3661" xr:uid="{D0EF8235-4E15-4282-998F-F52CC27013F1}"/>
    <cellStyle name="Примечание 2 2 2 5 3 3" xfId="7574" xr:uid="{DA5FA119-3A38-4BEA-AE15-5AFDB9F69E3E}"/>
    <cellStyle name="Примечание 2 2 2 5 3 4" xfId="11268" xr:uid="{5E52630A-0136-4E31-B378-E74E3A5296F7}"/>
    <cellStyle name="Примечание 2 2 2 5 3 5" xfId="16091" xr:uid="{26066FE7-F790-4ABC-A853-2C655C2367CF}"/>
    <cellStyle name="Примечание 2 2 2 5 3 6" xfId="18938" xr:uid="{455AE40A-8041-4FF3-8919-661A4D15E140}"/>
    <cellStyle name="Примечание 2 2 2 5 4" xfId="3077" xr:uid="{B59DE887-73DA-48AB-9849-FDF93CD2EE15}"/>
    <cellStyle name="Примечание 2 2 2 5 5" xfId="6917" xr:uid="{6126CCBC-EB38-40BC-8159-6A0575F284FF}"/>
    <cellStyle name="Примечание 2 2 2 5 6" xfId="8230" xr:uid="{46EDE590-D633-41F3-A50E-8ECC7B7876AF}"/>
    <cellStyle name="Примечание 2 2 2 5 7" xfId="10679" xr:uid="{E3CDCD28-BE4C-48DA-B759-286A1399EF77}"/>
    <cellStyle name="Примечание 2 2 2 5 8" xfId="14241" xr:uid="{BCAAC4C2-EE3F-4AB1-BF24-05A4C6BE65A4}"/>
    <cellStyle name="Примечание 2 2 2 5 9" xfId="16539" xr:uid="{56EFD55B-3FBF-4CC2-AB4A-02FA5C026EF3}"/>
    <cellStyle name="Примечание 2 2 2 6" xfId="883" xr:uid="{4BBA5ADA-95DB-4781-ABF2-0C015AF2DF90}"/>
    <cellStyle name="Примечание 2 2 2 6 10" xfId="18430" xr:uid="{0BEC7B56-B903-4B57-94D6-906195DE80C8}"/>
    <cellStyle name="Примечание 2 2 2 6 2" xfId="2244" xr:uid="{D6465E6B-C75D-472D-9E22-41CA74849D24}"/>
    <cellStyle name="Примечание 2 2 2 6 2 2" xfId="4502" xr:uid="{41A3EFE2-485F-4FDA-91B6-9D9626CBE3DB}"/>
    <cellStyle name="Примечание 2 2 2 6 2 3" xfId="9127" xr:uid="{CF81FA80-B908-43F3-80C7-0A29E6EEC8FC}"/>
    <cellStyle name="Примечание 2 2 2 6 2 4" xfId="12117" xr:uid="{2A8568BB-4C43-4F26-92AF-D6B7B890E10D}"/>
    <cellStyle name="Примечание 2 2 2 6 2 5" xfId="13946" xr:uid="{6D77F33E-056E-4315-B945-63C06CDD5743}"/>
    <cellStyle name="Примечание 2 2 2 6 2 6" xfId="19779" xr:uid="{F4899A6D-74D7-4EB0-996E-643514211685}"/>
    <cellStyle name="Примечание 2 2 2 6 3" xfId="1472" xr:uid="{EB155425-0F8E-4BDA-ACC2-2031F879E665}"/>
    <cellStyle name="Примечание 2 2 2 6 3 2" xfId="3737" xr:uid="{A8750D7F-225B-49AF-8116-B93C078505FC}"/>
    <cellStyle name="Примечание 2 2 2 6 3 3" xfId="7626" xr:uid="{3A37896E-AD0B-40F0-B05E-02675326D127}"/>
    <cellStyle name="Примечание 2 2 2 6 3 4" xfId="11344" xr:uid="{26C8413A-5DF7-4219-84A3-6027B964E44E}"/>
    <cellStyle name="Примечание 2 2 2 6 3 5" xfId="15876" xr:uid="{CDC46DC9-8EF0-46B3-B0D1-66D4DFA7671F}"/>
    <cellStyle name="Примечание 2 2 2 6 3 6" xfId="19014" xr:uid="{3E695B8D-578E-46F9-842E-896BBC5D0169}"/>
    <cellStyle name="Примечание 2 2 2 6 4" xfId="3153" xr:uid="{B6D905C7-5AB4-42D1-B1BE-751A29212BC1}"/>
    <cellStyle name="Примечание 2 2 2 6 5" xfId="6918" xr:uid="{27BFA677-9FFD-4D54-A7B6-7E9B0BDE9BBC}"/>
    <cellStyle name="Примечание 2 2 2 6 6" xfId="8159" xr:uid="{2D1EBF33-A27A-4F42-B3AF-430182D9A522}"/>
    <cellStyle name="Примечание 2 2 2 6 7" xfId="10755" xr:uid="{80CB3585-B0E8-4602-87ED-ACE791EAF554}"/>
    <cellStyle name="Примечание 2 2 2 6 8" xfId="14845" xr:uid="{047F2854-F5AD-4CA8-87C6-B4B3BCE77DAE}"/>
    <cellStyle name="Примечание 2 2 2 6 9" xfId="16615" xr:uid="{BE88980A-7E16-4463-9FD5-9527BBD29DB3}"/>
    <cellStyle name="Примечание 2 2 2 7" xfId="743" xr:uid="{C3E787D7-6C9F-4219-9331-105048F895CC}"/>
    <cellStyle name="Примечание 2 2 2 7 10" xfId="18290" xr:uid="{8BF2DDCE-8EB0-4DEE-8C01-5E4BEB2B5641}"/>
    <cellStyle name="Примечание 2 2 2 7 2" xfId="2104" xr:uid="{29D68431-A5D1-4330-9040-8BA6FB1AB940}"/>
    <cellStyle name="Примечание 2 2 2 7 2 2" xfId="4362" xr:uid="{ECC0FF0C-DB29-4988-81B5-299297A0AB20}"/>
    <cellStyle name="Примечание 2 2 2 7 2 3" xfId="8987" xr:uid="{AE82D723-AF67-4303-8657-5D4685B136A9}"/>
    <cellStyle name="Примечание 2 2 2 7 2 4" xfId="11977" xr:uid="{31116ACA-72DE-4172-AD22-0A5FC75B8067}"/>
    <cellStyle name="Примечание 2 2 2 7 2 5" xfId="15649" xr:uid="{AB4EBC3A-741D-44B8-9EF1-B3CA1605BA91}"/>
    <cellStyle name="Примечание 2 2 2 7 2 6" xfId="19639" xr:uid="{1B101AE5-2173-43AF-8BDF-B54372938100}"/>
    <cellStyle name="Примечание 2 2 2 7 3" xfId="1332" xr:uid="{E05CF337-E145-46A4-8259-3F7BF551660D}"/>
    <cellStyle name="Примечание 2 2 2 7 3 2" xfId="3597" xr:uid="{418E2C3C-A7C8-46EF-9227-037B5A0104D0}"/>
    <cellStyle name="Примечание 2 2 2 7 3 3" xfId="7539" xr:uid="{4D1BF107-68AD-4B38-9B0E-A025E0A8A5CF}"/>
    <cellStyle name="Примечание 2 2 2 7 3 4" xfId="11204" xr:uid="{D33CBAC1-35FA-4E42-98F6-A9CEAD29FAB8}"/>
    <cellStyle name="Примечание 2 2 2 7 3 5" xfId="15631" xr:uid="{69341565-A8F0-4683-AAA3-2512E22EF7CE}"/>
    <cellStyle name="Примечание 2 2 2 7 3 6" xfId="18874" xr:uid="{13783899-30A6-4C4C-9A7E-437553970916}"/>
    <cellStyle name="Примечание 2 2 2 7 4" xfId="3013" xr:uid="{29B9DCCF-B2C7-4ADC-940A-C0FC0BEF3ECD}"/>
    <cellStyle name="Примечание 2 2 2 7 5" xfId="6919" xr:uid="{26A88AAC-4A14-483B-910C-B5D67AC64F22}"/>
    <cellStyle name="Примечание 2 2 2 7 6" xfId="8290" xr:uid="{ECFF8BE0-BC07-4D02-A414-8FA2F73B2355}"/>
    <cellStyle name="Примечание 2 2 2 7 7" xfId="10615" xr:uid="{C89CE38E-26A2-4EF6-9B62-7B297C012EC9}"/>
    <cellStyle name="Примечание 2 2 2 7 8" xfId="14277" xr:uid="{D0274CFD-F75F-4B27-A4F2-BF33D9825DD4}"/>
    <cellStyle name="Примечание 2 2 2 7 9" xfId="16475" xr:uid="{700AB8DD-8839-46B3-9F7F-688A1028AFB2}"/>
    <cellStyle name="Примечание 2 2 2 8" xfId="1026" xr:uid="{A3D6A212-B34A-486D-9E8E-38E7EA3E4528}"/>
    <cellStyle name="Примечание 2 2 2 8 2" xfId="2387" xr:uid="{169C4B44-F9C9-4489-9808-E96DB1DC06CA}"/>
    <cellStyle name="Примечание 2 2 2 8 2 2" xfId="4645" xr:uid="{32A2C671-F2B8-4A81-A308-D9834606AAB9}"/>
    <cellStyle name="Примечание 2 2 2 8 2 3" xfId="9270" xr:uid="{6E524E69-FA3A-442E-869B-6AF52C6C00DB}"/>
    <cellStyle name="Примечание 2 2 2 8 2 4" xfId="12260" xr:uid="{F2C9A4FC-2B34-4124-9636-7BFA350B67CF}"/>
    <cellStyle name="Примечание 2 2 2 8 2 5" xfId="15179" xr:uid="{436EB002-70FB-4ABF-834B-DF2D9FE0D749}"/>
    <cellStyle name="Примечание 2 2 2 8 2 6" xfId="19922" xr:uid="{F71FAD43-F91C-4B22-8192-FC77B1F5396F}"/>
    <cellStyle name="Примечание 2 2 2 8 3" xfId="3296" xr:uid="{BFDCF140-1205-4B0A-A8B7-79D13E705811}"/>
    <cellStyle name="Примечание 2 2 2 8 4" xfId="6920" xr:uid="{B80A9433-B4A6-408E-8CF3-61493A4980A7}"/>
    <cellStyle name="Примечание 2 2 2 8 5" xfId="8017" xr:uid="{28BF89A0-FB16-4B3B-8CFC-51444ADA464B}"/>
    <cellStyle name="Примечание 2 2 2 8 6" xfId="10898" xr:uid="{29559B26-0F49-407D-95B2-D8AD6437EDE6}"/>
    <cellStyle name="Примечание 2 2 2 8 7" xfId="15047" xr:uid="{579C8328-5D57-43DE-BF3A-BB655BDE3369}"/>
    <cellStyle name="Примечание 2 2 2 8 8" xfId="18573" xr:uid="{11487559-FA84-4268-BB53-80FCE8110EE2}"/>
    <cellStyle name="Примечание 2 2 2 9" xfId="1941" xr:uid="{DD23570D-5BE5-4CC5-9F02-499747C19620}"/>
    <cellStyle name="Примечание 2 2 2 9 2" xfId="4199" xr:uid="{42324C85-1308-4949-9F79-F7FCCDC21AF5}"/>
    <cellStyle name="Примечание 2 2 2 9 3" xfId="8824" xr:uid="{517BC598-9CF1-4247-9DBD-983203EAE31D}"/>
    <cellStyle name="Примечание 2 2 2 9 4" xfId="11814" xr:uid="{8152FE1E-A3B1-4F08-916F-A3814B46D659}"/>
    <cellStyle name="Примечание 2 2 2 9 5" xfId="16030" xr:uid="{67491D9D-B813-40DE-BB52-B8FC064C107A}"/>
    <cellStyle name="Примечание 2 2 2 9 6" xfId="19476" xr:uid="{C4132EBB-2D48-4A0D-9FB8-12F91DFAF874}"/>
    <cellStyle name="Примечание 2 2 20" xfId="10293" xr:uid="{377B7445-02FA-407A-A2BA-997926CA070D}"/>
    <cellStyle name="Примечание 2 2 21" xfId="15710" xr:uid="{5CBDC8C2-EE65-4584-A069-6088DDB8420C}"/>
    <cellStyle name="Примечание 2 2 22" xfId="8616" xr:uid="{7F4C95E8-3415-4F06-80AA-DFD59B4BF2DE}"/>
    <cellStyle name="Примечание 2 2 23" xfId="17720" xr:uid="{B6620670-2A40-4700-B85A-291CE96079BD}"/>
    <cellStyle name="Примечание 2 2 24" xfId="17959" xr:uid="{C4D46C3F-61AC-4E51-965C-38460C605A50}"/>
    <cellStyle name="Примечание 2 2 3" xfId="121" xr:uid="{00000000-0005-0000-0000-00006B000000}"/>
    <cellStyle name="Примечание 2 2 3 10" xfId="2474" xr:uid="{A5D777CA-BAAC-4BED-982D-3B20DED01611}"/>
    <cellStyle name="Примечание 2 2 3 10 2" xfId="4729" xr:uid="{0A1D7070-8ABF-4412-BC3D-EC1A2FDC38BC}"/>
    <cellStyle name="Примечание 2 2 3 10 3" xfId="9357" xr:uid="{22A719C1-7B76-48B8-932B-DFA0A494CF37}"/>
    <cellStyle name="Примечание 2 2 3 10 4" xfId="12347" xr:uid="{55CA9F92-4F9D-4E93-8042-DE1FC21D0FB1}"/>
    <cellStyle name="Примечание 2 2 3 10 5" xfId="14677" xr:uid="{8E43AC2E-04BF-4663-B513-93DCF47326B4}"/>
    <cellStyle name="Примечание 2 2 3 10 6" xfId="16782" xr:uid="{21717BA3-DD84-4F04-B2CE-EB9891B6A2F5}"/>
    <cellStyle name="Примечание 2 2 3 10 7" xfId="20006" xr:uid="{803241F2-784A-4BC8-A98F-D6915CE66062}"/>
    <cellStyle name="Примечание 2 2 3 11" xfId="2730" xr:uid="{C1565A30-23DC-4E3B-9FF8-C0A7A1012A8C}"/>
    <cellStyle name="Примечание 2 2 3 11 2" xfId="4980" xr:uid="{83FB5B6B-E746-4672-85F1-9ED644A7D9D3}"/>
    <cellStyle name="Примечание 2 2 3 11 3" xfId="9611" xr:uid="{04C88B37-CC83-487F-ACB2-B1E752698654}"/>
    <cellStyle name="Примечание 2 2 3 11 4" xfId="12601" xr:uid="{F4DFB58F-8B93-4F27-A9CA-C9BC778988FD}"/>
    <cellStyle name="Примечание 2 2 3 11 5" xfId="15079" xr:uid="{6C948E0B-36A4-4D8D-8A21-E8E6A93C84C1}"/>
    <cellStyle name="Примечание 2 2 3 11 6" xfId="17033" xr:uid="{DAD445A6-8EB4-4FE9-9D6D-565524640664}"/>
    <cellStyle name="Примечание 2 2 3 11 7" xfId="20259" xr:uid="{594EE66B-77A0-4E2E-BF5C-B9B55296FE5D}"/>
    <cellStyle name="Примечание 2 2 3 12" xfId="466" xr:uid="{811E2035-F963-466C-B649-A03718930EF5}"/>
    <cellStyle name="Примечание 2 2 3 12 2" xfId="5341" xr:uid="{D9D75FE2-B951-4D3B-BE09-364B0ABEEF8B}"/>
    <cellStyle name="Примечание 2 2 3 12 3" xfId="9970" xr:uid="{389E24F2-0DF2-4ABE-B90F-2AAC6F2E566F}"/>
    <cellStyle name="Примечание 2 2 3 12 4" xfId="12962" xr:uid="{42B7D15E-D67F-4320-BF93-2C3CE748472E}"/>
    <cellStyle name="Примечание 2 2 3 12 5" xfId="13998" xr:uid="{A89F68D8-7DA7-4422-9104-DC271D2B408F}"/>
    <cellStyle name="Примечание 2 2 3 12 6" xfId="17391" xr:uid="{0707523D-3218-4244-B3F0-BC5407BB2129}"/>
    <cellStyle name="Примечание 2 2 3 13" xfId="5464" xr:uid="{D43DDAB1-31F4-4FD5-A087-ED9EEC85A853}"/>
    <cellStyle name="Примечание 2 2 3 13 2" xfId="10095" xr:uid="{0A99F556-2F14-4041-B407-13ED3C5322D9}"/>
    <cellStyle name="Примечание 2 2 3 13 3" xfId="13087" xr:uid="{AABF7A51-4B84-4ACB-A935-62542479D1B9}"/>
    <cellStyle name="Примечание 2 2 3 13 4" xfId="13664" xr:uid="{EBAF1448-FE9A-41D4-A80F-BCEF7E03FE77}"/>
    <cellStyle name="Примечание 2 2 3 13 5" xfId="17513" xr:uid="{83FEA98F-EA6B-4EFD-BA9B-E9CFFDDD1325}"/>
    <cellStyle name="Примечание 2 2 3 14" xfId="6921" xr:uid="{98A37DB2-5237-4786-AA2B-C9C85426ACA2}"/>
    <cellStyle name="Примечание 2 2 3 15" xfId="7357" xr:uid="{459D5FC0-8665-4244-9A3B-8CB91FF113BD}"/>
    <cellStyle name="Примечание 2 2 3 16" xfId="10338" xr:uid="{625DA69D-9C53-41AA-A8B1-44122F735B21}"/>
    <cellStyle name="Примечание 2 2 3 17" xfId="15573" xr:uid="{4160905A-FF5E-45D6-A86A-2195BD610770}"/>
    <cellStyle name="Примечание 2 2 3 18" xfId="16198" xr:uid="{FD642AE6-6E76-4B9E-B56D-498CA6C866F7}"/>
    <cellStyle name="Примечание 2 2 3 19" xfId="17765" xr:uid="{550C1814-4EF0-4A18-9518-C65F5C93C638}"/>
    <cellStyle name="Примечание 2 2 3 2" xfId="210" xr:uid="{E5C07AA6-7BC1-4575-B4C0-B33AEE755FC6}"/>
    <cellStyle name="Примечание 2 2 3 2 10" xfId="8451" xr:uid="{D44B55A4-8E2F-4B7C-B698-2705BAE3C6BD}"/>
    <cellStyle name="Примечание 2 2 3 2 11" xfId="10413" xr:uid="{ECB1340B-035E-49C4-8088-FF7E121805EB}"/>
    <cellStyle name="Примечание 2 2 3 2 12" xfId="14375" xr:uid="{50E19384-1999-449A-A3AC-676BDBBD54CA}"/>
    <cellStyle name="Примечание 2 2 3 2 13" xfId="16273" xr:uid="{435F80A1-E67B-42D5-A685-CDD9FADC0140}"/>
    <cellStyle name="Примечание 2 2 3 2 14" xfId="17853" xr:uid="{190C14B5-04E4-4B9E-8B6C-7E0D8A355A35}"/>
    <cellStyle name="Примечание 2 2 3 2 15" xfId="18089" xr:uid="{4310D11F-5791-47E3-B0F2-1A890E26597F}"/>
    <cellStyle name="Примечание 2 2 3 2 2" xfId="1734" xr:uid="{9B3C1204-C6AB-42C1-8E99-E8CC2397CBEB}"/>
    <cellStyle name="Примечание 2 2 3 2 2 2" xfId="3992" xr:uid="{8A878C25-042B-4BE7-9AC1-B768E6AB423F}"/>
    <cellStyle name="Примечание 2 2 3 2 2 3" xfId="6923" xr:uid="{A337491C-1506-4363-8D8B-A100C9B150B0}"/>
    <cellStyle name="Примечание 2 2 3 2 2 4" xfId="7322" xr:uid="{BC33450B-F67C-4338-B9A0-7149532587BD}"/>
    <cellStyle name="Примечание 2 2 3 2 2 5" xfId="11606" xr:uid="{9A7633DC-1F5C-405F-8463-60BFCCD7C4DB}"/>
    <cellStyle name="Примечание 2 2 3 2 2 6" xfId="13555" xr:uid="{A32F4336-51F7-415E-BF88-3FC81C874F91}"/>
    <cellStyle name="Примечание 2 2 3 2 2 7" xfId="19269" xr:uid="{8CEE64F2-A075-4903-9239-01002672504C}"/>
    <cellStyle name="Примечание 2 2 3 2 3" xfId="1627" xr:uid="{3C735784-EFF4-4879-8AFF-EEDAD22A75A1}"/>
    <cellStyle name="Примечание 2 2 3 2 3 2" xfId="3887" xr:uid="{C29535A7-813F-440A-8BA7-1F556F112D88}"/>
    <cellStyle name="Примечание 2 2 3 2 3 3" xfId="6924" xr:uid="{6BB094C9-DC41-4ABD-8806-E7B3D2DCCE08}"/>
    <cellStyle name="Примечание 2 2 3 2 3 4" xfId="7285" xr:uid="{99DB5E00-6FAB-4A39-AA33-D21B73D87B7B}"/>
    <cellStyle name="Примечание 2 2 3 2 3 5" xfId="11498" xr:uid="{CACB2A6B-A035-4262-B2A8-F996FCD631FB}"/>
    <cellStyle name="Примечание 2 2 3 2 3 6" xfId="14143" xr:uid="{8FC51C87-F8CE-4166-A41A-0B7F815341B0}"/>
    <cellStyle name="Примечание 2 2 3 2 3 7" xfId="19164" xr:uid="{252E2936-62D6-4C0F-AFA4-DAA963D3430E}"/>
    <cellStyle name="Примечание 2 2 3 2 4" xfId="1130" xr:uid="{AC202103-2B52-4E67-8D7A-C7F8F5178D01}"/>
    <cellStyle name="Примечание 2 2 3 2 4 2" xfId="3395" xr:uid="{FBADE91C-D037-446B-A40C-EBB38170AA94}"/>
    <cellStyle name="Примечание 2 2 3 2 4 3" xfId="6925" xr:uid="{D1E6EA42-7EEC-4FE1-B897-D57E24BB0887}"/>
    <cellStyle name="Примечание 2 2 3 2 4 4" xfId="7294" xr:uid="{A32FE566-E850-4923-9876-FE41793FB544}"/>
    <cellStyle name="Примечание 2 2 3 2 4 5" xfId="11002" xr:uid="{23CE4C95-00A2-4EF9-B6B7-870503F3FA2A}"/>
    <cellStyle name="Примечание 2 2 3 2 4 6" xfId="13556" xr:uid="{B6EA2160-5376-4F62-920F-7D8555DFC7B1}"/>
    <cellStyle name="Примечание 2 2 3 2 4 7" xfId="18672" xr:uid="{9A183A82-76F6-4000-AD5D-BDA338A2E997}"/>
    <cellStyle name="Примечание 2 2 3 2 5" xfId="2544" xr:uid="{72EA5B7E-6D4A-4DB7-8D6C-A432F44C529E}"/>
    <cellStyle name="Примечание 2 2 3 2 5 2" xfId="4796" xr:uid="{58AAF725-370E-4512-A978-D6767D99A6A4}"/>
    <cellStyle name="Примечание 2 2 3 2 5 3" xfId="6926" xr:uid="{83492B7D-18AE-4837-81C7-9B113A45A0E6}"/>
    <cellStyle name="Примечание 2 2 3 2 5 4" xfId="9426" xr:uid="{1ADF96B7-A457-4974-97E8-091D18EF3175}"/>
    <cellStyle name="Примечание 2 2 3 2 5 5" xfId="12416" xr:uid="{745DC542-4C74-48EF-9C7B-E46B2D18BFDE}"/>
    <cellStyle name="Примечание 2 2 3 2 5 6" xfId="15947" xr:uid="{FD192D2B-D2FC-4F79-B2E5-845A1EB9A1CD}"/>
    <cellStyle name="Примечание 2 2 3 2 5 7" xfId="16849" xr:uid="{627F5284-F8BC-40EF-99F8-3B46EAC6B86C}"/>
    <cellStyle name="Примечание 2 2 3 2 5 8" xfId="20074" xr:uid="{8611E914-ACB2-44F3-B460-E34AF0B4C011}"/>
    <cellStyle name="Примечание 2 2 3 2 6" xfId="2815" xr:uid="{8D4CD69B-67B4-4EE5-B7D3-03604B7CFEC2}"/>
    <cellStyle name="Примечание 2 2 3 2 6 2" xfId="5065" xr:uid="{1C0D8752-7D87-45BB-B762-583D64D20D98}"/>
    <cellStyle name="Примечание 2 2 3 2 6 3" xfId="6927" xr:uid="{B37AD20C-6956-411A-8269-CA5F5302965B}"/>
    <cellStyle name="Примечание 2 2 3 2 6 4" xfId="9696" xr:uid="{33D3DC57-1BA0-41C6-A7E6-06B51F3D6208}"/>
    <cellStyle name="Примечание 2 2 3 2 6 5" xfId="12686" xr:uid="{C22DBA9C-4E46-4F89-AA5C-8A49D0201DC0}"/>
    <cellStyle name="Примечание 2 2 3 2 6 6" xfId="14144" xr:uid="{06CBB28A-FDB5-493E-A6D9-E2BB797A8F33}"/>
    <cellStyle name="Примечание 2 2 3 2 6 7" xfId="17118" xr:uid="{76434ED1-F675-4268-9C36-54449997E018}"/>
    <cellStyle name="Примечание 2 2 3 2 6 8" xfId="20344" xr:uid="{78426197-99EA-4F8A-9536-E954DD09AE2A}"/>
    <cellStyle name="Примечание 2 2 3 2 7" xfId="541" xr:uid="{18237B7B-E8A9-43EB-8DA4-DFA61BEFB029}"/>
    <cellStyle name="Примечание 2 2 3 2 7 2" xfId="5295" xr:uid="{756B16B8-9009-4D4F-8062-E522388310FB}"/>
    <cellStyle name="Примечание 2 2 3 2 7 3" xfId="9924" xr:uid="{E3B996C5-E758-4561-B33F-0C06492B4D41}"/>
    <cellStyle name="Примечание 2 2 3 2 7 4" xfId="12916" xr:uid="{FC09EA5F-2118-46C4-8401-D0654496EC3B}"/>
    <cellStyle name="Примечание 2 2 3 2 7 5" xfId="13749" xr:uid="{2274DD2F-5569-41C2-991D-58FC0EF99CCD}"/>
    <cellStyle name="Примечание 2 2 3 2 7 6" xfId="17345" xr:uid="{63C2F4C5-D1FE-4139-8860-B275B3100CAE}"/>
    <cellStyle name="Примечание 2 2 3 2 8" xfId="5549" xr:uid="{A8275E92-F119-43A3-AE1F-2F4295958AF7}"/>
    <cellStyle name="Примечание 2 2 3 2 8 2" xfId="10180" xr:uid="{C30F0E74-E00D-425C-AFE4-55338F002A10}"/>
    <cellStyle name="Примечание 2 2 3 2 8 3" xfId="13172" xr:uid="{431D01DB-986C-4AAF-B96E-A760A961414E}"/>
    <cellStyle name="Примечание 2 2 3 2 8 4" xfId="15889" xr:uid="{BC8E63B2-311B-448E-9634-A9D9629E0B77}"/>
    <cellStyle name="Примечание 2 2 3 2 8 5" xfId="17598" xr:uid="{411E6DA7-DF8F-4743-8D88-1E07C7BA0FD1}"/>
    <cellStyle name="Примечание 2 2 3 2 9" xfId="6922" xr:uid="{C4E0C24B-2BCA-4FE8-B072-838A68D234FD}"/>
    <cellStyle name="Примечание 2 2 3 20" xfId="18004" xr:uid="{D29CA0C9-3431-40FF-B456-536EFD209924}"/>
    <cellStyle name="Примечание 2 2 3 3" xfId="286" xr:uid="{6E926714-08ED-4956-8B40-8519E03CA915}"/>
    <cellStyle name="Примечание 2 2 3 3 10" xfId="8392" xr:uid="{61CDA05F-71C4-4842-8038-7191B93F0B3F}"/>
    <cellStyle name="Примечание 2 2 3 3 11" xfId="10493" xr:uid="{42B5A160-BC1A-47AD-89EE-B083AC508DC9}"/>
    <cellStyle name="Примечание 2 2 3 3 12" xfId="14337" xr:uid="{E16E2644-8ACA-4F49-A903-9D07DDD0387B}"/>
    <cellStyle name="Примечание 2 2 3 3 13" xfId="16353" xr:uid="{A1DC0515-3889-4CCA-92A6-A3A61970EDCC}"/>
    <cellStyle name="Примечание 2 2 3 3 14" xfId="17929" xr:uid="{A88E7C4D-10B0-40FD-BB0D-51423D1CDC16}"/>
    <cellStyle name="Примечание 2 2 3 3 15" xfId="18164" xr:uid="{F3EBFAF3-AE3E-4787-9227-AD5043127790}"/>
    <cellStyle name="Примечание 2 2 3 3 2" xfId="1809" xr:uid="{A229844E-743A-4209-AA59-EF2D5D323D2B}"/>
    <cellStyle name="Примечание 2 2 3 3 2 2" xfId="4067" xr:uid="{62670DBB-FF5D-42C8-BC16-CDBC844890B8}"/>
    <cellStyle name="Примечание 2 2 3 3 2 3" xfId="6929" xr:uid="{87824F0D-3A67-4B08-9DAB-25F8CED0520B}"/>
    <cellStyle name="Примечание 2 2 3 3 2 4" xfId="8692" xr:uid="{E64265C2-0EFD-4BA1-BE76-C950CC57E0EE}"/>
    <cellStyle name="Примечание 2 2 3 3 2 5" xfId="11682" xr:uid="{F4E589E7-8458-4133-8AAB-46F60789C1E8}"/>
    <cellStyle name="Примечание 2 2 3 3 2 6" xfId="15234" xr:uid="{56A733A9-AEF5-488B-9579-07D799DD48D2}"/>
    <cellStyle name="Примечание 2 2 3 3 2 7" xfId="19344" xr:uid="{18899461-4772-47F2-8558-EF9D6C12F270}"/>
    <cellStyle name="Примечание 2 2 3 3 3" xfId="1982" xr:uid="{AB9D3427-2CFB-401D-86FF-A3E479AD5977}"/>
    <cellStyle name="Примечание 2 2 3 3 3 2" xfId="4240" xr:uid="{F156F1D2-F6BF-42EC-94D8-7AC729C5C2D6}"/>
    <cellStyle name="Примечание 2 2 3 3 3 3" xfId="6930" xr:uid="{66692779-6E92-4F4F-8B81-E8D7B01FFB38}"/>
    <cellStyle name="Примечание 2 2 3 3 3 4" xfId="8865" xr:uid="{95FD8F72-C3C9-4EFC-89A5-5AFA489CB227}"/>
    <cellStyle name="Примечание 2 2 3 3 3 5" xfId="11855" xr:uid="{3C8DDD1E-7A1C-4B53-9617-08D3B8D9EFBF}"/>
    <cellStyle name="Примечание 2 2 3 3 3 6" xfId="14737" xr:uid="{6D41F595-EBA7-42BC-B373-120C0090FA62}"/>
    <cellStyle name="Примечание 2 2 3 3 3 7" xfId="19517" xr:uid="{52B2FDA2-DE16-4177-8C7A-8846B24E2F40}"/>
    <cellStyle name="Примечание 2 2 3 3 4" xfId="1210" xr:uid="{C4617688-086C-42B6-938D-7C51829609D1}"/>
    <cellStyle name="Примечание 2 2 3 3 4 2" xfId="3475" xr:uid="{CA728482-20B3-49C3-8D35-C176EE550889}"/>
    <cellStyle name="Примечание 2 2 3 3 4 3" xfId="6931" xr:uid="{57542E85-D2C4-4AF5-A35A-893D343D25CF}"/>
    <cellStyle name="Примечание 2 2 3 3 4 4" xfId="7836" xr:uid="{52DB234A-86E8-4D70-B6EF-A2BDCE6F1F18}"/>
    <cellStyle name="Примечание 2 2 3 3 4 5" xfId="11082" xr:uid="{8455A26D-8298-424E-B3BA-8B3254C60F18}"/>
    <cellStyle name="Примечание 2 2 3 3 4 6" xfId="13450" xr:uid="{55EB8A0B-A3DC-457D-AC89-B2DB6AE06D71}"/>
    <cellStyle name="Примечание 2 2 3 3 4 7" xfId="18752" xr:uid="{150196A0-A486-4D83-950C-4AEE528215D8}"/>
    <cellStyle name="Примечание 2 2 3 3 5" xfId="2435" xr:uid="{50234381-9AF1-4033-8E3E-D101276C2B69}"/>
    <cellStyle name="Примечание 2 2 3 3 5 2" xfId="4692" xr:uid="{E5B065E1-1081-409A-842C-2D8EA39689CD}"/>
    <cellStyle name="Примечание 2 2 3 3 5 3" xfId="6932" xr:uid="{EEB38880-1F09-477D-AE7B-6250BB3DDC58}"/>
    <cellStyle name="Примечание 2 2 3 3 5 4" xfId="9318" xr:uid="{8CEA4020-EA8F-4536-A2DD-6471A113453A}"/>
    <cellStyle name="Примечание 2 2 3 3 5 5" xfId="12308" xr:uid="{13CEE292-7D15-4A82-86D3-FF5DAE7D6CAB}"/>
    <cellStyle name="Примечание 2 2 3 3 5 6" xfId="13760" xr:uid="{571F5B01-58E8-4DDD-B717-2C43CF7E6D31}"/>
    <cellStyle name="Примечание 2 2 3 3 5 7" xfId="16745" xr:uid="{890D50EC-607C-4A0F-829B-F4D3211A22E6}"/>
    <cellStyle name="Примечание 2 2 3 3 5 8" xfId="19969" xr:uid="{533014E3-CFA7-4B2A-8FF0-A74E1DB5C5E8}"/>
    <cellStyle name="Примечание 2 2 3 3 6" xfId="2890" xr:uid="{8C33DED5-D312-40B0-950A-6EE6F9D1E3A5}"/>
    <cellStyle name="Примечание 2 2 3 3 6 2" xfId="5140" xr:uid="{F1012364-F970-4420-80CA-EABF5DD01F3D}"/>
    <cellStyle name="Примечание 2 2 3 3 6 3" xfId="6933" xr:uid="{360E3CE0-80CB-45E5-8D9A-343DCE999D5C}"/>
    <cellStyle name="Примечание 2 2 3 3 6 4" xfId="9771" xr:uid="{CAAF0FDB-70F7-450E-AF7D-CDA821CAACCE}"/>
    <cellStyle name="Примечание 2 2 3 3 6 5" xfId="12761" xr:uid="{A6809C34-6BA3-45DA-969A-4648F2E39E40}"/>
    <cellStyle name="Примечание 2 2 3 3 6 6" xfId="14066" xr:uid="{B8AFD157-73A7-4211-8C11-D281657F4A6D}"/>
    <cellStyle name="Примечание 2 2 3 3 6 7" xfId="17193" xr:uid="{C32700FC-05C6-4914-98A9-4DB5CC4D2F75}"/>
    <cellStyle name="Примечание 2 2 3 3 6 8" xfId="20419" xr:uid="{31B894B3-E87C-43DF-BE89-0A737250CCFC}"/>
    <cellStyle name="Примечание 2 2 3 3 7" xfId="621" xr:uid="{1672D050-8C69-4835-A06C-D9415AC723A8}"/>
    <cellStyle name="Примечание 2 2 3 3 7 2" xfId="5184" xr:uid="{62233729-A551-4F9D-A740-86EB413A88B7}"/>
    <cellStyle name="Примечание 2 2 3 3 7 3" xfId="9814" xr:uid="{766ABECB-CA63-4B39-9DE4-1E1F7CCE50DD}"/>
    <cellStyle name="Примечание 2 2 3 3 7 4" xfId="12805" xr:uid="{EFB69D76-008C-42F1-B0F8-5C9DCC608D78}"/>
    <cellStyle name="Примечание 2 2 3 3 7 5" xfId="15608" xr:uid="{171BCF91-7081-458D-A2E1-60EF6004793B}"/>
    <cellStyle name="Примечание 2 2 3 3 7 6" xfId="17236" xr:uid="{CE2DA26A-B6CD-45EC-B7DA-DDE5D02CB7A7}"/>
    <cellStyle name="Примечание 2 2 3 3 8" xfId="5624" xr:uid="{5D2679A6-1C2B-4478-810F-BA952DCE385A}"/>
    <cellStyle name="Примечание 2 2 3 3 8 2" xfId="10255" xr:uid="{85CA374B-25CF-4DE8-A23E-8D402A4100BE}"/>
    <cellStyle name="Примечание 2 2 3 3 8 3" xfId="13247" xr:uid="{0ACE61D9-8C09-4EE2-B193-88755351BB59}"/>
    <cellStyle name="Примечание 2 2 3 3 8 4" xfId="8582" xr:uid="{10317261-6893-4BF0-8276-48F2498B90CE}"/>
    <cellStyle name="Примечание 2 2 3 3 8 5" xfId="17673" xr:uid="{D77E95CE-55F2-4628-ABFA-25C2AE1EF759}"/>
    <cellStyle name="Примечание 2 2 3 3 9" xfId="6928" xr:uid="{2C53203C-E35F-4F3E-A6A6-D6A076A9B327}"/>
    <cellStyle name="Примечание 2 2 3 4" xfId="701" xr:uid="{54A9F979-419F-43B3-9A12-2F4F875260C8}"/>
    <cellStyle name="Примечание 2 2 3 4 10" xfId="18248" xr:uid="{2C6069A3-5D4B-48A5-8AB6-731CFC2A327A}"/>
    <cellStyle name="Примечание 2 2 3 4 2" xfId="2062" xr:uid="{A22E0A56-4C74-4665-8062-B5508C7968F6}"/>
    <cellStyle name="Примечание 2 2 3 4 2 2" xfId="4320" xr:uid="{FDB3963A-6B24-4304-9956-7911B9F94134}"/>
    <cellStyle name="Примечание 2 2 3 4 2 3" xfId="8945" xr:uid="{BAC614D9-9E79-4305-941A-0096EC7BA9B3}"/>
    <cellStyle name="Примечание 2 2 3 4 2 4" xfId="11935" xr:uid="{0760047F-136D-48CE-A18E-27C5F74F88B3}"/>
    <cellStyle name="Примечание 2 2 3 4 2 5" xfId="13652" xr:uid="{DC8A843B-5403-441B-8E6C-9D70CB880205}"/>
    <cellStyle name="Примечание 2 2 3 4 2 6" xfId="19597" xr:uid="{18656034-1751-412F-BE4E-84B27E6FFC76}"/>
    <cellStyle name="Примечание 2 2 3 4 3" xfId="1290" xr:uid="{FD757F07-1A25-4DBD-9A37-572D809083E2}"/>
    <cellStyle name="Примечание 2 2 3 4 3 2" xfId="3555" xr:uid="{5AA535CB-DC68-4A72-B8B8-1CC2FEC1D40F}"/>
    <cellStyle name="Примечание 2 2 3 4 3 3" xfId="7749" xr:uid="{B434FB62-4081-4073-9807-F64D26422156}"/>
    <cellStyle name="Примечание 2 2 3 4 3 4" xfId="11162" xr:uid="{D269945B-E6AF-4584-B07D-99FA3F3FC168}"/>
    <cellStyle name="Примечание 2 2 3 4 3 5" xfId="13619" xr:uid="{D8A00993-B100-41B2-BC0E-A03DD99BB8E9}"/>
    <cellStyle name="Примечание 2 2 3 4 3 6" xfId="18832" xr:uid="{4F4A902D-E8FE-498B-9701-2E4090B1AAA2}"/>
    <cellStyle name="Примечание 2 2 3 4 4" xfId="2971" xr:uid="{0E4E981E-C64C-49AB-8DAC-9789A2992EB8}"/>
    <cellStyle name="Примечание 2 2 3 4 5" xfId="6934" xr:uid="{E3C1EA66-88EC-441D-8ECD-BB856AD93BF4}"/>
    <cellStyle name="Примечание 2 2 3 4 6" xfId="8322" xr:uid="{D452E837-8040-49AA-BA09-487BAF6E9AD3}"/>
    <cellStyle name="Примечание 2 2 3 4 7" xfId="10573" xr:uid="{E2112A29-E5D9-44EC-A042-85D952CD1E1D}"/>
    <cellStyle name="Примечание 2 2 3 4 8" xfId="14406" xr:uid="{FF5CC144-DCF7-483F-816B-CEA4CDD092BE}"/>
    <cellStyle name="Примечание 2 2 3 4 9" xfId="16433" xr:uid="{E548FDAC-47A4-4C88-A123-9FEF9E1C6EC3}"/>
    <cellStyle name="Примечание 2 2 3 5" xfId="822" xr:uid="{0FFAE632-2427-4382-A47A-FEB31069ADB4}"/>
    <cellStyle name="Примечание 2 2 3 5 10" xfId="18369" xr:uid="{19A14069-6A0A-4C9E-8CB8-919AD42780A2}"/>
    <cellStyle name="Примечание 2 2 3 5 2" xfId="2183" xr:uid="{F42A766C-A90D-4F98-8FEF-64981716C27F}"/>
    <cellStyle name="Примечание 2 2 3 5 2 2" xfId="4441" xr:uid="{724DDC27-FDAF-4342-ACCC-FF745E85C2E5}"/>
    <cellStyle name="Примечание 2 2 3 5 2 3" xfId="9066" xr:uid="{1788CD88-9747-4C34-8A4B-EF861E947672}"/>
    <cellStyle name="Примечание 2 2 3 5 2 4" xfId="12056" xr:uid="{7F629FD8-311B-4AA2-977B-6493D67574A0}"/>
    <cellStyle name="Примечание 2 2 3 5 2 5" xfId="13877" xr:uid="{C156875D-3383-4D10-A855-4F0C221E4C80}"/>
    <cellStyle name="Примечание 2 2 3 5 2 6" xfId="19718" xr:uid="{E2DC33B5-784E-4B42-BC8F-73A3F71C3C05}"/>
    <cellStyle name="Примечание 2 2 3 5 3" xfId="1411" xr:uid="{2D9B1757-C15E-4D9A-A098-136D932B00E4}"/>
    <cellStyle name="Примечание 2 2 3 5 3 2" xfId="3676" xr:uid="{A39CFC39-21BC-444C-B6E1-BBF1DFF6A08E}"/>
    <cellStyle name="Примечание 2 2 3 5 3 3" xfId="7661" xr:uid="{8AB58457-DF78-4BA7-BF6D-71A28D0FC7CC}"/>
    <cellStyle name="Примечание 2 2 3 5 3 4" xfId="11283" xr:uid="{CD5D282D-2D73-47C6-AE77-029C5785BBA4}"/>
    <cellStyle name="Примечание 2 2 3 5 3 5" xfId="13336" xr:uid="{C2A3D841-9E04-42A9-95A1-E5F25730751C}"/>
    <cellStyle name="Примечание 2 2 3 5 3 6" xfId="18953" xr:uid="{6219AB2B-FF94-4BE6-8F8E-D5F3099C5AB8}"/>
    <cellStyle name="Примечание 2 2 3 5 4" xfId="3092" xr:uid="{C18247F5-E31E-4A96-9454-B05617DA8CF4}"/>
    <cellStyle name="Примечание 2 2 3 5 5" xfId="6935" xr:uid="{02D0C10A-90BB-4298-8313-520F20163DEA}"/>
    <cellStyle name="Примечание 2 2 3 5 6" xfId="8214" xr:uid="{01FF68FB-B85B-4895-92F3-316519998A09}"/>
    <cellStyle name="Примечание 2 2 3 5 7" xfId="10694" xr:uid="{66722D15-112D-4A5C-86D8-124AC483CD06}"/>
    <cellStyle name="Примечание 2 2 3 5 8" xfId="15771" xr:uid="{57696DF0-B223-4564-986C-B4B1D8329938}"/>
    <cellStyle name="Примечание 2 2 3 5 9" xfId="16554" xr:uid="{41053F79-8E5E-4E3B-9F99-90E2FEAEB58F}"/>
    <cellStyle name="Примечание 2 2 3 6" xfId="898" xr:uid="{0E2A49BC-B3E2-4E56-A87C-72FF4AE4A44E}"/>
    <cellStyle name="Примечание 2 2 3 6 10" xfId="18445" xr:uid="{D9898C06-8E14-4DA5-8842-CB24FB302713}"/>
    <cellStyle name="Примечание 2 2 3 6 2" xfId="2259" xr:uid="{852B05BD-8F01-452A-9505-76B01FA97D57}"/>
    <cellStyle name="Примечание 2 2 3 6 2 2" xfId="4517" xr:uid="{7E6B51B0-E433-4AA6-96F9-0FFFE4189610}"/>
    <cellStyle name="Примечание 2 2 3 6 2 3" xfId="9142" xr:uid="{5431F944-D2E2-4597-9DAF-BEF0FC0E9A1C}"/>
    <cellStyle name="Примечание 2 2 3 6 2 4" xfId="12132" xr:uid="{2ED63C56-0BE3-4E62-AC20-F06C173F41E8}"/>
    <cellStyle name="Примечание 2 2 3 6 2 5" xfId="14279" xr:uid="{592B7E19-A647-42EF-A831-2F770C1079E8}"/>
    <cellStyle name="Примечание 2 2 3 6 2 6" xfId="19794" xr:uid="{47D75FE5-5E9F-476E-A39D-40B1861969A2}"/>
    <cellStyle name="Примечание 2 2 3 6 3" xfId="1487" xr:uid="{668B24CA-D682-430B-928D-3019DB2F7B49}"/>
    <cellStyle name="Примечание 2 2 3 6 3 2" xfId="3752" xr:uid="{3AE3773B-1736-491E-B3ED-74E4CBDFA202}"/>
    <cellStyle name="Примечание 2 2 3 6 3 3" xfId="7313" xr:uid="{E4245671-C2F4-4F2F-BB99-95786E8BA190}"/>
    <cellStyle name="Примечание 2 2 3 6 3 4" xfId="11359" xr:uid="{F703D523-1B62-4DC9-B87D-000F640B6347}"/>
    <cellStyle name="Примечание 2 2 3 6 3 5" xfId="14169" xr:uid="{E9A2B593-F30B-4749-AA17-92985527AAC4}"/>
    <cellStyle name="Примечание 2 2 3 6 3 6" xfId="19029" xr:uid="{09E65227-765E-4399-9D03-1000FE627CD0}"/>
    <cellStyle name="Примечание 2 2 3 6 4" xfId="3168" xr:uid="{39F7E39D-86A9-4FFB-A7F3-6855380D83CC}"/>
    <cellStyle name="Примечание 2 2 3 6 5" xfId="6936" xr:uid="{2E6A280E-3636-432D-937C-FF3D96526AFD}"/>
    <cellStyle name="Примечание 2 2 3 6 6" xfId="8144" xr:uid="{F277C992-2703-4530-9D35-55718092D444}"/>
    <cellStyle name="Примечание 2 2 3 6 7" xfId="10770" xr:uid="{CBDA8F26-B16F-44D8-A2AD-CB3D3AFB194E}"/>
    <cellStyle name="Примечание 2 2 3 6 8" xfId="14733" xr:uid="{7A0F03F0-1545-4AD8-9184-AECED6C8DC7F}"/>
    <cellStyle name="Примечание 2 2 3 6 9" xfId="16630" xr:uid="{2CD79621-9F41-4163-8D9F-92C9B309882C}"/>
    <cellStyle name="Примечание 2 2 3 7" xfId="731" xr:uid="{AF1DF20D-AB43-4629-B4A6-AEB3E79F2379}"/>
    <cellStyle name="Примечание 2 2 3 7 10" xfId="18278" xr:uid="{F10396AC-D115-4B35-874A-8940C1F8CFCD}"/>
    <cellStyle name="Примечание 2 2 3 7 2" xfId="2092" xr:uid="{ED505E9A-6C84-4919-B316-2DDAC0BF115E}"/>
    <cellStyle name="Примечание 2 2 3 7 2 2" xfId="4350" xr:uid="{3E5FD494-7B01-4473-A0CA-ACC28C375E0D}"/>
    <cellStyle name="Примечание 2 2 3 7 2 3" xfId="8975" xr:uid="{0F45D58C-5CA8-4C81-805F-E0C89C1A6656}"/>
    <cellStyle name="Примечание 2 2 3 7 2 4" xfId="11965" xr:uid="{A871BD21-2012-41F5-9274-403A80D43E66}"/>
    <cellStyle name="Примечание 2 2 3 7 2 5" xfId="13579" xr:uid="{3068C946-F5FE-4FAA-8A15-3C65228A5A70}"/>
    <cellStyle name="Примечание 2 2 3 7 2 6" xfId="19627" xr:uid="{B0E207D0-BBE9-4B67-8D47-F8A126394FA2}"/>
    <cellStyle name="Примечание 2 2 3 7 3" xfId="1320" xr:uid="{B2A7B30B-A9D8-4991-91B4-A2648376A033}"/>
    <cellStyle name="Примечание 2 2 3 7 3 2" xfId="3585" xr:uid="{B17ADA62-99DA-4CCE-BF6F-439417E9B4AC}"/>
    <cellStyle name="Примечание 2 2 3 7 3 3" xfId="7723" xr:uid="{453ECCED-9A53-4B33-8C3E-517DA5D5CD5F}"/>
    <cellStyle name="Примечание 2 2 3 7 3 4" xfId="11192" xr:uid="{2300B59B-7FE1-4472-803E-5532C886D536}"/>
    <cellStyle name="Примечание 2 2 3 7 3 5" xfId="13781" xr:uid="{C954C95E-CDF3-4D2B-83D2-7DD20CDA2EE0}"/>
    <cellStyle name="Примечание 2 2 3 7 3 6" xfId="18862" xr:uid="{3909D2AD-E77D-45BD-B6EF-34D1B4FCCD35}"/>
    <cellStyle name="Примечание 2 2 3 7 4" xfId="3001" xr:uid="{50A85499-9132-42AF-ADFF-28F94A94980F}"/>
    <cellStyle name="Примечание 2 2 3 7 5" xfId="6937" xr:uid="{537C4133-3A32-4C9E-96E2-9091797C2183}"/>
    <cellStyle name="Примечание 2 2 3 7 6" xfId="8302" xr:uid="{C0A4D1E4-1C98-4286-B0A9-4229F3293910}"/>
    <cellStyle name="Примечание 2 2 3 7 7" xfId="10603" xr:uid="{04B00E69-FCED-41E4-9892-1F35914D7438}"/>
    <cellStyle name="Примечание 2 2 3 7 8" xfId="13348" xr:uid="{136A7F0C-9B80-486E-987A-D5A7535A8128}"/>
    <cellStyle name="Примечание 2 2 3 7 9" xfId="16463" xr:uid="{12B9D648-5C51-43CC-AAC2-DA286089E777}"/>
    <cellStyle name="Примечание 2 2 3 8" xfId="1041" xr:uid="{1E4A8BB1-F912-442A-8339-EC50ECDBB9E8}"/>
    <cellStyle name="Примечание 2 2 3 8 2" xfId="2402" xr:uid="{8FA0D9D3-A6E5-4387-8F54-540CE553DE44}"/>
    <cellStyle name="Примечание 2 2 3 8 2 2" xfId="4660" xr:uid="{376BFEB8-E332-408C-8CDE-078B7D64708F}"/>
    <cellStyle name="Примечание 2 2 3 8 2 3" xfId="9285" xr:uid="{97B7D4E6-C2B2-428D-A109-F932D5C7A99B}"/>
    <cellStyle name="Примечание 2 2 3 8 2 4" xfId="12275" xr:uid="{252675B6-994F-4E5D-AA49-0B8B6DECF52E}"/>
    <cellStyle name="Примечание 2 2 3 8 2 5" xfId="15770" xr:uid="{F822B517-0AC2-4AFF-8136-48CDA0825C90}"/>
    <cellStyle name="Примечание 2 2 3 8 2 6" xfId="19937" xr:uid="{17E68F82-70B7-4DF7-8889-C07BBB72C042}"/>
    <cellStyle name="Примечание 2 2 3 8 3" xfId="3311" xr:uid="{D83AFE5A-2BEE-4E2C-A337-D3B9BCD9D614}"/>
    <cellStyle name="Примечание 2 2 3 8 4" xfId="6938" xr:uid="{27C03C20-C11F-4C48-9826-2EC0F77C5BC9}"/>
    <cellStyle name="Примечание 2 2 3 8 5" xfId="8002" xr:uid="{BFEA225A-01FB-43D0-A0F5-B7501363F43D}"/>
    <cellStyle name="Примечание 2 2 3 8 6" xfId="10913" xr:uid="{3D3D1A09-761A-4405-B665-6DA5C8C05FFE}"/>
    <cellStyle name="Примечание 2 2 3 8 7" xfId="13455" xr:uid="{E13C63CA-8042-48E0-961B-137C4718CB8D}"/>
    <cellStyle name="Примечание 2 2 3 8 8" xfId="18588" xr:uid="{2C054712-B8A1-4E01-9E19-5CD48D36AF88}"/>
    <cellStyle name="Примечание 2 2 3 9" xfId="1831" xr:uid="{A2CD4500-BC0B-4AF3-A2F5-3A55E8F84B79}"/>
    <cellStyle name="Примечание 2 2 3 9 2" xfId="4089" xr:uid="{1AE1032A-9344-4A50-A7F5-1585C3C3D689}"/>
    <cellStyle name="Примечание 2 2 3 9 3" xfId="8714" xr:uid="{75A628A2-F524-4DFF-B265-AEB19382BA50}"/>
    <cellStyle name="Примечание 2 2 3 9 4" xfId="11704" xr:uid="{9EFDF6D7-37BA-4A77-825B-0D3B998E3A84}"/>
    <cellStyle name="Примечание 2 2 3 9 5" xfId="14435" xr:uid="{E2500380-63D6-4AB3-9E87-C9195B650A73}"/>
    <cellStyle name="Примечание 2 2 3 9 6" xfId="19366" xr:uid="{7C59E42A-2E9F-44C7-B539-60975D72F515}"/>
    <cellStyle name="Примечание 2 2 4" xfId="136" xr:uid="{00000000-0005-0000-0000-00006C000000}"/>
    <cellStyle name="Примечание 2 2 4 10" xfId="2494" xr:uid="{44C5C16E-EA14-45BA-88ED-A3638DC047AC}"/>
    <cellStyle name="Примечание 2 2 4 10 2" xfId="4749" xr:uid="{5AE0344B-486B-4297-A987-167CEDFB4132}"/>
    <cellStyle name="Примечание 2 2 4 10 3" xfId="9377" xr:uid="{184A340D-FD09-4559-AB7B-524CF7315CA2}"/>
    <cellStyle name="Примечание 2 2 4 10 4" xfId="12367" xr:uid="{4356B0BC-1FC1-4A16-BFA0-2A3636C2BD2B}"/>
    <cellStyle name="Примечание 2 2 4 10 5" xfId="15628" xr:uid="{B1B47B4D-95F8-491A-8822-F590C620365D}"/>
    <cellStyle name="Примечание 2 2 4 10 6" xfId="16802" xr:uid="{D666FE83-E3DA-4A73-8A54-912AC88C6F1D}"/>
    <cellStyle name="Примечание 2 2 4 10 7" xfId="20026" xr:uid="{ED4ADDED-F398-46E5-8E86-2F7D36CB1A93}"/>
    <cellStyle name="Примечание 2 2 4 11" xfId="2745" xr:uid="{ED2CE188-BE43-4820-AAEE-43FEE0F399CE}"/>
    <cellStyle name="Примечание 2 2 4 11 2" xfId="4995" xr:uid="{5735AA57-6EF0-424C-B876-675AFDDE92F5}"/>
    <cellStyle name="Примечание 2 2 4 11 3" xfId="9626" xr:uid="{33655941-7C2F-42B8-ABE5-65C209ABC289}"/>
    <cellStyle name="Примечание 2 2 4 11 4" xfId="12616" xr:uid="{47DA5FD4-7355-4114-8B45-7C98705ACCC5}"/>
    <cellStyle name="Примечание 2 2 4 11 5" xfId="14882" xr:uid="{7DB7ED77-528B-4019-AB81-B90DAB6B7558}"/>
    <cellStyle name="Примечание 2 2 4 11 6" xfId="17048" xr:uid="{E3B4862F-340F-4F6A-A0DF-2FBE91A81C77}"/>
    <cellStyle name="Примечание 2 2 4 11 7" xfId="20274" xr:uid="{7EE53C03-A2C6-4B7B-822C-3E0EB6684651}"/>
    <cellStyle name="Примечание 2 2 4 12" xfId="481" xr:uid="{995D8A13-3B94-4F97-8802-E6D08CC5AB7E}"/>
    <cellStyle name="Примечание 2 2 4 12 2" xfId="5284" xr:uid="{B1797952-B5DA-48FD-B321-B97E1BF52E5A}"/>
    <cellStyle name="Примечание 2 2 4 12 3" xfId="9913" xr:uid="{C61AE828-10C9-407A-9632-59EEAFFEB42E}"/>
    <cellStyle name="Примечание 2 2 4 12 4" xfId="12905" xr:uid="{C2BFE957-6437-450D-983B-1C7EE8F273C4}"/>
    <cellStyle name="Примечание 2 2 4 12 5" xfId="15457" xr:uid="{A6FD579B-87B2-4BF8-80B3-8C0D656DC297}"/>
    <cellStyle name="Примечание 2 2 4 12 6" xfId="17334" xr:uid="{0F9CDB04-098D-433C-897A-A0422AF43772}"/>
    <cellStyle name="Примечание 2 2 4 13" xfId="5479" xr:uid="{5C40FB16-07CE-4BB9-8A7E-068A01EFB0E9}"/>
    <cellStyle name="Примечание 2 2 4 13 2" xfId="10110" xr:uid="{9B60D313-6125-4754-BF12-AB776A345D87}"/>
    <cellStyle name="Примечание 2 2 4 13 3" xfId="13102" xr:uid="{27E3E430-FF55-4445-842B-B9C89CAABBB3}"/>
    <cellStyle name="Примечание 2 2 4 13 4" xfId="15240" xr:uid="{1B419FAC-D511-4538-99B6-EA1C260C8DC7}"/>
    <cellStyle name="Примечание 2 2 4 13 5" xfId="17528" xr:uid="{D8AD1FAA-A96F-469A-8263-BAFA059CE18A}"/>
    <cellStyle name="Примечание 2 2 4 14" xfId="6939" xr:uid="{50FCD5BC-943D-496A-A456-0C12D8152AF7}"/>
    <cellStyle name="Примечание 2 2 4 15" xfId="8513" xr:uid="{073ACD3F-44EB-4149-AAC2-511C2C5B14DF}"/>
    <cellStyle name="Примечание 2 2 4 16" xfId="10353" xr:uid="{CFF7564D-0E2F-495A-9D0B-213335AF5048}"/>
    <cellStyle name="Примечание 2 2 4 17" xfId="14937" xr:uid="{844F0349-E5E8-46C5-9AEC-8389FC382F2C}"/>
    <cellStyle name="Примечание 2 2 4 18" xfId="16213" xr:uid="{0822119F-ED5B-4B27-9D44-A65C6A94B1AD}"/>
    <cellStyle name="Примечание 2 2 4 19" xfId="17780" xr:uid="{BE457FE2-7964-4DCA-BC84-9775FC829D39}"/>
    <cellStyle name="Примечание 2 2 4 2" xfId="225" xr:uid="{BFFD5E4D-393E-40FC-8126-3E5A86799C7D}"/>
    <cellStyle name="Примечание 2 2 4 2 10" xfId="8436" xr:uid="{62D43D9B-85B4-470D-841A-8E7C10C00446}"/>
    <cellStyle name="Примечание 2 2 4 2 11" xfId="10428" xr:uid="{3231C2FB-D820-443B-9994-3587574AB901}"/>
    <cellStyle name="Примечание 2 2 4 2 12" xfId="15218" xr:uid="{897CD05B-9FDA-41CA-B9B1-39651CB16E45}"/>
    <cellStyle name="Примечание 2 2 4 2 13" xfId="16288" xr:uid="{89324346-CC2D-413D-A40E-52FCED773B40}"/>
    <cellStyle name="Примечание 2 2 4 2 14" xfId="17868" xr:uid="{C5A5A0EB-16F1-47DF-85EA-1749CD08B02E}"/>
    <cellStyle name="Примечание 2 2 4 2 15" xfId="18104" xr:uid="{880F56F8-B702-4971-8B7F-57039592A345}"/>
    <cellStyle name="Примечание 2 2 4 2 2" xfId="1749" xr:uid="{2C9D464D-E6D3-4D76-839D-7FD10D744FDF}"/>
    <cellStyle name="Примечание 2 2 4 2 2 2" xfId="4007" xr:uid="{8A788F2E-BE35-4152-BEF4-EA4A77D80701}"/>
    <cellStyle name="Примечание 2 2 4 2 2 3" xfId="6941" xr:uid="{360B1362-55FE-4932-AE33-95FC755582A5}"/>
    <cellStyle name="Примечание 2 2 4 2 2 4" xfId="7278" xr:uid="{C4A919DE-3D4A-4926-BAE8-65A1CC7F6BDE}"/>
    <cellStyle name="Примечание 2 2 4 2 2 5" xfId="11621" xr:uid="{A874FEA0-2862-468B-B999-8597610EBC7B}"/>
    <cellStyle name="Примечание 2 2 4 2 2 6" xfId="14558" xr:uid="{C67F84E0-F59D-46B5-859C-2A12E206EF34}"/>
    <cellStyle name="Примечание 2 2 4 2 2 7" xfId="19284" xr:uid="{7E3B988D-0C2C-4E5F-8B92-727FF3F042BB}"/>
    <cellStyle name="Примечание 2 2 4 2 3" xfId="1665" xr:uid="{9F1C3D78-3591-4D8D-AD00-340B57460AE9}"/>
    <cellStyle name="Примечание 2 2 4 2 3 2" xfId="3925" xr:uid="{1207220C-79D2-4030-94DE-F42FAA483D7C}"/>
    <cellStyle name="Примечание 2 2 4 2 3 3" xfId="6942" xr:uid="{D74F314D-E08F-42CF-88C4-4043B6EFEE45}"/>
    <cellStyle name="Примечание 2 2 4 2 3 4" xfId="7473" xr:uid="{5A44281B-3B16-42C3-AA0F-C6A93DB268E4}"/>
    <cellStyle name="Примечание 2 2 4 2 3 5" xfId="11536" xr:uid="{4F861A96-9A77-4EA0-9374-C5FA26AAA375}"/>
    <cellStyle name="Примечание 2 2 4 2 3 6" xfId="13583" xr:uid="{0FD801C0-DF13-4E73-BA3F-D50FB3A590BE}"/>
    <cellStyle name="Примечание 2 2 4 2 3 7" xfId="19202" xr:uid="{838F5B60-C1FC-49FD-9749-B6F0216326C9}"/>
    <cellStyle name="Примечание 2 2 4 2 4" xfId="1145" xr:uid="{9B1D5EA9-CC27-4EE2-9DD9-890288ADD66A}"/>
    <cellStyle name="Примечание 2 2 4 2 4 2" xfId="3410" xr:uid="{0ADDF335-3842-42D6-8186-0E6417CC82A8}"/>
    <cellStyle name="Примечание 2 2 4 2 4 3" xfId="6943" xr:uid="{75DA6A2A-C83E-47BF-A58D-BF132BC2F40F}"/>
    <cellStyle name="Примечание 2 2 4 2 4 4" xfId="7896" xr:uid="{3956286A-7864-450D-99DD-A1E30A83E5C6}"/>
    <cellStyle name="Примечание 2 2 4 2 4 5" xfId="11017" xr:uid="{56EE0C35-9BF5-4E99-AA9C-51AD73F9BD67}"/>
    <cellStyle name="Примечание 2 2 4 2 4 6" xfId="14559" xr:uid="{0AD72FEB-4B3B-4ACB-B4D9-E21CFDE68E95}"/>
    <cellStyle name="Примечание 2 2 4 2 4 7" xfId="18687" xr:uid="{0590130F-4CB1-48E7-BA67-C88B7C5CAF21}"/>
    <cellStyle name="Примечание 2 2 4 2 5" xfId="2587" xr:uid="{BA546693-5B2B-4BE8-87A6-435199760FD1}"/>
    <cellStyle name="Примечание 2 2 4 2 5 2" xfId="4838" xr:uid="{EBC3C4BD-5B86-4434-AE32-10514434D9BD}"/>
    <cellStyle name="Примечание 2 2 4 2 5 3" xfId="6944" xr:uid="{29E9BEE3-1CD9-446C-8D95-A4443264F28F}"/>
    <cellStyle name="Примечание 2 2 4 2 5 4" xfId="9469" xr:uid="{968381B4-96DA-45C1-ACF2-4E8CA0F08BE1}"/>
    <cellStyle name="Примечание 2 2 4 2 5 5" xfId="12459" xr:uid="{142D75C6-A08B-47EE-9EC3-765F4DC20008}"/>
    <cellStyle name="Примечание 2 2 4 2 5 6" xfId="13681" xr:uid="{2DBBD331-C69C-4C1D-ABBE-4034DAEDED64}"/>
    <cellStyle name="Примечание 2 2 4 2 5 7" xfId="16891" xr:uid="{351137E5-CC1A-4E27-84EB-5E05BC4D26DA}"/>
    <cellStyle name="Примечание 2 2 4 2 5 8" xfId="20116" xr:uid="{A9C9F8E6-7193-490C-B02D-6569DC7505B4}"/>
    <cellStyle name="Примечание 2 2 4 2 6" xfId="2830" xr:uid="{85AE76FD-F43A-42D7-9B6A-0934EC07D692}"/>
    <cellStyle name="Примечание 2 2 4 2 6 2" xfId="5080" xr:uid="{21923630-EFA9-4BBF-A667-B02BF2F607FD}"/>
    <cellStyle name="Примечание 2 2 4 2 6 3" xfId="6945" xr:uid="{818976A1-A1E2-4545-AE21-7DC3AB3B1AB3}"/>
    <cellStyle name="Примечание 2 2 4 2 6 4" xfId="9711" xr:uid="{4FB273DC-54A2-42DC-A0FF-B287390C39DB}"/>
    <cellStyle name="Примечание 2 2 4 2 6 5" xfId="12701" xr:uid="{93FF8733-6CB3-46FB-9D9F-8722090BD368}"/>
    <cellStyle name="Примечание 2 2 4 2 6 6" xfId="15232" xr:uid="{A742AF63-3DDE-49CA-8A39-7428E736ADA7}"/>
    <cellStyle name="Примечание 2 2 4 2 6 7" xfId="17133" xr:uid="{6170CCFE-2FFD-4F60-8276-E6E28C23163E}"/>
    <cellStyle name="Примечание 2 2 4 2 6 8" xfId="20359" xr:uid="{C22F5066-9736-406D-80AB-2B16D867BA74}"/>
    <cellStyle name="Примечание 2 2 4 2 7" xfId="556" xr:uid="{49FCA4F5-5994-4876-A103-5769DB38DE50}"/>
    <cellStyle name="Примечание 2 2 4 2 7 2" xfId="5252" xr:uid="{57BBF472-40A9-4419-9F5D-6EC18070D540}"/>
    <cellStyle name="Примечание 2 2 4 2 7 3" xfId="9881" xr:uid="{084993E1-6A72-4DE2-AEDA-1BDCC0D4A10C}"/>
    <cellStyle name="Примечание 2 2 4 2 7 4" xfId="12873" xr:uid="{BD39AB49-E0A1-49CA-81F2-62E2834516D5}"/>
    <cellStyle name="Примечание 2 2 4 2 7 5" xfId="14601" xr:uid="{2F0959D3-B8AE-4DA6-92A5-E1CBFE3BBA27}"/>
    <cellStyle name="Примечание 2 2 4 2 7 6" xfId="17303" xr:uid="{98B454D1-3ECD-45DD-BE18-2C0478BBFB63}"/>
    <cellStyle name="Примечание 2 2 4 2 8" xfId="5564" xr:uid="{D42FA6EC-6024-42A9-A083-8A5CD17136DB}"/>
    <cellStyle name="Примечание 2 2 4 2 8 2" xfId="10195" xr:uid="{1067FBBD-F9FB-4C3E-9CDF-5A7E3DA1C5BB}"/>
    <cellStyle name="Примечание 2 2 4 2 8 3" xfId="13187" xr:uid="{868A6741-C671-464A-BA38-F55CCB18405C}"/>
    <cellStyle name="Примечание 2 2 4 2 8 4" xfId="15249" xr:uid="{592E9870-CE5D-41D5-A568-34C5849CF7F0}"/>
    <cellStyle name="Примечание 2 2 4 2 8 5" xfId="17613" xr:uid="{8FC2CD76-EFDF-409D-9BBB-BC79BDDC6446}"/>
    <cellStyle name="Примечание 2 2 4 2 9" xfId="6940" xr:uid="{9C8FA6A6-3EF2-4AA0-842F-D14C62A03F19}"/>
    <cellStyle name="Примечание 2 2 4 20" xfId="18019" xr:uid="{9E97C668-2AA3-460A-AF9C-C076482039F7}"/>
    <cellStyle name="Примечание 2 2 4 3" xfId="301" xr:uid="{B442FDE7-9249-44E8-9EB6-7C4B91DDAB6E}"/>
    <cellStyle name="Примечание 2 2 4 3 10" xfId="7542" xr:uid="{4D8E8A0B-C41A-49F3-B210-3439F8037A9B}"/>
    <cellStyle name="Примечание 2 2 4 3 11" xfId="10508" xr:uid="{8E8B989C-52B8-45BF-A4F8-9E62DADCE14A}"/>
    <cellStyle name="Примечание 2 2 4 3 12" xfId="14327" xr:uid="{375CFCA8-FD51-4143-94A3-B31688CE2E5C}"/>
    <cellStyle name="Примечание 2 2 4 3 13" xfId="16368" xr:uid="{94D10701-B61B-44C6-B78C-ECC74980F575}"/>
    <cellStyle name="Примечание 2 2 4 3 14" xfId="17944" xr:uid="{1C759344-0849-4967-B0B6-907FDC66117A}"/>
    <cellStyle name="Примечание 2 2 4 3 15" xfId="18179" xr:uid="{641A7F88-4E42-48D7-9F95-03EB2C332E72}"/>
    <cellStyle name="Примечание 2 2 4 3 2" xfId="1824" xr:uid="{776FA81A-6C25-4C3C-B7EA-61E362576A0F}"/>
    <cellStyle name="Примечание 2 2 4 3 2 2" xfId="4082" xr:uid="{0E17AB4C-42EC-4782-9292-07EAB147267F}"/>
    <cellStyle name="Примечание 2 2 4 3 2 3" xfId="6947" xr:uid="{42F7DDE3-A5BE-4899-9502-BC12F425AB10}"/>
    <cellStyle name="Примечание 2 2 4 3 2 4" xfId="8707" xr:uid="{3DFABFEF-B6F2-432C-A443-9D620BF92E18}"/>
    <cellStyle name="Примечание 2 2 4 3 2 5" xfId="11697" xr:uid="{28CA8C5E-91DB-45E7-8E73-624EBA7AF6DE}"/>
    <cellStyle name="Примечание 2 2 4 3 2 6" xfId="15499" xr:uid="{3ECC4126-AE73-4B75-8D12-1C7A7AA83E8E}"/>
    <cellStyle name="Примечание 2 2 4 3 2 7" xfId="19359" xr:uid="{3339B88A-9B85-494A-826A-68EDC178FB88}"/>
    <cellStyle name="Примечание 2 2 4 3 3" xfId="1997" xr:uid="{2F26168E-011E-4ED8-9D3B-6FDCAB3E79C6}"/>
    <cellStyle name="Примечание 2 2 4 3 3 2" xfId="4255" xr:uid="{82A37F91-98AA-468B-B92C-4713D2BB9B12}"/>
    <cellStyle name="Примечание 2 2 4 3 3 3" xfId="6948" xr:uid="{811B922D-3B31-4201-856F-9FD093771BD9}"/>
    <cellStyle name="Примечание 2 2 4 3 3 4" xfId="8880" xr:uid="{7F199A99-C1D0-4029-81CF-C23ADF90F4CB}"/>
    <cellStyle name="Примечание 2 2 4 3 3 5" xfId="11870" xr:uid="{37C38A3D-2BE1-4076-AC4C-29EE6E0DBDF3}"/>
    <cellStyle name="Примечание 2 2 4 3 3 6" xfId="14814" xr:uid="{C389FADC-5B80-41D2-9AA3-332197ACF074}"/>
    <cellStyle name="Примечание 2 2 4 3 3 7" xfId="19532" xr:uid="{0591C3F3-E667-4B61-B556-22B875765C88}"/>
    <cellStyle name="Примечание 2 2 4 3 4" xfId="1225" xr:uid="{5B8C12A9-B448-461A-9D03-746225B44397}"/>
    <cellStyle name="Примечание 2 2 4 3 4 2" xfId="3490" xr:uid="{78E06878-F140-425C-8D2B-F5CAD5DBE3FD}"/>
    <cellStyle name="Примечание 2 2 4 3 4 3" xfId="6949" xr:uid="{D8AF136B-9A47-4EEA-BF76-B3FD69C1C96B}"/>
    <cellStyle name="Примечание 2 2 4 3 4 4" xfId="7816" xr:uid="{13819A30-7E55-4AC7-AB75-6D79A4276918}"/>
    <cellStyle name="Примечание 2 2 4 3 4 5" xfId="11097" xr:uid="{01111CFD-628C-46BA-BB10-0ABAF19404BE}"/>
    <cellStyle name="Примечание 2 2 4 3 4 6" xfId="15722" xr:uid="{CA3CF517-C2AA-4808-8F6E-C94E244C8BCA}"/>
    <cellStyle name="Примечание 2 2 4 3 4 7" xfId="18767" xr:uid="{6200CFCD-0A8D-454B-B450-78F5E7FC8057}"/>
    <cellStyle name="Примечание 2 2 4 3 5" xfId="2666" xr:uid="{D431931F-EBD8-4DCB-AF5A-3033E990940D}"/>
    <cellStyle name="Примечание 2 2 4 3 5 2" xfId="4916" xr:uid="{5056985A-35A2-44AD-AC60-42EAB13936CF}"/>
    <cellStyle name="Примечание 2 2 4 3 5 3" xfId="6950" xr:uid="{9CC636C4-37D7-4760-8FAA-77D69816997A}"/>
    <cellStyle name="Примечание 2 2 4 3 5 4" xfId="9547" xr:uid="{5C882797-8049-4539-8433-6915F97B70C4}"/>
    <cellStyle name="Примечание 2 2 4 3 5 5" xfId="12537" xr:uid="{EC9EA37C-293C-4694-978E-A29D5C3930A5}"/>
    <cellStyle name="Примечание 2 2 4 3 5 6" xfId="14780" xr:uid="{03033F3D-6546-4C30-9F16-EC569BFB5062}"/>
    <cellStyle name="Примечание 2 2 4 3 5 7" xfId="16969" xr:uid="{AFB29FBF-5CA9-428B-BB2C-A05069CF114B}"/>
    <cellStyle name="Примечание 2 2 4 3 5 8" xfId="20195" xr:uid="{57214CD8-9668-4E4B-9C29-1805BAE0B0A0}"/>
    <cellStyle name="Примечание 2 2 4 3 6" xfId="2905" xr:uid="{C984CC95-CDAD-4B70-8F39-96DF5B6F2BF0}"/>
    <cellStyle name="Примечание 2 2 4 3 6 2" xfId="5155" xr:uid="{8D2BAB07-A7D2-4EBE-A539-C498B18879A4}"/>
    <cellStyle name="Примечание 2 2 4 3 6 3" xfId="6951" xr:uid="{9FD579C9-6796-4FC5-B4D4-E57FC52BB619}"/>
    <cellStyle name="Примечание 2 2 4 3 6 4" xfId="9786" xr:uid="{04C4348D-8048-4E37-9F0E-E4FD44974DDB}"/>
    <cellStyle name="Примечание 2 2 4 3 6 5" xfId="12776" xr:uid="{2B964760-66DC-4E84-ADC6-F357875BBFDD}"/>
    <cellStyle name="Примечание 2 2 4 3 6 6" xfId="13910" xr:uid="{3801AA70-1D41-4516-A6D7-3E0D8EA6A84F}"/>
    <cellStyle name="Примечание 2 2 4 3 6 7" xfId="17208" xr:uid="{1593B016-2281-4B28-BEBC-EE7F0FA3AB1E}"/>
    <cellStyle name="Примечание 2 2 4 3 6 8" xfId="20434" xr:uid="{F777C0F4-E14F-49E4-BBC0-56AD5B24DC22}"/>
    <cellStyle name="Примечание 2 2 4 3 7" xfId="636" xr:uid="{06C4DABB-2FE7-450A-B76E-A7CA0C36A7BA}"/>
    <cellStyle name="Примечание 2 2 4 3 7 2" xfId="5169" xr:uid="{68866233-B3A9-4678-B3B8-CD70E909B138}"/>
    <cellStyle name="Примечание 2 2 4 3 7 3" xfId="9799" xr:uid="{ABCB7CA4-931A-4D99-9167-B83E935B098A}"/>
    <cellStyle name="Примечание 2 2 4 3 7 4" xfId="12790" xr:uid="{CD4460AD-E95D-491F-86F2-FE6AE5A7734F}"/>
    <cellStyle name="Примечание 2 2 4 3 7 5" xfId="14993" xr:uid="{65DE3832-589E-4D00-911E-C6B807B4F6A6}"/>
    <cellStyle name="Примечание 2 2 4 3 7 6" xfId="17221" xr:uid="{B8367518-977C-4122-A298-B17E44CB6B13}"/>
    <cellStyle name="Примечание 2 2 4 3 8" xfId="5639" xr:uid="{C06E1B79-99CE-4ED9-92E7-AA2AA7800DC9}"/>
    <cellStyle name="Примечание 2 2 4 3 8 2" xfId="10270" xr:uid="{719D76F4-3D00-4A0B-8870-5CE4A4298A6C}"/>
    <cellStyle name="Примечание 2 2 4 3 8 3" xfId="13262" xr:uid="{83E21E2F-D869-45BF-B1AB-B5CF0F25170F}"/>
    <cellStyle name="Примечание 2 2 4 3 8 4" xfId="8613" xr:uid="{C2C75887-4DD7-43B7-AE36-19EAB20D28CF}"/>
    <cellStyle name="Примечание 2 2 4 3 8 5" xfId="17688" xr:uid="{8523800A-639E-48C9-A5E7-9AE409FCFEF0}"/>
    <cellStyle name="Примечание 2 2 4 3 9" xfId="6946" xr:uid="{7AFC0230-87F3-4380-9CF6-C88E53A576BB}"/>
    <cellStyle name="Примечание 2 2 4 4" xfId="716" xr:uid="{2AD6E756-5A10-46B8-9D3D-84671A915468}"/>
    <cellStyle name="Примечание 2 2 4 4 10" xfId="18263" xr:uid="{4554CAAF-5ED8-4410-BB84-8B83A03E9F92}"/>
    <cellStyle name="Примечание 2 2 4 4 2" xfId="2077" xr:uid="{656D2202-EB8F-4A58-8044-910D8A51DC1D}"/>
    <cellStyle name="Примечание 2 2 4 4 2 2" xfId="4335" xr:uid="{96289099-72E6-4B24-AF8D-893860E78141}"/>
    <cellStyle name="Примечание 2 2 4 4 2 3" xfId="8960" xr:uid="{EDB3D14B-1DCB-46BD-8E5D-B9334740D9F2}"/>
    <cellStyle name="Примечание 2 2 4 4 2 4" xfId="11950" xr:uid="{64D8C8D6-C568-4F1A-A653-02A29DEEAE4A}"/>
    <cellStyle name="Примечание 2 2 4 4 2 5" xfId="15276" xr:uid="{3C7C5259-0E05-4EDF-8BFF-C431E73E2562}"/>
    <cellStyle name="Примечание 2 2 4 4 2 6" xfId="19612" xr:uid="{BB150CB7-C1A8-4B0F-8315-43643162F456}"/>
    <cellStyle name="Примечание 2 2 4 4 3" xfId="1305" xr:uid="{F1F6CB3D-31AD-4FCF-A564-3413046F898C}"/>
    <cellStyle name="Примечание 2 2 4 4 3 2" xfId="3570" xr:uid="{8BBFDEB4-C7FC-4037-AB5A-E21907B0C5E4}"/>
    <cellStyle name="Примечание 2 2 4 4 3 3" xfId="7734" xr:uid="{4B442954-13B0-4263-8ED5-2CF0F9F66939}"/>
    <cellStyle name="Примечание 2 2 4 4 3 4" xfId="11177" xr:uid="{A899AA50-C647-4032-A5C3-14DCB8CFB6BB}"/>
    <cellStyle name="Примечание 2 2 4 4 3 5" xfId="15241" xr:uid="{962F3723-6138-430D-81A6-E8A0BB897B43}"/>
    <cellStyle name="Примечание 2 2 4 4 3 6" xfId="18847" xr:uid="{210790F6-79FB-452A-B3C8-2031E707C0EA}"/>
    <cellStyle name="Примечание 2 2 4 4 4" xfId="2986" xr:uid="{FC29B440-4813-4D09-9926-03D8FDF4D6DC}"/>
    <cellStyle name="Примечание 2 2 4 4 5" xfId="6952" xr:uid="{F10C8D85-0A36-4D8A-8BAB-32DC03AE1310}"/>
    <cellStyle name="Примечание 2 2 4 4 6" xfId="7825" xr:uid="{E38D4592-C0F3-47A8-928C-E1DDCF740505}"/>
    <cellStyle name="Примечание 2 2 4 4 7" xfId="10588" xr:uid="{620C4F4E-923D-4095-8B87-98CAE08DBF2A}"/>
    <cellStyle name="Примечание 2 2 4 4 8" xfId="16103" xr:uid="{92D71615-784D-4C83-AB93-BA6D99576608}"/>
    <cellStyle name="Примечание 2 2 4 4 9" xfId="16448" xr:uid="{511D9338-A8ED-4052-B784-FCAE56FA98A9}"/>
    <cellStyle name="Примечание 2 2 4 5" xfId="837" xr:uid="{45771968-24CC-4370-9B2F-214E2CD23CC8}"/>
    <cellStyle name="Примечание 2 2 4 5 10" xfId="18384" xr:uid="{B48AD04D-B41F-4060-8DEE-5FF35B767D05}"/>
    <cellStyle name="Примечание 2 2 4 5 2" xfId="2198" xr:uid="{022F1CD7-DF12-4530-BB7C-F4EE3CA2DC9C}"/>
    <cellStyle name="Примечание 2 2 4 5 2 2" xfId="4456" xr:uid="{9F908E4C-F90B-4CE5-9BE7-5C11840181D3}"/>
    <cellStyle name="Примечание 2 2 4 5 2 3" xfId="9081" xr:uid="{3320D5EF-D82C-4F1D-BF50-13A201AEFEDD}"/>
    <cellStyle name="Примечание 2 2 4 5 2 4" xfId="12071" xr:uid="{7E690092-ECD4-41E4-B35A-5FDDBD42978B}"/>
    <cellStyle name="Примечание 2 2 4 5 2 5" xfId="15673" xr:uid="{08253E42-AC75-4184-9D97-8DA628C89A07}"/>
    <cellStyle name="Примечание 2 2 4 5 2 6" xfId="19733" xr:uid="{4E2264A1-712B-439D-885C-57F5337AC855}"/>
    <cellStyle name="Примечание 2 2 4 5 3" xfId="1426" xr:uid="{6F8C0AE8-0DA6-4638-A6FE-8E2809DE1552}"/>
    <cellStyle name="Примечание 2 2 4 5 3 2" xfId="3691" xr:uid="{7C957332-3A4E-411C-96A9-19F92F3BC565}"/>
    <cellStyle name="Примечание 2 2 4 5 3 3" xfId="7651" xr:uid="{1847F1CF-3E49-41DF-8686-3E40AFC52376}"/>
    <cellStyle name="Примечание 2 2 4 5 3 4" xfId="11298" xr:uid="{AD6684E5-0315-4575-9264-380F548D4D8E}"/>
    <cellStyle name="Примечание 2 2 4 5 3 5" xfId="13551" xr:uid="{2410B1A2-149D-4363-BC8A-C7F6D798078F}"/>
    <cellStyle name="Примечание 2 2 4 5 3 6" xfId="18968" xr:uid="{737651A0-B205-43C9-94D3-90F9CD1416F9}"/>
    <cellStyle name="Примечание 2 2 4 5 4" xfId="3107" xr:uid="{B8AADE9E-E929-4779-9A9A-21D4874E76FD}"/>
    <cellStyle name="Примечание 2 2 4 5 5" xfId="6953" xr:uid="{097B1B35-81AA-4703-BEAB-6ED9CFADB9D8}"/>
    <cellStyle name="Примечание 2 2 4 5 6" xfId="8197" xr:uid="{34B5CA0D-7E5D-470B-AD23-ED0CDA0A98A6}"/>
    <cellStyle name="Примечание 2 2 4 5 7" xfId="10709" xr:uid="{25555734-E38D-47F0-9112-F75874D73F18}"/>
    <cellStyle name="Примечание 2 2 4 5 8" xfId="14137" xr:uid="{E7C67E98-251B-403E-A353-ACE4E3FAF463}"/>
    <cellStyle name="Примечание 2 2 4 5 9" xfId="16569" xr:uid="{16E7A06B-3953-4370-B8BF-FCE913872F73}"/>
    <cellStyle name="Примечание 2 2 4 6" xfId="913" xr:uid="{3EAA1879-6C22-4FEF-97FB-6D5AC9B88B66}"/>
    <cellStyle name="Примечание 2 2 4 6 10" xfId="18460" xr:uid="{E7A19730-F2C4-40D1-A5F4-64B2CC568710}"/>
    <cellStyle name="Примечание 2 2 4 6 2" xfId="2274" xr:uid="{FBF8DC33-CD4C-4531-81A5-BCDA81ECECF6}"/>
    <cellStyle name="Примечание 2 2 4 6 2 2" xfId="4532" xr:uid="{DDCC1093-406E-40BE-A8B6-9CF154288EAC}"/>
    <cellStyle name="Примечание 2 2 4 6 2 3" xfId="9157" xr:uid="{57A68284-9AE5-4A95-9C88-A6A274689FF4}"/>
    <cellStyle name="Примечание 2 2 4 6 2 4" xfId="12147" xr:uid="{A97598A5-DF03-437B-B6F0-485F6DACB393}"/>
    <cellStyle name="Примечание 2 2 4 6 2 5" xfId="14592" xr:uid="{81455777-1BDF-4362-8B44-1C9D5A371F00}"/>
    <cellStyle name="Примечание 2 2 4 6 2 6" xfId="19809" xr:uid="{3A62C224-B022-4F7D-90F4-96DB30E13D02}"/>
    <cellStyle name="Примечание 2 2 4 6 3" xfId="1502" xr:uid="{2829DC35-9A54-4F1D-BC2B-BCE964FB8EC3}"/>
    <cellStyle name="Примечание 2 2 4 6 3 2" xfId="3767" xr:uid="{37A2156D-6CE9-40B0-9DB8-4D027F8FFFEF}"/>
    <cellStyle name="Примечание 2 2 4 6 3 3" xfId="7505" xr:uid="{6E5D2278-A175-4B4F-B899-102B098080C0}"/>
    <cellStyle name="Примечание 2 2 4 6 3 4" xfId="11374" xr:uid="{159C7CC3-2DED-4119-8274-097A1AB7D494}"/>
    <cellStyle name="Примечание 2 2 4 6 3 5" xfId="15238" xr:uid="{644416AA-1142-439C-BF54-0534C20C885C}"/>
    <cellStyle name="Примечание 2 2 4 6 3 6" xfId="19044" xr:uid="{F7B03D62-203F-4004-BCCC-7355A0E34C6D}"/>
    <cellStyle name="Примечание 2 2 4 6 4" xfId="3183" xr:uid="{A0E43D3D-79F0-44AC-A2F2-E4D1516515F4}"/>
    <cellStyle name="Примечание 2 2 4 6 5" xfId="6954" xr:uid="{688DB851-470E-4DF4-8158-8DE83F37D7CC}"/>
    <cellStyle name="Примечание 2 2 4 6 6" xfId="8130" xr:uid="{9E5FDD18-7D62-4F8C-B57E-AB5CAD3DAE54}"/>
    <cellStyle name="Примечание 2 2 4 6 7" xfId="10785" xr:uid="{AC7CA67E-B01E-4A10-87AE-B9A52354F933}"/>
    <cellStyle name="Примечание 2 2 4 6 8" xfId="13826" xr:uid="{A82FBF0C-1D77-4C94-9E8C-603072CAA310}"/>
    <cellStyle name="Примечание 2 2 4 6 9" xfId="16645" xr:uid="{9966F3AF-66E1-43FD-9C1E-74D4CE9131E0}"/>
    <cellStyle name="Примечание 2 2 4 7" xfId="981" xr:uid="{38E987B5-CA4B-4004-B171-B3F8459660BA}"/>
    <cellStyle name="Примечание 2 2 4 7 10" xfId="18528" xr:uid="{B1686643-A7EA-4FA0-AE97-971B525116DF}"/>
    <cellStyle name="Примечание 2 2 4 7 2" xfId="2342" xr:uid="{D1FBC1A1-9C0B-419F-A79B-EAD098B86639}"/>
    <cellStyle name="Примечание 2 2 4 7 2 2" xfId="4600" xr:uid="{881AFC86-C34B-4E35-B6AD-D5BA4B068697}"/>
    <cellStyle name="Примечание 2 2 4 7 2 3" xfId="9225" xr:uid="{BAD7CB55-71F8-4613-B20D-FD97D86F814E}"/>
    <cellStyle name="Примечание 2 2 4 7 2 4" xfId="12215" xr:uid="{620AF04A-2CAB-4139-9CC9-7A35B0F701EC}"/>
    <cellStyle name="Примечание 2 2 4 7 2 5" xfId="14460" xr:uid="{6F83A03F-0DBA-4471-8D34-3618775CE9ED}"/>
    <cellStyle name="Примечание 2 2 4 7 2 6" xfId="19877" xr:uid="{0EFAD9A4-4AD5-40B7-B79D-0AD86E7DDA83}"/>
    <cellStyle name="Примечание 2 2 4 7 3" xfId="1570" xr:uid="{CB390BA6-B04C-499F-9696-E848597C2110}"/>
    <cellStyle name="Примечание 2 2 4 7 3 2" xfId="3835" xr:uid="{DC8CB6F3-CA3E-477B-903C-B4E8D688A32C}"/>
    <cellStyle name="Примечание 2 2 4 7 3 3" xfId="7552" xr:uid="{ACA0095E-A4A1-4E4B-B9A7-27B0FB1BE8C2}"/>
    <cellStyle name="Примечание 2 2 4 7 3 4" xfId="11442" xr:uid="{C85A713A-509E-4FFA-8719-2A28128D8316}"/>
    <cellStyle name="Примечание 2 2 4 7 3 5" xfId="14810" xr:uid="{BEC936AD-D7AC-47C5-9B84-E154D6AA9256}"/>
    <cellStyle name="Примечание 2 2 4 7 3 6" xfId="19112" xr:uid="{6D78D4E5-FBBC-42DB-9A5A-E45D030EEF6B}"/>
    <cellStyle name="Примечание 2 2 4 7 4" xfId="3251" xr:uid="{E8FA089F-3C8B-424E-80EB-6212608B1117}"/>
    <cellStyle name="Примечание 2 2 4 7 5" xfId="6955" xr:uid="{314B303C-721B-48E3-9360-ACB4CD6A9093}"/>
    <cellStyle name="Примечание 2 2 4 7 6" xfId="8065" xr:uid="{14176E55-FFBA-44F4-B28F-17C162B78F28}"/>
    <cellStyle name="Примечание 2 2 4 7 7" xfId="10853" xr:uid="{6E4681FB-1903-4EC9-A096-06FAB583B7F7}"/>
    <cellStyle name="Примечание 2 2 4 7 8" xfId="14490" xr:uid="{06B82475-E21F-47FF-9CC8-92533E01797D}"/>
    <cellStyle name="Примечание 2 2 4 7 9" xfId="16713" xr:uid="{BCD92CA4-7A20-420F-8655-1305E69C46F3}"/>
    <cellStyle name="Примечание 2 2 4 8" xfId="1056" xr:uid="{FA1891E6-F12B-4A9A-8E52-DD991AC6A132}"/>
    <cellStyle name="Примечание 2 2 4 8 2" xfId="2417" xr:uid="{480667CE-C3C9-4E8F-A374-5909385D4E75}"/>
    <cellStyle name="Примечание 2 2 4 8 2 2" xfId="4675" xr:uid="{8C4EF35B-01EE-4795-AFEA-6582FB54A1EF}"/>
    <cellStyle name="Примечание 2 2 4 8 2 3" xfId="9300" xr:uid="{1DD4B55F-08EB-4BEB-80B3-FE69819B9105}"/>
    <cellStyle name="Примечание 2 2 4 8 2 4" xfId="12290" xr:uid="{CB8F64FE-64F7-467B-B06F-C67D269D078C}"/>
    <cellStyle name="Примечание 2 2 4 8 2 5" xfId="15966" xr:uid="{B133150E-6341-4A06-B5FD-DC0CBC58CFCA}"/>
    <cellStyle name="Примечание 2 2 4 8 2 6" xfId="19952" xr:uid="{0F2CB4A1-F786-4E42-BA6B-4528A26C8B7C}"/>
    <cellStyle name="Примечание 2 2 4 8 3" xfId="3326" xr:uid="{B358862C-6789-45F4-A012-1E14C72FDF1F}"/>
    <cellStyle name="Примечание 2 2 4 8 4" xfId="6956" xr:uid="{B2712B84-22D3-40F5-B309-E594145DF5F8}"/>
    <cellStyle name="Примечание 2 2 4 8 5" xfId="7989" xr:uid="{7A079C04-556B-4B7E-8847-235C8302A85A}"/>
    <cellStyle name="Примечание 2 2 4 8 6" xfId="10928" xr:uid="{DB53057F-74AB-49F0-9D48-357C1C8BBF45}"/>
    <cellStyle name="Примечание 2 2 4 8 7" xfId="15171" xr:uid="{177C360B-7F4A-4A2F-9ABD-A76C7202D015}"/>
    <cellStyle name="Примечание 2 2 4 8 8" xfId="18603" xr:uid="{6459EFD5-CEFA-45D0-9515-DF0803AD48E2}"/>
    <cellStyle name="Примечание 2 2 4 9" xfId="1923" xr:uid="{E3535B08-5EE8-4D82-8470-D58EEACB3C6F}"/>
    <cellStyle name="Примечание 2 2 4 9 2" xfId="4181" xr:uid="{833DCF34-2C54-41B7-B09C-3904EA7AC947}"/>
    <cellStyle name="Примечание 2 2 4 9 3" xfId="8806" xr:uid="{E57D3409-0DA6-4387-BF8C-B2ED14F559D5}"/>
    <cellStyle name="Примечание 2 2 4 9 4" xfId="11796" xr:uid="{09A4BB43-49D7-4746-B73A-2B30D841C10E}"/>
    <cellStyle name="Примечание 2 2 4 9 5" xfId="13786" xr:uid="{D3475C71-BDB0-49CE-BF11-2144CE51E606}"/>
    <cellStyle name="Примечание 2 2 4 9 6" xfId="19458" xr:uid="{2BEF6156-782E-4B6E-A2F1-84B1F5AA4E2E}"/>
    <cellStyle name="Примечание 2 2 5" xfId="165" xr:uid="{7CA21495-06EA-43D8-9405-014AE4DE08DE}"/>
    <cellStyle name="Примечание 2 2 5 10" xfId="8498" xr:uid="{D2E4DB44-D928-497E-B203-BCE9E06D8B8C}"/>
    <cellStyle name="Примечание 2 2 5 11" xfId="10368" xr:uid="{A28DED83-45F9-48C5-9EB3-1E55FBAF0C60}"/>
    <cellStyle name="Примечание 2 2 5 12" xfId="15554" xr:uid="{0FAE6E11-DB90-46D9-A94E-B8B8AFB02420}"/>
    <cellStyle name="Примечание 2 2 5 13" xfId="16228" xr:uid="{48BB209F-C291-4235-B61C-4D91780F73B5}"/>
    <cellStyle name="Примечание 2 2 5 14" xfId="17808" xr:uid="{A29DAEF5-02B8-4EEB-980E-CFF467060526}"/>
    <cellStyle name="Примечание 2 2 5 15" xfId="18044" xr:uid="{0D85A7EC-2FAD-4B1F-843A-4618C3B51A41}"/>
    <cellStyle name="Примечание 2 2 5 2" xfId="1689" xr:uid="{FF0E2B04-82E1-486D-A02F-B36BB83F7963}"/>
    <cellStyle name="Примечание 2 2 5 2 2" xfId="3947" xr:uid="{5D11E83E-8171-4DFB-A813-214BE490FE31}"/>
    <cellStyle name="Примечание 2 2 5 2 3" xfId="6958" xr:uid="{AEBC2343-23B0-4364-86D2-FE5779A2DCBF}"/>
    <cellStyle name="Примечание 2 2 5 2 4" xfId="7432" xr:uid="{568A7B18-BD61-472D-A4EC-FC88DE274CA6}"/>
    <cellStyle name="Примечание 2 2 5 2 5" xfId="11561" xr:uid="{D1195254-7DDE-417C-9754-886A818DB0C2}"/>
    <cellStyle name="Примечание 2 2 5 2 6" xfId="13360" xr:uid="{204F03A5-1D28-4BB3-AFE6-51799D180E24}"/>
    <cellStyle name="Примечание 2 2 5 2 7" xfId="19224" xr:uid="{E7969435-9044-4711-B100-9B8BF8981219}"/>
    <cellStyle name="Примечание 2 2 5 3" xfId="1630" xr:uid="{364C7732-BB80-46ED-A09A-2791D06A96F6}"/>
    <cellStyle name="Примечание 2 2 5 3 2" xfId="3890" xr:uid="{D61D293C-B352-40C1-B111-E6192B5F53C3}"/>
    <cellStyle name="Примечание 2 2 5 3 3" xfId="6960" xr:uid="{B71AD9D9-C9D4-4EAA-99AF-C20688771284}"/>
    <cellStyle name="Примечание 2 2 5 3 4" xfId="7378" xr:uid="{07390126-07DA-4EE8-9E0D-7FB7A1D85146}"/>
    <cellStyle name="Примечание 2 2 5 3 5" xfId="11501" xr:uid="{648D280B-F59D-4F41-81B3-61B279355C95}"/>
    <cellStyle name="Примечание 2 2 5 3 6" xfId="14295" xr:uid="{C6EBE40E-2949-472F-9C84-FFE8C4D01FE1}"/>
    <cellStyle name="Примечание 2 2 5 3 7" xfId="19167" xr:uid="{B2134345-BD91-42B0-ACF8-001D20DB55D1}"/>
    <cellStyle name="Примечание 2 2 5 4" xfId="1085" xr:uid="{DFAF727D-EFCB-4195-B872-DF0A374D7CCE}"/>
    <cellStyle name="Примечание 2 2 5 4 2" xfId="3350" xr:uid="{FA888526-8D52-4A27-9398-74403E17DEFF}"/>
    <cellStyle name="Примечание 2 2 5 4 3" xfId="6962" xr:uid="{3A904076-62B6-48F7-87B7-82E6AEC89F40}"/>
    <cellStyle name="Примечание 2 2 5 4 4" xfId="7960" xr:uid="{499402D4-A44B-4049-B4AD-C9D63A0636D2}"/>
    <cellStyle name="Примечание 2 2 5 4 5" xfId="10957" xr:uid="{BE233663-168F-45B5-AEAF-2BA9C68C3EA9}"/>
    <cellStyle name="Примечание 2 2 5 4 6" xfId="13361" xr:uid="{F1684B65-B341-4A40-828F-CA9652AB08A7}"/>
    <cellStyle name="Примечание 2 2 5 4 7" xfId="18627" xr:uid="{EA3723DD-B867-4E74-8BBC-52BC5FE435F8}"/>
    <cellStyle name="Примечание 2 2 5 5" xfId="2521" xr:uid="{FD004A57-8229-4078-8A14-C79D12D1DC59}"/>
    <cellStyle name="Примечание 2 2 5 5 2" xfId="4776" xr:uid="{26EC8888-803F-4FEE-AA02-D902598D0782}"/>
    <cellStyle name="Примечание 2 2 5 5 3" xfId="6964" xr:uid="{26B33447-4343-4B4B-AEBE-27C00FEBC76E}"/>
    <cellStyle name="Примечание 2 2 5 5 4" xfId="9404" xr:uid="{39DA182A-342C-4E4D-9EAD-511975C27A89}"/>
    <cellStyle name="Примечание 2 2 5 5 5" xfId="12394" xr:uid="{F893D322-4D67-4A3C-AA75-7574C1453FB5}"/>
    <cellStyle name="Примечание 2 2 5 5 6" xfId="13697" xr:uid="{37F73ED0-A62F-4478-A2EE-7F194A8C1ECE}"/>
    <cellStyle name="Примечание 2 2 5 5 7" xfId="16829" xr:uid="{73B7C655-159F-4CEE-9B41-E28526412282}"/>
    <cellStyle name="Примечание 2 2 5 5 8" xfId="20053" xr:uid="{EF891AFF-0B83-47AB-84CD-BFF68C64C12C}"/>
    <cellStyle name="Примечание 2 2 5 6" xfId="2770" xr:uid="{E106069D-E37C-480F-8D71-9517AA5BB08D}"/>
    <cellStyle name="Примечание 2 2 5 6 2" xfId="5020" xr:uid="{0B22C7F3-ED42-43ED-8490-BFD8B8247C02}"/>
    <cellStyle name="Примечание 2 2 5 6 3" xfId="6965" xr:uid="{58A4B52B-2AC7-407F-8BF2-E659F0FFE41B}"/>
    <cellStyle name="Примечание 2 2 5 6 4" xfId="9651" xr:uid="{57683104-D89E-4AAC-A195-30CE1597F653}"/>
    <cellStyle name="Примечание 2 2 5 6 5" xfId="12641" xr:uid="{7506B265-A4E3-4BD1-9378-060557082CE1}"/>
    <cellStyle name="Примечание 2 2 5 6 6" xfId="15541" xr:uid="{EB298B83-E4A5-4407-8722-4B9053ADB9F4}"/>
    <cellStyle name="Примечание 2 2 5 6 7" xfId="17073" xr:uid="{0158F21C-8723-4C3B-9C3F-826AEFD80E60}"/>
    <cellStyle name="Примечание 2 2 5 6 8" xfId="20299" xr:uid="{074C71EA-7171-423D-823B-83AC86513D94}"/>
    <cellStyle name="Примечание 2 2 5 7" xfId="496" xr:uid="{2B6289A5-4206-4F66-AA18-0191DA6926C8}"/>
    <cellStyle name="Примечание 2 2 5 7 2" xfId="5300" xr:uid="{3E4967A4-3F8E-4DB9-9959-C47CE0326BF1}"/>
    <cellStyle name="Примечание 2 2 5 7 3" xfId="9929" xr:uid="{7CDAF65C-CCF8-4DEB-A116-AFF80C2E2A86}"/>
    <cellStyle name="Примечание 2 2 5 7 4" xfId="12921" xr:uid="{338BE62A-09DD-42E9-80AC-A7E0F6C5E1FD}"/>
    <cellStyle name="Примечание 2 2 5 7 5" xfId="14160" xr:uid="{6551E60C-0FF2-478B-AE84-9E1F294EF008}"/>
    <cellStyle name="Примечание 2 2 5 7 6" xfId="17350" xr:uid="{444F3F6A-0F94-4346-AEC8-65AC18DB2474}"/>
    <cellStyle name="Примечание 2 2 5 8" xfId="5504" xr:uid="{8D69420E-6F42-4AA4-92EB-B303BBE61D37}"/>
    <cellStyle name="Примечание 2 2 5 8 2" xfId="10135" xr:uid="{6C36419A-E7FD-46B5-AA1D-8E4EFADC4754}"/>
    <cellStyle name="Примечание 2 2 5 8 3" xfId="13127" xr:uid="{784D3C63-A764-40EA-B388-42294365901C}"/>
    <cellStyle name="Примечание 2 2 5 8 4" xfId="16132" xr:uid="{2277AAEA-B9DF-4FAD-B968-F4FC28A9BA4C}"/>
    <cellStyle name="Примечание 2 2 5 8 5" xfId="17553" xr:uid="{71A0B0A2-DA73-4A2E-BCE1-AF214807EA7B}"/>
    <cellStyle name="Примечание 2 2 5 9" xfId="6957" xr:uid="{86E8393A-1334-47F4-AF41-80DF36711926}"/>
    <cellStyle name="Примечание 2 2 6" xfId="241" xr:uid="{FE727121-858C-4A38-AF78-33D0B46E9882}"/>
    <cellStyle name="Примечание 2 2 6 10" xfId="8648" xr:uid="{3985E46D-3940-4642-8439-A704A4629CA6}"/>
    <cellStyle name="Примечание 2 2 6 11" xfId="10448" xr:uid="{CF4C8FA0-96AF-4D34-A8C3-FDCF2E75CDE4}"/>
    <cellStyle name="Примечание 2 2 6 12" xfId="13860" xr:uid="{D57329B0-9DF3-4FE2-8F26-B83E2E04711F}"/>
    <cellStyle name="Примечание 2 2 6 13" xfId="16308" xr:uid="{D1C8EE24-E45A-40A9-81AB-9844780F6E9E}"/>
    <cellStyle name="Примечание 2 2 6 14" xfId="17884" xr:uid="{AE0C02E0-0915-4C72-8C9C-4A22536939F7}"/>
    <cellStyle name="Примечание 2 2 6 15" xfId="18119" xr:uid="{CDB060F5-1D2D-438F-B83A-753CD38B30D0}"/>
    <cellStyle name="Примечание 2 2 6 2" xfId="1764" xr:uid="{2F3D7957-B377-4ACE-8D82-5F5297E4FB76}"/>
    <cellStyle name="Примечание 2 2 6 2 2" xfId="4022" xr:uid="{FB52752C-D7B1-41CB-92D0-7B026F63A53B}"/>
    <cellStyle name="Примечание 2 2 6 2 3" xfId="6967" xr:uid="{A71A7207-FDDF-48F8-BED7-B37F6D52EDDE}"/>
    <cellStyle name="Примечание 2 2 6 2 4" xfId="7245" xr:uid="{4E8EC67D-8653-46D6-97E2-67A71BF524EA}"/>
    <cellStyle name="Примечание 2 2 6 2 5" xfId="11637" xr:uid="{CD39987E-9B20-4E73-984E-AC04B7ECE9AE}"/>
    <cellStyle name="Примечание 2 2 6 2 6" xfId="14229" xr:uid="{01D468FF-2AC1-44BE-B22A-140E97B9D5C2}"/>
    <cellStyle name="Примечание 2 2 6 2 7" xfId="19299" xr:uid="{F8C5E412-3F7D-4B67-93BC-B966336DC835}"/>
    <cellStyle name="Примечание 2 2 6 3" xfId="1624" xr:uid="{5CCB0E8C-0C39-4EEF-8AF6-DEF84185D817}"/>
    <cellStyle name="Примечание 2 2 6 3 2" xfId="3885" xr:uid="{9D62E88F-1110-4553-B5BC-6FC9B82B8A86}"/>
    <cellStyle name="Примечание 2 2 6 3 3" xfId="6969" xr:uid="{BDF2D01A-CA41-4B23-B67D-7C5AB78C1D23}"/>
    <cellStyle name="Примечание 2 2 6 3 4" xfId="7396" xr:uid="{420DF313-9B97-4D7C-B232-BDA375417ED8}"/>
    <cellStyle name="Примечание 2 2 6 3 5" xfId="11495" xr:uid="{533AC745-5074-4051-AE41-B01C8287EDC2}"/>
    <cellStyle name="Примечание 2 2 6 3 6" xfId="14419" xr:uid="{62BDABE5-185F-4E62-8868-88CD0E84985A}"/>
    <cellStyle name="Примечание 2 2 6 3 7" xfId="19162" xr:uid="{8EF3B911-CD54-4679-9627-1382917F9DF4}"/>
    <cellStyle name="Примечание 2 2 6 4" xfId="1165" xr:uid="{9C42445C-F5F8-430C-9807-05AD9DFF141B}"/>
    <cellStyle name="Примечание 2 2 6 4 2" xfId="3430" xr:uid="{A4AD61D1-B19B-4735-80CE-FBC274104A13}"/>
    <cellStyle name="Примечание 2 2 6 4 3" xfId="6971" xr:uid="{E8056773-0A03-4118-B885-3DEFDACD1483}"/>
    <cellStyle name="Примечание 2 2 6 4 4" xfId="7225" xr:uid="{2E23619B-6FA5-4024-A5FF-52118E4DAFB7}"/>
    <cellStyle name="Примечание 2 2 6 4 5" xfId="11037" xr:uid="{89E67D0F-9476-48AF-93A8-6C6587811753}"/>
    <cellStyle name="Примечание 2 2 6 4 6" xfId="14864" xr:uid="{452B9AC7-CCF0-4458-8CDA-F00FCC8071C8}"/>
    <cellStyle name="Примечание 2 2 6 4 7" xfId="18707" xr:uid="{EF91701A-E117-44F4-BE7C-14496E83FB58}"/>
    <cellStyle name="Примечание 2 2 6 5" xfId="2633" xr:uid="{0A5BE44B-71E7-46F0-9CE3-CE8B3F0A2970}"/>
    <cellStyle name="Примечание 2 2 6 5 2" xfId="4883" xr:uid="{54F6E5AA-C6DA-4F73-91C2-5740D1E6F095}"/>
    <cellStyle name="Примечание 2 2 6 5 3" xfId="6972" xr:uid="{EB37F1CF-D543-4527-8062-5096BD1748ED}"/>
    <cellStyle name="Примечание 2 2 6 5 4" xfId="9514" xr:uid="{2D2614E8-E580-4495-9101-E27E3DD13069}"/>
    <cellStyle name="Примечание 2 2 6 5 5" xfId="12504" xr:uid="{64BA1FA0-3976-4337-A521-71FC48CABF4E}"/>
    <cellStyle name="Примечание 2 2 6 5 6" xfId="16074" xr:uid="{0F0C4D2D-E40D-43E7-A847-914FBEDD29CE}"/>
    <cellStyle name="Примечание 2 2 6 5 7" xfId="16936" xr:uid="{31DA5760-8362-435F-ACBC-A2AE5F3D6FA3}"/>
    <cellStyle name="Примечание 2 2 6 5 8" xfId="20162" xr:uid="{778890CC-9794-4D49-B59B-4AE8008203B0}"/>
    <cellStyle name="Примечание 2 2 6 6" xfId="2845" xr:uid="{1D560474-F690-438E-8B6F-FABD56C64642}"/>
    <cellStyle name="Примечание 2 2 6 6 2" xfId="5095" xr:uid="{2C2A5ADE-21CA-429B-A180-30C1F2F20BCC}"/>
    <cellStyle name="Примечание 2 2 6 6 3" xfId="6973" xr:uid="{5037CB6A-9ADE-4E9B-AC64-7DA0EBA08897}"/>
    <cellStyle name="Примечание 2 2 6 6 4" xfId="9726" xr:uid="{BD78F03C-31CF-4C69-9C07-E945A86844B0}"/>
    <cellStyle name="Примечание 2 2 6 6 5" xfId="12716" xr:uid="{FE13C964-EF36-4125-A22D-10B57EE8A4AB}"/>
    <cellStyle name="Примечание 2 2 6 6 6" xfId="15502" xr:uid="{601D8D7A-BED1-40B9-B2C8-5CA795545300}"/>
    <cellStyle name="Примечание 2 2 6 6 7" xfId="17148" xr:uid="{DDB62C7F-B84E-4B83-956F-DCF315D92AE5}"/>
    <cellStyle name="Примечание 2 2 6 6 8" xfId="20374" xr:uid="{2F60BFE7-DD1B-40AF-89F7-6F6639D9E5D5}"/>
    <cellStyle name="Примечание 2 2 6 7" xfId="576" xr:uid="{01E1B991-2040-46F5-AB60-BCB1D25F8A23}"/>
    <cellStyle name="Примечание 2 2 6 7 2" xfId="5235" xr:uid="{251C3CED-1F04-4AC9-B5FE-CB2E494A8A61}"/>
    <cellStyle name="Примечание 2 2 6 7 3" xfId="9864" xr:uid="{9B8F5B0C-A1EF-49F5-B074-1244C017DE62}"/>
    <cellStyle name="Примечание 2 2 6 7 4" xfId="12856" xr:uid="{D4285C14-29E5-4B23-B126-9E17871518B9}"/>
    <cellStyle name="Примечание 2 2 6 7 5" xfId="14917" xr:uid="{EF511E5A-587A-4F9A-967E-7D12CA25EC80}"/>
    <cellStyle name="Примечание 2 2 6 7 6" xfId="17286" xr:uid="{790F1AEE-FAB2-4578-9037-528485C1AF09}"/>
    <cellStyle name="Примечание 2 2 6 8" xfId="5579" xr:uid="{82116F2F-9465-4FFB-A023-5C18CAC6A0A1}"/>
    <cellStyle name="Примечание 2 2 6 8 2" xfId="10210" xr:uid="{64AD8A45-505A-4E97-A438-FF319F1A1195}"/>
    <cellStyle name="Примечание 2 2 6 8 3" xfId="13202" xr:uid="{9CE6CA12-50C0-4922-B103-BA3675DAB502}"/>
    <cellStyle name="Примечание 2 2 6 8 4" xfId="15314" xr:uid="{0F72B90E-CF57-4063-8D83-8BFE941849EE}"/>
    <cellStyle name="Примечание 2 2 6 8 5" xfId="17628" xr:uid="{924CCC0D-1549-4C98-8ECF-096FE83EBF92}"/>
    <cellStyle name="Примечание 2 2 6 9" xfId="6966" xr:uid="{D9C80AB5-5AA0-4B06-B179-12A8A3F479AC}"/>
    <cellStyle name="Примечание 2 2 7" xfId="656" xr:uid="{17F3D61A-1035-412C-9778-744CCD5263CC}"/>
    <cellStyle name="Примечание 2 2 7 10" xfId="18203" xr:uid="{7EC1488E-6477-4D16-82DF-738068ADC4EC}"/>
    <cellStyle name="Примечание 2 2 7 2" xfId="2017" xr:uid="{00D88B69-9584-4259-800F-7513F1128300}"/>
    <cellStyle name="Примечание 2 2 7 2 2" xfId="4275" xr:uid="{9826BB68-93AD-4583-83D0-8325A6F86084}"/>
    <cellStyle name="Примечание 2 2 7 2 3" xfId="8900" xr:uid="{8EF2AB7A-9781-4F20-ADE4-4BBF308B3C64}"/>
    <cellStyle name="Примечание 2 2 7 2 4" xfId="11890" xr:uid="{75109C6C-2184-49F0-9981-35C802DE9D32}"/>
    <cellStyle name="Примечание 2 2 7 2 5" xfId="13882" xr:uid="{E6A145F8-67E5-4394-95E6-1A1A84710146}"/>
    <cellStyle name="Примечание 2 2 7 2 6" xfId="19552" xr:uid="{22A4A9AA-FAF2-4128-A545-D1771C5BC9AB}"/>
    <cellStyle name="Примечание 2 2 7 3" xfId="1245" xr:uid="{BDA70BEB-9813-44D8-BF74-D2443F92B60C}"/>
    <cellStyle name="Примечание 2 2 7 3 2" xfId="3510" xr:uid="{09CA27C8-B0A7-4251-A864-EABAB025E0A3}"/>
    <cellStyle name="Примечание 2 2 7 3 3" xfId="7794" xr:uid="{0AF62C5B-84C1-49B2-B9A1-FF9E908F535B}"/>
    <cellStyle name="Примечание 2 2 7 3 4" xfId="11117" xr:uid="{660AFE5A-DF92-46AE-968E-34EDB989DF4A}"/>
    <cellStyle name="Примечание 2 2 7 3 5" xfId="15141" xr:uid="{1331D907-88A6-475E-9D93-749AF324DA4C}"/>
    <cellStyle name="Примечание 2 2 7 3 6" xfId="18787" xr:uid="{B3734672-A0E6-42A6-9C5A-465C4ED398E4}"/>
    <cellStyle name="Примечание 2 2 7 4" xfId="2926" xr:uid="{E6E507AE-3390-4C29-AFCC-65F1E755B49C}"/>
    <cellStyle name="Примечание 2 2 7 5" xfId="6959" xr:uid="{ECD6082E-C95F-4E2B-B55F-E7AB5AE37389}"/>
    <cellStyle name="Примечание 2 2 7 6" xfId="8366" xr:uid="{17D6C14B-DCC8-4638-ABA4-1E5484830AD7}"/>
    <cellStyle name="Примечание 2 2 7 7" xfId="10528" xr:uid="{614F262B-8929-4782-AD17-2C7789D318B9}"/>
    <cellStyle name="Примечание 2 2 7 8" xfId="13406" xr:uid="{769F36F2-AC01-48D5-98EF-57943630E5B7}"/>
    <cellStyle name="Примечание 2 2 7 9" xfId="16388" xr:uid="{B3F2F423-8FFA-4500-91E1-BBABF8144981}"/>
    <cellStyle name="Примечание 2 2 8" xfId="777" xr:uid="{ADF1D9E7-58B9-4A91-AC3C-0120254E7FB1}"/>
    <cellStyle name="Примечание 2 2 8 10" xfId="18324" xr:uid="{DAA26005-679C-43D1-ABEC-D39A3835307A}"/>
    <cellStyle name="Примечание 2 2 8 2" xfId="2138" xr:uid="{BD4FE172-AC94-458C-A1B9-DE9A4B92BEC2}"/>
    <cellStyle name="Примечание 2 2 8 2 2" xfId="4396" xr:uid="{784ACF5F-9F7A-4FE5-A739-4996553C4087}"/>
    <cellStyle name="Примечание 2 2 8 2 3" xfId="9021" xr:uid="{A6049865-54FF-4CC6-A685-7427F7B3EF73}"/>
    <cellStyle name="Примечание 2 2 8 2 4" xfId="12011" xr:uid="{10AAD817-95F1-45A1-8EE5-39E55E5BE094}"/>
    <cellStyle name="Примечание 2 2 8 2 5" xfId="15779" xr:uid="{404149AF-C2A6-4819-A3B3-178E85A5E285}"/>
    <cellStyle name="Примечание 2 2 8 2 6" xfId="19673" xr:uid="{81CA7925-D5BE-471A-917D-7AE1063E5A7E}"/>
    <cellStyle name="Примечание 2 2 8 3" xfId="1366" xr:uid="{C8D5DA47-7597-4DEC-B937-9B85A9411DBF}"/>
    <cellStyle name="Примечание 2 2 8 3 2" xfId="3631" xr:uid="{23216C68-5EA7-43D3-B1C0-B3826FC3B6FF}"/>
    <cellStyle name="Примечание 2 2 8 3 3" xfId="7691" xr:uid="{4C77C3BF-071F-4A70-A9D4-359F62225D56}"/>
    <cellStyle name="Примечание 2 2 8 3 4" xfId="11238" xr:uid="{6CEA197F-73DF-411B-8863-06F550619F9B}"/>
    <cellStyle name="Примечание 2 2 8 3 5" xfId="16109" xr:uid="{717C9E32-3E72-4582-94DC-3AB62D81E955}"/>
    <cellStyle name="Примечание 2 2 8 3 6" xfId="18908" xr:uid="{A08141A8-E1D1-4C3C-9A18-5139F3990AD5}"/>
    <cellStyle name="Примечание 2 2 8 4" xfId="3047" xr:uid="{A77E6F92-24CB-4F15-BF7B-03337149C0DD}"/>
    <cellStyle name="Примечание 2 2 8 5" xfId="6961" xr:uid="{7DA98A7A-7DAD-4042-9DA7-222BA3DF6390}"/>
    <cellStyle name="Примечание 2 2 8 6" xfId="8257" xr:uid="{F523EC73-86C3-40D7-9C94-39CB8943FE00}"/>
    <cellStyle name="Примечание 2 2 8 7" xfId="10649" xr:uid="{A944D000-12D0-4DF4-9AC4-433BB1AF4933}"/>
    <cellStyle name="Примечание 2 2 8 8" xfId="14932" xr:uid="{C91EB598-324B-415B-8A90-99BA34EAE0D3}"/>
    <cellStyle name="Примечание 2 2 8 9" xfId="16509" xr:uid="{701668BE-8947-4B27-A602-72289C4368DF}"/>
    <cellStyle name="Примечание 2 2 9" xfId="853" xr:uid="{B408CDFC-2677-4B9A-9D6F-44279673AE3C}"/>
    <cellStyle name="Примечание 2 2 9 10" xfId="18400" xr:uid="{63686044-E763-4788-9FF2-3365C2F4EEE3}"/>
    <cellStyle name="Примечание 2 2 9 2" xfId="2214" xr:uid="{FCA24CD3-977D-4A39-A029-4B5C32F69757}"/>
    <cellStyle name="Примечание 2 2 9 2 2" xfId="4472" xr:uid="{8BFB08B9-0CA6-4C97-A4F8-5D0C559E3482}"/>
    <cellStyle name="Примечание 2 2 9 2 3" xfId="9097" xr:uid="{69A5EA9F-EDC5-414A-B41B-088FA6940DDA}"/>
    <cellStyle name="Примечание 2 2 9 2 4" xfId="12087" xr:uid="{E9156543-76A7-49FC-B70A-6A5F0B25E408}"/>
    <cellStyle name="Примечание 2 2 9 2 5" xfId="15518" xr:uid="{13971A6B-3599-456F-8554-6E0DBEC48217}"/>
    <cellStyle name="Примечание 2 2 9 2 6" xfId="19749" xr:uid="{528C081C-A786-4363-A31C-D6E66C5316A9}"/>
    <cellStyle name="Примечание 2 2 9 3" xfId="1442" xr:uid="{2345BD4C-17FA-49F6-9718-56F02B4E2BFC}"/>
    <cellStyle name="Примечание 2 2 9 3 2" xfId="3707" xr:uid="{FB88D86E-BD4A-4B85-9251-D312DFC6EE23}"/>
    <cellStyle name="Примечание 2 2 9 3 3" xfId="7409" xr:uid="{DD27D210-497C-4138-B8C1-D35AB511AF28}"/>
    <cellStyle name="Примечание 2 2 9 3 4" xfId="11314" xr:uid="{DF912413-579B-4714-B47C-C19B7DFF410F}"/>
    <cellStyle name="Примечание 2 2 9 3 5" xfId="13395" xr:uid="{09C71213-E83B-4A32-8CE1-5A1FF1A8F39B}"/>
    <cellStyle name="Примечание 2 2 9 3 6" xfId="18984" xr:uid="{A9D9012E-D00A-40F2-BD8E-2008E2B2E603}"/>
    <cellStyle name="Примечание 2 2 9 4" xfId="3123" xr:uid="{96A9E9C6-E685-474E-9674-07047FBA5E4D}"/>
    <cellStyle name="Примечание 2 2 9 5" xfId="6963" xr:uid="{B26228CE-5EAD-4B4D-8100-C07C7FDF9478}"/>
    <cellStyle name="Примечание 2 2 9 6" xfId="8181" xr:uid="{A968C854-2D44-4C7C-885B-5BF8DB373DE1}"/>
    <cellStyle name="Примечание 2 2 9 7" xfId="10725" xr:uid="{9DAD6203-A9B8-433A-B676-4DB07EDBD8F2}"/>
    <cellStyle name="Примечание 2 2 9 8" xfId="14033" xr:uid="{92CAE12F-008B-4757-B575-E39DF5FF44B5}"/>
    <cellStyle name="Примечание 2 2 9 9" xfId="16585" xr:uid="{7CCB3225-AE9B-4165-BBB2-D2234483D682}"/>
    <cellStyle name="Примечание 2 20" xfId="8570" xr:uid="{18F06FE7-B546-478A-BF7C-299B779ED317}"/>
    <cellStyle name="Примечание 2 21" xfId="10281" xr:uid="{3D69E298-5386-405F-BFBB-3BC644DBCE28}"/>
    <cellStyle name="Примечание 2 22" xfId="14141" xr:uid="{CCA55C32-0171-4861-9516-454F7BCBAE67}"/>
    <cellStyle name="Примечание 2 23" xfId="13411" xr:uid="{1A74FB7A-FFDA-4E56-8015-84C36AA7A76E}"/>
    <cellStyle name="Примечание 2 24" xfId="17709" xr:uid="{54FA5FE1-E82F-476F-838E-A881113653AE}"/>
    <cellStyle name="Примечание 2 25" xfId="17700" xr:uid="{14C038F8-105A-4710-8ECE-2624089753B6}"/>
    <cellStyle name="Примечание 2 3" xfId="96" xr:uid="{00000000-0005-0000-0000-00006D000000}"/>
    <cellStyle name="Примечание 2 3 10" xfId="2503" xr:uid="{2FE7DA5C-40A2-4BA6-BDB3-CC970F1B468E}"/>
    <cellStyle name="Примечание 2 3 10 2" xfId="4758" xr:uid="{6A837FC9-71D8-4714-B188-F7321EF54C2D}"/>
    <cellStyle name="Примечание 2 3 10 3" xfId="9386" xr:uid="{9E0B843D-4788-4864-8AB2-5EFD8489F8D4}"/>
    <cellStyle name="Примечание 2 3 10 4" xfId="12376" xr:uid="{DE005793-A300-41D0-8EBA-9462A50F3040}"/>
    <cellStyle name="Примечание 2 3 10 5" xfId="15285" xr:uid="{97D0890A-7E5D-4CC0-9022-0407E509D1D7}"/>
    <cellStyle name="Примечание 2 3 10 6" xfId="16811" xr:uid="{F27B229C-82A1-4E3B-9720-08A27A46AAA2}"/>
    <cellStyle name="Примечание 2 3 10 7" xfId="20035" xr:uid="{D75D9FF3-9146-4E96-A1FD-CAD6B372AB53}"/>
    <cellStyle name="Примечание 2 3 11" xfId="2705" xr:uid="{AD44ABBE-8263-476C-B036-814793B78228}"/>
    <cellStyle name="Примечание 2 3 11 2" xfId="4955" xr:uid="{5D6503A8-4DEF-4C5D-94F2-F48D709DA049}"/>
    <cellStyle name="Примечание 2 3 11 3" xfId="9586" xr:uid="{26854C2A-5F02-4FF9-B28C-9712075B698F}"/>
    <cellStyle name="Примечание 2 3 11 4" xfId="12576" xr:uid="{20810A2D-2396-49B6-A16A-27FE4C5DD65D}"/>
    <cellStyle name="Примечание 2 3 11 5" xfId="16045" xr:uid="{E055A3BC-3C62-422C-B930-DF4C6DD1DFAA}"/>
    <cellStyle name="Примечание 2 3 11 6" xfId="17008" xr:uid="{91EA235C-D546-4D7B-B23B-EEA6B6B3CB46}"/>
    <cellStyle name="Примечание 2 3 11 7" xfId="20234" xr:uid="{7EC1AD6A-CF1F-497B-A547-545773EBFA26}"/>
    <cellStyle name="Примечание 2 3 12" xfId="441" xr:uid="{687E5202-34F7-42DE-87E7-842907881976}"/>
    <cellStyle name="Примечание 2 3 12 2" xfId="5409" xr:uid="{A1B55CB3-BE48-44D4-AC60-F4C17B57A297}"/>
    <cellStyle name="Примечание 2 3 12 3" xfId="10038" xr:uid="{7DD58418-DF94-4E47-9453-F1CB611E9D3B}"/>
    <cellStyle name="Примечание 2 3 12 4" xfId="13030" xr:uid="{FDDC3C1F-40ED-4C7F-9F60-CEE1F7E7A2EC}"/>
    <cellStyle name="Примечание 2 3 12 5" xfId="16105" xr:uid="{76033B43-F4D9-44FF-8266-3F4CE37B1EE7}"/>
    <cellStyle name="Примечание 2 3 12 6" xfId="17459" xr:uid="{1829E65E-3558-401D-A786-85C26481A1B4}"/>
    <cellStyle name="Примечание 2 3 13" xfId="5439" xr:uid="{4AEC19B6-B68B-4653-AECA-A62F2821707C}"/>
    <cellStyle name="Примечание 2 3 13 2" xfId="10070" xr:uid="{427D2B6C-E77B-4D4A-B7DE-9B11DBD4167D}"/>
    <cellStyle name="Примечание 2 3 13 3" xfId="13062" xr:uid="{BC1A13F6-BB0B-49AB-A54A-846581E67BA2}"/>
    <cellStyle name="Примечание 2 3 13 4" xfId="15618" xr:uid="{A2529FEF-8FFC-4543-91DF-BE61B6A9CFE8}"/>
    <cellStyle name="Примечание 2 3 13 5" xfId="17488" xr:uid="{2043C274-DA28-4BCA-A28A-4B74A860BE85}"/>
    <cellStyle name="Примечание 2 3 14" xfId="6974" xr:uid="{556E1D7D-B954-4C2C-9DD0-7719ED1E2159}"/>
    <cellStyle name="Примечание 2 3 15" xfId="8544" xr:uid="{E252647E-7089-4DC7-92E6-28412A244372}"/>
    <cellStyle name="Примечание 2 3 16" xfId="10313" xr:uid="{A241815E-8EF1-4F43-8DF7-E47C3FBF4DE5}"/>
    <cellStyle name="Примечание 2 3 17" xfId="14715" xr:uid="{285D4635-5986-46FF-96F4-66B75F1BE841}"/>
    <cellStyle name="Примечание 2 3 18" xfId="16173" xr:uid="{015C129C-4D0B-44B8-BAC4-55DDEA6EA571}"/>
    <cellStyle name="Примечание 2 3 19" xfId="17740" xr:uid="{7D6CE079-2AB0-461A-98D9-3C6A59CF128A}"/>
    <cellStyle name="Примечание 2 3 2" xfId="185" xr:uid="{F1935841-1A1E-43F2-A84D-D10D3A792247}"/>
    <cellStyle name="Примечание 2 3 2 10" xfId="8476" xr:uid="{A3BE1758-47CD-4BAA-B4E3-08162E19DCDD}"/>
    <cellStyle name="Примечание 2 3 2 11" xfId="10388" xr:uid="{B1E778BB-5FC4-474D-87E5-69A00764B147}"/>
    <cellStyle name="Примечание 2 3 2 12" xfId="13557" xr:uid="{288DBDF1-2D5A-4F3A-AAD5-0EFCC0EC865A}"/>
    <cellStyle name="Примечание 2 3 2 13" xfId="16248" xr:uid="{96809236-CD15-476A-B0E2-E5A3731004AD}"/>
    <cellStyle name="Примечание 2 3 2 14" xfId="17828" xr:uid="{A9BABA16-E8C6-475D-978F-3754E0AED008}"/>
    <cellStyle name="Примечание 2 3 2 15" xfId="18064" xr:uid="{32CBDEEE-8F7A-42C7-BC71-973E1EB37263}"/>
    <cellStyle name="Примечание 2 3 2 2" xfId="1709" xr:uid="{CED6AFD2-168D-472B-BA1F-125A89E3D2F4}"/>
    <cellStyle name="Примечание 2 3 2 2 2" xfId="3967" xr:uid="{3E3EF05B-E5AB-4F36-B584-64CF7AA787CF}"/>
    <cellStyle name="Примечание 2 3 2 2 3" xfId="6976" xr:uid="{F52F453A-67DC-4385-9A98-2482D865723B}"/>
    <cellStyle name="Примечание 2 3 2 2 4" xfId="7398" xr:uid="{1608C61E-E889-4E1D-A74D-F9811F2A205B}"/>
    <cellStyle name="Примечание 2 3 2 2 5" xfId="11581" xr:uid="{3F9C3AAB-01A5-45CC-AFCE-3BB47A5114AE}"/>
    <cellStyle name="Примечание 2 3 2 2 6" xfId="14467" xr:uid="{E7789D54-D157-4232-8D07-9378B57F68AE}"/>
    <cellStyle name="Примечание 2 3 2 2 7" xfId="19244" xr:uid="{76216E1F-31E5-4077-98ED-9C786F9FBEC9}"/>
    <cellStyle name="Примечание 2 3 2 3" xfId="1876" xr:uid="{913F389F-B498-43FB-850C-8C603F65F562}"/>
    <cellStyle name="Примечание 2 3 2 3 2" xfId="4134" xr:uid="{E0F1D356-F0BD-4AA0-832D-594FA0F1BFB5}"/>
    <cellStyle name="Примечание 2 3 2 3 3" xfId="6977" xr:uid="{12E437CD-B313-4BE0-A5BA-788DC3E5998C}"/>
    <cellStyle name="Примечание 2 3 2 3 4" xfId="8759" xr:uid="{307C45BA-9415-4FD7-84E6-DE4878BE1EB7}"/>
    <cellStyle name="Примечание 2 3 2 3 5" xfId="11749" xr:uid="{FA23F7EB-9AE4-4098-9846-FDB8D0A0E7D6}"/>
    <cellStyle name="Примечание 2 3 2 3 6" xfId="15538" xr:uid="{C5593ABB-61F8-4DDA-97DA-070A83DBD68B}"/>
    <cellStyle name="Примечание 2 3 2 3 7" xfId="19411" xr:uid="{414C6A85-8496-4D6A-850F-7FEA70F06851}"/>
    <cellStyle name="Примечание 2 3 2 4" xfId="1105" xr:uid="{441BE6D1-DB87-4E17-87BF-E870B59D4953}"/>
    <cellStyle name="Примечание 2 3 2 4 2" xfId="3370" xr:uid="{CB80D049-509F-445C-B076-42AF2371534C}"/>
    <cellStyle name="Примечание 2 3 2 4 3" xfId="6978" xr:uid="{A5527547-F8EF-4DB5-AE3A-C5769655CBC0}"/>
    <cellStyle name="Примечание 2 3 2 4 4" xfId="7938" xr:uid="{438B929F-788E-4E4A-994E-5B36F91A77ED}"/>
    <cellStyle name="Примечание 2 3 2 4 5" xfId="10977" xr:uid="{C9A86E50-5FC9-4FB3-B2D2-D561F251EF88}"/>
    <cellStyle name="Примечание 2 3 2 4 6" xfId="14475" xr:uid="{13E2747A-E41F-4ED9-95D2-8F54AE92DCCC}"/>
    <cellStyle name="Примечание 2 3 2 4 7" xfId="18647" xr:uid="{8ACE85BD-FF5D-47CA-BEBF-9D28415A804D}"/>
    <cellStyle name="Примечание 2 3 2 5" xfId="2609" xr:uid="{8F9888CE-008D-46BB-A00C-C6C3C71C33CF}"/>
    <cellStyle name="Примечание 2 3 2 5 2" xfId="4859" xr:uid="{1F0E0999-6760-426E-9892-6420EED22AEF}"/>
    <cellStyle name="Примечание 2 3 2 5 3" xfId="6979" xr:uid="{BF6798EF-EEA2-41DD-A8D9-C923644CF7BE}"/>
    <cellStyle name="Примечание 2 3 2 5 4" xfId="9490" xr:uid="{DC5A6D78-9DB8-447B-BC33-5EE583C478E3}"/>
    <cellStyle name="Примечание 2 3 2 5 5" xfId="12480" xr:uid="{B5DB6CF4-7E49-4691-B7DB-D08496339751}"/>
    <cellStyle name="Примечание 2 3 2 5 6" xfId="13334" xr:uid="{3E82140A-0B35-4165-A162-F1D2752DA33A}"/>
    <cellStyle name="Примечание 2 3 2 5 7" xfId="16912" xr:uid="{6B3E8251-0BBF-4163-B4D1-5710B55C629C}"/>
    <cellStyle name="Примечание 2 3 2 5 8" xfId="20138" xr:uid="{2FE65D90-2948-4BC7-96EE-9DBB89343D3C}"/>
    <cellStyle name="Примечание 2 3 2 6" xfId="2790" xr:uid="{6E8F6789-3384-441E-ADFF-81E054250A15}"/>
    <cellStyle name="Примечание 2 3 2 6 2" xfId="5040" xr:uid="{462BFA3E-A721-44BD-A4C9-44C8D98B3C5E}"/>
    <cellStyle name="Примечание 2 3 2 6 3" xfId="6980" xr:uid="{E2CD0393-AFC5-4E1D-82FB-ADB8F3099BCC}"/>
    <cellStyle name="Примечание 2 3 2 6 4" xfId="9671" xr:uid="{25BAB860-5CC8-4E25-B341-01B029600C2C}"/>
    <cellStyle name="Примечание 2 3 2 6 5" xfId="12661" xr:uid="{F9270E87-559F-4A91-89E4-CCB6ACBC4E67}"/>
    <cellStyle name="Примечание 2 3 2 6 6" xfId="13544" xr:uid="{5BFD2169-3C22-4A7E-B0A6-440BC8013D78}"/>
    <cellStyle name="Примечание 2 3 2 6 7" xfId="17093" xr:uid="{94DE9916-2CCB-4D1A-BE84-8780057733CC}"/>
    <cellStyle name="Примечание 2 3 2 6 8" xfId="20319" xr:uid="{0F6C947E-4988-4928-905F-FB2BD4055822}"/>
    <cellStyle name="Примечание 2 3 2 7" xfId="516" xr:uid="{82565A6C-FDFE-44AD-8E74-689D3F46704D}"/>
    <cellStyle name="Примечание 2 3 2 7 2" xfId="5399" xr:uid="{D3308609-E56F-4235-AE1B-F2A3BA110DF4}"/>
    <cellStyle name="Примечание 2 3 2 7 3" xfId="10028" xr:uid="{A8D0EA4D-6D9E-4075-BA1D-71EC8EE2F859}"/>
    <cellStyle name="Примечание 2 3 2 7 4" xfId="13020" xr:uid="{8883B6C8-76C3-4C79-900F-824184F5D572}"/>
    <cellStyle name="Примечание 2 3 2 7 5" xfId="13767" xr:uid="{177FCEC8-4A14-462F-8C77-BF6172E5B132}"/>
    <cellStyle name="Примечание 2 3 2 7 6" xfId="17449" xr:uid="{940CD87F-3B93-4AE8-A719-CE0E8A3DB4EA}"/>
    <cellStyle name="Примечание 2 3 2 8" xfId="5524" xr:uid="{F7E6E97F-375F-4849-8A8A-A4982E0FBC5E}"/>
    <cellStyle name="Примечание 2 3 2 8 2" xfId="10155" xr:uid="{48967B41-4AC1-4DFC-B4D0-8DB6F337AEF3}"/>
    <cellStyle name="Примечание 2 3 2 8 3" xfId="13147" xr:uid="{020BBD2A-0949-4852-BAEB-6F67E49116D6}"/>
    <cellStyle name="Примечание 2 3 2 8 4" xfId="13305" xr:uid="{1EB53CB1-2339-4D80-B9D5-2B52FFF772AD}"/>
    <cellStyle name="Примечание 2 3 2 8 5" xfId="17573" xr:uid="{2FDE389F-417D-4733-BB3A-1EEC4B02B1D3}"/>
    <cellStyle name="Примечание 2 3 2 9" xfId="6975" xr:uid="{BB0EC0A6-23DE-4D90-B405-66F88F4ECFDD}"/>
    <cellStyle name="Примечание 2 3 20" xfId="17979" xr:uid="{DCE49E79-73F1-4181-9C70-000281A9BD1D}"/>
    <cellStyle name="Примечание 2 3 3" xfId="261" xr:uid="{AAE7C01D-794F-4814-ADF7-6C74A73B63C2}"/>
    <cellStyle name="Примечание 2 3 3 10" xfId="8408" xr:uid="{5F29A858-F79E-4995-A8B9-B7B8845678FD}"/>
    <cellStyle name="Примечание 2 3 3 11" xfId="10468" xr:uid="{6834413E-3C47-46E7-AD46-CB59D1AA6F2A}"/>
    <cellStyle name="Примечание 2 3 3 12" xfId="13451" xr:uid="{BDDB43A1-E8AE-4823-BAC6-A15E46F8B442}"/>
    <cellStyle name="Примечание 2 3 3 13" xfId="16328" xr:uid="{CC52C76C-D3A5-4D55-AB9A-1007A11AFC39}"/>
    <cellStyle name="Примечание 2 3 3 14" xfId="17904" xr:uid="{1EBA7EFA-8651-49A2-BCC5-F777A24846B1}"/>
    <cellStyle name="Примечание 2 3 3 15" xfId="18139" xr:uid="{8BC07FF1-8261-44C9-9FE5-883963B9D927}"/>
    <cellStyle name="Примечание 2 3 3 2" xfId="1784" xr:uid="{C1D6F787-D7AC-4F76-8BC0-F2079DD204EC}"/>
    <cellStyle name="Примечание 2 3 3 2 2" xfId="4042" xr:uid="{13A23092-03D4-4887-8379-11F57F987482}"/>
    <cellStyle name="Примечание 2 3 3 2 3" xfId="6982" xr:uid="{FA02107F-5E86-416E-AF97-6DED22EFB5B8}"/>
    <cellStyle name="Примечание 2 3 3 2 4" xfId="8667" xr:uid="{0B9954AC-EF1C-4874-A878-A97E6C020D72}"/>
    <cellStyle name="Примечание 2 3 3 2 5" xfId="11657" xr:uid="{9A43CF3E-FB1D-4A4D-B738-9D7798DD3132}"/>
    <cellStyle name="Примечание 2 3 3 2 6" xfId="14544" xr:uid="{8AC97EA9-FFE0-4CE5-A37E-765F4E3804A2}"/>
    <cellStyle name="Примечание 2 3 3 2 7" xfId="19319" xr:uid="{3115E6FF-1BEF-48E8-81C0-89BAF1626E84}"/>
    <cellStyle name="Примечание 2 3 3 3" xfId="1957" xr:uid="{7809E4A7-FE95-40BA-8AB9-5BCC55DEF5C2}"/>
    <cellStyle name="Примечание 2 3 3 3 2" xfId="4215" xr:uid="{D6DAE95F-A789-49AE-A563-3E24F89F7CCD}"/>
    <cellStyle name="Примечание 2 3 3 3 3" xfId="6983" xr:uid="{256CF793-B3E9-40E4-B7CB-BBC510B17281}"/>
    <cellStyle name="Примечание 2 3 3 3 4" xfId="8840" xr:uid="{8F8285DE-5222-4D70-BB78-C128DCDC65FB}"/>
    <cellStyle name="Примечание 2 3 3 3 5" xfId="11830" xr:uid="{6006ACE0-51FB-4F1E-AE07-359DF3E24194}"/>
    <cellStyle name="Примечание 2 3 3 3 6" xfId="14344" xr:uid="{95D21638-5839-4E0F-8B20-591738EDF4DA}"/>
    <cellStyle name="Примечание 2 3 3 3 7" xfId="19492" xr:uid="{E445620C-7B4C-4B9A-B5D9-9FDF55818DC0}"/>
    <cellStyle name="Примечание 2 3 3 4" xfId="1185" xr:uid="{4459AE43-BA61-4403-94F1-48325B45636F}"/>
    <cellStyle name="Примечание 2 3 3 4 2" xfId="3450" xr:uid="{D80F1FA5-B6C8-4D7C-854C-ECCFBE4D5530}"/>
    <cellStyle name="Примечание 2 3 3 4 3" xfId="6984" xr:uid="{9AD9EFC2-1920-4454-B884-F6CDD55B7361}"/>
    <cellStyle name="Примечание 2 3 3 4 4" xfId="7384" xr:uid="{A1F33B2D-C263-4092-BF08-B8F7B19DEC3B}"/>
    <cellStyle name="Примечание 2 3 3 4 5" xfId="11057" xr:uid="{3522FDB5-0C16-4BF6-95A7-6DA84F9D0339}"/>
    <cellStyle name="Примечание 2 3 3 4 6" xfId="15515" xr:uid="{AD5DB0D4-6D99-48C5-94A6-A72BD8039C24}"/>
    <cellStyle name="Примечание 2 3 3 4 7" xfId="18727" xr:uid="{2D2E0F69-F2FE-414C-A45B-FF8E6B75A846}"/>
    <cellStyle name="Примечание 2 3 3 5" xfId="2519" xr:uid="{DC36DBA2-A124-4374-AC75-D6538EE09212}"/>
    <cellStyle name="Примечание 2 3 3 5 2" xfId="4774" xr:uid="{CA5F27D3-6C02-49E0-866D-88FBBD847581}"/>
    <cellStyle name="Примечание 2 3 3 5 3" xfId="6985" xr:uid="{D90227B2-1B33-417D-B173-B2F21C51BA39}"/>
    <cellStyle name="Примечание 2 3 3 5 4" xfId="9402" xr:uid="{80CF2C43-7FDC-4A88-902A-0FB53162D284}"/>
    <cellStyle name="Примечание 2 3 3 5 5" xfId="12392" xr:uid="{E729FBD8-F112-4D88-9911-85741CDF2C85}"/>
    <cellStyle name="Примечание 2 3 3 5 6" xfId="14270" xr:uid="{B1D0F339-DDE6-4EC7-ABC0-F81DDC79E88D}"/>
    <cellStyle name="Примечание 2 3 3 5 7" xfId="16827" xr:uid="{EBC6B961-C306-4832-A7D5-9BEDA36B04E4}"/>
    <cellStyle name="Примечание 2 3 3 5 8" xfId="20051" xr:uid="{74CC7232-1F49-467A-B5F0-A47CFA7248B3}"/>
    <cellStyle name="Примечание 2 3 3 6" xfId="2865" xr:uid="{A1A59489-1910-4236-A98E-E15120D8BF56}"/>
    <cellStyle name="Примечание 2 3 3 6 2" xfId="5115" xr:uid="{5D2A620E-1356-452D-90B9-EC48965BF790}"/>
    <cellStyle name="Примечание 2 3 3 6 3" xfId="6986" xr:uid="{30ADF93D-70FE-4F8A-B178-FCEE1D6BAC28}"/>
    <cellStyle name="Примечание 2 3 3 6 4" xfId="9746" xr:uid="{B1029C68-8521-49FC-8F53-61B45581B17C}"/>
    <cellStyle name="Примечание 2 3 3 6 5" xfId="12736" xr:uid="{7A99EF25-24DA-4509-92A3-722E1E08E1E1}"/>
    <cellStyle name="Примечание 2 3 3 6 6" xfId="15642" xr:uid="{C61F904E-3A7D-43C3-9073-C37B5A338BDC}"/>
    <cellStyle name="Примечание 2 3 3 6 7" xfId="17168" xr:uid="{8ACE0852-0F72-4968-8089-A27EA7095DB4}"/>
    <cellStyle name="Примечание 2 3 3 6 8" xfId="20394" xr:uid="{45146F85-05F8-45BA-A509-FEF38BCDA8D7}"/>
    <cellStyle name="Примечание 2 3 3 7" xfId="596" xr:uid="{B3AE766E-A202-42DB-A785-61F6D11C14DB}"/>
    <cellStyle name="Примечание 2 3 3 7 2" xfId="5296" xr:uid="{F6C5BDEC-AC2D-414D-9ACF-F71841FE4752}"/>
    <cellStyle name="Примечание 2 3 3 7 3" xfId="9925" xr:uid="{DC7C8751-6CD4-45BC-BA18-CF932A7308B7}"/>
    <cellStyle name="Примечание 2 3 3 7 4" xfId="12917" xr:uid="{197EC72D-4D63-4FBE-A914-E5934E5189FA}"/>
    <cellStyle name="Примечание 2 3 3 7 5" xfId="14248" xr:uid="{1AFDD45F-E0F7-491F-A563-057A3D789A9E}"/>
    <cellStyle name="Примечание 2 3 3 7 6" xfId="17346" xr:uid="{63B7347E-D0A8-4917-ADE9-76F384E227DD}"/>
    <cellStyle name="Примечание 2 3 3 8" xfId="5599" xr:uid="{56D69372-7228-41B7-A93F-7509A47C27EF}"/>
    <cellStyle name="Примечание 2 3 3 8 2" xfId="10230" xr:uid="{6AD3D14F-305B-4631-918B-3690BF8DE826}"/>
    <cellStyle name="Примечание 2 3 3 8 3" xfId="13222" xr:uid="{DA3ED211-95A0-4525-9237-9B6E855073A5}"/>
    <cellStyle name="Примечание 2 3 3 8 4" xfId="10041" xr:uid="{A61EC635-9D99-49CF-B507-184C8227930A}"/>
    <cellStyle name="Примечание 2 3 3 8 5" xfId="17648" xr:uid="{1F9419A4-6DA6-4182-9452-4F3F3006580E}"/>
    <cellStyle name="Примечание 2 3 3 9" xfId="6981" xr:uid="{22BA3488-212A-4CE8-8C28-F12B796CCC65}"/>
    <cellStyle name="Примечание 2 3 4" xfId="676" xr:uid="{95D206A4-A343-4D53-A1B4-0E4AE4329108}"/>
    <cellStyle name="Примечание 2 3 4 10" xfId="18223" xr:uid="{0932C304-A662-4237-B31D-B6177C3E842D}"/>
    <cellStyle name="Примечание 2 3 4 2" xfId="2037" xr:uid="{357D7652-807E-4FCA-A690-CACBBB4A029C}"/>
    <cellStyle name="Примечание 2 3 4 2 2" xfId="4295" xr:uid="{DEACDCFD-6FB2-4FE5-9EB3-7A4B542AE93A}"/>
    <cellStyle name="Примечание 2 3 4 2 3" xfId="8920" xr:uid="{B3972867-135E-4CA2-958E-99FEFBB7D80E}"/>
    <cellStyle name="Примечание 2 3 4 2 4" xfId="11910" xr:uid="{44269716-24DC-402B-9E43-8070924E6FB1}"/>
    <cellStyle name="Примечание 2 3 4 2 5" xfId="13473" xr:uid="{EE291B0C-4406-4AF0-A93F-7EAD438B2F99}"/>
    <cellStyle name="Примечание 2 3 4 2 6" xfId="19572" xr:uid="{036D1D80-433F-4E3F-81EE-3C42C9C0BF8B}"/>
    <cellStyle name="Примечание 2 3 4 3" xfId="1265" xr:uid="{E47B59C2-96EC-4419-B20E-88C96A609B25}"/>
    <cellStyle name="Примечание 2 3 4 3 2" xfId="3530" xr:uid="{CB5102D0-41D3-497A-B255-488D7ACA0481}"/>
    <cellStyle name="Примечание 2 3 4 3 3" xfId="7774" xr:uid="{88EE8CD5-22DC-4325-BBF0-04D6C0EC75BE}"/>
    <cellStyle name="Примечание 2 3 4 3 4" xfId="11137" xr:uid="{8DA5A21F-06EB-4276-BDEE-5BB07636CB89}"/>
    <cellStyle name="Примечание 2 3 4 3 5" xfId="15532" xr:uid="{10A9F612-5274-42AE-8FB6-AE944E173137}"/>
    <cellStyle name="Примечание 2 3 4 3 6" xfId="18807" xr:uid="{803F8EBB-69FA-4066-8B72-C48F78B3F459}"/>
    <cellStyle name="Примечание 2 3 4 4" xfId="2946" xr:uid="{138D9D65-ADC4-4FB7-8D0F-3894A33B5734}"/>
    <cellStyle name="Примечание 2 3 4 5" xfId="6987" xr:uid="{1A1A1B1D-A05C-47F2-A168-69BB4B8258E0}"/>
    <cellStyle name="Примечание 2 3 4 6" xfId="8348" xr:uid="{37669DCC-4671-4121-9B56-C52AA1C1F942}"/>
    <cellStyle name="Примечание 2 3 4 7" xfId="10548" xr:uid="{C53FF22C-A39A-47C5-9EA0-647F1A9F1A75}"/>
    <cellStyle name="Примечание 2 3 4 8" xfId="13630" xr:uid="{3487AAD9-D04C-41A6-A854-021B9B2E168C}"/>
    <cellStyle name="Примечание 2 3 4 9" xfId="16408" xr:uid="{308376DD-E6C9-4984-8389-64518EBDEDEC}"/>
    <cellStyle name="Примечание 2 3 5" xfId="797" xr:uid="{1A3A8F87-1798-4AEE-A3C8-C05C741F8634}"/>
    <cellStyle name="Примечание 2 3 5 10" xfId="18344" xr:uid="{50546EB4-017F-4707-AF6B-11C3D30E39F1}"/>
    <cellStyle name="Примечание 2 3 5 2" xfId="2158" xr:uid="{7770EA72-E079-4071-B324-34DB22A21828}"/>
    <cellStyle name="Примечание 2 3 5 2 2" xfId="4416" xr:uid="{04BD6308-1E3C-4C95-9EDF-F58D5DA57B6A}"/>
    <cellStyle name="Примечание 2 3 5 2 3" xfId="9041" xr:uid="{7717AF8B-8994-4875-9306-B072FE620C53}"/>
    <cellStyle name="Примечание 2 3 5 2 4" xfId="12031" xr:uid="{FFAB22D2-B560-4D96-AAC6-C9CFE6E84BDA}"/>
    <cellStyle name="Примечание 2 3 5 2 5" xfId="14694" xr:uid="{FA6DB076-DD87-4E5C-9C26-8FCA38353FA6}"/>
    <cellStyle name="Примечание 2 3 5 2 6" xfId="19693" xr:uid="{010E101C-8535-431D-A4AC-3DA2B49F72A4}"/>
    <cellStyle name="Примечание 2 3 5 3" xfId="1386" xr:uid="{16086731-DCDC-4CE1-9096-972BC19BB6B9}"/>
    <cellStyle name="Примечание 2 3 5 3 2" xfId="3651" xr:uid="{EE248763-0223-4883-AF6B-26694AF9ED7D}"/>
    <cellStyle name="Примечание 2 3 5 3 3" xfId="7467" xr:uid="{0B34FECC-F481-40A0-8F8E-892AB1C14379}"/>
    <cellStyle name="Примечание 2 3 5 3 4" xfId="11258" xr:uid="{9A6AC023-C67B-4325-B901-E6CDE7FAF9D7}"/>
    <cellStyle name="Примечание 2 3 5 3 5" xfId="13282" xr:uid="{6315E81F-293C-4723-9104-64C555782911}"/>
    <cellStyle name="Примечание 2 3 5 3 6" xfId="18928" xr:uid="{FC01C86A-FBAD-48D5-AC66-61B0535983EC}"/>
    <cellStyle name="Примечание 2 3 5 4" xfId="3067" xr:uid="{9BD65F5F-F5DE-42FC-9560-BB8A8D445E13}"/>
    <cellStyle name="Примечание 2 3 5 5" xfId="6988" xr:uid="{7417E6A6-01FF-430F-BE61-90DD334809CC}"/>
    <cellStyle name="Примечание 2 3 5 6" xfId="8239" xr:uid="{E116D389-5FE0-43E0-8940-4BF69958A415}"/>
    <cellStyle name="Примечание 2 3 5 7" xfId="10669" xr:uid="{04DA6535-C30B-40FF-B6F2-C8410F684F09}"/>
    <cellStyle name="Примечание 2 3 5 8" xfId="13337" xr:uid="{0F353C5A-AC7B-4D23-9CC6-2B36395A3069}"/>
    <cellStyle name="Примечание 2 3 5 9" xfId="16529" xr:uid="{14EA9791-EC69-49BC-8F58-068D6675DDC5}"/>
    <cellStyle name="Примечание 2 3 6" xfId="873" xr:uid="{67F2C80E-A5B2-4205-9F20-00C93C7D7866}"/>
    <cellStyle name="Примечание 2 3 6 10" xfId="18420" xr:uid="{A0B50A1B-B7FC-471E-B14A-C0CC22139394}"/>
    <cellStyle name="Примечание 2 3 6 2" xfId="2234" xr:uid="{BBD1B426-58E8-458F-855A-605D76E9361D}"/>
    <cellStyle name="Примечание 2 3 6 2 2" xfId="4492" xr:uid="{1DA7D1B4-52DE-474D-B639-B1EE1AB515F3}"/>
    <cellStyle name="Примечание 2 3 6 2 3" xfId="9117" xr:uid="{20A60A75-6F68-41D8-86BB-F21217BF8325}"/>
    <cellStyle name="Примечание 2 3 6 2 4" xfId="12107" xr:uid="{DBD2E7F8-B375-4A06-8FE8-9DBAFC64223A}"/>
    <cellStyle name="Примечание 2 3 6 2 5" xfId="15658" xr:uid="{EE7FE613-89C2-4561-A958-5475A35B5139}"/>
    <cellStyle name="Примечание 2 3 6 2 6" xfId="19769" xr:uid="{4671AAFC-DA16-45E4-AA3E-7EC364571976}"/>
    <cellStyle name="Примечание 2 3 6 3" xfId="1462" xr:uid="{718620FB-D09E-4AE7-ADBF-ECF92DAEEE4B}"/>
    <cellStyle name="Примечание 2 3 6 3 2" xfId="3727" xr:uid="{6FB6FA2A-65AD-4606-A6E4-920B6A7FF712}"/>
    <cellStyle name="Примечание 2 3 6 3 3" xfId="7632" xr:uid="{49A3FBFE-BF52-47A0-A5B8-74C73C491591}"/>
    <cellStyle name="Примечание 2 3 6 3 4" xfId="11334" xr:uid="{0F74B775-2001-4B76-90F6-3915293A6120}"/>
    <cellStyle name="Примечание 2 3 6 3 5" xfId="13537" xr:uid="{849722EC-C3C8-45E2-BBCD-0A53FD573B1A}"/>
    <cellStyle name="Примечание 2 3 6 3 6" xfId="19004" xr:uid="{77AA3E85-A057-4CE0-8331-F57040934536}"/>
    <cellStyle name="Примечание 2 3 6 4" xfId="3143" xr:uid="{44A3BEB0-B887-48C0-970F-DC7EAE50B1D8}"/>
    <cellStyle name="Примечание 2 3 6 5" xfId="6989" xr:uid="{2D775F5E-4A59-46DF-8132-E36CB3613C59}"/>
    <cellStyle name="Примечание 2 3 6 6" xfId="7841" xr:uid="{2A317032-3A43-48CE-9F78-ACF1BC867D5D}"/>
    <cellStyle name="Примечание 2 3 6 7" xfId="10745" xr:uid="{81A30C40-A325-484E-B344-E1EFDA16A809}"/>
    <cellStyle name="Примечание 2 3 6 8" xfId="14149" xr:uid="{8580273A-1407-4800-A7B2-C3BC6BD6767F}"/>
    <cellStyle name="Примечание 2 3 6 9" xfId="16605" xr:uid="{FF568B28-056F-4AB1-ACCA-B0549118B329}"/>
    <cellStyle name="Примечание 2 3 7" xfId="767" xr:uid="{28690E1C-B326-4A08-BD78-656E7A920620}"/>
    <cellStyle name="Примечание 2 3 7 10" xfId="18314" xr:uid="{ADE44F9D-1FD8-4A48-BB3E-C89D6933F7B0}"/>
    <cellStyle name="Примечание 2 3 7 2" xfId="2128" xr:uid="{39AEBF9A-5541-46E0-B2D1-0169B74C20FF}"/>
    <cellStyle name="Примечание 2 3 7 2 2" xfId="4386" xr:uid="{305F628E-22BC-43D6-BBE5-543E2806E8B8}"/>
    <cellStyle name="Примечание 2 3 7 2 3" xfId="9011" xr:uid="{32F428EC-83D5-4E7C-8122-03410BF7CE5D}"/>
    <cellStyle name="Примечание 2 3 7 2 4" xfId="12001" xr:uid="{1384A23D-0528-4A47-A2D5-3C6586521C45}"/>
    <cellStyle name="Примечание 2 3 7 2 5" xfId="14396" xr:uid="{E5E4622C-B93C-433C-A106-6775FD216C0F}"/>
    <cellStyle name="Примечание 2 3 7 2 6" xfId="19663" xr:uid="{5068AB9C-7CB7-419E-AAE5-ED1F26956438}"/>
    <cellStyle name="Примечание 2 3 7 3" xfId="1356" xr:uid="{7C3E809C-88F6-4C1E-AF4C-3D229B2CE106}"/>
    <cellStyle name="Примечание 2 3 7 3 2" xfId="3621" xr:uid="{7BD2B90C-68FD-4D17-8258-C63446352FF2}"/>
    <cellStyle name="Примечание 2 3 7 3 3" xfId="7703" xr:uid="{0D7EA95F-19DC-4BA0-B3AE-82D5A049E56D}"/>
    <cellStyle name="Примечание 2 3 7 3 4" xfId="11228" xr:uid="{650AE7C0-E47E-4E50-9AE5-A325ECA726B3}"/>
    <cellStyle name="Примечание 2 3 7 3 5" xfId="13783" xr:uid="{371E6ECD-31DA-4E37-BDBD-B0FC052A8B4E}"/>
    <cellStyle name="Примечание 2 3 7 3 6" xfId="18898" xr:uid="{9F70B680-B50A-4C84-B35C-D666A6D9A515}"/>
    <cellStyle name="Примечание 2 3 7 4" xfId="3037" xr:uid="{CF0E13DD-8590-4060-A5EB-A12D79B3D2AF}"/>
    <cellStyle name="Примечание 2 3 7 5" xfId="6968" xr:uid="{D96281F2-8BB3-438D-9E53-1C0A41F4AE4B}"/>
    <cellStyle name="Примечание 2 3 7 6" xfId="8267" xr:uid="{3F0A6205-4C5D-4811-A11F-528AF843A7E4}"/>
    <cellStyle name="Примечание 2 3 7 7" xfId="10639" xr:uid="{3BECA11F-1C7C-471D-9BB9-9E97F53EB227}"/>
    <cellStyle name="Примечание 2 3 7 8" xfId="13357" xr:uid="{83E3BA56-9003-4864-890C-1324DE9654AB}"/>
    <cellStyle name="Примечание 2 3 7 9" xfId="16499" xr:uid="{7D202729-ECAF-4802-A0EE-6988BAB32B3A}"/>
    <cellStyle name="Примечание 2 3 8" xfId="1016" xr:uid="{7A93278C-7044-4266-995B-5C921D9B2FF8}"/>
    <cellStyle name="Примечание 2 3 8 2" xfId="2377" xr:uid="{207EB8AB-D2B7-42F2-8877-720CB7C7531D}"/>
    <cellStyle name="Примечание 2 3 8 2 2" xfId="4635" xr:uid="{17DF0423-8A6B-4A2C-99F1-F9EB0B19D632}"/>
    <cellStyle name="Примечание 2 3 8 2 3" xfId="9260" xr:uid="{A5B00BEF-2C04-4CF4-96D6-F08CC22ADCD4}"/>
    <cellStyle name="Примечание 2 3 8 2 4" xfId="12250" xr:uid="{544CCA95-CDC1-4F09-B3E3-CF0CF1E54F1C}"/>
    <cellStyle name="Примечание 2 3 8 2 5" xfId="13956" xr:uid="{FF5FFFD9-B072-4B5C-BBE9-F0709DC6E151}"/>
    <cellStyle name="Примечание 2 3 8 2 6" xfId="19912" xr:uid="{A9BBE45C-825D-46A5-B1ED-8E875DA40BB6}"/>
    <cellStyle name="Примечание 2 3 8 3" xfId="3286" xr:uid="{5D5627E5-B90B-453B-9ED9-1BDAD4F774F5}"/>
    <cellStyle name="Примечание 2 3 8 4" xfId="6970" xr:uid="{F1CF40A1-1695-407F-83ED-FC2FE5B6091F}"/>
    <cellStyle name="Примечание 2 3 8 5" xfId="7615" xr:uid="{DB2E29CF-3D96-47E3-838B-8D489C176BF2}"/>
    <cellStyle name="Примечание 2 3 8 6" xfId="10888" xr:uid="{6EC9B813-6D2F-45B6-90FC-1DEE73015402}"/>
    <cellStyle name="Примечание 2 3 8 7" xfId="15520" xr:uid="{1490126C-7FC6-4375-9652-766009B29E30}"/>
    <cellStyle name="Примечание 2 3 8 8" xfId="18563" xr:uid="{6FE0AC3F-F206-43CD-A0EC-0FFBFB8A61AE}"/>
    <cellStyle name="Примечание 2 3 9" xfId="1864" xr:uid="{7DD02C34-232A-465B-B28B-92399F7582BF}"/>
    <cellStyle name="Примечание 2 3 9 2" xfId="4122" xr:uid="{588CF2B0-5A78-4DDB-9DA2-8920C65AE798}"/>
    <cellStyle name="Примечание 2 3 9 3" xfId="8747" xr:uid="{941C6F3A-1168-48BD-92DB-2F092506C4F5}"/>
    <cellStyle name="Примечание 2 3 9 4" xfId="11737" xr:uid="{B784F7E7-C1B1-4D77-A0ED-583DA2A87F52}"/>
    <cellStyle name="Примечание 2 3 9 5" xfId="14805" xr:uid="{E5C135DD-18BF-4240-B82A-9D3870F01A3B}"/>
    <cellStyle name="Примечание 2 3 9 6" xfId="19399" xr:uid="{129FA191-2272-41B3-88A9-A4F2CA9FDCC8}"/>
    <cellStyle name="Примечание 2 4" xfId="87" xr:uid="{00000000-0005-0000-0000-00006E000000}"/>
    <cellStyle name="Примечание 2 4 10" xfId="2550" xr:uid="{089FF388-997C-4211-B2EE-9741394DC2BF}"/>
    <cellStyle name="Примечание 2 4 10 2" xfId="4802" xr:uid="{8E1DA77C-D889-47A0-B57C-582DC645EEC8}"/>
    <cellStyle name="Примечание 2 4 10 3" xfId="9432" xr:uid="{30E0D371-2229-4F4A-AE80-B9759899EED8}"/>
    <cellStyle name="Примечание 2 4 10 4" xfId="12422" xr:uid="{1796227E-7597-476F-A132-6DB3F19050AC}"/>
    <cellStyle name="Примечание 2 4 10 5" xfId="15162" xr:uid="{417C8269-9813-4D93-A221-35C65A361F7A}"/>
    <cellStyle name="Примечание 2 4 10 6" xfId="16855" xr:uid="{9CA6D603-088F-45C9-A4F6-F833D055315A}"/>
    <cellStyle name="Примечание 2 4 10 7" xfId="20080" xr:uid="{8846A54C-ED37-40AB-8BC2-5B6994923A8F}"/>
    <cellStyle name="Примечание 2 4 11" xfId="2696" xr:uid="{6A7C7182-CA7E-4063-A10B-C1C9FF5CA87D}"/>
    <cellStyle name="Примечание 2 4 11 2" xfId="4946" xr:uid="{08F3096C-4F61-4D3E-AAAC-66FFCD189F5A}"/>
    <cellStyle name="Примечание 2 4 11 3" xfId="9577" xr:uid="{BAD1A363-5B2D-470E-9E6B-BC4A57783FB1}"/>
    <cellStyle name="Примечание 2 4 11 4" xfId="12567" xr:uid="{89B5295C-D93C-4F8C-A6A3-314185D0979A}"/>
    <cellStyle name="Примечание 2 4 11 5" xfId="13520" xr:uid="{8F7200F1-A75E-4CDE-BF13-4D3562F24808}"/>
    <cellStyle name="Примечание 2 4 11 6" xfId="16999" xr:uid="{40DB4DA5-FFD0-48D1-8AE2-4EEC61D50581}"/>
    <cellStyle name="Примечание 2 4 11 7" xfId="20225" xr:uid="{D63B1771-B707-4B72-AEBE-5B88A1E46D8D}"/>
    <cellStyle name="Примечание 2 4 12" xfId="432" xr:uid="{8B86A7D6-173E-46C8-8945-0A9D007F5405}"/>
    <cellStyle name="Примечание 2 4 12 2" xfId="5264" xr:uid="{551FCAA0-166F-4DFD-BC1C-6F819BB61025}"/>
    <cellStyle name="Примечание 2 4 12 3" xfId="9893" xr:uid="{314321AC-8BC1-4389-B68A-8BF53B4A63A6}"/>
    <cellStyle name="Примечание 2 4 12 4" xfId="12885" xr:uid="{BA094C39-C9B5-4B56-BA1C-30CB99ED83CA}"/>
    <cellStyle name="Примечание 2 4 12 5" xfId="15497" xr:uid="{E1EECAE3-9E66-4866-A297-D080732A137F}"/>
    <cellStyle name="Примечание 2 4 12 6" xfId="17315" xr:uid="{7A10AD3E-4752-4629-9C24-52B0BDA2ACA9}"/>
    <cellStyle name="Примечание 2 4 13" xfId="5430" xr:uid="{A606B0D6-53C5-4827-B376-0B97678F4B34}"/>
    <cellStyle name="Примечание 2 4 13 2" xfId="10061" xr:uid="{BBDA2E47-A9B4-4A56-ABB2-20781A128376}"/>
    <cellStyle name="Примечание 2 4 13 3" xfId="13053" xr:uid="{A8D8760B-818F-471B-86D5-A2038153E074}"/>
    <cellStyle name="Примечание 2 4 13 4" xfId="13680" xr:uid="{7C7E80B9-649E-4B44-92E0-ED9E349541D7}"/>
    <cellStyle name="Примечание 2 4 13 5" xfId="17479" xr:uid="{5A4CC8A2-85E5-4EAA-83B9-2C59DDE7ED77}"/>
    <cellStyle name="Примечание 2 4 14" xfId="6990" xr:uid="{2FDF4459-9B98-4668-B9EF-AB3EE27BBDFC}"/>
    <cellStyle name="Примечание 2 4 15" xfId="8262" xr:uid="{30154799-6A22-4EC7-8E83-7E8BB17A7731}"/>
    <cellStyle name="Примечание 2 4 16" xfId="10304" xr:uid="{97230F11-93B4-4B29-A7BF-D812931643AC}"/>
    <cellStyle name="Примечание 2 4 17" xfId="13949" xr:uid="{44761C74-4EBC-4335-BF02-BE2EC42F5373}"/>
    <cellStyle name="Примечание 2 4 18" xfId="16164" xr:uid="{47BFB890-B0EF-46C4-B7D0-811F5D132A58}"/>
    <cellStyle name="Примечание 2 4 19" xfId="17731" xr:uid="{015D05E5-78A4-43E0-8849-AF38497F5B6E}"/>
    <cellStyle name="Примечание 2 4 2" xfId="176" xr:uid="{0915143E-90D8-447A-A74A-161C7805758E}"/>
    <cellStyle name="Примечание 2 4 2 10" xfId="8488" xr:uid="{1ADABE72-2CF9-4B52-BD23-E6F54C633580}"/>
    <cellStyle name="Примечание 2 4 2 11" xfId="10379" xr:uid="{6920D618-9EC8-4735-AEDD-C52CA1E76A35}"/>
    <cellStyle name="Примечание 2 4 2 12" xfId="13816" xr:uid="{E4588613-9D14-416E-9915-D300F8910C3F}"/>
    <cellStyle name="Примечание 2 4 2 13" xfId="16239" xr:uid="{721146E0-5449-4C91-8719-B76F3D7F2943}"/>
    <cellStyle name="Примечание 2 4 2 14" xfId="17819" xr:uid="{1106CA67-0D2D-4B52-8245-19345CA76996}"/>
    <cellStyle name="Примечание 2 4 2 15" xfId="18055" xr:uid="{B4A25771-5025-4AAC-ADE2-6DB52714B5BB}"/>
    <cellStyle name="Примечание 2 4 2 2" xfId="1700" xr:uid="{31999152-E982-4B9B-8690-6271F98EF470}"/>
    <cellStyle name="Примечание 2 4 2 2 2" xfId="3958" xr:uid="{0BCDAFBD-B7E3-4929-AF65-AB38474803B8}"/>
    <cellStyle name="Примечание 2 4 2 2 3" xfId="6992" xr:uid="{F03E9FB6-E066-4556-B472-CEF7E173351C}"/>
    <cellStyle name="Примечание 2 4 2 2 4" xfId="7420" xr:uid="{6F335BF2-A45D-4C44-8371-6E660602AE03}"/>
    <cellStyle name="Примечание 2 4 2 2 5" xfId="11572" xr:uid="{1C35611D-3383-4FF7-BF27-89058CB3A88E}"/>
    <cellStyle name="Примечание 2 4 2 2 6" xfId="13614" xr:uid="{1A1DBB47-B0C1-478C-9685-711B32044D41}"/>
    <cellStyle name="Примечание 2 4 2 2 7" xfId="19235" xr:uid="{16773F84-96C7-4753-93AE-E4794F098195}"/>
    <cellStyle name="Примечание 2 4 2 3" xfId="1610" xr:uid="{087C055B-3A93-4D88-9D25-37CE8FE7121E}"/>
    <cellStyle name="Примечание 2 4 2 3 2" xfId="3872" xr:uid="{AB117DC8-C862-4EA6-8C59-FA5D1212970B}"/>
    <cellStyle name="Примечание 2 4 2 3 3" xfId="6993" xr:uid="{B06FB656-26BF-4718-98B6-D19F453F450A}"/>
    <cellStyle name="Примечание 2 4 2 3 4" xfId="7439" xr:uid="{8AC9B11C-0E93-41ED-8C19-0095611CBD03}"/>
    <cellStyle name="Примечание 2 4 2 3 5" xfId="11481" xr:uid="{A9542861-E174-4E86-815A-ADFFD0F84480}"/>
    <cellStyle name="Примечание 2 4 2 3 6" xfId="13469" xr:uid="{DF500C22-C1CF-4C03-AFD9-035B5E3EEC22}"/>
    <cellStyle name="Примечание 2 4 2 3 7" xfId="19149" xr:uid="{7F124A20-A298-48A1-9DA0-8B0E7DD81D46}"/>
    <cellStyle name="Примечание 2 4 2 4" xfId="1096" xr:uid="{3A43756C-BD10-4225-A49F-F35A7C634E31}"/>
    <cellStyle name="Примечание 2 4 2 4 2" xfId="3361" xr:uid="{56A83225-98E5-43E6-A1D2-62972C917F4B}"/>
    <cellStyle name="Примечание 2 4 2 4 3" xfId="6994" xr:uid="{887F7B08-6122-45CC-9DA4-F78DF009A3C6}"/>
    <cellStyle name="Примечание 2 4 2 4 4" xfId="7946" xr:uid="{91F17BFC-41DC-4915-AE7C-D6F980303C5E}"/>
    <cellStyle name="Примечание 2 4 2 4 5" xfId="10968" xr:uid="{AB62E8C0-C47F-48CE-9E0C-EF70784A0A7C}"/>
    <cellStyle name="Примечание 2 4 2 4 6" xfId="13615" xr:uid="{089FC2D1-06A2-43C4-9757-FF2067B3A5DE}"/>
    <cellStyle name="Примечание 2 4 2 4 7" xfId="18638" xr:uid="{21A68E40-C957-4261-BA71-3B3418FFCF6B}"/>
    <cellStyle name="Примечание 2 4 2 5" xfId="2650" xr:uid="{A92777D0-1134-4C68-9AC7-3EC6333B4BB0}"/>
    <cellStyle name="Примечание 2 4 2 5 2" xfId="4900" xr:uid="{BB1A6156-C558-495B-8EDB-9C8C1BD14A47}"/>
    <cellStyle name="Примечание 2 4 2 5 3" xfId="6995" xr:uid="{98721C2F-C7D0-4E5E-A2A7-6A30A6419B21}"/>
    <cellStyle name="Примечание 2 4 2 5 4" xfId="9531" xr:uid="{8FBCED29-8047-4A27-BBB9-A4CF91DD198B}"/>
    <cellStyle name="Примечание 2 4 2 5 5" xfId="12521" xr:uid="{7F63943D-FFB9-427F-93A5-35DFAFFAA330}"/>
    <cellStyle name="Примечание 2 4 2 5 6" xfId="14883" xr:uid="{B97EB4F1-D2EC-4CB2-94D4-B7D3FA137827}"/>
    <cellStyle name="Примечание 2 4 2 5 7" xfId="16953" xr:uid="{A68769F6-5936-49FF-A589-49396A582912}"/>
    <cellStyle name="Примечание 2 4 2 5 8" xfId="20179" xr:uid="{3FD47740-DBE8-4AD9-8DC8-82AB40D6F7C0}"/>
    <cellStyle name="Примечание 2 4 2 6" xfId="2781" xr:uid="{2F1A3862-B2B9-4CA8-B075-9DA1B843C672}"/>
    <cellStyle name="Примечание 2 4 2 6 2" xfId="5031" xr:uid="{F9E6D6A4-BA67-467C-A02C-3B713345C8E2}"/>
    <cellStyle name="Примечание 2 4 2 6 3" xfId="6996" xr:uid="{B7E72924-D396-4290-9CE7-281325F406CD}"/>
    <cellStyle name="Примечание 2 4 2 6 4" xfId="9662" xr:uid="{57F29E73-E63F-461F-94ED-9E96CC49F79C}"/>
    <cellStyle name="Примечание 2 4 2 6 5" xfId="12652" xr:uid="{65948D1F-C1F6-4813-ADC7-DE3E4C256EC8}"/>
    <cellStyle name="Примечание 2 4 2 6 6" xfId="13802" xr:uid="{4DD6A150-8EC3-468A-BB7E-6B6AFF5E47A7}"/>
    <cellStyle name="Примечание 2 4 2 6 7" xfId="17084" xr:uid="{03941D0A-36B2-4E20-BC76-B889DE95061B}"/>
    <cellStyle name="Примечание 2 4 2 6 8" xfId="20310" xr:uid="{B3F042DF-93C7-40FE-83FC-4C6F501725E5}"/>
    <cellStyle name="Примечание 2 4 2 7" xfId="507" xr:uid="{EC3F29D3-0631-4786-9195-CC6B7F89DA8D}"/>
    <cellStyle name="Примечание 2 4 2 7 2" xfId="5327" xr:uid="{FD7AB379-DC3C-4713-975D-29E6D1E5DB69}"/>
    <cellStyle name="Примечание 2 4 2 7 3" xfId="9956" xr:uid="{E771C77F-C30E-4CDB-904E-2CAC808605AF}"/>
    <cellStyle name="Примечание 2 4 2 7 4" xfId="12948" xr:uid="{3CA10FBB-3E8F-479C-8449-7442D8EFA0A9}"/>
    <cellStyle name="Примечание 2 4 2 7 5" xfId="13774" xr:uid="{5233623C-39AA-4A61-95F4-DF6078CB0979}"/>
    <cellStyle name="Примечание 2 4 2 7 6" xfId="17377" xr:uid="{73773245-46FA-4146-AFBE-D323625290E3}"/>
    <cellStyle name="Примечание 2 4 2 8" xfId="5515" xr:uid="{A46A03F5-74E2-47C7-BFB1-232D0AC391C4}"/>
    <cellStyle name="Примечание 2 4 2 8 2" xfId="10146" xr:uid="{26AA18CC-3DF4-4225-95C8-3953F20D829E}"/>
    <cellStyle name="Примечание 2 4 2 8 3" xfId="13138" xr:uid="{FC4AA3EF-3ACA-43C2-8C02-A6ED127E6E5B}"/>
    <cellStyle name="Примечание 2 4 2 8 4" xfId="15403" xr:uid="{1D622844-507E-452B-B3FF-59F7DB30D1B5}"/>
    <cellStyle name="Примечание 2 4 2 8 5" xfId="17564" xr:uid="{031EBACD-14D9-422F-9C7A-5D01D781CEDF}"/>
    <cellStyle name="Примечание 2 4 2 9" xfId="6991" xr:uid="{CB0CA558-DC93-4FA9-B05A-97C7542CD306}"/>
    <cellStyle name="Примечание 2 4 20" xfId="17970" xr:uid="{FB452D01-2632-4248-88C2-18ABD4F915EC}"/>
    <cellStyle name="Примечание 2 4 3" xfId="252" xr:uid="{D8740C81-92C0-4F88-A95D-CA7CB90BE952}"/>
    <cellStyle name="Примечание 2 4 3 10" xfId="8413" xr:uid="{C257BADC-713B-4C33-B93D-DE7B12DA47BA}"/>
    <cellStyle name="Примечание 2 4 3 11" xfId="10459" xr:uid="{A1EBFD66-880E-4A1C-9441-04B11A15F0D9}"/>
    <cellStyle name="Примечание 2 4 3 12" xfId="14850" xr:uid="{2889609A-CDC6-4C21-A80B-BFB307F1F5B2}"/>
    <cellStyle name="Примечание 2 4 3 13" xfId="16319" xr:uid="{956A3FC7-BA70-496C-BBEF-81A36CE03BDD}"/>
    <cellStyle name="Примечание 2 4 3 14" xfId="17895" xr:uid="{FB325CD4-2804-4B29-A9BE-5BB238A8FC3F}"/>
    <cellStyle name="Примечание 2 4 3 15" xfId="18130" xr:uid="{87CED50A-BEF3-4B89-97A6-906AC4BEAAB8}"/>
    <cellStyle name="Примечание 2 4 3 2" xfId="1775" xr:uid="{142A8FEB-6AF2-4116-880C-420B7B4863DE}"/>
    <cellStyle name="Примечание 2 4 3 2 2" xfId="4033" xr:uid="{F703CFF7-3226-4015-B5E2-7BD31BEDECD8}"/>
    <cellStyle name="Примечание 2 4 3 2 3" xfId="6998" xr:uid="{8AF4A00B-9CC5-4EC7-9112-C1870FB849D7}"/>
    <cellStyle name="Примечание 2 4 3 2 4" xfId="8658" xr:uid="{F224ED2D-FDC3-403A-9C61-F13DF3C1FA30}"/>
    <cellStyle name="Примечание 2 4 3 2 5" xfId="11648" xr:uid="{19621E28-4408-4245-BCB4-99CF63F51911}"/>
    <cellStyle name="Примечание 2 4 3 2 6" xfId="14786" xr:uid="{21997543-D67F-4D57-AF24-8C4D293C0F4D}"/>
    <cellStyle name="Примечание 2 4 3 2 7" xfId="19310" xr:uid="{3FD32DC3-9E6D-4BED-AC52-34473466FFE3}"/>
    <cellStyle name="Примечание 2 4 3 3" xfId="1948" xr:uid="{FE84BAA7-6649-4DCE-874E-C9401FAD6C76}"/>
    <cellStyle name="Примечание 2 4 3 3 2" xfId="4206" xr:uid="{BFD9E0A5-C6A3-48E3-AE3A-DA490E80618C}"/>
    <cellStyle name="Примечание 2 4 3 3 3" xfId="6999" xr:uid="{A9A2B5AA-CC85-4B6C-9040-58A68154B89E}"/>
    <cellStyle name="Примечание 2 4 3 3 4" xfId="8831" xr:uid="{AEE7C8FF-C7AE-4129-9821-5FE5B23FF146}"/>
    <cellStyle name="Примечание 2 4 3 3 5" xfId="11821" xr:uid="{2A88480C-21BF-4E93-AD6C-90594DB18491}"/>
    <cellStyle name="Примечание 2 4 3 3 6" xfId="13349" xr:uid="{1EEEBDA5-1362-48C3-B4C5-46A49F0E6D5C}"/>
    <cellStyle name="Примечание 2 4 3 3 7" xfId="19483" xr:uid="{A75B0378-6888-4558-BC21-C99986E79609}"/>
    <cellStyle name="Примечание 2 4 3 4" xfId="1176" xr:uid="{27939FF7-D5E9-4B0F-88B0-FA7EE1B9AE05}"/>
    <cellStyle name="Примечание 2 4 3 4 2" xfId="3441" xr:uid="{698E4A45-1A41-4929-B6E7-B8F1DE36C431}"/>
    <cellStyle name="Примечание 2 4 3 4 3" xfId="5780" xr:uid="{B556A519-93F1-4E5A-A682-2E28CE019334}"/>
    <cellStyle name="Примечание 2 4 3 4 4" xfId="7863" xr:uid="{43C28F2D-F637-4FA8-BF0D-91E173E23C1C}"/>
    <cellStyle name="Примечание 2 4 3 4 5" xfId="11048" xr:uid="{A8F29FEE-F339-45CA-A933-24FC30E31FDA}"/>
    <cellStyle name="Примечание 2 4 3 4 6" xfId="15748" xr:uid="{89B6141F-D18B-4729-8734-F617DF74C80C}"/>
    <cellStyle name="Примечание 2 4 3 4 7" xfId="18718" xr:uid="{82CC81D9-C5F8-49A5-BB72-DE779D6E9855}"/>
    <cellStyle name="Примечание 2 4 3 5" xfId="2552" xr:uid="{A0174350-4226-448F-8345-18DBB62A16D8}"/>
    <cellStyle name="Примечание 2 4 3 5 2" xfId="4804" xr:uid="{9E3220CC-8F88-44DA-8DDD-4D2BEC44F562}"/>
    <cellStyle name="Примечание 2 4 3 5 3" xfId="5799" xr:uid="{5E87DC75-0D4B-4AA3-AAFE-95093876CA51}"/>
    <cellStyle name="Примечание 2 4 3 5 4" xfId="9434" xr:uid="{6BC9B6E4-753D-4EA6-B66F-3ACFA2C1E6A7}"/>
    <cellStyle name="Примечание 2 4 3 5 5" xfId="12424" xr:uid="{B1B204A0-325E-40C5-A606-6BDC066BE1A7}"/>
    <cellStyle name="Примечание 2 4 3 5 6" xfId="14339" xr:uid="{A3A10A7D-5486-47A4-8B29-479DD20CF6E3}"/>
    <cellStyle name="Примечание 2 4 3 5 7" xfId="16857" xr:uid="{5769E580-0D22-4162-8E6B-55E76605FCFE}"/>
    <cellStyle name="Примечание 2 4 3 5 8" xfId="20082" xr:uid="{E2961B02-D1F8-48CF-975E-899A88F5555C}"/>
    <cellStyle name="Примечание 2 4 3 6" xfId="2856" xr:uid="{ED02203F-C01A-4FDA-95CF-D0468059A5A3}"/>
    <cellStyle name="Примечание 2 4 3 6 2" xfId="5106" xr:uid="{B0F0A1EE-3733-4B08-99A7-B59DA41FCAA1}"/>
    <cellStyle name="Примечание 2 4 3 6 3" xfId="5819" xr:uid="{6401F62E-3CAE-4BF5-A5DC-ACC0E9D9E4F7}"/>
    <cellStyle name="Примечание 2 4 3 6 4" xfId="9737" xr:uid="{041299B6-65D4-4DD5-AF0E-F7054559AD7E}"/>
    <cellStyle name="Примечание 2 4 3 6 5" xfId="12727" xr:uid="{F7B7BAA3-8416-4453-BE1F-083AB3CD4E16}"/>
    <cellStyle name="Примечание 2 4 3 6 6" xfId="13705" xr:uid="{E2870608-9F7E-4061-AD76-DBC7E1894481}"/>
    <cellStyle name="Примечание 2 4 3 6 7" xfId="17159" xr:uid="{94AEAD98-DC80-4439-B571-AB926B180D0A}"/>
    <cellStyle name="Примечание 2 4 3 6 8" xfId="20385" xr:uid="{55C0CCF3-A68A-4417-B5C0-D4E7C95DA6CD}"/>
    <cellStyle name="Примечание 2 4 3 7" xfId="587" xr:uid="{B0D2B2AE-5C50-4CCE-B657-255DE44FF261}"/>
    <cellStyle name="Примечание 2 4 3 7 2" xfId="5244" xr:uid="{23B403FB-C96A-4C0C-B7FF-4038613EB389}"/>
    <cellStyle name="Примечание 2 4 3 7 3" xfId="9873" xr:uid="{B123E943-25CF-4DE5-B5EE-96C007CFCCC2}"/>
    <cellStyle name="Примечание 2 4 3 7 4" xfId="12865" xr:uid="{5F699A12-918A-4C97-BCBF-8D10519E1A81}"/>
    <cellStyle name="Примечание 2 4 3 7 5" xfId="14846" xr:uid="{393DA8FF-DCAF-416E-B292-3D8C3B639DFC}"/>
    <cellStyle name="Примечание 2 4 3 7 6" xfId="17295" xr:uid="{1D67032D-2305-42AF-AD48-3F4AE3CC3DC4}"/>
    <cellStyle name="Примечание 2 4 3 8" xfId="5590" xr:uid="{9401827D-E1AD-4D63-B564-604B80DF4E25}"/>
    <cellStyle name="Примечание 2 4 3 8 2" xfId="10221" xr:uid="{26A705A2-1589-4A45-8887-8DC6518D8E5F}"/>
    <cellStyle name="Примечание 2 4 3 8 3" xfId="13213" xr:uid="{7DE19506-52DA-4D8E-8C4D-7E67272BC311}"/>
    <cellStyle name="Примечание 2 4 3 8 4" xfId="14159" xr:uid="{626957EC-2650-47A5-91D1-7114CA294A19}"/>
    <cellStyle name="Примечание 2 4 3 8 5" xfId="17639" xr:uid="{FEA19DD7-A861-4574-8B65-637BF64E585C}"/>
    <cellStyle name="Примечание 2 4 3 9" xfId="6997" xr:uid="{4D3522F4-2F57-4F6B-8858-1D5FC19FB619}"/>
    <cellStyle name="Примечание 2 4 4" xfId="667" xr:uid="{788CD33D-C740-43A5-BCB9-F298C3E65F20}"/>
    <cellStyle name="Примечание 2 4 4 10" xfId="18214" xr:uid="{735FE253-E016-48C0-A6BD-A3C02DCEFFE6}"/>
    <cellStyle name="Примечание 2 4 4 2" xfId="2028" xr:uid="{681473D2-8338-4B90-8C14-5E8CE9619BF7}"/>
    <cellStyle name="Примечание 2 4 4 2 2" xfId="4286" xr:uid="{9B4CD40E-055D-4D80-9CC3-71045A9E1782}"/>
    <cellStyle name="Примечание 2 4 4 2 3" xfId="8911" xr:uid="{2F11DF06-8702-439D-9D61-18BED9303B9D}"/>
    <cellStyle name="Примечание 2 4 4 2 4" xfId="11901" xr:uid="{0AF537FF-9697-4984-9A47-547E4D31D4CD}"/>
    <cellStyle name="Примечание 2 4 4 2 5" xfId="14872" xr:uid="{87EEED6C-B913-4D9F-86B5-3CB5B6811AC5}"/>
    <cellStyle name="Примечание 2 4 4 2 6" xfId="19563" xr:uid="{809B2265-1C76-4D59-A84F-541798A28B0E}"/>
    <cellStyle name="Примечание 2 4 4 3" xfId="1256" xr:uid="{E086ED7B-8879-4E16-827E-44B6446423C3}"/>
    <cellStyle name="Примечание 2 4 4 3 2" xfId="3521" xr:uid="{09AA4F1D-EE97-4799-91A2-2163ABD9853F}"/>
    <cellStyle name="Примечание 2 4 4 3 3" xfId="7783" xr:uid="{D5DF437F-C23F-4E0F-8257-ED28301E9C59}"/>
    <cellStyle name="Примечание 2 4 4 3 4" xfId="11128" xr:uid="{8F6F88C4-3279-4D79-9E1C-DD02E30A8E8F}"/>
    <cellStyle name="Примечание 2 4 4 3 5" xfId="8597" xr:uid="{2DCDB7B9-0FE1-4E92-9A3B-706578E2039D}"/>
    <cellStyle name="Примечание 2 4 4 3 6" xfId="18798" xr:uid="{F02A0832-8A3C-44E0-8790-968F393CE392}"/>
    <cellStyle name="Примечание 2 4 4 4" xfId="2937" xr:uid="{5032489C-FB4A-488A-AED9-8F9913E03DB1}"/>
    <cellStyle name="Примечание 2 4 4 5" xfId="7000" xr:uid="{5C3ACD93-C590-47FA-93BD-49FAED4B6F46}"/>
    <cellStyle name="Примечание 2 4 4 6" xfId="8358" xr:uid="{1D8430A5-1B73-40F1-B3C1-54CEAEC5D3F7}"/>
    <cellStyle name="Примечание 2 4 4 7" xfId="10539" xr:uid="{6CEEDD91-3C96-4C19-A0CF-2368AC7C9C93}"/>
    <cellStyle name="Примечание 2 4 4 8" xfId="13844" xr:uid="{CF3C5D06-5CF1-41A4-B227-ABE346CC61A3}"/>
    <cellStyle name="Примечание 2 4 4 9" xfId="16399" xr:uid="{3A76C593-4BA4-4034-BD25-00E64BAA39EE}"/>
    <cellStyle name="Примечание 2 4 5" xfId="788" xr:uid="{E77BE917-5D55-4D82-8733-E4A9C0652155}"/>
    <cellStyle name="Примечание 2 4 5 10" xfId="18335" xr:uid="{DB0FC76C-F7DC-4E15-A08E-2B404BFEE401}"/>
    <cellStyle name="Примечание 2 4 5 2" xfId="2149" xr:uid="{FE561073-A2CC-4D5D-97A6-26B1C2D26DDE}"/>
    <cellStyle name="Примечание 2 4 5 2 2" xfId="4407" xr:uid="{9E2B155E-E2A0-471C-A969-E6A763876265}"/>
    <cellStyle name="Примечание 2 4 5 2 3" xfId="9032" xr:uid="{22F506B4-AFF7-4C64-9066-29097CEE12CB}"/>
    <cellStyle name="Примечание 2 4 5 2 4" xfId="12022" xr:uid="{63DBBA36-6668-4D65-9ACD-0CE4254C19A9}"/>
    <cellStyle name="Примечание 2 4 5 2 5" xfId="14129" xr:uid="{35911A7C-1284-41FC-8BFB-202F2F1A9D85}"/>
    <cellStyle name="Примечание 2 4 5 2 6" xfId="19684" xr:uid="{2582A30A-CAD3-4FBB-84F2-6A74097BE585}"/>
    <cellStyle name="Примечание 2 4 5 3" xfId="1377" xr:uid="{3F53B058-A883-41D5-B4F8-55A75FFDFC57}"/>
    <cellStyle name="Примечание 2 4 5 3 2" xfId="3642" xr:uid="{F3593871-D73B-4DC5-A2D2-79A9111D7257}"/>
    <cellStyle name="Примечание 2 4 5 3 3" xfId="7435" xr:uid="{B46A5B69-A150-4442-A8DA-28B5189A868D}"/>
    <cellStyle name="Примечание 2 4 5 3 4" xfId="11249" xr:uid="{F218362C-3A19-406F-88A3-CBF581DEC4F2}"/>
    <cellStyle name="Примечание 2 4 5 3 5" xfId="15347" xr:uid="{19FE290A-B5AD-4D8B-B12B-C7E67647D832}"/>
    <cellStyle name="Примечание 2 4 5 3 6" xfId="18919" xr:uid="{559783B2-783D-4262-A140-760D86BCB5A9}"/>
    <cellStyle name="Примечание 2 4 5 4" xfId="3058" xr:uid="{96FC93CA-F8AC-43C4-AAEF-7F397966B469}"/>
    <cellStyle name="Примечание 2 4 5 5" xfId="7001" xr:uid="{B761055E-7614-4D87-A08B-C6DF14436A54}"/>
    <cellStyle name="Примечание 2 4 5 6" xfId="7893" xr:uid="{D5A871EB-FED7-4BAF-8BA7-9BAE38B9E64D}"/>
    <cellStyle name="Примечание 2 4 5 7" xfId="10660" xr:uid="{0A9DEE4F-4650-4E27-89AE-E5F8BDD5B6E8}"/>
    <cellStyle name="Примечание 2 4 5 8" xfId="14570" xr:uid="{14163C92-88AD-447C-8C3D-B9960E7FA525}"/>
    <cellStyle name="Примечание 2 4 5 9" xfId="16520" xr:uid="{D4AAEC4C-323E-4467-AD10-3511BB78941A}"/>
    <cellStyle name="Примечание 2 4 6" xfId="864" xr:uid="{D386119D-ABB5-4175-B6BA-996096FB7CE4}"/>
    <cellStyle name="Примечание 2 4 6 10" xfId="18411" xr:uid="{0DA4B0B2-47E1-455B-A857-3B912F2FE85E}"/>
    <cellStyle name="Примечание 2 4 6 2" xfId="2225" xr:uid="{4E56E2CE-9B23-4F8C-85FD-CBB39B771099}"/>
    <cellStyle name="Примечание 2 4 6 2 2" xfId="4483" xr:uid="{6BA4ED4D-05CB-423F-9424-14FD1F5664E1}"/>
    <cellStyle name="Примечание 2 4 6 2 3" xfId="9108" xr:uid="{56EC9575-2FE1-4E87-BCF0-4D8835F40E72}"/>
    <cellStyle name="Примечание 2 4 6 2 4" xfId="12098" xr:uid="{7B31EC57-C0C7-4DC8-A293-E4CA9D59A7E3}"/>
    <cellStyle name="Примечание 2 4 6 2 5" xfId="13720" xr:uid="{6E2A3E2B-F2A1-497E-AEB6-FD2DEC96D6C0}"/>
    <cellStyle name="Примечание 2 4 6 2 6" xfId="19760" xr:uid="{A9232A5A-9101-4CA9-9777-798326E04DB7}"/>
    <cellStyle name="Примечание 2 4 6 3" xfId="1453" xr:uid="{0570579D-1800-4335-A89E-4FE8CB30C73D}"/>
    <cellStyle name="Примечание 2 4 6 3 2" xfId="3718" xr:uid="{BC4F79A1-AE5D-484D-A8B4-BD6CC2A9A017}"/>
    <cellStyle name="Примечание 2 4 6 3 3" xfId="7636" xr:uid="{2DF6FAD5-1C49-4BEE-B607-A192DEF562C9}"/>
    <cellStyle name="Примечание 2 4 6 3 4" xfId="11325" xr:uid="{B995F684-49ED-4F00-AFDB-B3395A5EA531}"/>
    <cellStyle name="Примечание 2 4 6 3 5" xfId="13569" xr:uid="{585D9F66-54F2-4488-A05C-7106E325C931}"/>
    <cellStyle name="Примечание 2 4 6 3 6" xfId="18995" xr:uid="{1CF45A6A-50E2-4019-AA81-DDD03B76D433}"/>
    <cellStyle name="Примечание 2 4 6 4" xfId="3134" xr:uid="{251FFCD7-49C0-416B-A13C-CE0F58C1E401}"/>
    <cellStyle name="Примечание 2 4 6 5" xfId="7002" xr:uid="{1F645587-E76F-4838-9CF2-CB1F0E39D879}"/>
    <cellStyle name="Примечание 2 4 6 6" xfId="7581" xr:uid="{E017FB8E-8859-4F39-A0C5-3037D6F96A21}"/>
    <cellStyle name="Примечание 2 4 6 7" xfId="10736" xr:uid="{1731313C-7774-4127-9CC6-E29E00AE4F6B}"/>
    <cellStyle name="Примечание 2 4 6 8" xfId="13382" xr:uid="{EC8E830D-066C-44DA-A6B2-ED1D213F0BD8}"/>
    <cellStyle name="Примечание 2 4 6 9" xfId="16596" xr:uid="{A682FB27-3A79-4666-A5DA-491E1FFC40A4}"/>
    <cellStyle name="Примечание 2 4 7" xfId="965" xr:uid="{AFE2FC24-929C-423A-83C5-D505A646A0D3}"/>
    <cellStyle name="Примечание 2 4 7 10" xfId="18512" xr:uid="{15F151F6-CD5E-497C-81C1-B7259C6049F7}"/>
    <cellStyle name="Примечание 2 4 7 2" xfId="2326" xr:uid="{5D689C81-5262-4F11-8434-B8AE26BE2E91}"/>
    <cellStyle name="Примечание 2 4 7 2 2" xfId="4584" xr:uid="{7411DD4B-9259-4236-B291-6A2361F5F749}"/>
    <cellStyle name="Примечание 2 4 7 2 3" xfId="9209" xr:uid="{BDE160AD-D307-4049-BB49-0A4864910B3D}"/>
    <cellStyle name="Примечание 2 4 7 2 4" xfId="12199" xr:uid="{F4C8EE58-215E-43AA-AE7C-9173A1D4E646}"/>
    <cellStyle name="Примечание 2 4 7 2 5" xfId="14124" xr:uid="{17B8B726-896E-434A-9912-903E9D4FF87F}"/>
    <cellStyle name="Примечание 2 4 7 2 6" xfId="19861" xr:uid="{7F635F9C-3CDC-4E1A-997B-FA9F2A64C17A}"/>
    <cellStyle name="Примечание 2 4 7 3" xfId="1554" xr:uid="{4D5E4A7E-4944-4ABF-85EA-3FC94C0F823B}"/>
    <cellStyle name="Примечание 2 4 7 3 2" xfId="3819" xr:uid="{C0FED77D-89A6-4E2A-A7E1-63E291C39759}"/>
    <cellStyle name="Примечание 2 4 7 3 3" xfId="7571" xr:uid="{46F8FB61-67DB-4427-91F4-8664C4836B97}"/>
    <cellStyle name="Примечание 2 4 7 3 4" xfId="11426" xr:uid="{B9D34FDD-7CF0-4090-8635-0EDA16427742}"/>
    <cellStyle name="Примечание 2 4 7 3 5" xfId="8601" xr:uid="{C6242D6B-75B7-4014-BB4B-AF9E7BCAFE3A}"/>
    <cellStyle name="Примечание 2 4 7 3 6" xfId="19096" xr:uid="{0AC74698-F681-4858-8B8E-3F5518BAE81A}"/>
    <cellStyle name="Примечание 2 4 7 4" xfId="3235" xr:uid="{3F455A6C-1CA6-4BF7-AC1A-B4E7442120E6}"/>
    <cellStyle name="Примечание 2 4 7 5" xfId="7003" xr:uid="{1BD86F0F-DE87-45DE-B7C1-E53C012FE4C9}"/>
    <cellStyle name="Примечание 2 4 7 6" xfId="8085" xr:uid="{7A98BBAD-3483-49D8-B94C-23F4989988D1}"/>
    <cellStyle name="Примечание 2 4 7 7" xfId="10837" xr:uid="{42A352AD-9D40-4C70-B912-1EAAB423659D}"/>
    <cellStyle name="Примечание 2 4 7 8" xfId="14811" xr:uid="{78A81EE0-9BFC-4A3C-8142-891C30EEF3F0}"/>
    <cellStyle name="Примечание 2 4 7 9" xfId="16697" xr:uid="{840C75A6-4606-4F4C-9F9E-D7DA988D4C24}"/>
    <cellStyle name="Примечание 2 4 8" xfId="1007" xr:uid="{2C8512FE-9C83-44FD-BBB6-AC8FD496DE54}"/>
    <cellStyle name="Примечание 2 4 8 2" xfId="2368" xr:uid="{0CE2868D-5857-45CD-BC46-F05BA92BA44C}"/>
    <cellStyle name="Примечание 2 4 8 2 2" xfId="4626" xr:uid="{12BB5BC3-E3B3-4259-8280-11C7B1FAE256}"/>
    <cellStyle name="Примечание 2 4 8 2 3" xfId="9251" xr:uid="{434FB866-227A-4686-92F2-4EC0AE53886A}"/>
    <cellStyle name="Примечание 2 4 8 2 4" xfId="12241" xr:uid="{61673D91-C378-4328-97B7-05CDBB7A10B1}"/>
    <cellStyle name="Примечание 2 4 8 2 5" xfId="15221" xr:uid="{86BEA43A-C639-41F1-BC44-5320B9057006}"/>
    <cellStyle name="Примечание 2 4 8 2 6" xfId="19903" xr:uid="{55635889-E716-42BC-8907-D8D7D4B5306B}"/>
    <cellStyle name="Примечание 2 4 8 3" xfId="3277" xr:uid="{CC1B147C-2C28-41C7-9AF5-BA7C34C59B39}"/>
    <cellStyle name="Примечание 2 4 8 4" xfId="7004" xr:uid="{32F8C7A0-2812-4D6F-B95D-53D105C4697D}"/>
    <cellStyle name="Примечание 2 4 8 5" xfId="8034" xr:uid="{4700CC04-D505-4186-ADEF-9C1A7E612DE9}"/>
    <cellStyle name="Примечание 2 4 8 6" xfId="10879" xr:uid="{3F6B856D-2D93-41F9-A185-1BB6DB17B2FE}"/>
    <cellStyle name="Примечание 2 4 8 7" xfId="15804" xr:uid="{7D2BDFBA-65A1-4F14-9E7E-C1CD873B2F67}"/>
    <cellStyle name="Примечание 2 4 8 8" xfId="18554" xr:uid="{5DA7887E-BFB3-449F-9853-E8CB9EBA3B73}"/>
    <cellStyle name="Примечание 2 4 9" xfId="1595" xr:uid="{5984281C-F5D6-4064-B427-B42D463254A5}"/>
    <cellStyle name="Примечание 2 4 9 2" xfId="3858" xr:uid="{0D8C71AD-6A33-4D82-995C-4A7F2321E1E0}"/>
    <cellStyle name="Примечание 2 4 9 3" xfId="7508" xr:uid="{E89208D9-52A3-4A61-BA3F-AB6E65E87619}"/>
    <cellStyle name="Примечание 2 4 9 4" xfId="11466" xr:uid="{26F53571-F139-46FA-BBEC-A674A856B8B5}"/>
    <cellStyle name="Примечание 2 4 9 5" xfId="15061" xr:uid="{A08A76F1-2ADC-4E8D-8BEA-E56E1CE8B65C}"/>
    <cellStyle name="Примечание 2 4 9 6" xfId="19135" xr:uid="{96ED3F5B-A756-4C72-A737-7BF8DE2D2331}"/>
    <cellStyle name="Примечание 2 5" xfId="95" xr:uid="{00000000-0005-0000-0000-00006F000000}"/>
    <cellStyle name="Примечание 2 5 10" xfId="2573" xr:uid="{A4522832-9A18-4FAC-875D-590205EB0D4E}"/>
    <cellStyle name="Примечание 2 5 10 2" xfId="4825" xr:uid="{B1A9427A-E373-43CB-9B6D-087191B7DED1}"/>
    <cellStyle name="Примечание 2 5 10 3" xfId="9455" xr:uid="{CA24DF17-2B08-45EB-BAF0-482AA2ECA6A3}"/>
    <cellStyle name="Примечание 2 5 10 4" xfId="12445" xr:uid="{0B90537B-9FB3-4DAA-9C6F-35614814ED1E}"/>
    <cellStyle name="Примечание 2 5 10 5" xfId="15761" xr:uid="{F020B798-6BEC-44BC-9486-1DEC4928E911}"/>
    <cellStyle name="Примечание 2 5 10 6" xfId="16878" xr:uid="{2340176B-3FBE-435F-BA2E-C590CF48ED6A}"/>
    <cellStyle name="Примечание 2 5 10 7" xfId="20103" xr:uid="{1E64D6E2-CEA3-487A-ACA4-B435AC963DF6}"/>
    <cellStyle name="Примечание 2 5 11" xfId="2704" xr:uid="{3EAF3E92-94FA-4690-9D0C-83B0D565365D}"/>
    <cellStyle name="Примечание 2 5 11 2" xfId="4954" xr:uid="{AAC2EC56-3963-463F-9536-F956D9DF3FF6}"/>
    <cellStyle name="Примечание 2 5 11 3" xfId="9585" xr:uid="{B70D5638-B452-419D-A94E-B02982B42AD4}"/>
    <cellStyle name="Примечание 2 5 11 4" xfId="12575" xr:uid="{D1FCA93C-ED5A-4DB5-BAAA-0345E838BC3B}"/>
    <cellStyle name="Примечание 2 5 11 5" xfId="13443" xr:uid="{8BCE6AEA-6523-4D91-B2E9-C3C964CEC3B6}"/>
    <cellStyle name="Примечание 2 5 11 6" xfId="17007" xr:uid="{CC177F15-A24E-4C88-8982-3B5F9184EF05}"/>
    <cellStyle name="Примечание 2 5 11 7" xfId="20233" xr:uid="{8D36E7E9-8FD8-41D6-8664-37F8278F1EFF}"/>
    <cellStyle name="Примечание 2 5 12" xfId="440" xr:uid="{00B81E89-34E4-4353-8386-8D99FB68806C}"/>
    <cellStyle name="Примечание 2 5 12 2" xfId="5293" xr:uid="{89321BA4-70DF-4DF5-AA8D-E6BDD7975400}"/>
    <cellStyle name="Примечание 2 5 12 3" xfId="9922" xr:uid="{F555D2AE-19E6-4E4A-9800-0729E0BC8C86}"/>
    <cellStyle name="Примечание 2 5 12 4" xfId="12914" xr:uid="{4C64E3F3-53D5-48CC-B85D-514D6FEB7D22}"/>
    <cellStyle name="Примечание 2 5 12 5" xfId="14323" xr:uid="{1840B45F-951A-4A3D-8F3A-861EAA73C22C}"/>
    <cellStyle name="Примечание 2 5 12 6" xfId="17343" xr:uid="{826776DD-658C-4F15-9076-40B215712A54}"/>
    <cellStyle name="Примечание 2 5 13" xfId="5438" xr:uid="{E9828A59-DE27-4245-B921-29425094DB6E}"/>
    <cellStyle name="Примечание 2 5 13 2" xfId="10069" xr:uid="{216727D0-5F5A-4A82-B030-F61723C93688}"/>
    <cellStyle name="Примечание 2 5 13 3" xfId="13061" xr:uid="{285B6F81-4759-4C64-8131-49E091BAB293}"/>
    <cellStyle name="Примечание 2 5 13 4" xfId="15838" xr:uid="{725B2A86-0DE1-484B-B017-6E30B937F53C}"/>
    <cellStyle name="Примечание 2 5 13 5" xfId="17487" xr:uid="{40FCBB9B-E1E7-4B02-B2E0-E9E9A2024465}"/>
    <cellStyle name="Примечание 2 5 14" xfId="7005" xr:uid="{56A25234-4098-4074-8A50-865A25A2591A}"/>
    <cellStyle name="Примечание 2 5 15" xfId="8545" xr:uid="{F4270582-A364-47E7-9506-C674D1C429C5}"/>
    <cellStyle name="Примечание 2 5 16" xfId="10312" xr:uid="{E49C904C-25B6-418A-829B-85B5A97512E2}"/>
    <cellStyle name="Примечание 2 5 17" xfId="13304" xr:uid="{F97DAD72-CB54-435B-8FCE-19ACA5F3D04F}"/>
    <cellStyle name="Примечание 2 5 18" xfId="16172" xr:uid="{13A2DEFF-01C9-426F-9BE4-AA44FBC2C598}"/>
    <cellStyle name="Примечание 2 5 19" xfId="17739" xr:uid="{EF9B6292-36B4-48E8-AF8A-654C98A46460}"/>
    <cellStyle name="Примечание 2 5 2" xfId="184" xr:uid="{C767097E-27FF-4CA8-87B0-C4333BE2D63E}"/>
    <cellStyle name="Примечание 2 5 2 10" xfId="8477" xr:uid="{9FA7008D-E3D7-4337-A33F-38EDE84F9DAA}"/>
    <cellStyle name="Примечание 2 5 2 11" xfId="10387" xr:uid="{01322DB9-F39D-41B1-87B7-4C49124AF687}"/>
    <cellStyle name="Примечание 2 5 2 12" xfId="14879" xr:uid="{80343571-2DB0-4C35-BA4B-E09DDE2A38B4}"/>
    <cellStyle name="Примечание 2 5 2 13" xfId="16247" xr:uid="{306E8701-8168-42C0-BE9A-B010884DA15D}"/>
    <cellStyle name="Примечание 2 5 2 14" xfId="17827" xr:uid="{F2AF0F7D-4649-4746-B052-12A7D0F8B549}"/>
    <cellStyle name="Примечание 2 5 2 15" xfId="18063" xr:uid="{00DFB6B6-261C-4101-A33E-15878AAA537F}"/>
    <cellStyle name="Примечание 2 5 2 2" xfId="1708" xr:uid="{C57BE6A5-274A-473E-A4AA-8EB0C7660877}"/>
    <cellStyle name="Примечание 2 5 2 2 2" xfId="3966" xr:uid="{432443A8-29AA-42D3-BFC1-DAF8B96BD4E5}"/>
    <cellStyle name="Примечание 2 5 2 2 3" xfId="7007" xr:uid="{C93BB4A4-4C83-4F9C-97AD-1FA476E61CDB}"/>
    <cellStyle name="Примечание 2 5 2 2 4" xfId="7403" xr:uid="{46954980-C910-41EF-905A-0805C236CD89}"/>
    <cellStyle name="Примечание 2 5 2 2 5" xfId="11580" xr:uid="{3C537AAA-15AF-450E-9FA7-2D7F5FC44D75}"/>
    <cellStyle name="Примечание 2 5 2 2 6" xfId="13991" xr:uid="{8703888D-A3DB-450A-BB5D-827B3B63C775}"/>
    <cellStyle name="Примечание 2 5 2 2 7" xfId="19243" xr:uid="{54941866-FCC5-4FFE-9DA1-2E289DD8FF60}"/>
    <cellStyle name="Примечание 2 5 2 3" xfId="1925" xr:uid="{5BE9EB48-C901-4BD3-AE17-59399B2FD6D0}"/>
    <cellStyle name="Примечание 2 5 2 3 2" xfId="4183" xr:uid="{8B5CABAA-C3B0-4FF1-B35C-A3EA0C739551}"/>
    <cellStyle name="Примечание 2 5 2 3 3" xfId="7008" xr:uid="{A69AA71C-4419-4541-AAE3-65DCCC6B667C}"/>
    <cellStyle name="Примечание 2 5 2 3 4" xfId="8808" xr:uid="{D2EEB20D-1D39-4B04-A873-17C33620C684}"/>
    <cellStyle name="Примечание 2 5 2 3 5" xfId="11798" xr:uid="{F7537CA6-046E-4208-A078-9E5513431080}"/>
    <cellStyle name="Примечание 2 5 2 3 6" xfId="15020" xr:uid="{753F9CAF-B351-4404-A145-458725F98E37}"/>
    <cellStyle name="Примечание 2 5 2 3 7" xfId="19460" xr:uid="{1FDB7386-C0CA-4009-9D33-272FEE7E444F}"/>
    <cellStyle name="Примечание 2 5 2 4" xfId="1104" xr:uid="{BEEC877C-85A7-478B-BAB8-8C3FBB009086}"/>
    <cellStyle name="Примечание 2 5 2 4 2" xfId="3369" xr:uid="{264F552F-8595-4FAF-979C-DBD1AD191128}"/>
    <cellStyle name="Примечание 2 5 2 4 3" xfId="7009" xr:uid="{5256A958-AA5F-488A-AFCD-5EF8C44CE613}"/>
    <cellStyle name="Примечание 2 5 2 4 4" xfId="7300" xr:uid="{4603D832-5431-4362-AB2B-402C2EA62F58}"/>
    <cellStyle name="Примечание 2 5 2 4 5" xfId="10976" xr:uid="{303211DA-0DE3-4898-8DD4-E5FC33D227D4}"/>
    <cellStyle name="Примечание 2 5 2 4 6" xfId="13992" xr:uid="{4DDFB9B1-2B45-42F7-BEDF-D284CE725181}"/>
    <cellStyle name="Примечание 2 5 2 4 7" xfId="18646" xr:uid="{65461F57-21EF-4A51-A628-E250C2DD7668}"/>
    <cellStyle name="Примечание 2 5 2 5" xfId="2493" xr:uid="{EE6EDEC9-82E1-454C-8279-882B3B3F250C}"/>
    <cellStyle name="Примечание 2 5 2 5 2" xfId="4748" xr:uid="{CDBF497F-24A1-4284-91AC-5AF7A1E4E32E}"/>
    <cellStyle name="Примечание 2 5 2 5 3" xfId="7010" xr:uid="{6FC660A1-E1EA-4838-94E9-6CD47FFAB4A4}"/>
    <cellStyle name="Примечание 2 5 2 5 4" xfId="9376" xr:uid="{F64588E3-D4B0-4021-B04B-4AF8A28FD433}"/>
    <cellStyle name="Примечание 2 5 2 5 5" xfId="12366" xr:uid="{49A80660-A442-46C2-A9E7-01A768134F5D}"/>
    <cellStyle name="Примечание 2 5 2 5 6" xfId="15910" xr:uid="{BDAA83E8-262C-4C14-937A-1389428CBD0F}"/>
    <cellStyle name="Примечание 2 5 2 5 7" xfId="16801" xr:uid="{5DE6F307-8240-44B7-82CB-BBF6B41DCD04}"/>
    <cellStyle name="Примечание 2 5 2 5 8" xfId="20025" xr:uid="{C9EDA958-F770-431C-84C1-4DDC4A7A26B6}"/>
    <cellStyle name="Примечание 2 5 2 6" xfId="2789" xr:uid="{527FD6F8-5435-4246-B880-3A8D3841EDBE}"/>
    <cellStyle name="Примечание 2 5 2 6 2" xfId="5039" xr:uid="{F5A61200-F317-4C3B-A831-A85F2B79D9EA}"/>
    <cellStyle name="Примечание 2 5 2 6 3" xfId="7011" xr:uid="{44C2B16E-B38B-441D-BE92-F8AF4E9E4B83}"/>
    <cellStyle name="Примечание 2 5 2 6 4" xfId="9670" xr:uid="{C2F6A962-057A-4DFC-BEAA-49EF6B80A907}"/>
    <cellStyle name="Примечание 2 5 2 6 5" xfId="12660" xr:uid="{70A67E99-AEA3-4FFE-96B4-D8488C92197A}"/>
    <cellStyle name="Примечание 2 5 2 6 6" xfId="14866" xr:uid="{D5D8CCEA-0B4E-4DD7-9451-02159B2465F9}"/>
    <cellStyle name="Примечание 2 5 2 6 7" xfId="17092" xr:uid="{A49CB9DD-9EFF-439B-B14D-F9852D1FC4D0}"/>
    <cellStyle name="Примечание 2 5 2 6 8" xfId="20318" xr:uid="{6BD74B85-2198-4617-A3E7-0A7907488372}"/>
    <cellStyle name="Примечание 2 5 2 7" xfId="515" xr:uid="{2B35C7D1-E75C-4932-905F-A7EC1AEDF110}"/>
    <cellStyle name="Примечание 2 5 2 7 2" xfId="5283" xr:uid="{55D0C1FE-6DAD-4064-A79D-E8B7569CC966}"/>
    <cellStyle name="Примечание 2 5 2 7 3" xfId="9912" xr:uid="{211DBC66-36AB-476E-80EE-8211415055E3}"/>
    <cellStyle name="Примечание 2 5 2 7 4" xfId="12904" xr:uid="{E20A4DEB-4CD3-4B62-80E9-AC33743C3694}"/>
    <cellStyle name="Примечание 2 5 2 7 5" xfId="15909" xr:uid="{F828811C-ECD7-4378-98D9-6AAD1ADF2CC1}"/>
    <cellStyle name="Примечание 2 5 2 7 6" xfId="17333" xr:uid="{D3174E34-E789-4026-A220-A27375D4E6FD}"/>
    <cellStyle name="Примечание 2 5 2 8" xfId="5523" xr:uid="{18B49B61-7141-4176-982B-77F66582F868}"/>
    <cellStyle name="Примечание 2 5 2 8 2" xfId="10154" xr:uid="{3C61C75F-D983-42C3-8DD8-4604ABC41A65}"/>
    <cellStyle name="Примечание 2 5 2 8 3" xfId="13146" xr:uid="{11D4E63C-4A7C-4728-A542-74779B274AB1}"/>
    <cellStyle name="Примечание 2 5 2 8 4" xfId="15298" xr:uid="{CE2DB2C7-9DFF-47AC-91EF-11FC50DFFDFA}"/>
    <cellStyle name="Примечание 2 5 2 8 5" xfId="17572" xr:uid="{68DDFB88-FE81-45B5-B84F-76AF42E7EF2D}"/>
    <cellStyle name="Примечание 2 5 2 9" xfId="7006" xr:uid="{77BD0BCB-3469-4C70-94A2-76CCB9FD513B}"/>
    <cellStyle name="Примечание 2 5 20" xfId="17978" xr:uid="{BE84F52B-5F0E-4F45-ADFA-18BA682AB8D8}"/>
    <cellStyle name="Примечание 2 5 3" xfId="260" xr:uid="{AFCF6742-5DAF-490F-89CD-77D1CE3FCBAA}"/>
    <cellStyle name="Примечание 2 5 3 10" xfId="8409" xr:uid="{44A389D5-8443-4C40-B8DD-0B9D8DD9001A}"/>
    <cellStyle name="Примечание 2 5 3 11" xfId="10467" xr:uid="{D9B826B1-559F-4045-8366-749F47C86F2E}"/>
    <cellStyle name="Примечание 2 5 3 12" xfId="14605" xr:uid="{8F10684B-ED29-48F9-9865-5E7738A5E025}"/>
    <cellStyle name="Примечание 2 5 3 13" xfId="16327" xr:uid="{460F6B32-0833-44A5-8B36-89DA583C3A00}"/>
    <cellStyle name="Примечание 2 5 3 14" xfId="17903" xr:uid="{846FE315-18BC-4988-847A-4C25F3F87A85}"/>
    <cellStyle name="Примечание 2 5 3 15" xfId="18138" xr:uid="{6D25A27F-1F72-4413-AB6D-CA0BBF3ABD3A}"/>
    <cellStyle name="Примечание 2 5 3 2" xfId="1783" xr:uid="{4B6879DD-B07F-4806-A396-9254977BE509}"/>
    <cellStyle name="Примечание 2 5 3 2 2" xfId="4041" xr:uid="{D149811E-35A3-442C-AA85-440BFD04DAE1}"/>
    <cellStyle name="Примечание 2 5 3 2 3" xfId="7013" xr:uid="{B299A600-A1D0-49C9-B92D-CFC614F86948}"/>
    <cellStyle name="Примечание 2 5 3 2 4" xfId="8666" xr:uid="{53C229F6-4ED5-4E34-A870-FD9D5E9D7783}"/>
    <cellStyle name="Примечание 2 5 3 2 5" xfId="11656" xr:uid="{2DC4BC71-5EB5-413E-8C72-447FACF1CB1E}"/>
    <cellStyle name="Примечание 2 5 3 2 6" xfId="14455" xr:uid="{7D8D708F-FC5A-4535-A2A3-D4F887ADFDA4}"/>
    <cellStyle name="Примечание 2 5 3 2 7" xfId="19318" xr:uid="{60F67B23-B60A-446E-907D-12376A6373C6}"/>
    <cellStyle name="Примечание 2 5 3 3" xfId="1956" xr:uid="{6DC08D00-8027-4E93-9B71-1DAB8794F500}"/>
    <cellStyle name="Примечание 2 5 3 3 2" xfId="4214" xr:uid="{129D7485-DF75-400C-BC25-A290388F324E}"/>
    <cellStyle name="Примечание 2 5 3 3 3" xfId="7014" xr:uid="{A33422DE-C333-47F5-8C11-4D13D290A7F9}"/>
    <cellStyle name="Примечание 2 5 3 3 4" xfId="8839" xr:uid="{2D1D9E90-5E26-4C43-BCA6-AA4F9E644AC8}"/>
    <cellStyle name="Примечание 2 5 3 3 5" xfId="11829" xr:uid="{89EA8D68-6EFD-4AF1-B1EF-420837904BCA}"/>
    <cellStyle name="Примечание 2 5 3 3 6" xfId="13841" xr:uid="{F0319518-E2DB-46BC-9AB5-0D5CCEEFCC77}"/>
    <cellStyle name="Примечание 2 5 3 3 7" xfId="19491" xr:uid="{5A3BDC44-5405-430D-9775-84E445EF4F69}"/>
    <cellStyle name="Примечание 2 5 3 4" xfId="1184" xr:uid="{B1BF12A8-F5B0-4A35-9150-340049D920C5}"/>
    <cellStyle name="Примечание 2 5 3 4 2" xfId="3449" xr:uid="{99E64061-C93B-4ECC-A40F-4C865B4B339E}"/>
    <cellStyle name="Примечание 2 5 3 4 3" xfId="5933" xr:uid="{ADB64361-2615-4288-926C-5028D2ACA394}"/>
    <cellStyle name="Примечание 2 5 3 4 4" xfId="7283" xr:uid="{7DE1DC62-E2BA-4A8F-B2E0-5D9C90339E2B}"/>
    <cellStyle name="Примечание 2 5 3 4 5" xfId="11056" xr:uid="{7D168D24-1E2B-4599-8F72-D2A4BBFEBF2B}"/>
    <cellStyle name="Примечание 2 5 3 4 6" xfId="15773" xr:uid="{8BDB7B7E-5837-4465-9C46-1C6AAE8B5020}"/>
    <cellStyle name="Примечание 2 5 3 4 7" xfId="18726" xr:uid="{FAEE7FDF-DEA9-44E7-94DE-C224FA612214}"/>
    <cellStyle name="Примечание 2 5 3 5" xfId="2591" xr:uid="{EA3465A2-A3B7-4934-A7BB-B9625488A327}"/>
    <cellStyle name="Примечание 2 5 3 5 2" xfId="4842" xr:uid="{5EF05001-D849-4CE0-9DE9-6D11D118F30E}"/>
    <cellStyle name="Примечание 2 5 3 5 3" xfId="5936" xr:uid="{C146F666-6A17-48FE-AD09-F3DBD9BED6C7}"/>
    <cellStyle name="Примечание 2 5 3 5 4" xfId="9473" xr:uid="{BDDABC3E-B288-4552-8248-8C8702E1E965}"/>
    <cellStyle name="Примечание 2 5 3 5 5" xfId="12463" xr:uid="{549DC1F3-BB37-43AC-A625-3C9FACF05C61}"/>
    <cellStyle name="Примечание 2 5 3 5 6" xfId="14062" xr:uid="{8BADDE89-5EDE-4FB3-AAC0-B7B33750ABA2}"/>
    <cellStyle name="Примечание 2 5 3 5 7" xfId="16895" xr:uid="{05D3ECC0-FC82-4A96-BF75-EA4E9F369393}"/>
    <cellStyle name="Примечание 2 5 3 5 8" xfId="20120" xr:uid="{1DA30808-90F5-4112-BB57-5054DF870CD8}"/>
    <cellStyle name="Примечание 2 5 3 6" xfId="2864" xr:uid="{056D0432-469D-41E2-9007-568B62383362}"/>
    <cellStyle name="Примечание 2 5 3 6 2" xfId="5114" xr:uid="{B536E392-EBBB-4837-A14E-01819DF3374F}"/>
    <cellStyle name="Примечание 2 5 3 6 3" xfId="5939" xr:uid="{6BE3F21B-6513-404C-96A3-92951F202701}"/>
    <cellStyle name="Примечание 2 5 3 6 4" xfId="9745" xr:uid="{883636A7-45C2-4677-A2FE-670B077C65F9}"/>
    <cellStyle name="Примечание 2 5 3 6 5" xfId="12735" xr:uid="{0526DAE7-35F1-46FB-84C4-9D3B62B95366}"/>
    <cellStyle name="Примечание 2 5 3 6 6" xfId="15743" xr:uid="{D30C493E-493E-4A5D-AC3A-27EF0CC02AD4}"/>
    <cellStyle name="Примечание 2 5 3 6 7" xfId="17167" xr:uid="{2814A5A3-AB9A-485E-806A-478AA6D5CB89}"/>
    <cellStyle name="Примечание 2 5 3 6 8" xfId="20393" xr:uid="{99057AA8-2829-4556-912D-D7E048AB2433}"/>
    <cellStyle name="Примечание 2 5 3 7" xfId="595" xr:uid="{9C97088F-4F24-400A-8150-7684BF815022}"/>
    <cellStyle name="Примечание 2 5 3 7 2" xfId="5360" xr:uid="{B16E1F3B-77EC-45BB-9E22-696E45ECD2E1}"/>
    <cellStyle name="Примечание 2 5 3 7 3" xfId="9989" xr:uid="{ED991226-D775-45FB-ADB3-B718522680B1}"/>
    <cellStyle name="Примечание 2 5 3 7 4" xfId="12981" xr:uid="{653C3EB6-5E69-44EB-8FD1-9116F9B87822}"/>
    <cellStyle name="Примечание 2 5 3 7 5" xfId="13832" xr:uid="{D510F4E7-ECB5-46A2-B942-BB3F6CD2E19D}"/>
    <cellStyle name="Примечание 2 5 3 7 6" xfId="17410" xr:uid="{0DB9C02E-4B55-4D85-9C10-A68C585912D3}"/>
    <cellStyle name="Примечание 2 5 3 8" xfId="5598" xr:uid="{167E327E-AE40-4947-84F7-FEAA37643C35}"/>
    <cellStyle name="Примечание 2 5 3 8 2" xfId="10229" xr:uid="{6D3F1876-6968-4375-A146-51DD73B24BD9}"/>
    <cellStyle name="Примечание 2 5 3 8 3" xfId="13221" xr:uid="{A3BB682C-48DD-4B58-AC36-440E084724D7}"/>
    <cellStyle name="Примечание 2 5 3 8 4" xfId="12343" xr:uid="{302698E8-C2AE-4E38-8662-CE8260C712ED}"/>
    <cellStyle name="Примечание 2 5 3 8 5" xfId="17647" xr:uid="{E7D97FA8-AA07-49BB-B33C-DC0847239A86}"/>
    <cellStyle name="Примечание 2 5 3 9" xfId="7012" xr:uid="{EA217B8E-85C3-4CFF-9F1D-9CF9C7D4FD53}"/>
    <cellStyle name="Примечание 2 5 4" xfId="675" xr:uid="{98D4080A-B3EC-4CC9-8338-D35D3C20C8AD}"/>
    <cellStyle name="Примечание 2 5 4 10" xfId="18222" xr:uid="{8D806BA6-E1A6-4A20-91DB-3F2D9CD5AE07}"/>
    <cellStyle name="Примечание 2 5 4 2" xfId="2036" xr:uid="{F27EE555-BA7D-4EC6-A03D-242BF4669312}"/>
    <cellStyle name="Примечание 2 5 4 2 2" xfId="4294" xr:uid="{9170CA1C-DF1C-4F0B-882A-ABBB7C720DFA}"/>
    <cellStyle name="Примечание 2 5 4 2 3" xfId="8919" xr:uid="{87C0C81F-B5E6-4710-BFF2-5BAFFB0CCFC0}"/>
    <cellStyle name="Примечание 2 5 4 2 4" xfId="11909" xr:uid="{7CFDF2C9-5614-4EDD-9EC2-CFE9A9CBCD6D}"/>
    <cellStyle name="Примечание 2 5 4 2 5" xfId="14627" xr:uid="{E122924D-EF73-43C4-BB5E-A5B8751CF3D3}"/>
    <cellStyle name="Примечание 2 5 4 2 6" xfId="19571" xr:uid="{6B47DFDB-CA59-4AF0-92C7-D756DA4A79AB}"/>
    <cellStyle name="Примечание 2 5 4 3" xfId="1264" xr:uid="{10619214-51F5-400A-B9BA-22944C30E125}"/>
    <cellStyle name="Примечание 2 5 4 3 2" xfId="3529" xr:uid="{64FD5B48-7A6B-4D4F-AF17-2D202BB0A955}"/>
    <cellStyle name="Примечание 2 5 4 3 3" xfId="7775" xr:uid="{9B0A46F5-B6A6-42AB-A387-0FB705A68356}"/>
    <cellStyle name="Примечание 2 5 4 3 4" xfId="11136" xr:uid="{3F3910A4-8FAD-44BF-A529-13FF4EC2F27E}"/>
    <cellStyle name="Примечание 2 5 4 3 5" xfId="15873" xr:uid="{A7BDA42B-53C5-462D-9CC5-DF45ACC73089}"/>
    <cellStyle name="Примечание 2 5 4 3 6" xfId="18806" xr:uid="{A4DB6036-9A3C-4EB3-8744-23AB3FD54706}"/>
    <cellStyle name="Примечание 2 5 4 4" xfId="2945" xr:uid="{67B40734-5590-4BA9-B335-749D67018686}"/>
    <cellStyle name="Примечание 2 5 4 5" xfId="5713" xr:uid="{19E7F314-45E3-4F4E-B669-1D2B42886DFC}"/>
    <cellStyle name="Примечание 2 5 4 6" xfId="8349" xr:uid="{44B021D5-2D48-46C6-AF7B-8078DB3F0E9C}"/>
    <cellStyle name="Примечание 2 5 4 7" xfId="10547" xr:uid="{809554EF-D6F6-4D25-911B-153D0DCC8C6D}"/>
    <cellStyle name="Примечание 2 5 4 8" xfId="14951" xr:uid="{2DEB0245-D545-4F01-BBE3-D66E878D953B}"/>
    <cellStyle name="Примечание 2 5 4 9" xfId="16407" xr:uid="{BA9F799A-BDA1-40B5-BF0D-13BA32372E75}"/>
    <cellStyle name="Примечание 2 5 5" xfId="796" xr:uid="{D4E7A34D-8153-4BFC-9E9F-7A736B60BBD6}"/>
    <cellStyle name="Примечание 2 5 5 10" xfId="18343" xr:uid="{558BF068-C8EA-4E18-B65A-2BEDA07F5482}"/>
    <cellStyle name="Примечание 2 5 5 2" xfId="2157" xr:uid="{CA114C55-263F-47EC-8DD1-76482280CEBA}"/>
    <cellStyle name="Примечание 2 5 5 2 2" xfId="4415" xr:uid="{4CBDC600-C3F0-4340-B28A-6FF8AF778988}"/>
    <cellStyle name="Примечание 2 5 5 2 3" xfId="9040" xr:uid="{3DAC78F3-216D-4178-BA67-9B3D1DB5CE7E}"/>
    <cellStyle name="Примечание 2 5 5 2 4" xfId="12030" xr:uid="{46597B3A-976F-483E-B2FE-6DBBF2571A3B}"/>
    <cellStyle name="Примечание 2 5 5 2 5" xfId="13891" xr:uid="{31E4440E-080D-4F62-9FC9-F05D4705D9AF}"/>
    <cellStyle name="Примечание 2 5 5 2 6" xfId="19692" xr:uid="{A674878D-C714-471A-9205-27188EAAA1BA}"/>
    <cellStyle name="Примечание 2 5 5 3" xfId="1385" xr:uid="{167081D7-0562-49D3-83A0-C2808BE19409}"/>
    <cellStyle name="Примечание 2 5 5 3 2" xfId="3650" xr:uid="{27150321-554D-453A-AFDA-02C11823C268}"/>
    <cellStyle name="Примечание 2 5 5 3 3" xfId="7676" xr:uid="{B64B6B28-EC53-46E8-9188-42D90CDDDFA4}"/>
    <cellStyle name="Примечание 2 5 5 3 4" xfId="11257" xr:uid="{7ED6964C-EE0D-4B69-9ED0-D66C978F856E}"/>
    <cellStyle name="Примечание 2 5 5 3 5" xfId="15418" xr:uid="{95DBCAB6-DB6D-429D-808B-53EC07D8392B}"/>
    <cellStyle name="Примечание 2 5 5 3 6" xfId="18927" xr:uid="{E0F15338-FF3B-4008-BEB3-38DFB848673C}"/>
    <cellStyle name="Примечание 2 5 5 4" xfId="3066" xr:uid="{BFEDFD03-2F11-46E3-9550-943299A79E61}"/>
    <cellStyle name="Примечание 2 5 5 5" xfId="7015" xr:uid="{885BD00D-93C4-4294-92F8-E72DB7BE0FAE}"/>
    <cellStyle name="Примечание 2 5 5 6" xfId="8240" xr:uid="{05D243B2-B952-4D07-B5F9-9A670E281050}"/>
    <cellStyle name="Примечание 2 5 5 7" xfId="10668" xr:uid="{BFE5DB7F-A51C-4076-B763-2D83D21582AD}"/>
    <cellStyle name="Примечание 2 5 5 8" xfId="14496" xr:uid="{1C0D285D-6B50-42A4-96FB-6F222D3D2577}"/>
    <cellStyle name="Примечание 2 5 5 9" xfId="16528" xr:uid="{A04AED99-9E77-4B12-BF17-6BFA83FA443B}"/>
    <cellStyle name="Примечание 2 5 6" xfId="872" xr:uid="{42639777-B56B-41A4-ABE5-6DE208F4B6EE}"/>
    <cellStyle name="Примечание 2 5 6 10" xfId="18419" xr:uid="{77F4BEA2-1467-4365-88E1-C8AABA121F4B}"/>
    <cellStyle name="Примечание 2 5 6 2" xfId="2233" xr:uid="{1AC55ED9-FFA0-4E59-B321-AB9AC3514A8D}"/>
    <cellStyle name="Примечание 2 5 6 2 2" xfId="4491" xr:uid="{1FF96D35-ED70-4B5F-A835-86FE9A0AA2BD}"/>
    <cellStyle name="Примечание 2 5 6 2 3" xfId="9116" xr:uid="{26C89D30-6654-4F17-BA19-BC1BFAD99294}"/>
    <cellStyle name="Примечание 2 5 6 2 4" xfId="12106" xr:uid="{F0F4A53A-5483-4931-B25F-650FD4D557DC}"/>
    <cellStyle name="Примечание 2 5 6 2 5" xfId="15713" xr:uid="{E724D739-1084-4795-B272-F4826FCF4816}"/>
    <cellStyle name="Примечание 2 5 6 2 6" xfId="19768" xr:uid="{99AD56F2-674A-4913-AD87-273BA64F4113}"/>
    <cellStyle name="Примечание 2 5 6 3" xfId="1461" xr:uid="{6D851C5D-DA27-41E0-9921-499A8BCE53F1}"/>
    <cellStyle name="Примечание 2 5 6 3 2" xfId="3726" xr:uid="{54105970-674E-4D76-8424-57B884FCB8BA}"/>
    <cellStyle name="Примечание 2 5 6 3 3" xfId="7509" xr:uid="{BF33E0A5-7DCE-4F37-8E36-BF2F6F4AABE8}"/>
    <cellStyle name="Примечание 2 5 6 3 4" xfId="11333" xr:uid="{B55D11AB-D734-404C-844C-57EF33E76383}"/>
    <cellStyle name="Примечание 2 5 6 3 5" xfId="14859" xr:uid="{E309D22E-C292-42C6-B12B-834E0499598D}"/>
    <cellStyle name="Примечание 2 5 6 3 6" xfId="19003" xr:uid="{4A6F7F31-CB9E-44B3-A0D4-1B30EA0CB516}"/>
    <cellStyle name="Примечание 2 5 6 4" xfId="3142" xr:uid="{1B441248-0BE2-4EEB-B6F4-CDC3A7DD5EF5}"/>
    <cellStyle name="Примечание 2 5 6 5" xfId="7016" xr:uid="{1909037E-005C-4C25-BEE0-BDDADB1AE0AF}"/>
    <cellStyle name="Примечание 2 5 6 6" xfId="8167" xr:uid="{DF78B260-5105-4835-AF98-A6F136A30AC2}"/>
    <cellStyle name="Примечание 2 5 6 7" xfId="10744" xr:uid="{F5BA642F-390B-4075-8C46-51522D3397F9}"/>
    <cellStyle name="Примечание 2 5 6 8" xfId="13855" xr:uid="{EB99C5EE-C8B2-4CCA-AD62-3638AD089ECF}"/>
    <cellStyle name="Примечание 2 5 6 9" xfId="16604" xr:uid="{2E6364FF-D253-46B7-98D8-F8BB31666874}"/>
    <cellStyle name="Примечание 2 5 7" xfId="946" xr:uid="{49B89B47-2BEF-478D-BC22-1CCF93548509}"/>
    <cellStyle name="Примечание 2 5 7 10" xfId="18493" xr:uid="{BE1D4855-7F74-4AC4-86E3-33F8ABBC6EBD}"/>
    <cellStyle name="Примечание 2 5 7 2" xfId="2307" xr:uid="{1DDD24A3-BCE0-45DE-9B21-C17C3A5B997A}"/>
    <cellStyle name="Примечание 2 5 7 2 2" xfId="4565" xr:uid="{FB313F30-08D0-41D8-81A1-36EDEEF7C24A}"/>
    <cellStyle name="Примечание 2 5 7 2 3" xfId="9190" xr:uid="{23BCC6ED-8407-4151-8584-101356362ADE}"/>
    <cellStyle name="Примечание 2 5 7 2 4" xfId="12180" xr:uid="{B1FD66F7-B667-4460-862E-7502E3FDC66D}"/>
    <cellStyle name="Примечание 2 5 7 2 5" xfId="15885" xr:uid="{C8334E62-7DAF-4314-99ED-010F31DF5E49}"/>
    <cellStyle name="Примечание 2 5 7 2 6" xfId="19842" xr:uid="{1729057A-04BC-4960-8EB7-BF43B1EAB15B}"/>
    <cellStyle name="Примечание 2 5 7 3" xfId="1535" xr:uid="{71910C43-5DD9-4E9A-B355-FEB257DA33CD}"/>
    <cellStyle name="Примечание 2 5 7 3 2" xfId="3800" xr:uid="{8CE7C096-D46E-446E-B99B-F647428952B0}"/>
    <cellStyle name="Примечание 2 5 7 3 3" xfId="7391" xr:uid="{92145FEA-3261-471D-A7CA-23BA2210A66C}"/>
    <cellStyle name="Примечание 2 5 7 3 4" xfId="11407" xr:uid="{30975F0D-5E28-4976-B754-297ABFDB9F3A}"/>
    <cellStyle name="Примечание 2 5 7 3 5" xfId="15811" xr:uid="{324594B4-CB13-4CED-8D3E-464757F310CD}"/>
    <cellStyle name="Примечание 2 5 7 3 6" xfId="19077" xr:uid="{402D750B-84FF-4C6C-A66F-C1D93E104CB4}"/>
    <cellStyle name="Примечание 2 5 7 4" xfId="3216" xr:uid="{C15F5A21-84E6-48DE-8F2B-0270B989BFFA}"/>
    <cellStyle name="Примечание 2 5 7 5" xfId="7017" xr:uid="{240B6F0D-3233-4B83-B472-AC6D62F0972D}"/>
    <cellStyle name="Примечание 2 5 7 6" xfId="8096" xr:uid="{7B075B9F-BAE1-429A-9723-232148CB0893}"/>
    <cellStyle name="Примечание 2 5 7 7" xfId="10818" xr:uid="{31FA21A3-F3DE-42AC-8237-5AFCEBEEA819}"/>
    <cellStyle name="Примечание 2 5 7 8" xfId="14561" xr:uid="{1C8F999F-4B70-4FB2-ACAD-149310C6B2B2}"/>
    <cellStyle name="Примечание 2 5 7 9" xfId="16678" xr:uid="{04AEAE60-A5D6-44AB-AFDB-2CEDBE76C7EE}"/>
    <cellStyle name="Примечание 2 5 8" xfId="1015" xr:uid="{F8E09F86-79C9-4264-9F9D-10677970235B}"/>
    <cellStyle name="Примечание 2 5 8 2" xfId="2376" xr:uid="{AEBC2F29-D7A7-482A-A437-AAEA15DCF4BA}"/>
    <cellStyle name="Примечание 2 5 8 2 2" xfId="4634" xr:uid="{2000D4E7-7402-41BB-A492-D01A7E00B2C1}"/>
    <cellStyle name="Примечание 2 5 8 2 3" xfId="9259" xr:uid="{A2E2C0BA-8D26-4C56-83A7-6C4DB8647452}"/>
    <cellStyle name="Примечание 2 5 8 2 4" xfId="12249" xr:uid="{66DE3019-C087-41BC-84A6-7BE1223C2CAD}"/>
    <cellStyle name="Примечание 2 5 8 2 5" xfId="15375" xr:uid="{ED2DBD8D-D5DD-4CDF-8519-6DA01A0F665D}"/>
    <cellStyle name="Примечание 2 5 8 2 6" xfId="19911" xr:uid="{FEF1DE8B-6DFF-49FB-9C33-CC52E64E8E65}"/>
    <cellStyle name="Примечание 2 5 8 3" xfId="3285" xr:uid="{6C5D5C14-1A62-40A2-9C05-323F8B7FD726}"/>
    <cellStyle name="Примечание 2 5 8 4" xfId="7018" xr:uid="{FFDA03CA-1E02-46DA-A84B-3E5F761DBD4F}"/>
    <cellStyle name="Примечание 2 5 8 5" xfId="8027" xr:uid="{12C248DE-02B8-4F0C-8674-7F48BE60BE8D}"/>
    <cellStyle name="Примечание 2 5 8 6" xfId="10887" xr:uid="{3512A6B1-F9F2-4C16-A19C-531524498CA7}"/>
    <cellStyle name="Примечание 2 5 8 7" xfId="15719" xr:uid="{39F87FF7-7831-465F-B410-DDDCDD14618C}"/>
    <cellStyle name="Примечание 2 5 8 8" xfId="18562" xr:uid="{8A23E861-F072-44C9-82C6-52D8F444D5DA}"/>
    <cellStyle name="Примечание 2 5 9" xfId="1914" xr:uid="{5A7A1F63-75F6-4653-9C04-B568D7DFA743}"/>
    <cellStyle name="Примечание 2 5 9 2" xfId="4172" xr:uid="{B790AD2C-E4D1-4F59-B001-C35C50D3837B}"/>
    <cellStyle name="Примечание 2 5 9 3" xfId="8797" xr:uid="{CD6E5D00-F19B-4D62-9D71-913AE4529649}"/>
    <cellStyle name="Примечание 2 5 9 4" xfId="11787" xr:uid="{68C32E87-A685-417A-97D1-A2156D99C052}"/>
    <cellStyle name="Примечание 2 5 9 5" xfId="15757" xr:uid="{EDBC4CEC-EDB2-4499-A4B7-C163A86516ED}"/>
    <cellStyle name="Примечание 2 5 9 6" xfId="19449" xr:uid="{880A0757-6706-4954-81DF-CA6287F857DB}"/>
    <cellStyle name="Примечание 2 6" xfId="154" xr:uid="{27CB5A2B-8502-4077-B437-99E5A543FA6D}"/>
    <cellStyle name="Примечание 2 6 10" xfId="8575" xr:uid="{B8CE9CF3-B185-4A34-B0CE-8507DCBB3135}"/>
    <cellStyle name="Примечание 2 6 11" xfId="10276" xr:uid="{5D775EA0-A7F7-4653-A38B-C8E9FE8B47AB}"/>
    <cellStyle name="Примечание 2 6 12" xfId="15421" xr:uid="{E957AACC-3BEE-418F-8364-3B418D9E4B94}"/>
    <cellStyle name="Примечание 2 6 13" xfId="13894" xr:uid="{1E8B6AB6-57C8-4EE4-BFCE-EF86BE0DE3AB}"/>
    <cellStyle name="Примечание 2 6 14" xfId="17797" xr:uid="{9FAFB542-D527-44EE-B3C6-D010DE6B8D40}"/>
    <cellStyle name="Примечание 2 6 15" xfId="18034" xr:uid="{96C9680F-3F90-4437-B7FE-DE5687D3BEDB}"/>
    <cellStyle name="Примечание 2 6 2" xfId="1678" xr:uid="{C3CA5591-6B77-44BD-93D5-30ED87B14965}"/>
    <cellStyle name="Примечание 2 6 2 2" xfId="3937" xr:uid="{E6B8D8C9-D365-4208-B1B7-95E6B96AAAF8}"/>
    <cellStyle name="Примечание 2 6 2 3" xfId="7020" xr:uid="{1CE1D1B3-3F56-40C0-B28B-88E5BCD947C5}"/>
    <cellStyle name="Примечание 2 6 2 4" xfId="7452" xr:uid="{F7F323C9-95F8-4A89-A05F-602B210E7101}"/>
    <cellStyle name="Примечание 2 6 2 5" xfId="11550" xr:uid="{7B171411-CD89-4C4C-A5B3-66358B0E051D}"/>
    <cellStyle name="Примечание 2 6 2 6" xfId="14011" xr:uid="{26DFD9E0-4671-48EC-83DA-22243C075961}"/>
    <cellStyle name="Примечание 2 6 2 7" xfId="19214" xr:uid="{6B545B7D-A6E4-4C49-A1F1-78D0E28A7582}"/>
    <cellStyle name="Примечание 2 6 3" xfId="1882" xr:uid="{3CEFC900-C68C-4E8C-9376-7B263D762594}"/>
    <cellStyle name="Примечание 2 6 3 2" xfId="4140" xr:uid="{2CEB13D7-9D53-44BC-B13A-9FB450D00387}"/>
    <cellStyle name="Примечание 2 6 3 3" xfId="7021" xr:uid="{151FC4F4-952F-4521-9339-42881EF0EFDF}"/>
    <cellStyle name="Примечание 2 6 3 4" xfId="8765" xr:uid="{D45ED2BE-9307-4ECB-9E65-C9E5F9F7CA2C}"/>
    <cellStyle name="Примечание 2 6 3 5" xfId="11755" xr:uid="{D10CB619-C2FC-44EC-B03F-D049E8870B44}"/>
    <cellStyle name="Примечание 2 6 3 6" xfId="14646" xr:uid="{86986BBB-F113-4251-8043-D3465EB7CEF9}"/>
    <cellStyle name="Примечание 2 6 3 7" xfId="19417" xr:uid="{B2931041-F7D5-48EC-A516-01CE58E26618}"/>
    <cellStyle name="Примечание 2 6 4" xfId="1070" xr:uid="{836B150C-DB70-4FB5-B718-67C73C247370}"/>
    <cellStyle name="Примечание 2 6 4 2" xfId="3336" xr:uid="{8B46526C-4631-465B-B5C1-21633DACA50D}"/>
    <cellStyle name="Примечание 2 6 4 3" xfId="7022" xr:uid="{7CAA2EF1-A7F1-4DB1-89EF-4B6E6BBB98EF}"/>
    <cellStyle name="Примечание 2 6 4 4" xfId="7974" xr:uid="{80903F35-922E-4A57-BE77-CAC4B7D0C29A}"/>
    <cellStyle name="Примечание 2 6 4 5" xfId="10942" xr:uid="{9F3F4B9F-97A2-42CD-B393-B72096A77F36}"/>
    <cellStyle name="Примечание 2 6 4 6" xfId="16115" xr:uid="{450C45F4-C5BB-4589-86A8-AB6D11AE3E5E}"/>
    <cellStyle name="Примечание 2 6 4 7" xfId="18613" xr:uid="{C6D38E90-E3AB-4766-BCDA-FC2B7C74EBF7}"/>
    <cellStyle name="Примечание 2 6 5" xfId="2490" xr:uid="{BB3C295C-8998-405D-A8B8-D75FA5931DEB}"/>
    <cellStyle name="Примечание 2 6 5 2" xfId="4745" xr:uid="{00E055DB-95E7-4EFA-81FB-84FED065FDE1}"/>
    <cellStyle name="Примечание 2 6 5 3" xfId="7023" xr:uid="{7852C421-12AB-499D-BA3A-FBC00BB2860D}"/>
    <cellStyle name="Примечание 2 6 5 4" xfId="9373" xr:uid="{24A6C6F5-010A-4E55-BC03-6EB11084B397}"/>
    <cellStyle name="Примечание 2 6 5 5" xfId="12363" xr:uid="{18BD21FF-0D40-4198-8CF8-9694174A8633}"/>
    <cellStyle name="Примечание 2 6 5 6" xfId="14822" xr:uid="{CCF31FA1-ED3D-4FEB-B9D1-D9EFB4365D64}"/>
    <cellStyle name="Примечание 2 6 5 7" xfId="16798" xr:uid="{E105244D-45DB-4976-BA50-C95ECD375145}"/>
    <cellStyle name="Примечание 2 6 5 8" xfId="20022" xr:uid="{FF7E17DA-6B90-48F2-A72E-7D54572AE4C4}"/>
    <cellStyle name="Примечание 2 6 6" xfId="2760" xr:uid="{139E730F-4208-4DA4-89ED-CDC1449E5A46}"/>
    <cellStyle name="Примечание 2 6 6 2" xfId="5010" xr:uid="{78866D9D-58EC-4F7B-9CFA-75D24844F2AA}"/>
    <cellStyle name="Примечание 2 6 6 3" xfId="7024" xr:uid="{8E3E1C5D-8497-48B2-9836-A6B6643466CA}"/>
    <cellStyle name="Примечание 2 6 6 4" xfId="9641" xr:uid="{1F59EB13-C4E6-4024-8754-D826C85F1F8E}"/>
    <cellStyle name="Примечание 2 6 6 5" xfId="12631" xr:uid="{CB6F28C7-4BD3-432D-8050-CDB96293BFF2}"/>
    <cellStyle name="Примечание 2 6 6 6" xfId="16083" xr:uid="{8052D5E1-1EF7-4E11-9E49-07EA1AFFA4E8}"/>
    <cellStyle name="Примечание 2 6 6 7" xfId="17063" xr:uid="{2E10EC5E-E612-433B-A052-5C031E4DA89E}"/>
    <cellStyle name="Примечание 2 6 6 8" xfId="20289" xr:uid="{3FAF9470-46C9-406F-A055-8CBFF8299797}"/>
    <cellStyle name="Примечание 2 6 7" xfId="404" xr:uid="{1D66A1AD-6F13-4A31-8566-480C92E86BA0}"/>
    <cellStyle name="Примечание 2 6 7 2" xfId="5381" xr:uid="{ED376E2F-874B-44CF-B346-617A778189BB}"/>
    <cellStyle name="Примечание 2 6 7 3" xfId="10010" xr:uid="{B8735CB2-5998-4548-A695-2B6607AE932D}"/>
    <cellStyle name="Примечание 2 6 7 4" xfId="13002" xr:uid="{A6489FD9-3B39-4AEF-9702-0E4F069AD1FD}"/>
    <cellStyle name="Примечание 2 6 7 5" xfId="16025" xr:uid="{2B5F44EE-FA23-4A98-8226-52F55653411C}"/>
    <cellStyle name="Примечание 2 6 7 6" xfId="17431" xr:uid="{945D7CAA-0C48-42FB-82B6-8F19714D8FF4}"/>
    <cellStyle name="Примечание 2 6 8" xfId="5494" xr:uid="{1C3A98D4-7C6F-4592-906C-0DFA46AC2191}"/>
    <cellStyle name="Примечание 2 6 8 2" xfId="10125" xr:uid="{65997014-6320-420D-B6D9-465D19A85B4A}"/>
    <cellStyle name="Примечание 2 6 8 3" xfId="13117" xr:uid="{48D6B689-0CBE-4DFD-93CB-65DAA75AACBD}"/>
    <cellStyle name="Примечание 2 6 8 4" xfId="13570" xr:uid="{E2EE344D-193D-493A-B1DE-FD8AC68A44E5}"/>
    <cellStyle name="Примечание 2 6 8 5" xfId="17543" xr:uid="{A04600CE-7E39-4808-8156-D63A983071FC}"/>
    <cellStyle name="Примечание 2 6 9" xfId="7019" xr:uid="{A3E67DC5-315D-4D7E-8B24-C83BDB9BED53}"/>
    <cellStyle name="Примечание 2 7" xfId="145" xr:uid="{981BFAB0-2068-4583-9668-457C1EE1E58B}"/>
    <cellStyle name="Примечание 2 7 10" xfId="7195" xr:uid="{23CB3596-72D3-4E34-9C42-C3677B572AE1}"/>
    <cellStyle name="Примечание 2 7 11" xfId="10438" xr:uid="{B13069C9-FDDE-4307-8EFE-EE26DF764E7F}"/>
    <cellStyle name="Примечание 2 7 12" xfId="14655" xr:uid="{00A8BBC1-711D-4F07-B878-566767E955A3}"/>
    <cellStyle name="Примечание 2 7 13" xfId="16298" xr:uid="{6238CC9A-C4DC-4878-B13D-97D20970694F}"/>
    <cellStyle name="Примечание 2 7 14" xfId="17788" xr:uid="{F5478325-D0E5-44F6-A279-C8E862B84198}"/>
    <cellStyle name="Примечание 2 7 15" xfId="18025" xr:uid="{B99299D3-C72F-44D7-8ECC-D1122EE11C8F}"/>
    <cellStyle name="Примечание 2 7 2" xfId="1669" xr:uid="{7BC8CA39-56F6-437A-9865-7EF0D5978BAC}"/>
    <cellStyle name="Примечание 2 7 2 2" xfId="3928" xr:uid="{FF61EF96-590E-4A6B-BF9A-05C5502031D6}"/>
    <cellStyle name="Примечание 2 7 2 3" xfId="7026" xr:uid="{3BFF2AE8-15B7-43E2-BFB0-99D329019FA1}"/>
    <cellStyle name="Примечание 2 7 2 4" xfId="7193" xr:uid="{8A2986ED-9FB5-4323-A486-DCCA9D9697F5}"/>
    <cellStyle name="Примечание 2 7 2 5" xfId="11541" xr:uid="{7163EAF9-55FC-4C42-BDC8-84810F3E493A}"/>
    <cellStyle name="Примечание 2 7 2 6" xfId="14955" xr:uid="{1CE178A2-025F-49AF-ACAE-1D45A3BE0F93}"/>
    <cellStyle name="Примечание 2 7 2 7" xfId="19205" xr:uid="{5CAB4204-02DA-42ED-9B5E-9FCE640B5B6A}"/>
    <cellStyle name="Примечание 2 7 3" xfId="1617" xr:uid="{B4AEAB29-09D6-4C8A-A48E-EE136E25AB0E}"/>
    <cellStyle name="Примечание 2 7 3 2" xfId="3879" xr:uid="{1BA00964-8496-499A-89C4-F57B473B12AB}"/>
    <cellStyle name="Примечание 2 7 3 3" xfId="6732" xr:uid="{8C82674C-39A2-4C51-B3B2-D760913E5852}"/>
    <cellStyle name="Примечание 2 7 3 4" xfId="7415" xr:uid="{0E1154E1-CEA9-4CDA-936A-36D278AB8E1B}"/>
    <cellStyle name="Примечание 2 7 3 5" xfId="11488" xr:uid="{D39D01DB-7E5B-4CD9-9B4B-B9F1E79C603E}"/>
    <cellStyle name="Примечание 2 7 3 6" xfId="14549" xr:uid="{C01D06F3-9401-4F33-B6A1-824340C7EC7E}"/>
    <cellStyle name="Примечание 2 7 3 7" xfId="19156" xr:uid="{D2FBC3A3-94B4-463D-BEC9-52E200FE9494}"/>
    <cellStyle name="Примечание 2 7 4" xfId="1155" xr:uid="{34BC7153-E726-4BB9-A283-46E5E9AA2C1C}"/>
    <cellStyle name="Примечание 2 7 4 2" xfId="3420" xr:uid="{E8DB8BFF-E13B-40F8-BA65-D153951F93A3}"/>
    <cellStyle name="Примечание 2 7 4 3" xfId="6734" xr:uid="{46456AED-D1D0-4A1E-A250-1FD7C9D4182C}"/>
    <cellStyle name="Примечание 2 7 4 4" xfId="7887" xr:uid="{20EE820B-2946-4D74-814A-B3DD38041176}"/>
    <cellStyle name="Примечание 2 7 4 5" xfId="11027" xr:uid="{3CBA153B-CF25-4D48-A05E-8C39900C757B}"/>
    <cellStyle name="Примечание 2 7 4 6" xfId="14374" xr:uid="{55AC207D-AC25-413F-AC95-4529BDD9B8FE}"/>
    <cellStyle name="Примечание 2 7 4 7" xfId="18697" xr:uid="{3B252A54-6C00-4A8F-9FAB-86DB6762264B}"/>
    <cellStyle name="Примечание 2 7 5" xfId="2635" xr:uid="{9449594F-0E2C-4C92-9E09-A723A6EFF8EC}"/>
    <cellStyle name="Примечание 2 7 5 2" xfId="4885" xr:uid="{F6BC754C-B584-4E82-ACF1-879A8FD8A8E2}"/>
    <cellStyle name="Примечание 2 7 5 3" xfId="6736" xr:uid="{C4D07C12-4166-4D5B-B366-246590B11D52}"/>
    <cellStyle name="Примечание 2 7 5 4" xfId="9516" xr:uid="{C0B95AEA-B0E7-493B-A225-1CABDFF8D996}"/>
    <cellStyle name="Примечание 2 7 5 5" xfId="12506" xr:uid="{10B87250-C538-439C-8853-64401E1EA9E2}"/>
    <cellStyle name="Примечание 2 7 5 6" xfId="15604" xr:uid="{64842123-9169-41A8-95C8-78E5387965AE}"/>
    <cellStyle name="Примечание 2 7 5 7" xfId="16938" xr:uid="{5A260858-069B-4F3F-B845-62C22A6F2774}"/>
    <cellStyle name="Примечание 2 7 5 8" xfId="20164" xr:uid="{1FF925E2-20BD-48C9-86E6-D69CEEA2CFFC}"/>
    <cellStyle name="Примечание 2 7 6" xfId="2751" xr:uid="{49E82FD0-9047-4E26-AB0C-4B71AE85E8D3}"/>
    <cellStyle name="Примечание 2 7 6 2" xfId="5001" xr:uid="{B3D6D8D4-FEC6-462C-918B-FBC3E6EB856A}"/>
    <cellStyle name="Примечание 2 7 6 3" xfId="6738" xr:uid="{1B853CFF-1C27-460A-ACBB-75DA5742E68C}"/>
    <cellStyle name="Примечание 2 7 6 4" xfId="9632" xr:uid="{2108CAE1-BE6C-444A-A0DD-266007FAE509}"/>
    <cellStyle name="Примечание 2 7 6 5" xfId="12622" xr:uid="{B5EB0327-5987-459E-89E1-A6A3AF6AC763}"/>
    <cellStyle name="Примечание 2 7 6 6" xfId="10947" xr:uid="{5D5D6861-2119-47BC-98AF-C8A4AC829E5D}"/>
    <cellStyle name="Примечание 2 7 6 7" xfId="17054" xr:uid="{270A4DC5-82D6-4EB8-88F3-61B4FE1A4D60}"/>
    <cellStyle name="Примечание 2 7 6 8" xfId="20280" xr:uid="{0D1782F1-6661-4722-9243-9F7451BA9BB5}"/>
    <cellStyle name="Примечание 2 7 7" xfId="566" xr:uid="{4A6375C8-55D0-4A93-B8D4-E75C7F45E365}"/>
    <cellStyle name="Примечание 2 7 7 2" xfId="5237" xr:uid="{1C102C21-2232-4621-B9DB-DA57285CB9E4}"/>
    <cellStyle name="Примечание 2 7 7 3" xfId="9866" xr:uid="{5430683B-FA93-47F9-B47D-75AEA4C3BCB5}"/>
    <cellStyle name="Примечание 2 7 7 4" xfId="12858" xr:uid="{0694429D-B7CD-48B2-9BEC-319070840EB3}"/>
    <cellStyle name="Примечание 2 7 7 5" xfId="14288" xr:uid="{1E6B8E92-3BAA-472E-8DC1-C9535B9F55A8}"/>
    <cellStyle name="Примечание 2 7 7 6" xfId="17288" xr:uid="{3C4F5C55-E278-4E4F-9FF8-F5ABA9A409F0}"/>
    <cellStyle name="Примечание 2 7 8" xfId="5485" xr:uid="{CDC30050-6888-4DD5-A4C7-B15E837AF494}"/>
    <cellStyle name="Примечание 2 7 8 2" xfId="10116" xr:uid="{56FDE848-CC09-42FC-8285-963C2630F589}"/>
    <cellStyle name="Примечание 2 7 8 3" xfId="13108" xr:uid="{109510E6-30AD-4607-A08A-7B7684AEA2CE}"/>
    <cellStyle name="Примечание 2 7 8 4" xfId="15718" xr:uid="{18300352-A2B4-41C2-9582-C2707E617D56}"/>
    <cellStyle name="Примечание 2 7 8 5" xfId="17534" xr:uid="{3264B54F-D688-4C14-B138-55A6044CEBB8}"/>
    <cellStyle name="Примечание 2 7 9" xfId="7025" xr:uid="{C66E7B8C-E36D-458C-9A52-6E0A8826F489}"/>
    <cellStyle name="Примечание 2 8" xfId="646" xr:uid="{A9D6A597-DC49-48F7-B9EA-0BB148FB8D6B}"/>
    <cellStyle name="Примечание 2 8 10" xfId="18193" xr:uid="{88DC7C42-D4AA-4B12-954A-FFF834BEED48}"/>
    <cellStyle name="Примечание 2 8 2" xfId="2007" xr:uid="{030B3A68-90E8-4E61-A835-5FE9CED333B1}"/>
    <cellStyle name="Примечание 2 8 2 2" xfId="4265" xr:uid="{4E42535B-BBCE-459E-AEBE-0E76AE41F069}"/>
    <cellStyle name="Примечание 2 8 2 3" xfId="8890" xr:uid="{7C97251B-3865-4963-92C3-5BF2B5218EA3}"/>
    <cellStyle name="Примечание 2 8 2 4" xfId="11880" xr:uid="{0E298874-76B7-4FCE-BE5F-A97E10B2770A}"/>
    <cellStyle name="Примечание 2 8 2 5" xfId="16016" xr:uid="{9FD9F27D-1D22-4283-90DA-B45995B7EC86}"/>
    <cellStyle name="Примечание 2 8 2 6" xfId="19542" xr:uid="{9EE782C7-EEC2-4F7B-91CE-6C9B158396B3}"/>
    <cellStyle name="Примечание 2 8 3" xfId="1235" xr:uid="{23DED529-1803-4A1A-B630-3A05884ACC25}"/>
    <cellStyle name="Примечание 2 8 3 2" xfId="3500" xr:uid="{18E09A3C-F994-4D26-9E6F-BD054F3D891C}"/>
    <cellStyle name="Примечание 2 8 3 3" xfId="7805" xr:uid="{093C5FE4-CDBB-41CA-959F-EF310151D3D4}"/>
    <cellStyle name="Примечание 2 8 3 4" xfId="11107" xr:uid="{30285A41-72E8-4D4A-94EC-ADAF74CF5BC7}"/>
    <cellStyle name="Примечание 2 8 3 5" xfId="14336" xr:uid="{D038C3EB-FDB8-4AB6-839F-3C5325322C17}"/>
    <cellStyle name="Примечание 2 8 3 6" xfId="18777" xr:uid="{8573F2A2-83FA-4A14-80C3-9B09F00A0F48}"/>
    <cellStyle name="Примечание 2 8 4" xfId="2916" xr:uid="{A230A0F9-0837-47C9-A12E-A8A5384CFBBF}"/>
    <cellStyle name="Примечание 2 8 5" xfId="7027" xr:uid="{0BEEC3A3-06AB-4BB4-8DC6-1F0D7211D372}"/>
    <cellStyle name="Примечание 2 8 6" xfId="8378" xr:uid="{196C6328-A23C-4178-9CD8-CC80CDB84979}"/>
    <cellStyle name="Примечание 2 8 7" xfId="10518" xr:uid="{CC8C49CC-F970-4905-9388-FC0BEC870811}"/>
    <cellStyle name="Примечание 2 8 8" xfId="14056" xr:uid="{4F1B6F32-1A0A-4B18-88BA-7E4F63B968E3}"/>
    <cellStyle name="Примечание 2 8 9" xfId="16378" xr:uid="{5F1591CE-06AD-4CFE-9EEE-494ADC10BA4B}"/>
    <cellStyle name="Примечание 2 9" xfId="760" xr:uid="{9CC7B9E0-1131-43F5-81B3-59978793163B}"/>
    <cellStyle name="Примечание 2 9 10" xfId="18307" xr:uid="{35303220-5FD3-4679-B748-EFEC55C010FE}"/>
    <cellStyle name="Примечание 2 9 2" xfId="2121" xr:uid="{F1E7B9F8-E340-4C0C-A5D0-1B0D8A194050}"/>
    <cellStyle name="Примечание 2 9 2 2" xfId="4379" xr:uid="{3A577A70-76E8-4E6D-9C70-040FA8DFDDD2}"/>
    <cellStyle name="Примечание 2 9 2 3" xfId="9004" xr:uid="{3824796C-9115-4410-9084-CCBECF641666}"/>
    <cellStyle name="Примечание 2 9 2 4" xfId="11994" xr:uid="{D9CC967C-4AAE-4010-B0C5-F852461A46C5}"/>
    <cellStyle name="Примечание 2 9 2 5" xfId="15397" xr:uid="{22890806-9905-4045-8505-659E2E894B0C}"/>
    <cellStyle name="Примечание 2 9 2 6" xfId="19656" xr:uid="{EA3600AB-7F64-46B2-9540-010B3ED16A6C}"/>
    <cellStyle name="Примечание 2 9 3" xfId="1349" xr:uid="{FC7845EB-E5D0-45E9-AB4F-3087E251C5C1}"/>
    <cellStyle name="Примечание 2 9 3 2" xfId="3614" xr:uid="{B11E5892-6DB0-4045-A04F-15DB5086CEA3}"/>
    <cellStyle name="Примечание 2 9 3 3" xfId="7709" xr:uid="{1A71C46B-D2B1-41A5-80DD-BDDC520D1BA4}"/>
    <cellStyle name="Примечание 2 9 3 4" xfId="11221" xr:uid="{6D0F0896-1863-453F-BEC7-AA4751EBB984}"/>
    <cellStyle name="Примечание 2 9 3 5" xfId="15282" xr:uid="{DA7EB285-84E3-4D5B-8BD2-6EB409CB947F}"/>
    <cellStyle name="Примечание 2 9 3 6" xfId="18891" xr:uid="{B3DA830B-78EF-485F-94DF-5B98595E3B3C}"/>
    <cellStyle name="Примечание 2 9 4" xfId="3030" xr:uid="{42FAB376-924E-4F55-BE5F-B44F2CA009EF}"/>
    <cellStyle name="Примечание 2 9 5" xfId="7028" xr:uid="{76E47E47-5365-4B3A-B331-AF541F3C172B}"/>
    <cellStyle name="Примечание 2 9 6" xfId="8274" xr:uid="{E6715FC2-4CB5-4FA3-A6E7-48034466F333}"/>
    <cellStyle name="Примечание 2 9 7" xfId="10632" xr:uid="{F345EDF2-565E-4BA6-887D-62EE0EEF27AB}"/>
    <cellStyle name="Примечание 2 9 8" xfId="16038" xr:uid="{55FCFCD6-9A12-4120-A1E7-30A3743AF037}"/>
    <cellStyle name="Примечание 2 9 9" xfId="16492" xr:uid="{2CB15E8F-87CC-48E1-9CD1-6FEC0AB386BF}"/>
    <cellStyle name="Примечание 3" xfId="70" xr:uid="{00000000-0005-0000-0000-000070000000}"/>
    <cellStyle name="Примечание 3 10" xfId="848" xr:uid="{4CAA7A20-86A8-45A9-AEBF-954621FCC5AA}"/>
    <cellStyle name="Примечание 3 10 10" xfId="18395" xr:uid="{F486679C-30A5-4441-9300-E8192A239F9D}"/>
    <cellStyle name="Примечание 3 10 2" xfId="2209" xr:uid="{34F51DC1-7B2E-4821-9796-2BA0C734627F}"/>
    <cellStyle name="Примечание 3 10 2 2" xfId="4467" xr:uid="{0BC4433A-5528-4C0A-B81A-49D2A1C6D89D}"/>
    <cellStyle name="Примечание 3 10 2 3" xfId="9092" xr:uid="{F40B555C-B441-4FC2-B462-8E2736DC41A4}"/>
    <cellStyle name="Примечание 3 10 2 4" xfId="12082" xr:uid="{CC135FC5-722C-4339-B17A-CF05DBA18BE7}"/>
    <cellStyle name="Примечание 3 10 2 5" xfId="14695" xr:uid="{1E640FF8-713B-42B7-84E5-8615645B20D3}"/>
    <cellStyle name="Примечание 3 10 2 6" xfId="19744" xr:uid="{0E8CDF57-E5EC-4E05-9DC1-DBC70ED3BF77}"/>
    <cellStyle name="Примечание 3 10 3" xfId="1437" xr:uid="{3F5B60DE-0505-45C0-AE62-3A68800BC599}"/>
    <cellStyle name="Примечание 3 10 3 2" xfId="3702" xr:uid="{02C38CFC-4E67-485A-9D12-1245C36E5558}"/>
    <cellStyle name="Примечание 3 10 3 3" xfId="7646" xr:uid="{36B7018A-7A2C-441F-807A-6E8C6A2FB2D7}"/>
    <cellStyle name="Примечание 3 10 3 4" xfId="11309" xr:uid="{54E38743-853F-49C3-8F7F-71620D5FA545}"/>
    <cellStyle name="Примечание 3 10 3 5" xfId="15606" xr:uid="{29720F97-3D2E-4D2D-A781-6732723AE761}"/>
    <cellStyle name="Примечание 3 10 3 6" xfId="18979" xr:uid="{4B2B9574-F13E-4775-9F81-0DC3B703DD35}"/>
    <cellStyle name="Примечание 3 10 4" xfId="3118" xr:uid="{8088E938-0C4F-4A50-9057-CBA816DDEF74}"/>
    <cellStyle name="Примечание 3 10 5" xfId="6514" xr:uid="{38B58921-D487-4AD8-9255-1F906981F4C9}"/>
    <cellStyle name="Примечание 3 10 6" xfId="8186" xr:uid="{F3E90197-3885-4CCD-B3A4-F345F6B962D1}"/>
    <cellStyle name="Примечание 3 10 7" xfId="10720" xr:uid="{67E254B0-5933-4348-8692-3CF240772839}"/>
    <cellStyle name="Примечание 3 10 8" xfId="13538" xr:uid="{FBE17978-D5C6-4D9E-BA76-1EE95B9ABE19}"/>
    <cellStyle name="Примечание 3 10 9" xfId="16580" xr:uid="{577FE087-5974-4C76-A4DE-37818E963475}"/>
    <cellStyle name="Примечание 3 11" xfId="923" xr:uid="{AB8E5DB7-110A-49D2-BFD9-421989CAA977}"/>
    <cellStyle name="Примечание 3 11 10" xfId="18470" xr:uid="{8F76DE22-4174-42EE-B666-48368DE581F6}"/>
    <cellStyle name="Примечание 3 11 2" xfId="2284" xr:uid="{5A060239-1F61-4183-9006-63C4D7989AFC}"/>
    <cellStyle name="Примечание 3 11 2 2" xfId="4542" xr:uid="{E97E6362-94EB-417D-8FCC-2E0C0FB6093C}"/>
    <cellStyle name="Примечание 3 11 2 3" xfId="9167" xr:uid="{F240053F-2C64-4D6E-A34E-AFA06B75D19E}"/>
    <cellStyle name="Примечание 3 11 2 4" xfId="12157" xr:uid="{7C138B0D-2707-4BB7-B5E4-C85F20D56487}"/>
    <cellStyle name="Примечание 3 11 2 5" xfId="15956" xr:uid="{CE4AF4A4-A990-44DA-B2D4-99BC776A7D5E}"/>
    <cellStyle name="Примечание 3 11 2 6" xfId="19819" xr:uid="{C3C57B72-B979-4876-A37B-7866442DA67C}"/>
    <cellStyle name="Примечание 3 11 3" xfId="1512" xr:uid="{E57E3C46-A838-43CC-9884-A727F7FFCC08}"/>
    <cellStyle name="Примечание 3 11 3 2" xfId="3777" xr:uid="{BFDD1332-65ED-4432-8099-B5DA6F1574E9}"/>
    <cellStyle name="Примечание 3 11 3 3" xfId="7604" xr:uid="{4DD35404-E774-4CC6-866C-79A82453D39D}"/>
    <cellStyle name="Примечание 3 11 3 4" xfId="11384" xr:uid="{A0D7CA3D-A448-40E0-8E43-3720FD4C554C}"/>
    <cellStyle name="Примечание 3 11 3 5" xfId="14642" xr:uid="{1D201021-88ED-4D2A-8198-402CE2A19D28}"/>
    <cellStyle name="Примечание 3 11 3 6" xfId="19054" xr:uid="{50432EFB-9092-47EE-B1B1-0893862F8F22}"/>
    <cellStyle name="Примечание 3 11 4" xfId="3193" xr:uid="{29E26B36-95EC-440B-9764-390A5D2D5107}"/>
    <cellStyle name="Примечание 3 11 5" xfId="6517" xr:uid="{B3AC03D3-018A-4499-BBDC-26A59A075178}"/>
    <cellStyle name="Примечание 3 11 6" xfId="8124" xr:uid="{9E08A765-2FDA-4E09-A985-D54617C42023}"/>
    <cellStyle name="Примечание 3 11 7" xfId="10795" xr:uid="{4893B711-90E3-44A7-B3D1-6878C3D224C9}"/>
    <cellStyle name="Примечание 3 11 8" xfId="15456" xr:uid="{C0FD6DC5-B215-4640-96AD-AF7A1B5EE8C5}"/>
    <cellStyle name="Примечание 3 11 9" xfId="16655" xr:uid="{58B2ED4B-A2C2-46A9-AF6E-934D685327F9}"/>
    <cellStyle name="Примечание 3 12" xfId="955" xr:uid="{FCC209FD-CD63-47F8-B548-6128BD1BA584}"/>
    <cellStyle name="Примечание 3 12 10" xfId="18502" xr:uid="{C439CC71-87A4-4E0A-AB46-7F2D0BEBD3E2}"/>
    <cellStyle name="Примечание 3 12 2" xfId="2316" xr:uid="{B43537BE-A984-4096-BFF1-9F685084000D}"/>
    <cellStyle name="Примечание 3 12 2 2" xfId="4574" xr:uid="{4FCFE02F-2357-4657-A9AF-0CF991879CFD}"/>
    <cellStyle name="Примечание 3 12 2 3" xfId="9199" xr:uid="{80CB2A78-0CAF-4DB0-A1FA-C74FCA55686D}"/>
    <cellStyle name="Примечание 3 12 2 4" xfId="12189" xr:uid="{A61C0BA5-436F-4E9F-9B83-B668010B7798}"/>
    <cellStyle name="Примечание 3 12 2 5" xfId="13886" xr:uid="{D61004B1-DD5E-4AF0-83F4-E3A0B3E2D4C8}"/>
    <cellStyle name="Примечание 3 12 2 6" xfId="19851" xr:uid="{B6253B69-ED1D-4B94-B23F-D986510D99E7}"/>
    <cellStyle name="Примечание 3 12 3" xfId="1544" xr:uid="{A03C8823-7A2D-4634-B404-FE57A0A08C3B}"/>
    <cellStyle name="Примечание 3 12 3 2" xfId="3809" xr:uid="{258B5CE1-989D-4F1D-B57D-39316582A418}"/>
    <cellStyle name="Примечание 3 12 3 3" xfId="7280" xr:uid="{8EAF8D0A-B740-4ECD-B18F-B6BE9FE30AAB}"/>
    <cellStyle name="Примечание 3 12 3 4" xfId="11416" xr:uid="{0D92BEAA-3727-476E-94DD-6897A906EE61}"/>
    <cellStyle name="Примечание 3 12 3 5" xfId="15114" xr:uid="{3D7778AD-F8A3-4734-A2D9-BDF7FE365841}"/>
    <cellStyle name="Примечание 3 12 3 6" xfId="19086" xr:uid="{8FCCA304-48E9-4B6F-B675-012F5E06AE00}"/>
    <cellStyle name="Примечание 3 12 4" xfId="3225" xr:uid="{BA15B6B3-F0E9-464E-B7B0-15B32F2A7B80}"/>
    <cellStyle name="Примечание 3 12 5" xfId="7030" xr:uid="{6A629F15-109B-45DB-BB57-A392A7A22DB5}"/>
    <cellStyle name="Примечание 3 12 6" xfId="7719" xr:uid="{67E49693-F316-41CA-B0D0-B0F07F45848E}"/>
    <cellStyle name="Примечание 3 12 7" xfId="10827" xr:uid="{884C439E-DABC-49A0-A9BB-CF08CE5A2949}"/>
    <cellStyle name="Примечание 3 12 8" xfId="8247" xr:uid="{5040DA74-421C-4FF5-81E0-987FBAA8D99E}"/>
    <cellStyle name="Примечание 3 12 9" xfId="16687" xr:uid="{C49447C3-B588-4E61-BDC6-51DA1719C684}"/>
    <cellStyle name="Примечание 3 13" xfId="991" xr:uid="{1AD3237C-113E-4D3B-8B8C-B51E12DAB7D5}"/>
    <cellStyle name="Примечание 3 13 2" xfId="2352" xr:uid="{B35DC8CD-2DB0-413E-86AD-C78712645D79}"/>
    <cellStyle name="Примечание 3 13 2 2" xfId="4610" xr:uid="{98851B2E-E4E2-4F5E-8F52-41ADD7338A48}"/>
    <cellStyle name="Примечание 3 13 2 3" xfId="9235" xr:uid="{C585485A-6550-4701-A3F5-AB0CD09E75CA}"/>
    <cellStyle name="Примечание 3 13 2 4" xfId="12225" xr:uid="{92043BFB-23C0-42E6-879E-CB3C175EA6DA}"/>
    <cellStyle name="Примечание 3 13 2 5" xfId="13872" xr:uid="{8131319B-0964-415B-AACF-3309C4020B8E}"/>
    <cellStyle name="Примечание 3 13 2 6" xfId="19887" xr:uid="{E3395A64-EFC5-4AE1-9EFF-0AD556623498}"/>
    <cellStyle name="Примечание 3 13 3" xfId="1580" xr:uid="{88C9F77D-90C4-4CDA-B89A-2B5C060C0471}"/>
    <cellStyle name="Примечание 3 13 3 2" xfId="3845" xr:uid="{3FEAF97C-5C04-4512-958F-B4B77DB1FB45}"/>
    <cellStyle name="Примечание 3 13 3 3" xfId="7543" xr:uid="{794D0DF3-6137-437D-A650-0DF80D476720}"/>
    <cellStyle name="Примечание 3 13 3 4" xfId="11452" xr:uid="{C3E6BEC1-175F-4E96-A372-7B75128B71C4}"/>
    <cellStyle name="Примечание 3 13 3 5" xfId="16011" xr:uid="{01B2CB9A-A9CB-4F66-8B09-0A71A95F76E8}"/>
    <cellStyle name="Примечание 3 13 3 6" xfId="19122" xr:uid="{71B0C480-7F2F-49A2-A1AE-DBF3A91947DA}"/>
    <cellStyle name="Примечание 3 13 4" xfId="3261" xr:uid="{03208EC2-5122-4842-93FE-3B3A0A3FD51E}"/>
    <cellStyle name="Примечание 3 13 5" xfId="8055" xr:uid="{34C5A18C-684D-41A6-8749-7CDE0870FD22}"/>
    <cellStyle name="Примечание 3 13 6" xfId="10863" xr:uid="{AF889666-FAC5-4F8A-A2D4-48DE13D48B79}"/>
    <cellStyle name="Примечание 3 13 7" xfId="13737" xr:uid="{02D8F7CC-3D91-4FDC-93DC-D9EE9F7D7F56}"/>
    <cellStyle name="Примечание 3 13 8" xfId="16723" xr:uid="{282D73EB-C02F-4217-BF7E-6D7FD9C0C7C6}"/>
    <cellStyle name="Примечание 3 13 9" xfId="18538" xr:uid="{5AC1DFBB-59B6-40F7-B551-2C593FBEB95D}"/>
    <cellStyle name="Примечание 3 14" xfId="1849" xr:uid="{854804DC-FAD3-46A2-AE5E-8F8CB7A8ED42}"/>
    <cellStyle name="Примечание 3 14 2" xfId="4107" xr:uid="{DBFE0BDA-27EA-42C0-94A3-9BBDC4BBAB56}"/>
    <cellStyle name="Примечание 3 14 3" xfId="8732" xr:uid="{85B7E06B-93BE-439F-8A8B-7FBFFB7E927D}"/>
    <cellStyle name="Примечание 3 14 4" xfId="11722" xr:uid="{46D31360-0E3E-462F-BABF-E5474535588F}"/>
    <cellStyle name="Примечание 3 14 5" xfId="13819" xr:uid="{D9B6144B-0DD1-4676-ABCB-9945F5186A8C}"/>
    <cellStyle name="Примечание 3 14 6" xfId="19384" xr:uid="{4DBED829-E2DC-40C5-9411-DF59211663DE}"/>
    <cellStyle name="Примечание 3 15" xfId="2425" xr:uid="{60C18843-194D-4CE1-9637-D66528D4D646}"/>
    <cellStyle name="Примечание 3 15 2" xfId="4682" xr:uid="{48148DD3-E1C2-4AFD-9229-ED9A8EA300A8}"/>
    <cellStyle name="Примечание 3 15 3" xfId="9308" xr:uid="{AE6257BB-E8E8-4D0C-87E8-6C750F1B73E1}"/>
    <cellStyle name="Примечание 3 15 4" xfId="12298" xr:uid="{08352CAA-19F5-4D7D-AC48-AABE96307E00}"/>
    <cellStyle name="Примечание 3 15 5" xfId="15373" xr:uid="{B61BDE81-742A-4918-AD4D-906E3ED50B0A}"/>
    <cellStyle name="Примечание 3 15 6" xfId="16735" xr:uid="{354DBE4C-E10C-4824-8A47-B242CD877D45}"/>
    <cellStyle name="Примечание 3 15 7" xfId="19959" xr:uid="{EF91E455-6FE5-47C7-BDDD-0E6AADDB540F}"/>
    <cellStyle name="Примечание 3 16" xfId="2680" xr:uid="{4795D7E5-2407-4C3B-9F23-791532AFF26F}"/>
    <cellStyle name="Примечание 3 16 2" xfId="4930" xr:uid="{08D5FEDF-E3C8-4666-9CAE-00C498308792}"/>
    <cellStyle name="Примечание 3 16 3" xfId="9561" xr:uid="{86120CF7-3B3B-438F-8B18-D98F7CFF568A}"/>
    <cellStyle name="Примечание 3 16 4" xfId="12551" xr:uid="{6DB00A30-3BB9-4E03-85BC-70978E9C1E9B}"/>
    <cellStyle name="Примечание 3 16 5" xfId="15414" xr:uid="{83060199-900C-4777-A34A-3653A161940A}"/>
    <cellStyle name="Примечание 3 16 6" xfId="16983" xr:uid="{AF62633B-63FA-4349-9204-EADEB4D5675F}"/>
    <cellStyle name="Примечание 3 16 7" xfId="20209" xr:uid="{CA038BA0-C087-496F-8D08-1D1829903962}"/>
    <cellStyle name="Примечание 3 17" xfId="416" xr:uid="{A0397182-C5A8-4036-80E3-EC245581C5CF}"/>
    <cellStyle name="Примечание 3 17 2" xfId="5315" xr:uid="{D20FAE20-D749-4ED4-A37E-B3345A5E915D}"/>
    <cellStyle name="Примечание 3 17 3" xfId="9944" xr:uid="{35F23820-CF37-420E-8120-95AC4FF12F10}"/>
    <cellStyle name="Примечание 3 17 4" xfId="12936" xr:uid="{2916240B-AB27-4818-9481-CD1112DE4157}"/>
    <cellStyle name="Примечание 3 17 5" xfId="15790" xr:uid="{7F03EC86-A2FC-4574-8DCA-C52484610C94}"/>
    <cellStyle name="Примечание 3 17 6" xfId="17365" xr:uid="{999313FB-2BD0-4DD9-A64C-19D14AD30582}"/>
    <cellStyle name="Примечание 3 18" xfId="5414" xr:uid="{90995A51-D9EA-47E3-B51E-9A5C1AC7CFDA}"/>
    <cellStyle name="Примечание 3 18 2" xfId="10045" xr:uid="{2B8D0768-4A76-42F4-AE89-3B291ED78E64}"/>
    <cellStyle name="Примечание 3 18 3" xfId="13037" xr:uid="{DDD4D8CA-8BA8-42B4-AD24-7543A3BE08F5}"/>
    <cellStyle name="Примечание 3 18 4" xfId="13430" xr:uid="{9F9B3AEA-5C58-415E-B8F0-F541F6DF1C67}"/>
    <cellStyle name="Примечание 3 18 5" xfId="17463" xr:uid="{1EBCD500-E356-4D91-A14A-DC0394BBE8F1}"/>
    <cellStyle name="Примечание 3 19" xfId="7029" xr:uid="{8059C87C-2C84-4A3A-B817-099FF465A896}"/>
    <cellStyle name="Примечание 3 2" xfId="81" xr:uid="{00000000-0005-0000-0000-000071000000}"/>
    <cellStyle name="Примечание 3 2 10" xfId="933" xr:uid="{BB0CBD70-F268-4EEC-BCAF-30856C0CA9DF}"/>
    <cellStyle name="Примечание 3 2 10 10" xfId="18480" xr:uid="{5EF45D64-182E-41BD-880E-DF410CFA0A4F}"/>
    <cellStyle name="Примечание 3 2 10 2" xfId="2294" xr:uid="{F4367659-AAE6-4B1B-931B-B8031621B49E}"/>
    <cellStyle name="Примечание 3 2 10 2 2" xfId="4552" xr:uid="{B3D4F2C2-9BFE-47BE-A33C-3521A7BAE04B}"/>
    <cellStyle name="Примечание 3 2 10 2 3" xfId="9177" xr:uid="{50CC9124-B4A1-4E78-B286-8440C549A2A2}"/>
    <cellStyle name="Примечание 3 2 10 2 4" xfId="12167" xr:uid="{A560D0E0-69EA-4120-8264-1C17E28D0F51}"/>
    <cellStyle name="Примечание 3 2 10 2 5" xfId="13613" xr:uid="{FAE84E07-F380-4467-A526-A6F6F2A75BC9}"/>
    <cellStyle name="Примечание 3 2 10 2 6" xfId="19829" xr:uid="{531CCC65-30F4-49E6-B332-F02E4E20F977}"/>
    <cellStyle name="Примечание 3 2 10 3" xfId="1522" xr:uid="{8F79B4E5-B7C5-4B7E-AC16-255F127CA3F0}"/>
    <cellStyle name="Примечание 3 2 10 3 2" xfId="3787" xr:uid="{46C7B6E8-5219-4DA4-A281-EB5A3E185715}"/>
    <cellStyle name="Примечание 3 2 10 3 3" xfId="7305" xr:uid="{4544C1C5-70CB-46C7-9379-3B21C2ABF982}"/>
    <cellStyle name="Примечание 3 2 10 3 4" xfId="11394" xr:uid="{F2EF2039-3888-4971-A2C6-3A6D3222A128}"/>
    <cellStyle name="Примечание 3 2 10 3 5" xfId="15465" xr:uid="{EB63189A-D045-43DC-B667-02E1DA7063FE}"/>
    <cellStyle name="Примечание 3 2 10 3 6" xfId="19064" xr:uid="{00E5ED60-BDFE-484D-90EB-DB3AB953CA70}"/>
    <cellStyle name="Примечание 3 2 10 4" xfId="3203" xr:uid="{BF85F465-6F7D-458A-A901-E08A8140A72D}"/>
    <cellStyle name="Примечание 3 2 10 5" xfId="6681" xr:uid="{768E3AFA-BC92-4F12-B24C-6606B9BEF02E}"/>
    <cellStyle name="Примечание 3 2 10 6" xfId="8112" xr:uid="{7E34853C-5DED-4472-BD34-ED529B10977B}"/>
    <cellStyle name="Примечание 3 2 10 7" xfId="10805" xr:uid="{B44170E2-4626-4A3E-8CC8-B796A88E7E66}"/>
    <cellStyle name="Примечание 3 2 10 8" xfId="14915" xr:uid="{99E5F1A9-BB96-42E7-B578-C640C4585114}"/>
    <cellStyle name="Примечание 3 2 10 9" xfId="16665" xr:uid="{520D2C89-98B8-48E6-A149-3544729FBABE}"/>
    <cellStyle name="Примечание 3 2 11" xfId="963" xr:uid="{336AF63D-EB32-493D-919A-D4CC108C2BB8}"/>
    <cellStyle name="Примечание 3 2 11 10" xfId="18510" xr:uid="{9EA12373-7DF7-4FCC-8D15-0BD2834B6C22}"/>
    <cellStyle name="Примечание 3 2 11 2" xfId="2324" xr:uid="{37BC7907-6ADD-4A41-8B85-9266206A1A1C}"/>
    <cellStyle name="Примечание 3 2 11 2 2" xfId="4582" xr:uid="{853E8D8B-CA47-4AA9-8C66-F2A069189133}"/>
    <cellStyle name="Примечание 3 2 11 2 3" xfId="9207" xr:uid="{C8FB09E0-DC51-433A-B581-62211C6F0879}"/>
    <cellStyle name="Примечание 3 2 11 2 4" xfId="12197" xr:uid="{5560A5D5-3595-4B7B-A9A3-75ECB76F4F24}"/>
    <cellStyle name="Примечание 3 2 11 2 5" xfId="14994" xr:uid="{D5478A28-219A-4AA3-8252-A09C8751AA43}"/>
    <cellStyle name="Примечание 3 2 11 2 6" xfId="19859" xr:uid="{CFB381DA-3AD6-4CC9-9916-FEC3B1FDA9CC}"/>
    <cellStyle name="Примечание 3 2 11 3" xfId="1552" xr:uid="{F49C3356-845B-489A-B6BA-CD5A22F8B4BC}"/>
    <cellStyle name="Примечание 3 2 11 3 2" xfId="3817" xr:uid="{DF625EF7-C925-4722-8817-AFBE521EA743}"/>
    <cellStyle name="Примечание 3 2 11 3 3" xfId="7575" xr:uid="{5E86C91E-B019-49E5-9DB0-41782002945B}"/>
    <cellStyle name="Примечание 3 2 11 3 4" xfId="11424" xr:uid="{447F5D13-5177-49D7-9C5E-0BFDF62650DD}"/>
    <cellStyle name="Примечание 3 2 11 3 5" xfId="8650" xr:uid="{6FB7A6C4-C302-46DB-A331-D0BF5489A40C}"/>
    <cellStyle name="Примечание 3 2 11 3 6" xfId="19094" xr:uid="{15579C4E-9684-4015-924C-AF7DF0404E1D}"/>
    <cellStyle name="Примечание 3 2 11 4" xfId="3233" xr:uid="{EEC64528-4DC7-4082-81B9-73AA370496A0}"/>
    <cellStyle name="Примечание 3 2 11 5" xfId="7032" xr:uid="{93EBD88B-C16F-4E05-9291-94D824172FF5}"/>
    <cellStyle name="Примечание 3 2 11 6" xfId="8087" xr:uid="{26B13A77-817F-4330-9E4C-AD004DB1080A}"/>
    <cellStyle name="Примечание 3 2 11 7" xfId="10835" xr:uid="{D6A578AB-5121-4100-A2E6-EFD00897C7B9}"/>
    <cellStyle name="Примечание 3 2 11 8" xfId="13606" xr:uid="{F8A014C7-BF7A-478A-BE6B-02EF3B30CC13}"/>
    <cellStyle name="Примечание 3 2 11 9" xfId="16695" xr:uid="{A23524FB-A252-4BC7-8F04-80EBA548D285}"/>
    <cellStyle name="Примечание 3 2 12" xfId="1001" xr:uid="{5836382E-A41B-402A-ACDC-B7309450C28A}"/>
    <cellStyle name="Примечание 3 2 12 2" xfId="2362" xr:uid="{F539D881-73D7-4BE7-93CD-F716596E238C}"/>
    <cellStyle name="Примечание 3 2 12 2 2" xfId="4620" xr:uid="{4DDD7F23-0388-42AC-9C02-578D4FE37D85}"/>
    <cellStyle name="Примечание 3 2 12 2 3" xfId="9245" xr:uid="{C7FC683D-CDA2-405F-A526-A120E1651E38}"/>
    <cellStyle name="Примечание 3 2 12 2 4" xfId="12235" xr:uid="{343731B4-A115-43E3-9744-C957098367CE}"/>
    <cellStyle name="Примечание 3 2 12 2 5" xfId="14110" xr:uid="{0F0A4EAD-853D-418C-9273-36627577EC5E}"/>
    <cellStyle name="Примечание 3 2 12 2 6" xfId="19897" xr:uid="{A1D40BDD-8766-48E8-9297-86661782C6F0}"/>
    <cellStyle name="Примечание 3 2 12 3" xfId="1590" xr:uid="{07F6D5A5-0958-4939-B981-AD7F03DA6FB2}"/>
    <cellStyle name="Примечание 3 2 12 3 2" xfId="3855" xr:uid="{BDEA6027-DBCC-40C0-8DF6-1B65BA01D036}"/>
    <cellStyle name="Примечание 3 2 12 3 3" xfId="7210" xr:uid="{DE72A996-7A85-4071-BE9D-77EA6F3C2B40}"/>
    <cellStyle name="Примечание 3 2 12 3 4" xfId="11462" xr:uid="{B6DCEB7A-38CA-4B3F-9AFE-87B1C99EB2EA}"/>
    <cellStyle name="Примечание 3 2 12 3 5" xfId="13878" xr:uid="{228F159E-B70A-4FEB-AAED-95DBA96DF00B}"/>
    <cellStyle name="Примечание 3 2 12 3 6" xfId="19132" xr:uid="{9AF6F220-7337-4912-86D1-3FA24475EBAE}"/>
    <cellStyle name="Примечание 3 2 12 4" xfId="3271" xr:uid="{8EFAD9C4-2FD9-44AD-AA44-079DB0EB31E5}"/>
    <cellStyle name="Примечание 3 2 12 5" xfId="8043" xr:uid="{B76C442B-0B95-4244-969F-A4816B225388}"/>
    <cellStyle name="Примечание 3 2 12 6" xfId="10873" xr:uid="{E3CD6CC5-7D82-4EE1-8A5D-465C14A9A6F6}"/>
    <cellStyle name="Примечание 3 2 12 7" xfId="15214" xr:uid="{64896998-1B0D-4ADA-855D-A6F5C61894AF}"/>
    <cellStyle name="Примечание 3 2 12 8" xfId="16733" xr:uid="{ACA581F8-9CB1-4E7F-877F-2D0083E31587}"/>
    <cellStyle name="Примечание 3 2 12 9" xfId="18548" xr:uid="{5AC0FDB8-23C4-4544-B4DC-33B5862CE41F}"/>
    <cellStyle name="Примечание 3 2 13" xfId="1855" xr:uid="{F7733273-572A-4199-A4AF-835C3C03AEB6}"/>
    <cellStyle name="Примечание 3 2 13 2" xfId="4113" xr:uid="{D464F97F-17C6-4E01-924D-B0920C73BA2A}"/>
    <cellStyle name="Примечание 3 2 13 3" xfId="8738" xr:uid="{B6C9E7F5-14E1-412A-ABAB-5622BC3E6DA1}"/>
    <cellStyle name="Примечание 3 2 13 4" xfId="11728" xr:uid="{D13BE2D3-F124-4C2B-A1DE-4E4072A90A2E}"/>
    <cellStyle name="Примечание 3 2 13 5" xfId="13751" xr:uid="{254846E0-494F-4F8A-997E-4BF8A50D93F6}"/>
    <cellStyle name="Примечание 3 2 13 6" xfId="19390" xr:uid="{F5750E8B-76D4-42D8-82A3-FC9E05B642B2}"/>
    <cellStyle name="Примечание 3 2 14" xfId="2578" xr:uid="{4D9582E3-B1F3-44DF-8C5E-91A4B59019DE}"/>
    <cellStyle name="Примечание 3 2 14 2" xfId="4829" xr:uid="{7B5F1E55-7208-4458-AC05-F50FBC7D0648}"/>
    <cellStyle name="Примечание 3 2 14 3" xfId="9460" xr:uid="{4B991BB0-AEDE-4E84-911D-F7B12A00EE13}"/>
    <cellStyle name="Примечание 3 2 14 4" xfId="12450" xr:uid="{BBDE1C0E-17F4-4321-8EAE-135B6D5D6A9D}"/>
    <cellStyle name="Примечание 3 2 14 5" xfId="14511" xr:uid="{555D3B44-B0E2-48C5-BDEC-F83FE14C0660}"/>
    <cellStyle name="Примечание 3 2 14 6" xfId="16882" xr:uid="{24ED3D96-7E27-4C36-AA0A-9BEF73055B50}"/>
    <cellStyle name="Примечание 3 2 14 7" xfId="20107" xr:uid="{0F555D76-6757-4726-A329-7192D1FBBFA8}"/>
    <cellStyle name="Примечание 3 2 15" xfId="2690" xr:uid="{4A9F571B-A5E3-4617-BDE0-8ABE9BFE6139}"/>
    <cellStyle name="Примечание 3 2 15 2" xfId="4940" xr:uid="{BDC9A1F4-5653-4526-870E-A48B09371C37}"/>
    <cellStyle name="Примечание 3 2 15 3" xfId="9571" xr:uid="{412CB450-B8D8-41F9-9B63-8C2FAFBEB679}"/>
    <cellStyle name="Примечание 3 2 15 4" xfId="12561" xr:uid="{6C8CA8B3-5FD6-43D8-B794-E34F5E669297}"/>
    <cellStyle name="Примечание 3 2 15 5" xfId="13710" xr:uid="{93086436-5D82-4D93-9CE3-022BDEFCFE98}"/>
    <cellStyle name="Примечание 3 2 15 6" xfId="16993" xr:uid="{19CC641B-62A4-43C2-8AF6-5D4A9E97DF98}"/>
    <cellStyle name="Примечание 3 2 15 7" xfId="20219" xr:uid="{9DA5841C-10B5-47A8-B780-579A3DEC3D36}"/>
    <cellStyle name="Примечание 3 2 16" xfId="426" xr:uid="{36D627CE-0ADF-4717-9099-5D2258927638}"/>
    <cellStyle name="Примечание 3 2 16 2" xfId="5200" xr:uid="{37C60842-0C3D-45A3-A057-D24DFCF4042B}"/>
    <cellStyle name="Примечание 3 2 16 3" xfId="9830" xr:uid="{45D112CB-EE62-46FB-A8C0-99A01BC3C3E7}"/>
    <cellStyle name="Примечание 3 2 16 4" xfId="12821" xr:uid="{63759A0D-CCBC-4CC8-8FA5-C714B49D2F1E}"/>
    <cellStyle name="Примечание 3 2 16 5" xfId="13797" xr:uid="{39BCE14B-1988-488B-B390-C320399357EE}"/>
    <cellStyle name="Примечание 3 2 16 6" xfId="17252" xr:uid="{BC15E82D-8CF2-44EB-B183-0D5801148D9B}"/>
    <cellStyle name="Примечание 3 2 17" xfId="5424" xr:uid="{F48350DC-3F1D-4C89-9E52-C75F9575816E}"/>
    <cellStyle name="Примечание 3 2 17 2" xfId="10055" xr:uid="{47CF9F47-B4CC-480D-8F1F-4E405CE4B0E3}"/>
    <cellStyle name="Примечание 3 2 17 3" xfId="13047" xr:uid="{DB19B5D1-1BFD-4398-BF54-E84C2F83961F}"/>
    <cellStyle name="Примечание 3 2 17 4" xfId="15769" xr:uid="{86E1A9DD-501D-40CB-B77E-D19D53C13116}"/>
    <cellStyle name="Примечание 3 2 17 5" xfId="17473" xr:uid="{CDEA3476-7044-450B-9EB0-EF49F21D96EF}"/>
    <cellStyle name="Примечание 3 2 18" xfId="7031" xr:uid="{F84FB249-A1E3-4D49-8E7E-13688EA29F7D}"/>
    <cellStyle name="Примечание 3 2 19" xfId="8048" xr:uid="{DCEF64BA-8F9B-493E-AB47-4AB764555D9E}"/>
    <cellStyle name="Примечание 3 2 2" xfId="111" xr:uid="{00000000-0005-0000-0000-000072000000}"/>
    <cellStyle name="Примечание 3 2 2 10" xfId="2546" xr:uid="{6FCFBDD1-A00A-4F54-9135-626D5117D035}"/>
    <cellStyle name="Примечание 3 2 2 10 2" xfId="4798" xr:uid="{DB80B240-B4F7-49B4-8F5B-590B311424D4}"/>
    <cellStyle name="Примечание 3 2 2 10 3" xfId="9428" xr:uid="{E9ACAD06-04DE-47B6-9602-061A50EA2E06}"/>
    <cellStyle name="Примечание 3 2 2 10 4" xfId="12418" xr:uid="{08147F60-3C91-4219-82C0-E95D43ECD6BA}"/>
    <cellStyle name="Примечание 3 2 2 10 5" xfId="15479" xr:uid="{92E61E0C-3AE2-4600-97DA-8D7C4EC768F3}"/>
    <cellStyle name="Примечание 3 2 2 10 6" xfId="16851" xr:uid="{9CFCC546-642A-47D5-AFD8-6EE4F568ED7B}"/>
    <cellStyle name="Примечание 3 2 2 10 7" xfId="20076" xr:uid="{38C0643B-1E80-45D1-86A4-18A678FBE5DF}"/>
    <cellStyle name="Примечание 3 2 2 11" xfId="2720" xr:uid="{9A6CF998-76ED-499B-AE80-F66C9CE8952B}"/>
    <cellStyle name="Примечание 3 2 2 11 2" xfId="4970" xr:uid="{4EEB8557-742F-49C0-A772-EBF2376D73BF}"/>
    <cellStyle name="Примечание 3 2 2 11 3" xfId="9601" xr:uid="{FD587B5F-3324-41F3-B6B5-57A8E264F8BE}"/>
    <cellStyle name="Примечание 3 2 2 11 4" xfId="12591" xr:uid="{5CC52D99-0C7F-4934-A618-E25A2317CB70}"/>
    <cellStyle name="Примечание 3 2 2 11 5" xfId="15463" xr:uid="{C83E21E4-1FBE-4849-9AE6-51F15D477FFF}"/>
    <cellStyle name="Примечание 3 2 2 11 6" xfId="17023" xr:uid="{10F6A4B1-E121-446B-B628-71156E370EF0}"/>
    <cellStyle name="Примечание 3 2 2 11 7" xfId="20249" xr:uid="{DE38155E-B8E2-4B83-860D-0E4C56C3628D}"/>
    <cellStyle name="Примечание 3 2 2 12" xfId="456" xr:uid="{7A4672BA-662C-45A2-85A8-72220007D000}"/>
    <cellStyle name="Примечание 3 2 2 12 2" xfId="5225" xr:uid="{E8AC09AB-FCAF-4A17-894E-0F939C5C98BB}"/>
    <cellStyle name="Примечание 3 2 2 12 3" xfId="9854" xr:uid="{DE5CDB9A-2DC1-4B7E-A009-6A92A2F5DD9C}"/>
    <cellStyle name="Примечание 3 2 2 12 4" xfId="12846" xr:uid="{39A854C7-BB95-4DE9-B81D-7BFC09D350E9}"/>
    <cellStyle name="Примечание 3 2 2 12 5" xfId="13383" xr:uid="{0DD17056-9D51-4F86-B9CD-C768BCBBCDE7}"/>
    <cellStyle name="Примечание 3 2 2 12 6" xfId="17276" xr:uid="{6B628894-CAFA-4268-B984-0985B978540A}"/>
    <cellStyle name="Примечание 3 2 2 13" xfId="5454" xr:uid="{FAB746F5-CCDA-480E-8641-2D1B803C3F3A}"/>
    <cellStyle name="Примечание 3 2 2 13 2" xfId="10085" xr:uid="{53DFE41F-DF6A-43A2-BD54-31EC4E6B3AF6}"/>
    <cellStyle name="Примечание 3 2 2 13 3" xfId="13077" xr:uid="{8657724A-ACBB-43F9-A30C-7ABBE3EEF7DE}"/>
    <cellStyle name="Примечание 3 2 2 13 4" xfId="15201" xr:uid="{BFB58C6E-BD99-4299-A7A8-3BD236D6E27E}"/>
    <cellStyle name="Примечание 3 2 2 13 5" xfId="17503" xr:uid="{BAC10EAC-5BE8-43A0-B3FE-ABB91C7FC79A}"/>
    <cellStyle name="Примечание 3 2 2 14" xfId="7033" xr:uid="{4F1F5BFA-FDBD-4586-9850-B8C20A48B84B}"/>
    <cellStyle name="Примечание 3 2 2 15" xfId="8533" xr:uid="{D581E99A-D369-44DF-8F06-226086DAB78F}"/>
    <cellStyle name="Примечание 3 2 2 16" xfId="10328" xr:uid="{C2E38977-43D1-4BD4-B426-8B77449AF5A9}"/>
    <cellStyle name="Примечание 3 2 2 17" xfId="16116" xr:uid="{66543747-5F5B-4F14-A1E1-9A357AC3C8C7}"/>
    <cellStyle name="Примечание 3 2 2 18" xfId="16188" xr:uid="{D2A9CF7B-63E1-4754-978D-8CC6BA92CD47}"/>
    <cellStyle name="Примечание 3 2 2 19" xfId="17755" xr:uid="{07C2FDBB-D7A9-4806-A65A-A47640CF88A1}"/>
    <cellStyle name="Примечание 3 2 2 2" xfId="200" xr:uid="{1B472722-2CD6-4114-82D7-E2B3D3D7F713}"/>
    <cellStyle name="Примечание 3 2 2 2 10" xfId="8461" xr:uid="{E35F365B-3B82-4134-BC11-FADED76BF7D4}"/>
    <cellStyle name="Примечание 3 2 2 2 11" xfId="10403" xr:uid="{024694C2-C00F-4154-A081-ED907A3EA3C5}"/>
    <cellStyle name="Примечание 3 2 2 2 12" xfId="14560" xr:uid="{AAEB879E-3043-4990-9279-7E10666AE724}"/>
    <cellStyle name="Примечание 3 2 2 2 13" xfId="16263" xr:uid="{34FCEAD4-EB95-4C3C-BAF8-DBD42E129689}"/>
    <cellStyle name="Примечание 3 2 2 2 14" xfId="17843" xr:uid="{873D60C3-0E09-442E-B434-0D40BA3CECF0}"/>
    <cellStyle name="Примечание 3 2 2 2 15" xfId="18079" xr:uid="{1B4F5D2B-E661-4F4E-A2EE-E2716B0B5531}"/>
    <cellStyle name="Примечание 3 2 2 2 2" xfId="1724" xr:uid="{A2D89544-8B4D-4337-ABD6-3C19B2D31691}"/>
    <cellStyle name="Примечание 3 2 2 2 2 2" xfId="3982" xr:uid="{6137D60E-6211-4DD4-B753-4E86E3EA6B92}"/>
    <cellStyle name="Примечание 3 2 2 2 2 3" xfId="7035" xr:uid="{3311E13A-EE45-49BC-A408-C73197190C4E}"/>
    <cellStyle name="Примечание 3 2 2 2 2 4" xfId="7354" xr:uid="{816AF3F2-D619-42A4-AD25-951F6C592174}"/>
    <cellStyle name="Примечание 3 2 2 2 2 5" xfId="11596" xr:uid="{001562DA-E828-4549-9D57-8ECBA791B905}"/>
    <cellStyle name="Примечание 3 2 2 2 2 6" xfId="15135" xr:uid="{5E897450-146B-455A-8C47-B36B000E73BC}"/>
    <cellStyle name="Примечание 3 2 2 2 2 7" xfId="19259" xr:uid="{A4E35187-1CAF-4F36-96EA-69F630107760}"/>
    <cellStyle name="Примечание 3 2 2 2 3" xfId="1593" xr:uid="{737CDBBE-C860-4B16-BDCE-DF67B98E3599}"/>
    <cellStyle name="Примечание 3 2 2 2 3 2" xfId="3856" xr:uid="{98A13812-BFF7-44B6-9EBD-E4B844C9FCB2}"/>
    <cellStyle name="Примечание 3 2 2 2 3 3" xfId="7036" xr:uid="{44494984-B174-4B5E-A654-D5BD8ADBDDBD}"/>
    <cellStyle name="Примечание 3 2 2 2 3 4" xfId="7512" xr:uid="{3C4FE24D-F730-460D-B875-A469EBA16795}"/>
    <cellStyle name="Примечание 3 2 2 2 3 5" xfId="11464" xr:uid="{BE41BB02-AAC5-43E6-84B2-184921F34BC9}"/>
    <cellStyle name="Примечание 3 2 2 2 3 6" xfId="13804" xr:uid="{D79F5874-2290-42D1-88F1-24BE0C27A4BF}"/>
    <cellStyle name="Примечание 3 2 2 2 3 7" xfId="19133" xr:uid="{314B597C-4901-4FB2-ABAB-F61FBB9CEB1B}"/>
    <cellStyle name="Примечание 3 2 2 2 4" xfId="1120" xr:uid="{F80920A1-B657-4A4C-BA8F-8368FD926BE8}"/>
    <cellStyle name="Примечание 3 2 2 2 4 2" xfId="3385" xr:uid="{EC64E34A-E550-4CEC-B2D7-796079CA77BD}"/>
    <cellStyle name="Примечание 3 2 2 2 4 3" xfId="7037" xr:uid="{DC1B033F-E869-42A1-8C44-3F27DD75D48A}"/>
    <cellStyle name="Примечание 3 2 2 2 4 4" xfId="7924" xr:uid="{7DAB75A7-E0D0-49D9-B6D2-613DA9DD7DB3}"/>
    <cellStyle name="Примечание 3 2 2 2 4 5" xfId="10992" xr:uid="{1FD50678-D471-483D-93D4-42FBD6095D33}"/>
    <cellStyle name="Примечание 3 2 2 2 4 6" xfId="15136" xr:uid="{883A5CBE-0FA1-4260-9AE8-65D016258AA4}"/>
    <cellStyle name="Примечание 3 2 2 2 4 7" xfId="18662" xr:uid="{F6D2ED87-C499-4209-8B22-EABFEA717AAC}"/>
    <cellStyle name="Примечание 3 2 2 2 5" xfId="2612" xr:uid="{7894A61E-E16B-48C3-A683-75A898450008}"/>
    <cellStyle name="Примечание 3 2 2 2 5 2" xfId="4862" xr:uid="{5436C5A5-D9DE-4405-A15E-C91A033021F8}"/>
    <cellStyle name="Примечание 3 2 2 2 5 3" xfId="7038" xr:uid="{3AF0EF5D-4543-4F21-83A5-20263CA91424}"/>
    <cellStyle name="Примечание 3 2 2 2 5 4" xfId="9493" xr:uid="{63E392E1-0C97-4832-AF38-8E3814994736}"/>
    <cellStyle name="Примечание 3 2 2 2 5 5" xfId="12483" xr:uid="{B4AD4DBD-AACE-4E05-8636-A86C4C69150A}"/>
    <cellStyle name="Примечание 3 2 2 2 5 6" xfId="13881" xr:uid="{C0D152A4-7B5E-4AFF-8F07-44E04A4C6669}"/>
    <cellStyle name="Примечание 3 2 2 2 5 7" xfId="16915" xr:uid="{77927C65-5335-40BC-80B5-3654A162EC35}"/>
    <cellStyle name="Примечание 3 2 2 2 5 8" xfId="20141" xr:uid="{764A2CA3-923E-4014-AE98-AF1F9375D80D}"/>
    <cellStyle name="Примечание 3 2 2 2 6" xfId="2805" xr:uid="{7816AB99-13DA-43F1-8435-78547FA1C364}"/>
    <cellStyle name="Примечание 3 2 2 2 6 2" xfId="5055" xr:uid="{DF61E7EE-1AA1-42CB-BE61-207BFAD42874}"/>
    <cellStyle name="Примечание 3 2 2 2 6 3" xfId="7039" xr:uid="{928EBA85-E61A-433F-A891-02330EC8F2DE}"/>
    <cellStyle name="Примечание 3 2 2 2 6 4" xfId="9686" xr:uid="{58582957-52FB-40ED-A8BE-09BE4C2FCE13}"/>
    <cellStyle name="Примечание 3 2 2 2 6 5" xfId="12676" xr:uid="{1E24EA82-B48E-4B17-B835-DAFC596D2C13}"/>
    <cellStyle name="Примечание 3 2 2 2 6 6" xfId="14547" xr:uid="{2F5B5605-DF90-4E76-889A-42F81D5DF70E}"/>
    <cellStyle name="Примечание 3 2 2 2 6 7" xfId="17108" xr:uid="{280DE00F-AA06-41A8-8C27-5A59F8C98085}"/>
    <cellStyle name="Примечание 3 2 2 2 6 8" xfId="20334" xr:uid="{6524A60E-B1EF-4C5E-BF17-A131CD0A156E}"/>
    <cellStyle name="Примечание 3 2 2 2 7" xfId="531" xr:uid="{4BA2BFE8-1DDF-49DE-BA4C-AB8F13FF8A66}"/>
    <cellStyle name="Примечание 3 2 2 2 7 2" xfId="5331" xr:uid="{C54368E4-C9E3-4F61-A4F5-2E00D3591A5C}"/>
    <cellStyle name="Примечание 3 2 2 2 7 3" xfId="9960" xr:uid="{1E88306D-A6C1-4B83-9AA7-E0D3396D71AF}"/>
    <cellStyle name="Примечание 3 2 2 2 7 4" xfId="12952" xr:uid="{3ECC7EFB-9F38-42C5-A331-212214CADC1C}"/>
    <cellStyle name="Примечание 3 2 2 2 7 5" xfId="14192" xr:uid="{EEE11802-D685-4141-8600-E06F314DEACA}"/>
    <cellStyle name="Примечание 3 2 2 2 7 6" xfId="17381" xr:uid="{DE9A19A8-27F2-442E-863A-64032B5CDD59}"/>
    <cellStyle name="Примечание 3 2 2 2 8" xfId="5539" xr:uid="{49AE66E7-6B59-4B8F-B0E8-EBB0CFBC57A8}"/>
    <cellStyle name="Примечание 3 2 2 2 8 2" xfId="10170" xr:uid="{236979A7-BA45-4FB7-9143-9FFF171EC864}"/>
    <cellStyle name="Примечание 3 2 2 2 8 3" xfId="13162" xr:uid="{1302E140-F10B-4102-81F1-EB8FB79B7908}"/>
    <cellStyle name="Примечание 3 2 2 2 8 4" xfId="13519" xr:uid="{97487B58-EFEC-4E1E-A1E1-A6B6C15E9D4C}"/>
    <cellStyle name="Примечание 3 2 2 2 8 5" xfId="17588" xr:uid="{A4E3FDAA-A55C-495D-B93E-DFAB3618E338}"/>
    <cellStyle name="Примечание 3 2 2 2 9" xfId="7034" xr:uid="{1388270E-2B1C-46DC-9AFA-1E213E2ACFAC}"/>
    <cellStyle name="Примечание 3 2 2 20" xfId="17994" xr:uid="{9D4A2A76-1287-490E-BA44-ED0E6DEDCCC8}"/>
    <cellStyle name="Примечание 3 2 2 3" xfId="276" xr:uid="{0EEA9BAB-777C-4745-9707-49E7CD917EF9}"/>
    <cellStyle name="Примечание 3 2 2 3 10" xfId="8399" xr:uid="{3A3B6494-7388-4FFC-846F-382505FBDF79}"/>
    <cellStyle name="Примечание 3 2 2 3 11" xfId="10483" xr:uid="{8ED44AFC-9B87-4D22-BE89-7F1CC5AB871A}"/>
    <cellStyle name="Примечание 3 2 2 3 12" xfId="15721" xr:uid="{B5D644E9-A0CE-4C87-BA5C-EBAA50D69C33}"/>
    <cellStyle name="Примечание 3 2 2 3 13" xfId="16343" xr:uid="{C1FCB569-5EB6-49E7-934A-11543A99AD32}"/>
    <cellStyle name="Примечание 3 2 2 3 14" xfId="17919" xr:uid="{255F2E52-6A6D-43EE-8417-A5CCDD7C4605}"/>
    <cellStyle name="Примечание 3 2 2 3 15" xfId="18154" xr:uid="{CF98FA31-39B4-470D-BB77-51D32E12150B}"/>
    <cellStyle name="Примечание 3 2 2 3 2" xfId="1799" xr:uid="{3049BAC5-3E9E-4E31-A059-AFBE457339AC}"/>
    <cellStyle name="Примечание 3 2 2 3 2 2" xfId="4057" xr:uid="{BF168070-4AF2-4A9A-80BB-BF43F12A2D87}"/>
    <cellStyle name="Примечание 3 2 2 3 2 3" xfId="7041" xr:uid="{EE6F140C-CDCD-45DC-BD59-1FCAE710BAB1}"/>
    <cellStyle name="Примечание 3 2 2 3 2 4" xfId="8682" xr:uid="{F20B595C-5F05-45E6-A002-A30E7AF89D52}"/>
    <cellStyle name="Примечание 3 2 2 3 2 5" xfId="11672" xr:uid="{748BB3C4-FE9B-4EB2-B0C7-19CFF3FCB9A0}"/>
    <cellStyle name="Примечание 3 2 2 3 2 6" xfId="13716" xr:uid="{63B62DF7-E224-4EA3-A902-DC4E04009F76}"/>
    <cellStyle name="Примечание 3 2 2 3 2 7" xfId="19334" xr:uid="{602C1BEB-2F19-47F9-9677-A1818483C1EB}"/>
    <cellStyle name="Примечание 3 2 2 3 3" xfId="1972" xr:uid="{F7B985A9-44EA-4B31-9201-120A8EC3DE6F}"/>
    <cellStyle name="Примечание 3 2 2 3 3 2" xfId="4230" xr:uid="{DB9E9160-A35A-475D-8536-137039EC4984}"/>
    <cellStyle name="Примечание 3 2 2 3 3 3" xfId="7042" xr:uid="{C53BB3FD-6DC3-4C0B-9855-FF9893BDB641}"/>
    <cellStyle name="Примечание 3 2 2 3 3 4" xfId="8855" xr:uid="{E15BF80E-90A0-4416-9F3C-C944A490BCA7}"/>
    <cellStyle name="Примечание 3 2 2 3 3 5" xfId="11845" xr:uid="{F895BA2F-447C-4945-A5F7-C4618531AD6E}"/>
    <cellStyle name="Примечание 3 2 2 3 3 6" xfId="15386" xr:uid="{7CDF3D96-91AD-49E3-BA1D-E9266BE639A1}"/>
    <cellStyle name="Примечание 3 2 2 3 3 7" xfId="19507" xr:uid="{425F9CBB-0D85-4C49-B95F-A4DF8D152DC4}"/>
    <cellStyle name="Примечание 3 2 2 3 4" xfId="1200" xr:uid="{F95ECA71-3083-4EA9-B875-5742EFC6B5E8}"/>
    <cellStyle name="Примечание 3 2 2 3 4 2" xfId="3465" xr:uid="{FDDF57DE-847E-44B6-B143-E860D1088976}"/>
    <cellStyle name="Примечание 3 2 2 3 4 3" xfId="7043" xr:uid="{F3024371-6EDF-4DAB-A493-AB7E2628E165}"/>
    <cellStyle name="Примечание 3 2 2 3 4 4" xfId="7851" xr:uid="{D726078B-0C3E-4EF1-A295-B055B0738EE9}"/>
    <cellStyle name="Примечание 3 2 2 3 4 5" xfId="11072" xr:uid="{EC1699D5-368B-4EE6-94ED-B26AF1668FDF}"/>
    <cellStyle name="Примечание 3 2 2 3 4 6" xfId="14098" xr:uid="{634EF149-7336-4848-9241-A54DCF66AC7B}"/>
    <cellStyle name="Примечание 3 2 2 3 4 7" xfId="18742" xr:uid="{B2BC0F05-15C8-4ED1-A9E7-612875B53843}"/>
    <cellStyle name="Примечание 3 2 2 3 5" xfId="2424" xr:uid="{621E596E-CECF-4233-BB8E-90E07907896E}"/>
    <cellStyle name="Примечание 3 2 2 3 5 2" xfId="4681" xr:uid="{EC8E3887-00BC-4FA4-A8E0-3ADE076DE5A0}"/>
    <cellStyle name="Примечание 3 2 2 3 5 3" xfId="7044" xr:uid="{1DC81162-262A-4030-AE95-16B5DE022350}"/>
    <cellStyle name="Примечание 3 2 2 3 5 4" xfId="9307" xr:uid="{68D8E474-FFE3-4EE8-8565-348555F8A6A6}"/>
    <cellStyle name="Примечание 3 2 2 3 5 5" xfId="12297" xr:uid="{5CE66CE5-67CC-44B9-B9C7-7AA99E7F3739}"/>
    <cellStyle name="Примечание 3 2 2 3 5 6" xfId="15468" xr:uid="{878D7F9B-26CE-4240-B420-BE0C703A772F}"/>
    <cellStyle name="Примечание 3 2 2 3 5 7" xfId="16734" xr:uid="{773188AB-2D68-4396-8269-CAB27D23FF49}"/>
    <cellStyle name="Примечание 3 2 2 3 5 8" xfId="19958" xr:uid="{086707CB-F3F4-4F1A-A0F7-3C2D17A2B93F}"/>
    <cellStyle name="Примечание 3 2 2 3 6" xfId="2880" xr:uid="{86AFAAD0-A73E-4BDE-853E-D5EF3C06A5AB}"/>
    <cellStyle name="Примечание 3 2 2 3 6 2" xfId="5130" xr:uid="{D54A2246-78E4-4910-B601-1F35755CDCBF}"/>
    <cellStyle name="Примечание 3 2 2 3 6 3" xfId="7045" xr:uid="{6C9285F9-D9D5-40E6-A865-594DA2BD7755}"/>
    <cellStyle name="Примечание 3 2 2 3 6 4" xfId="9761" xr:uid="{89FA166B-D8BE-427B-B391-72948CE91FB2}"/>
    <cellStyle name="Примечание 3 2 2 3 6 5" xfId="12751" xr:uid="{5228080E-D26D-4C0A-8CFF-C1F72D36E2E7}"/>
    <cellStyle name="Примечание 3 2 2 3 6 6" xfId="15862" xr:uid="{93AE3FBA-CEFF-4240-BDE8-5997393FF2DC}"/>
    <cellStyle name="Примечание 3 2 2 3 6 7" xfId="17183" xr:uid="{5EE27A41-58C3-460A-8296-5532F54219C5}"/>
    <cellStyle name="Примечание 3 2 2 3 6 8" xfId="20409" xr:uid="{A344E2F3-989F-4595-BA94-9D8C5A4B516F}"/>
    <cellStyle name="Примечание 3 2 2 3 7" xfId="611" xr:uid="{504C20D2-CF96-4351-8281-0ADEBB1F07AA}"/>
    <cellStyle name="Примечание 3 2 2 3 7 2" xfId="5240" xr:uid="{5916089C-0886-4200-AD43-13AD836E1A1D}"/>
    <cellStyle name="Примечание 3 2 2 3 7 3" xfId="9869" xr:uid="{1B717A2A-69B6-4388-9954-D3E7969A0632}"/>
    <cellStyle name="Примечание 3 2 2 3 7 4" xfId="12861" xr:uid="{29C79D1E-87C4-4973-8384-350A1EF40599}"/>
    <cellStyle name="Примечание 3 2 2 3 7 5" xfId="14212" xr:uid="{C43530A2-709C-47D1-9AE8-B1586EA39786}"/>
    <cellStyle name="Примечание 3 2 2 3 7 6" xfId="17291" xr:uid="{FA62AB25-904C-44BB-940B-4FBD16C45911}"/>
    <cellStyle name="Примечание 3 2 2 3 8" xfId="5614" xr:uid="{5FE5612C-AFA2-4ED6-B94B-6CB08496BAD2}"/>
    <cellStyle name="Примечание 3 2 2 3 8 2" xfId="10245" xr:uid="{04E5ADAC-2ECA-4E02-92D7-4F0F7BA1A87F}"/>
    <cellStyle name="Примечание 3 2 2 3 8 3" xfId="13237" xr:uid="{EA334BCF-F186-48DF-A66C-F4A370FE0896}"/>
    <cellStyle name="Примечание 3 2 2 3 8 4" xfId="12446" xr:uid="{D61B1A5E-8CD9-4A60-9C29-304E902A472C}"/>
    <cellStyle name="Примечание 3 2 2 3 8 5" xfId="17663" xr:uid="{C26EAD03-26C6-4497-8AA0-83F2B8C04811}"/>
    <cellStyle name="Примечание 3 2 2 3 9" xfId="7040" xr:uid="{09F6B858-7979-4799-99E7-EDCAC0184AEA}"/>
    <cellStyle name="Примечание 3 2 2 4" xfId="691" xr:uid="{8565A3EC-E644-48CE-9BCC-68302E9F9836}"/>
    <cellStyle name="Примечание 3 2 2 4 10" xfId="18238" xr:uid="{76D6B945-3675-448A-A627-72B0BA5128CD}"/>
    <cellStyle name="Примечание 3 2 2 4 2" xfId="2052" xr:uid="{203184A7-B221-4146-A1CB-B02300E5627F}"/>
    <cellStyle name="Примечание 3 2 2 4 2 2" xfId="4310" xr:uid="{69C10CAD-7314-4CF3-B804-A1AFEDD24C41}"/>
    <cellStyle name="Примечание 3 2 2 4 2 3" xfId="8935" xr:uid="{962E7353-4EBF-4A3D-87DE-7DF5A36E86B0}"/>
    <cellStyle name="Примечание 3 2 2 4 2 4" xfId="11925" xr:uid="{2E6CD009-DE42-45C3-AC0B-D70C2D3295E9}"/>
    <cellStyle name="Примечание 3 2 2 4 2 5" xfId="15189" xr:uid="{34DE3836-4CAF-4375-9260-B7CD4C0DC261}"/>
    <cellStyle name="Примечание 3 2 2 4 2 6" xfId="19587" xr:uid="{AE612B46-55A5-4C24-8669-DEAEB5FDAA41}"/>
    <cellStyle name="Примечание 3 2 2 4 3" xfId="1280" xr:uid="{C28C0735-FE71-4E15-BE1C-77050429A049}"/>
    <cellStyle name="Примечание 3 2 2 4 3 2" xfId="3545" xr:uid="{116A1500-5A9B-4820-9CBB-56D16116E0A7}"/>
    <cellStyle name="Примечание 3 2 2 4 3 3" xfId="7759" xr:uid="{EC470428-D604-470D-8459-C51762534C74}"/>
    <cellStyle name="Примечание 3 2 2 4 3 4" xfId="11152" xr:uid="{AF814C42-55E5-4AA8-9D1B-9654B6F5DF30}"/>
    <cellStyle name="Примечание 3 2 2 4 3 5" xfId="15155" xr:uid="{22381E58-99DC-4F16-871D-A24A6631079D}"/>
    <cellStyle name="Примечание 3 2 2 4 3 6" xfId="18822" xr:uid="{969AA0CF-CF79-42A6-BB73-70D91D495A76}"/>
    <cellStyle name="Примечание 3 2 2 4 4" xfId="2961" xr:uid="{9DB853BF-06DB-4F9A-AA0F-E7676CB8C4C6}"/>
    <cellStyle name="Примечание 3 2 2 4 5" xfId="7046" xr:uid="{EDC9D9F7-20B5-4DAB-849A-04C88F8CE514}"/>
    <cellStyle name="Примечание 3 2 2 4 6" xfId="8332" xr:uid="{3B769520-20C2-426F-B4B3-941C76211392}"/>
    <cellStyle name="Примечание 3 2 2 4 7" xfId="10563" xr:uid="{46CD46F9-5C49-4B3B-8619-349F31B4CA40}"/>
    <cellStyle name="Примечание 3 2 2 4 8" xfId="15280" xr:uid="{46C2AD10-DAF7-4FF3-A696-080C68022B4E}"/>
    <cellStyle name="Примечание 3 2 2 4 9" xfId="16423" xr:uid="{995F3716-B6EB-419B-A4BE-F4F112B82289}"/>
    <cellStyle name="Примечание 3 2 2 5" xfId="812" xr:uid="{9E852902-C46B-471A-B76F-E4D927FA9E34}"/>
    <cellStyle name="Примечание 3 2 2 5 10" xfId="18359" xr:uid="{5B9336D1-A3FA-405A-B88F-BCCD34CB545D}"/>
    <cellStyle name="Примечание 3 2 2 5 2" xfId="2173" xr:uid="{A1C646AC-91A6-4430-A977-5F130727C982}"/>
    <cellStyle name="Примечание 3 2 2 5 2 2" xfId="4431" xr:uid="{3FAD64DB-1F5E-4178-95B2-382B06AD83F7}"/>
    <cellStyle name="Примечание 3 2 2 5 2 3" xfId="9056" xr:uid="{B9E96962-E77B-4B68-8968-F960A29A753E}"/>
    <cellStyle name="Примечание 3 2 2 5 2 4" xfId="12046" xr:uid="{01887713-10B4-4BCE-9927-6DC2CB02FD32}"/>
    <cellStyle name="Примечание 3 2 2 5 2 5" xfId="16010" xr:uid="{492C60DD-33FB-4A1F-B4A3-0832A3BDE334}"/>
    <cellStyle name="Примечание 3 2 2 5 2 6" xfId="19708" xr:uid="{0E7499CA-36B2-4A8B-AC02-C09232C53C69}"/>
    <cellStyle name="Примечание 3 2 2 5 3" xfId="1401" xr:uid="{5958140A-28A3-44B3-B0F7-5BCFC8EF63F3}"/>
    <cellStyle name="Примечание 3 2 2 5 3 2" xfId="3666" xr:uid="{3F66CB7B-8DA1-481D-AE0D-93BF58E61B31}"/>
    <cellStyle name="Примечание 3 2 2 5 3 3" xfId="7670" xr:uid="{C4E526D6-6DAB-4A3A-884A-A6A335435AC7}"/>
    <cellStyle name="Примечание 3 2 2 5 3 4" xfId="11273" xr:uid="{178924C1-CD9C-43AF-84F9-4D491F954362}"/>
    <cellStyle name="Примечание 3 2 2 5 3 5" xfId="14448" xr:uid="{BCFA0269-1682-473E-8C10-A1F319C33EFE}"/>
    <cellStyle name="Примечание 3 2 2 5 3 6" xfId="18943" xr:uid="{B94154E2-BCB7-49D2-9719-DB14150E1CA0}"/>
    <cellStyle name="Примечание 3 2 2 5 4" xfId="3082" xr:uid="{A14A3EB8-2474-4A7B-9A6F-CBB8B4378234}"/>
    <cellStyle name="Примечание 3 2 2 5 5" xfId="7047" xr:uid="{68C520C6-9CBB-4666-9E32-9B0D6493B28A}"/>
    <cellStyle name="Примечание 3 2 2 5 6" xfId="8224" xr:uid="{F8A5BC92-41FD-4C6F-B9B6-5B3BB14EC260}"/>
    <cellStyle name="Примечание 3 2 2 5 7" xfId="10684" xr:uid="{6E1FA42B-AA29-41F8-BA84-E4740E038063}"/>
    <cellStyle name="Примечание 3 2 2 5 8" xfId="13552" xr:uid="{C5631AC1-E0E3-47A7-9680-908D9E57CE8A}"/>
    <cellStyle name="Примечание 3 2 2 5 9" xfId="16544" xr:uid="{207D355C-3F4F-4FAF-9BB2-40AAF34750B4}"/>
    <cellStyle name="Примечание 3 2 2 6" xfId="888" xr:uid="{43DE345C-A33E-4E2C-A517-49FD14E7A02E}"/>
    <cellStyle name="Примечание 3 2 2 6 10" xfId="18435" xr:uid="{0640FB6B-95E2-4355-A1DA-DAE173358A07}"/>
    <cellStyle name="Примечание 3 2 2 6 2" xfId="2249" xr:uid="{AAF7D7E3-98D7-440A-A63D-DD0600536C50}"/>
    <cellStyle name="Примечание 3 2 2 6 2 2" xfId="4507" xr:uid="{4BCB135B-56AC-4A27-AAEE-CF6BAA8127BD}"/>
    <cellStyle name="Примечание 3 2 2 6 2 3" xfId="9132" xr:uid="{28659AF1-6109-403C-A79D-184E219F2984}"/>
    <cellStyle name="Примечание 3 2 2 6 2 4" xfId="12122" xr:uid="{533876F7-3DA5-4B30-B719-2374EB520B20}"/>
    <cellStyle name="Примечание 3 2 2 6 2 5" xfId="15815" xr:uid="{45462625-6793-4E80-AC9A-57FABA7F09E1}"/>
    <cellStyle name="Примечание 3 2 2 6 2 6" xfId="19784" xr:uid="{A9FB0C1F-A739-4226-99CE-91AAE3646097}"/>
    <cellStyle name="Примечание 3 2 2 6 3" xfId="1477" xr:uid="{DF43E858-E575-4391-9E71-FDCF24912BD5}"/>
    <cellStyle name="Примечание 3 2 2 6 3 2" xfId="3742" xr:uid="{26F1B8D2-3E4A-420A-A82F-5E8C7DC4FD22}"/>
    <cellStyle name="Примечание 3 2 2 6 3 3" xfId="7623" xr:uid="{5AE2A1FB-4938-4274-8CD3-D2F785DD9572}"/>
    <cellStyle name="Примечание 3 2 2 6 3 4" xfId="11349" xr:uid="{9991F360-37B8-433E-A7C0-535A77DE4CD3}"/>
    <cellStyle name="Примечание 3 2 2 6 3 5" xfId="14540" xr:uid="{9F6299AD-B47F-4309-BF94-D4F91087D5DB}"/>
    <cellStyle name="Примечание 3 2 2 6 3 6" xfId="19019" xr:uid="{A94AB3EA-43E5-4A6D-95F4-F46C26CD84C0}"/>
    <cellStyle name="Примечание 3 2 2 6 4" xfId="3158" xr:uid="{12A6257A-4EF8-4A7E-8887-B9E3DBDBD56F}"/>
    <cellStyle name="Примечание 3 2 2 6 5" xfId="7048" xr:uid="{FA081D0F-CF35-452A-9422-9F0FEC3AEEBF}"/>
    <cellStyle name="Примечание 3 2 2 6 6" xfId="8154" xr:uid="{1194B6DA-C56E-49D5-BE50-156285A49230}"/>
    <cellStyle name="Примечание 3 2 2 6 7" xfId="10760" xr:uid="{6F7C4BCB-E5C8-4D74-9EB9-F11623BFBE6F}"/>
    <cellStyle name="Примечание 3 2 2 6 8" xfId="15237" xr:uid="{F777B199-823F-4DDF-9354-F1B849BD925F}"/>
    <cellStyle name="Примечание 3 2 2 6 9" xfId="16620" xr:uid="{E2255593-26BF-4C15-8EA0-F2A0D5EBF9BA}"/>
    <cellStyle name="Примечание 3 2 2 7" xfId="739" xr:uid="{1E8DC995-FC8F-499F-B722-71D813965D89}"/>
    <cellStyle name="Примечание 3 2 2 7 10" xfId="18286" xr:uid="{7733415F-AFB9-485E-90ED-C83D7115D430}"/>
    <cellStyle name="Примечание 3 2 2 7 2" xfId="2100" xr:uid="{0923342B-24D4-4B9B-93B6-6C7CEFF1F68D}"/>
    <cellStyle name="Примечание 3 2 2 7 2 2" xfId="4358" xr:uid="{6E91026C-EAA2-4ED2-AD62-6B29166EAF66}"/>
    <cellStyle name="Примечание 3 2 2 7 2 3" xfId="8983" xr:uid="{4CCDEF20-075D-465F-9F28-48A44994A335}"/>
    <cellStyle name="Примечание 3 2 2 7 2 4" xfId="11973" xr:uid="{35A3B778-596E-4287-87C7-7A6410480789}"/>
    <cellStyle name="Примечание 3 2 2 7 2 5" xfId="14843" xr:uid="{77AD7F73-9541-43C5-9F88-0F2F88A344D8}"/>
    <cellStyle name="Примечание 3 2 2 7 2 6" xfId="19635" xr:uid="{6A62AC38-58A6-402E-A4F7-882CAD15E7E7}"/>
    <cellStyle name="Примечание 3 2 2 7 3" xfId="1328" xr:uid="{F28E32EB-12AF-4DD9-BC8A-8FE06D619ABA}"/>
    <cellStyle name="Примечание 3 2 2 7 3 2" xfId="3593" xr:uid="{924538E8-CE5B-44C7-A403-9F43EAA86C91}"/>
    <cellStyle name="Примечание 3 2 2 7 3 3" xfId="7332" xr:uid="{3267A0B8-6A16-47B3-985A-8A765B231461}"/>
    <cellStyle name="Примечание 3 2 2 7 3 4" xfId="11200" xr:uid="{D11E575A-E7AD-4276-B9D1-B8480055A7B7}"/>
    <cellStyle name="Примечание 3 2 2 7 3 5" xfId="14825" xr:uid="{C93D76DF-37A7-40FB-8626-53FFD18753B0}"/>
    <cellStyle name="Примечание 3 2 2 7 3 6" xfId="18870" xr:uid="{0F9A5DBF-72B1-4252-9C8B-D35173FE9A83}"/>
    <cellStyle name="Примечание 3 2 2 7 4" xfId="3009" xr:uid="{0A9EC8BA-837C-4421-AA9C-3F002716670D}"/>
    <cellStyle name="Примечание 3 2 2 7 5" xfId="7049" xr:uid="{FAC93445-D22C-4230-804D-2A600578FCDF}"/>
    <cellStyle name="Примечание 3 2 2 7 6" xfId="8294" xr:uid="{4B786A7F-6047-400A-A894-948AE89D23A3}"/>
    <cellStyle name="Примечание 3 2 2 7 7" xfId="10611" xr:uid="{4EA5752B-81D3-4292-AE02-CEE72975B9BF}"/>
    <cellStyle name="Примечание 3 2 2 7 8" xfId="13845" xr:uid="{B11E0B64-3A14-419B-BF94-9C8E6196036E}"/>
    <cellStyle name="Примечание 3 2 2 7 9" xfId="16471" xr:uid="{4BB48EB5-6953-406F-A4B4-5DA104C12DE0}"/>
    <cellStyle name="Примечание 3 2 2 8" xfId="1031" xr:uid="{EC2E46EA-F321-4474-9CF4-36BA5C1994B9}"/>
    <cellStyle name="Примечание 3 2 2 8 2" xfId="2392" xr:uid="{B888C69F-3ADD-415C-BAD1-89007DC7FC9C}"/>
    <cellStyle name="Примечание 3 2 2 8 2 2" xfId="4650" xr:uid="{1A252F75-EF22-40E9-8A7A-869E200F765E}"/>
    <cellStyle name="Примечание 3 2 2 8 2 3" xfId="9275" xr:uid="{B7EB0D1D-C0CE-475B-87D9-5A3A27234D54}"/>
    <cellStyle name="Примечание 3 2 2 8 2 4" xfId="12265" xr:uid="{E8206005-254F-4FBF-B9AC-B507E25B5EBE}"/>
    <cellStyle name="Примечание 3 2 2 8 2 5" xfId="14289" xr:uid="{F3760FA8-D3CC-410A-AA34-C4DF4C8A86A9}"/>
    <cellStyle name="Примечание 3 2 2 8 2 6" xfId="19927" xr:uid="{792B381D-1368-4710-A165-C89FD0EA1D4C}"/>
    <cellStyle name="Примечание 3 2 2 8 3" xfId="3301" xr:uid="{BA90B8BD-D708-400E-AC43-7870CAD783E7}"/>
    <cellStyle name="Примечание 3 2 2 8 4" xfId="7050" xr:uid="{4E4093A3-04F1-4A23-8795-3E3CF4598A01}"/>
    <cellStyle name="Примечание 3 2 2 8 5" xfId="8012" xr:uid="{58CE75A9-2CF5-4FC5-8872-22AF97CF6DF3}"/>
    <cellStyle name="Примечание 3 2 2 8 6" xfId="10903" xr:uid="{6D05FCFD-A661-4817-B363-AC05F5D14BAB}"/>
    <cellStyle name="Примечание 3 2 2 8 7" xfId="14103" xr:uid="{FFDB033A-BDA1-42F1-BEE0-4EF27E097A13}"/>
    <cellStyle name="Примечание 3 2 2 8 8" xfId="18578" xr:uid="{4DEC33FA-2599-4D70-86B2-7AD97F7F5A64}"/>
    <cellStyle name="Примечание 3 2 2 9" xfId="1599" xr:uid="{4FADCB4B-49DC-436A-9398-58D5FEEE8431}"/>
    <cellStyle name="Примечание 3 2 2 9 2" xfId="3862" xr:uid="{92E5B239-63FD-4322-92FB-123F294C8FDB}"/>
    <cellStyle name="Примечание 3 2 2 9 3" xfId="7344" xr:uid="{B184FB93-95DB-4005-A4EC-8C301FBD9BED}"/>
    <cellStyle name="Примечание 3 2 2 9 4" xfId="11470" xr:uid="{A8D7217C-2654-4949-8F63-7570D8BE5ECF}"/>
    <cellStyle name="Примечание 3 2 2 9 5" xfId="13662" xr:uid="{8314BBA7-D5E8-4778-A34C-42202C7BC2CB}"/>
    <cellStyle name="Примечание 3 2 2 9 6" xfId="19139" xr:uid="{C6C8F715-7F9F-4E1A-8A85-83C62B5E78CB}"/>
    <cellStyle name="Примечание 3 2 20" xfId="10298" xr:uid="{4D9820AB-A795-43AA-B1DF-CB8539B18F8F}"/>
    <cellStyle name="Примечание 3 2 21" xfId="14610" xr:uid="{B7BFB5F3-708C-4907-AF25-E8E56F2A1D63}"/>
    <cellStyle name="Примечание 3 2 22" xfId="16158" xr:uid="{475015C4-7574-4F1A-91B1-98CA42FCA2C0}"/>
    <cellStyle name="Примечание 3 2 23" xfId="17725" xr:uid="{B085FA4C-23B4-4F81-9A8A-BFFAEDA3BEFF}"/>
    <cellStyle name="Примечание 3 2 24" xfId="17964" xr:uid="{3A4258DF-C2ED-4CB2-AFA3-3E491D2D92B9}"/>
    <cellStyle name="Примечание 3 2 3" xfId="126" xr:uid="{00000000-0005-0000-0000-000073000000}"/>
    <cellStyle name="Примечание 3 2 3 10" xfId="2602" xr:uid="{CF261B01-6F57-4C26-A13E-7FD99A9565EC}"/>
    <cellStyle name="Примечание 3 2 3 10 2" xfId="4852" xr:uid="{A36714C2-AAA8-451C-A98E-55805EF0230F}"/>
    <cellStyle name="Примечание 3 2 3 10 3" xfId="9483" xr:uid="{1F152F82-AA53-45AF-ABEC-A8905356F27A}"/>
    <cellStyle name="Примечание 3 2 3 10 4" xfId="12473" xr:uid="{EB08C68F-F071-4AD7-BCF5-A431B8456355}"/>
    <cellStyle name="Примечание 3 2 3 10 5" xfId="16015" xr:uid="{56D97B36-CDDA-454E-B304-AF5DE054A296}"/>
    <cellStyle name="Примечание 3 2 3 10 6" xfId="16905" xr:uid="{ACB6DA11-D9A9-4F4F-9E43-2E3033C551CD}"/>
    <cellStyle name="Примечание 3 2 3 10 7" xfId="20131" xr:uid="{D5BE67A5-5CB8-4258-906E-096039BF1971}"/>
    <cellStyle name="Примечание 3 2 3 11" xfId="2735" xr:uid="{A980C5EB-69EF-421E-854B-3240787CF3D3}"/>
    <cellStyle name="Примечание 3 2 3 11 2" xfId="4985" xr:uid="{736E7F10-B867-4F37-B00A-E24E77650BC9}"/>
    <cellStyle name="Примечание 3 2 3 11 3" xfId="9616" xr:uid="{C991D5DF-81FD-4FFF-950C-0C206502F8FE}"/>
    <cellStyle name="Примечание 3 2 3 11 4" xfId="12606" xr:uid="{B9D90161-2FB8-4ADD-8A9E-BD15187E44A5}"/>
    <cellStyle name="Примечание 3 2 3 11 5" xfId="15453" xr:uid="{D54F7F39-DC0B-4D6C-8C9D-0842C90EBE0E}"/>
    <cellStyle name="Примечание 3 2 3 11 6" xfId="17038" xr:uid="{8467B47A-2854-4A8A-A35A-522F6F863F4E}"/>
    <cellStyle name="Примечание 3 2 3 11 7" xfId="20264" xr:uid="{FA1269B3-B04F-47BC-83C7-17072EA7EEBA}"/>
    <cellStyle name="Примечание 3 2 3 12" xfId="471" xr:uid="{4C350F70-630A-4876-83AB-F64003792B03}"/>
    <cellStyle name="Примечание 3 2 3 12 2" xfId="5377" xr:uid="{02827579-DEC8-4D5A-B7B2-A73A74CFCA61}"/>
    <cellStyle name="Примечание 3 2 3 12 3" xfId="10006" xr:uid="{08FD3740-E451-4614-8871-770F5ABA12E6}"/>
    <cellStyle name="Примечание 3 2 3 12 4" xfId="12998" xr:uid="{5DB45C0A-8F79-42FA-AB71-2760140384D1}"/>
    <cellStyle name="Примечание 3 2 3 12 5" xfId="13995" xr:uid="{D8413DFF-0128-4518-BCAD-2EC99E57A701}"/>
    <cellStyle name="Примечание 3 2 3 12 6" xfId="17427" xr:uid="{50F0D1B7-B250-491B-9C68-27273F53446E}"/>
    <cellStyle name="Примечание 3 2 3 13" xfId="5469" xr:uid="{A7C2D29B-19A3-4F8D-A242-8284F1F13131}"/>
    <cellStyle name="Примечание 3 2 3 13 2" xfId="10100" xr:uid="{3A2077E0-AB80-4D8A-B094-0708C9F9F283}"/>
    <cellStyle name="Примечание 3 2 3 13 3" xfId="13092" xr:uid="{8618A0EC-25EA-435D-916F-7A154393C24A}"/>
    <cellStyle name="Примечание 3 2 3 13 4" xfId="15696" xr:uid="{080A6A3B-FBD8-4489-A306-6533618BAEBB}"/>
    <cellStyle name="Примечание 3 2 3 13 5" xfId="17518" xr:uid="{282767AF-C520-4587-AC01-77F3BC8FF889}"/>
    <cellStyle name="Примечание 3 2 3 14" xfId="7051" xr:uid="{69636545-2775-4219-ACBB-BB75C9345147}"/>
    <cellStyle name="Примечание 3 2 3 15" xfId="8521" xr:uid="{61F47307-DD32-4546-9A47-0613A19D08B6}"/>
    <cellStyle name="Примечание 3 2 3 16" xfId="10343" xr:uid="{E7C6A63B-9B4B-46B8-B20B-DA9343685BEA}"/>
    <cellStyle name="Примечание 3 2 3 17" xfId="13362" xr:uid="{E1D86D77-E7AF-4690-923C-620604F47BA7}"/>
    <cellStyle name="Примечание 3 2 3 18" xfId="16203" xr:uid="{42D7F79E-ED6F-4331-805A-A89D7EF00F37}"/>
    <cellStyle name="Примечание 3 2 3 19" xfId="17770" xr:uid="{415343A0-E05B-4659-AC4E-493F4BDB166B}"/>
    <cellStyle name="Примечание 3 2 3 2" xfId="215" xr:uid="{C9DA3C2F-D196-417C-8891-02F7FE3B1176}"/>
    <cellStyle name="Примечание 3 2 3 2 10" xfId="8446" xr:uid="{B2E92343-F371-4EBF-9654-10A598A0B4EF}"/>
    <cellStyle name="Примечание 3 2 3 2 11" xfId="10418" xr:uid="{D4EB1B8A-A09B-4E6E-A34A-E4CFA0E6FA00}"/>
    <cellStyle name="Примечание 3 2 3 2 12" xfId="13733" xr:uid="{C48A5B33-2D14-4D03-A244-583F0634F8DB}"/>
    <cellStyle name="Примечание 3 2 3 2 13" xfId="16278" xr:uid="{3E853DA1-C481-41F9-A04B-CF150483ADA3}"/>
    <cellStyle name="Примечание 3 2 3 2 14" xfId="17858" xr:uid="{A1FFA2BD-E311-495C-9179-5CB10D7FA55C}"/>
    <cellStyle name="Примечание 3 2 3 2 15" xfId="18094" xr:uid="{F071BE75-3DB7-44D0-A18B-F8206A6BEB0C}"/>
    <cellStyle name="Примечание 3 2 3 2 2" xfId="1739" xr:uid="{F0DDB917-7D93-44D2-A2D3-2D7F588EE849}"/>
    <cellStyle name="Примечание 3 2 3 2 2 2" xfId="3997" xr:uid="{995A4A06-CBAF-4B6C-BD2A-FB6D1E652A4C}"/>
    <cellStyle name="Примечание 3 2 3 2 2 3" xfId="7053" xr:uid="{7A87F0B1-9781-4BA7-9EDD-BD4490367D96}"/>
    <cellStyle name="Примечание 3 2 3 2 2 4" xfId="7309" xr:uid="{80D0F2B9-8CB0-4884-B757-586F4336D1E4}"/>
    <cellStyle name="Примечание 3 2 3 2 2 5" xfId="11611" xr:uid="{196DE4BE-5508-435D-8CF7-BEF702D1AD47}"/>
    <cellStyle name="Примечание 3 2 3 2 2 6" xfId="14049" xr:uid="{92FAFF81-6E94-4A8A-9D5D-E70D311C68B1}"/>
    <cellStyle name="Примечание 3 2 3 2 2 7" xfId="19274" xr:uid="{01AE0151-E7BD-469D-99CD-367020D5E79F}"/>
    <cellStyle name="Примечание 3 2 3 2 3" xfId="1850" xr:uid="{6B78FA72-1B24-44CB-9A47-1DD0C5AF55E1}"/>
    <cellStyle name="Примечание 3 2 3 2 3 2" xfId="4108" xr:uid="{D5BBB508-593C-4C95-A1BC-AF302AA704CB}"/>
    <cellStyle name="Примечание 3 2 3 2 3 3" xfId="7054" xr:uid="{16AEBE64-CEE1-422D-9D15-5B9BDE563F4C}"/>
    <cellStyle name="Примечание 3 2 3 2 3 4" xfId="8733" xr:uid="{F66DA7A7-B0DF-48E0-B1A3-DD6480F2830D}"/>
    <cellStyle name="Примечание 3 2 3 2 3 5" xfId="11723" xr:uid="{3293B9CA-6C24-4A5F-9133-5BAEA39493F3}"/>
    <cellStyle name="Примечание 3 2 3 2 3 6" xfId="14346" xr:uid="{93275E68-7837-4477-9008-575E4A8518B4}"/>
    <cellStyle name="Примечание 3 2 3 2 3 7" xfId="19385" xr:uid="{DD870779-EEDC-46CC-9602-956905303A30}"/>
    <cellStyle name="Примечание 3 2 3 2 4" xfId="1135" xr:uid="{B275E2DA-EB2E-404F-8B8F-D09CB13822B5}"/>
    <cellStyle name="Примечание 3 2 3 2 4 2" xfId="3400" xr:uid="{07D13890-373E-4D54-BCAB-DCDC60643464}"/>
    <cellStyle name="Примечание 3 2 3 2 4 3" xfId="7055" xr:uid="{35D3EAB6-4722-479E-9F41-F52DE44FD690}"/>
    <cellStyle name="Примечание 3 2 3 2 4 4" xfId="7910" xr:uid="{30A334E1-81F0-4E51-8BDB-0E1E1CA908A1}"/>
    <cellStyle name="Примечание 3 2 3 2 4 5" xfId="11007" xr:uid="{391E11C4-C8B7-405A-917D-0A9F80F3A9A2}"/>
    <cellStyle name="Примечание 3 2 3 2 4 6" xfId="14050" xr:uid="{7652F8E9-9469-4E88-959E-BBA36C6400D7}"/>
    <cellStyle name="Примечание 3 2 3 2 4 7" xfId="18677" xr:uid="{2EAD1772-F863-4E3E-BCA7-9F77D4935289}"/>
    <cellStyle name="Примечание 3 2 3 2 5" xfId="2580" xr:uid="{0793A4C1-8AD2-4495-9DA3-61188EFF37E6}"/>
    <cellStyle name="Примечание 3 2 3 2 5 2" xfId="4831" xr:uid="{5A353AA7-F5BD-4AC8-A49B-A49B1BF4716D}"/>
    <cellStyle name="Примечание 3 2 3 2 5 3" xfId="7056" xr:uid="{7CD67DFF-8A16-472F-88E1-6578ABCBF940}"/>
    <cellStyle name="Примечание 3 2 3 2 5 4" xfId="9462" xr:uid="{DC83D0A0-6C90-466C-9BAD-029271E5C729}"/>
    <cellStyle name="Примечание 3 2 3 2 5 5" xfId="12452" xr:uid="{AC91F06A-1F9D-4FA1-A2EC-C19C645147D7}"/>
    <cellStyle name="Примечание 3 2 3 2 5 6" xfId="15949" xr:uid="{E37CFED3-A54B-4B33-BF17-504B416850EF}"/>
    <cellStyle name="Примечание 3 2 3 2 5 7" xfId="16884" xr:uid="{90E9FE32-03C0-41D9-AEDF-7B3300C1CC56}"/>
    <cellStyle name="Примечание 3 2 3 2 5 8" xfId="20109" xr:uid="{DC5888A2-8153-48B3-A403-B07B35F6F891}"/>
    <cellStyle name="Примечание 3 2 3 2 6" xfId="2820" xr:uid="{759D7F76-5AA3-442A-B424-BBA3C6F3DF9F}"/>
    <cellStyle name="Примечание 3 2 3 2 6 2" xfId="5070" xr:uid="{F6DF08E7-E751-420A-9559-9F38EB9E8D79}"/>
    <cellStyle name="Примечание 3 2 3 2 6 3" xfId="7057" xr:uid="{B190D125-7A6C-41AE-A85B-61FAC91AF6A0}"/>
    <cellStyle name="Примечание 3 2 3 2 6 4" xfId="9701" xr:uid="{663451BD-C574-4095-B227-9D75E4F9001B}"/>
    <cellStyle name="Примечание 3 2 3 2 6 5" xfId="12691" xr:uid="{A01D4498-5719-46A1-973D-53D2B0623FE6}"/>
    <cellStyle name="Примечание 3 2 3 2 6 6" xfId="13719" xr:uid="{F2EFAC44-69B3-45CE-837B-843E15F070D5}"/>
    <cellStyle name="Примечание 3 2 3 2 6 7" xfId="17123" xr:uid="{E3083D87-C137-412A-870B-C552A0FA861C}"/>
    <cellStyle name="Примечание 3 2 3 2 6 8" xfId="20349" xr:uid="{779A9B74-20EC-4D31-B3A9-291351A75A0F}"/>
    <cellStyle name="Примечание 3 2 3 2 7" xfId="546" xr:uid="{7BD6F232-3671-4341-9742-AFE2B3212F99}"/>
    <cellStyle name="Примечание 3 2 3 2 7 2" xfId="5367" xr:uid="{86ED7EC9-0ED0-4146-8418-0200B63DABBC}"/>
    <cellStyle name="Примечание 3 2 3 2 7 3" xfId="9996" xr:uid="{C2CBEEC1-2D20-4911-9990-079C2489D929}"/>
    <cellStyle name="Примечание 3 2 3 2 7 4" xfId="12988" xr:uid="{F2E3AA79-3932-4418-8B73-8FFECF8172F2}"/>
    <cellStyle name="Примечание 3 2 3 2 7 5" xfId="14189" xr:uid="{2CBD3D02-72AC-47BF-B8B5-7EBFF86B7274}"/>
    <cellStyle name="Примечание 3 2 3 2 7 6" xfId="17417" xr:uid="{CD4E378C-E88F-4CD9-BB6B-437C01C110B8}"/>
    <cellStyle name="Примечание 3 2 3 2 8" xfId="5554" xr:uid="{490A4636-178B-40FA-8D40-1E015D7B492E}"/>
    <cellStyle name="Примечание 3 2 3 2 8 2" xfId="10185" xr:uid="{76EB99F0-C127-4155-925C-60E715D9D738}"/>
    <cellStyle name="Примечание 3 2 3 2 8 3" xfId="13177" xr:uid="{ED64B645-D369-4B96-B4A6-B79549DF4392}"/>
    <cellStyle name="Примечание 3 2 3 2 8 4" xfId="14522" xr:uid="{C3B1DBA3-F4D8-4BCD-9FEB-935743812538}"/>
    <cellStyle name="Примечание 3 2 3 2 8 5" xfId="17603" xr:uid="{FC2C4738-B0E9-48A8-A38A-9318D54F1999}"/>
    <cellStyle name="Примечание 3 2 3 2 9" xfId="7052" xr:uid="{C54B49B6-E9E7-4D9B-8026-1D4075E44D07}"/>
    <cellStyle name="Примечание 3 2 3 20" xfId="18009" xr:uid="{878F0EC6-F422-420A-86E8-CE484C7C1E25}"/>
    <cellStyle name="Примечание 3 2 3 3" xfId="291" xr:uid="{90B85F8E-A996-4A6B-8DCF-9B0BFD0CECBF}"/>
    <cellStyle name="Примечание 3 2 3 3 10" xfId="8101" xr:uid="{3BF21DF8-5F98-4770-9B96-CD2567F62AE6}"/>
    <cellStyle name="Примечание 3 2 3 3 11" xfId="10498" xr:uid="{57FCD10B-F3AE-4ADA-9931-DF616382EDDB}"/>
    <cellStyle name="Примечание 3 2 3 3 12" xfId="15832" xr:uid="{1AFC3196-C233-4764-8590-DD09CDB1D705}"/>
    <cellStyle name="Примечание 3 2 3 3 13" xfId="16358" xr:uid="{CE42C0B6-46A0-4E42-A70E-D78BF8BFEBDC}"/>
    <cellStyle name="Примечание 3 2 3 3 14" xfId="17934" xr:uid="{47FB41D0-3304-4EAE-AC3D-02D036C76C48}"/>
    <cellStyle name="Примечание 3 2 3 3 15" xfId="18169" xr:uid="{F2D144B6-FC92-476C-9B4D-50D13439CB2B}"/>
    <cellStyle name="Примечание 3 2 3 3 2" xfId="1814" xr:uid="{27960AEB-7EAE-4CD9-9ADF-33B7AED1ED93}"/>
    <cellStyle name="Примечание 3 2 3 3 2 2" xfId="4072" xr:uid="{8FCA4E06-9C0E-41F0-B977-09FDAD4254A4}"/>
    <cellStyle name="Примечание 3 2 3 3 2 3" xfId="7059" xr:uid="{E2B2D8EA-0E34-488E-B703-1EE2FA1B55C5}"/>
    <cellStyle name="Примечание 3 2 3 3 2 4" xfId="8697" xr:uid="{13C6374D-644B-45FA-8D76-4B288B8E6D40}"/>
    <cellStyle name="Примечание 3 2 3 3 2 5" xfId="11687" xr:uid="{7B58FFCD-0627-462E-89A2-1A29CC8CEEA2}"/>
    <cellStyle name="Примечание 3 2 3 3 2 6" xfId="16051" xr:uid="{0286B8E4-463E-4F69-AF17-7DA629C159DA}"/>
    <cellStyle name="Примечание 3 2 3 3 2 7" xfId="19349" xr:uid="{FE1A7548-1AD8-46D7-8543-DA1C0CC71B62}"/>
    <cellStyle name="Примечание 3 2 3 3 3" xfId="1987" xr:uid="{ED26881E-D3A8-4598-B411-E7B0FC6571AF}"/>
    <cellStyle name="Примечание 3 2 3 3 3 2" xfId="4245" xr:uid="{78AC849F-C36A-4DD6-AD5E-E8610EA5F4F2}"/>
    <cellStyle name="Примечание 3 2 3 3 3 3" xfId="7060" xr:uid="{BB3CC0E5-61AC-465C-963E-253B5B009D2C}"/>
    <cellStyle name="Примечание 3 2 3 3 3 4" xfId="8870" xr:uid="{748B2348-EDAE-4B80-B4FC-1C3B630EEFB8}"/>
    <cellStyle name="Примечание 3 2 3 3 3 5" xfId="11860" xr:uid="{E3A2C94F-F221-42C8-BF50-57E9F298CAEF}"/>
    <cellStyle name="Примечание 3 2 3 3 3 6" xfId="15482" xr:uid="{E579278D-21F9-4B66-AE58-408F82D7105A}"/>
    <cellStyle name="Примечание 3 2 3 3 3 7" xfId="19522" xr:uid="{DE0F32D3-4663-441C-B97A-D93A4F4995D5}"/>
    <cellStyle name="Примечание 3 2 3 3 4" xfId="1215" xr:uid="{17788688-5E02-437F-85F9-8D1D4438E931}"/>
    <cellStyle name="Примечание 3 2 3 3 4 2" xfId="3480" xr:uid="{EC5A108C-B0FD-4AA6-899A-FD4EE7C561FA}"/>
    <cellStyle name="Примечание 3 2 3 3 4 3" xfId="7061" xr:uid="{EF39B19A-6989-42E7-9BC1-99BAF377B36C}"/>
    <cellStyle name="Примечание 3 2 3 3 4 4" xfId="7830" xr:uid="{2EE7BCD0-F3AD-4964-ADE3-32426FF530CC}"/>
    <cellStyle name="Примечание 3 2 3 3 4 5" xfId="11087" xr:uid="{B54C34F2-AF73-4DD8-8913-101CCE1D144F}"/>
    <cellStyle name="Примечание 3 2 3 3 4 6" xfId="13943" xr:uid="{F7402A3C-DACC-4393-822C-31DED9B6D7DA}"/>
    <cellStyle name="Примечание 3 2 3 3 4 7" xfId="18757" xr:uid="{CDC6CD80-FD2F-466C-87BC-30A7D7FF5F1E}"/>
    <cellStyle name="Примечание 3 2 3 3 5" xfId="2430" xr:uid="{5B6AE26B-5D49-404D-93AE-573537007B95}"/>
    <cellStyle name="Примечание 3 2 3 3 5 2" xfId="4687" xr:uid="{E6B081F8-71A9-4ED1-ACA5-7B53101BA5A6}"/>
    <cellStyle name="Примечание 3 2 3 3 5 3" xfId="7062" xr:uid="{E106F598-38CF-4580-8A11-86E503595BF8}"/>
    <cellStyle name="Примечание 3 2 3 3 5 4" xfId="9313" xr:uid="{3BAB863A-B5AC-42C6-BF8A-68855AF66405}"/>
    <cellStyle name="Примечание 3 2 3 3 5 5" xfId="12303" xr:uid="{8B110D09-432F-4675-94FE-FD63AA0EB713}"/>
    <cellStyle name="Примечание 3 2 3 3 5 6" xfId="14338" xr:uid="{7F57266D-6606-43DC-8341-EDD9E0C97A44}"/>
    <cellStyle name="Примечание 3 2 3 3 5 7" xfId="16740" xr:uid="{B2B28FFB-3BFE-45D8-898F-BA0D2EA36DAF}"/>
    <cellStyle name="Примечание 3 2 3 3 5 8" xfId="19964" xr:uid="{9D307413-7C6E-4714-A958-4C0A6C57F4AF}"/>
    <cellStyle name="Примечание 3 2 3 3 6" xfId="2895" xr:uid="{754F31C4-652D-4E85-8ED2-BC883DAEC558}"/>
    <cellStyle name="Примечание 3 2 3 3 6 2" xfId="5145" xr:uid="{60596A74-76E2-4CAC-98FE-6552B18714FA}"/>
    <cellStyle name="Примечание 3 2 3 3 6 3" xfId="7063" xr:uid="{EEF71DE5-5E90-4B54-97FB-B7B5313AD043}"/>
    <cellStyle name="Примечание 3 2 3 3 6 4" xfId="9776" xr:uid="{A69EFBCB-709E-4436-A9C8-543C1E4F1C77}"/>
    <cellStyle name="Примечание 3 2 3 3 6 5" xfId="12766" xr:uid="{F585D878-6CF4-469C-BC19-69170C53CE1D}"/>
    <cellStyle name="Примечание 3 2 3 3 6 6" xfId="15623" xr:uid="{42F515E6-18AE-4402-8499-9DB56EA0A347}"/>
    <cellStyle name="Примечание 3 2 3 3 6 7" xfId="17198" xr:uid="{403EBB6E-632F-4F31-AEA8-811F87C09FE8}"/>
    <cellStyle name="Примечание 3 2 3 3 6 8" xfId="20424" xr:uid="{39EC8D08-4531-46EF-8692-DECA9EFAA717}"/>
    <cellStyle name="Примечание 3 2 3 3 7" xfId="626" xr:uid="{BA32F72E-7911-4F9D-A560-D08CE829BEA6}"/>
    <cellStyle name="Примечание 3 2 3 3 7 2" xfId="5179" xr:uid="{43F92992-617D-45F9-A1A7-E02D164F5F85}"/>
    <cellStyle name="Примечание 3 2 3 3 7 3" xfId="9809" xr:uid="{318D4837-EEBB-4764-9A12-FD140A0B87D5}"/>
    <cellStyle name="Примечание 3 2 3 3 7 4" xfId="12800" xr:uid="{9D245659-2974-4083-A44B-06D23A5E802C}"/>
    <cellStyle name="Примечание 3 2 3 3 7 5" xfId="14798" xr:uid="{2EDC7B0B-722D-423C-ADC0-54B2715F870E}"/>
    <cellStyle name="Примечание 3 2 3 3 7 6" xfId="17231" xr:uid="{78B4043A-B084-4597-9F83-85C4399A0084}"/>
    <cellStyle name="Примечание 3 2 3 3 8" xfId="5629" xr:uid="{E61775E4-B323-401D-94ED-FD08BDE6D979}"/>
    <cellStyle name="Примечание 3 2 3 3 8 2" xfId="10260" xr:uid="{01F1EFAA-18AA-4A87-A230-A308AC9C7509}"/>
    <cellStyle name="Примечание 3 2 3 3 8 3" xfId="13252" xr:uid="{A0466DDF-84EC-4934-B48A-B8DD03C6DAC9}"/>
    <cellStyle name="Примечание 3 2 3 3 8 4" xfId="7468" xr:uid="{B5BD9B84-720F-44A3-940B-0710F8324DC4}"/>
    <cellStyle name="Примечание 3 2 3 3 8 5" xfId="17678" xr:uid="{40E28165-8323-42AA-B376-1F83B01DC1C8}"/>
    <cellStyle name="Примечание 3 2 3 3 9" xfId="7058" xr:uid="{746A9B3A-7D55-41E3-88CC-122AE73B1E59}"/>
    <cellStyle name="Примечание 3 2 3 4" xfId="706" xr:uid="{73EE41ED-5899-46D9-B719-7D76F95B98F2}"/>
    <cellStyle name="Примечание 3 2 3 4 10" xfId="18253" xr:uid="{80B3EE09-883B-4B45-8824-61892E27F932}"/>
    <cellStyle name="Примечание 3 2 3 4 2" xfId="2067" xr:uid="{FD911DAF-99FE-4910-9490-60C773B1E840}"/>
    <cellStyle name="Примечание 3 2 3 4 2 2" xfId="4325" xr:uid="{64013319-96FD-4879-93A5-6C0E68698E9C}"/>
    <cellStyle name="Примечание 3 2 3 4 2 3" xfId="8950" xr:uid="{31854C77-A73E-4F1E-8185-9C4AD2F16471}"/>
    <cellStyle name="Примечание 3 2 3 4 2 4" xfId="11940" xr:uid="{F91A02C9-D450-488B-8730-1A5B8FA12063}"/>
    <cellStyle name="Примечание 3 2 3 4 2 5" xfId="15707" xr:uid="{8A94E72F-E404-427C-A2A4-27A52C7AF3B3}"/>
    <cellStyle name="Примечание 3 2 3 4 2 6" xfId="19602" xr:uid="{C3EFD015-CFB5-4DED-A604-5DCAC1C81930}"/>
    <cellStyle name="Примечание 3 2 3 4 3" xfId="1295" xr:uid="{0533DA13-0CC3-4F99-B330-16B6FAFF3E12}"/>
    <cellStyle name="Примечание 3 2 3 4 3 2" xfId="3560" xr:uid="{53407E42-17E5-4C45-B8C3-BD2BD096BAD1}"/>
    <cellStyle name="Примечание 3 2 3 4 3 3" xfId="7744" xr:uid="{743FBF4C-149E-4DBB-BB62-25FC45EB6997}"/>
    <cellStyle name="Примечание 3 2 3 4 3 4" xfId="11167" xr:uid="{E3CF65C8-28D8-4B06-93B3-E0AA4B8DCB96}"/>
    <cellStyle name="Примечание 3 2 3 4 3 5" xfId="15775" xr:uid="{4017D27D-32A4-40EC-8051-859DD0383873}"/>
    <cellStyle name="Примечание 3 2 3 4 3 6" xfId="18837" xr:uid="{9D8AD0F4-187F-4683-9DD1-4257DFD2D2A7}"/>
    <cellStyle name="Примечание 3 2 3 4 4" xfId="2976" xr:uid="{06EC7681-96C4-4B1A-8205-283615DE318F}"/>
    <cellStyle name="Примечание 3 2 3 4 5" xfId="7064" xr:uid="{C31E2AEB-57E3-49B3-8330-812796CD17B3}"/>
    <cellStyle name="Примечание 3 2 3 4 6" xfId="8317" xr:uid="{167C544E-D849-4808-AE8D-C8838DC21613}"/>
    <cellStyle name="Примечание 3 2 3 4 7" xfId="10578" xr:uid="{20E2385E-4122-4DAE-B3FA-329D779E8815}"/>
    <cellStyle name="Примечание 3 2 3 4 8" xfId="13795" xr:uid="{0C13ACC4-2B1E-46DE-BF7D-C62B8CE637ED}"/>
    <cellStyle name="Примечание 3 2 3 4 9" xfId="16438" xr:uid="{1119FB1F-9646-4444-887F-075E8147C730}"/>
    <cellStyle name="Примечание 3 2 3 5" xfId="827" xr:uid="{02357C52-D617-45E1-A0DF-18C8D8ADF7F8}"/>
    <cellStyle name="Примечание 3 2 3 5 10" xfId="18374" xr:uid="{E2002B87-06CA-4110-9D1E-2635C8F5E0DE}"/>
    <cellStyle name="Примечание 3 2 3 5 2" xfId="2188" xr:uid="{EC04D88B-812A-4D7B-9B7E-EC730DF54520}"/>
    <cellStyle name="Примечание 3 2 3 5 2 2" xfId="4446" xr:uid="{55128F01-9F73-4B4A-A4F1-EBB1A4909959}"/>
    <cellStyle name="Примечание 3 2 3 5 2 3" xfId="9071" xr:uid="{50D52E08-6A2D-4E69-B101-C2833B57C666}"/>
    <cellStyle name="Примечание 3 2 3 5 2 4" xfId="12061" xr:uid="{5E86A655-809C-40B4-B19C-71D254D22F26}"/>
    <cellStyle name="Примечание 3 2 3 5 2 5" xfId="15060" xr:uid="{BEDA58A8-2301-4F49-AF1D-0EB36A4A6878}"/>
    <cellStyle name="Примечание 3 2 3 5 2 6" xfId="19723" xr:uid="{6E3735DF-E4D1-4A56-BF9E-918EEA0E3B52}"/>
    <cellStyle name="Примечание 3 2 3 5 3" xfId="1416" xr:uid="{D3C29595-F39E-44A6-8F96-D143F77BCBE4}"/>
    <cellStyle name="Примечание 3 2 3 5 3 2" xfId="3681" xr:uid="{3D3CEBF2-EB18-41B5-9DBC-FF199BF270F9}"/>
    <cellStyle name="Примечание 3 2 3 5 3 3" xfId="7657" xr:uid="{03779F3B-C4BF-4CB5-AD09-13519E15A9C4}"/>
    <cellStyle name="Примечание 3 2 3 5 3 4" xfId="11288" xr:uid="{582109CA-7A9F-436A-8C51-D2E0F7455BB1}"/>
    <cellStyle name="Примечание 3 2 3 5 3 5" xfId="15132" xr:uid="{2E9C975B-E6CF-475C-8ECD-17E7F8F47F78}"/>
    <cellStyle name="Примечание 3 2 3 5 3 6" xfId="18958" xr:uid="{DFA1962C-3BC7-48FA-BC33-37513C562B13}"/>
    <cellStyle name="Примечание 3 2 3 5 4" xfId="3097" xr:uid="{2F7142DD-9066-46D4-A95C-04E0C65D58F9}"/>
    <cellStyle name="Примечание 3 2 3 5 5" xfId="7065" xr:uid="{97C1A08A-D1F5-49C9-9AB2-1D96A9A2A9DE}"/>
    <cellStyle name="Примечание 3 2 3 5 6" xfId="8208" xr:uid="{3ED52BE5-A6AB-41A3-8567-FC17DF12B87F}"/>
    <cellStyle name="Примечание 3 2 3 5 7" xfId="10699" xr:uid="{55E3EFAC-2BB4-4CAB-AD4C-ACCB9FF1306A}"/>
    <cellStyle name="Примечание 3 2 3 5 8" xfId="14555" xr:uid="{E4ADEF96-BAE1-4EB3-B757-02D6B78EFF61}"/>
    <cellStyle name="Примечание 3 2 3 5 9" xfId="16559" xr:uid="{0B55D2DE-062F-4ACE-B631-E723C9AA7981}"/>
    <cellStyle name="Примечание 3 2 3 6" xfId="903" xr:uid="{0C1B2A3D-39B3-4AB0-B544-C472ED9D5011}"/>
    <cellStyle name="Примечание 3 2 3 6 10" xfId="18450" xr:uid="{0F7ACD9B-3CD7-4348-8A80-9434D7B32D5E}"/>
    <cellStyle name="Примечание 3 2 3 6 2" xfId="2264" xr:uid="{1A12D6D3-6EA2-44C7-A9E2-6EBDAC55A271}"/>
    <cellStyle name="Примечание 3 2 3 6 2 2" xfId="4522" xr:uid="{D9C823B7-9473-4AB0-BAAA-9AAF16CB67E5}"/>
    <cellStyle name="Примечание 3 2 3 6 2 3" xfId="9147" xr:uid="{D93FF1C4-F3CB-4D8B-98BF-71D323399C73}"/>
    <cellStyle name="Примечание 3 2 3 6 2 4" xfId="12137" xr:uid="{716C480E-F36C-4036-B417-2506EA062B31}"/>
    <cellStyle name="Примечание 3 2 3 6 2 5" xfId="13633" xr:uid="{BB8264D7-6DFD-4D20-855F-002A0325111B}"/>
    <cellStyle name="Примечание 3 2 3 6 2 6" xfId="19799" xr:uid="{255E2F38-2DC9-4D7F-BDD5-B63DD48F3B89}"/>
    <cellStyle name="Примечание 3 2 3 6 3" xfId="1492" xr:uid="{15F62ED2-F212-4574-BAEC-28A32721F947}"/>
    <cellStyle name="Примечание 3 2 3 6 3 2" xfId="3757" xr:uid="{F7D3484B-4BE4-43FE-965E-32659E6C8460}"/>
    <cellStyle name="Примечание 3 2 3 6 3 3" xfId="7479" xr:uid="{C596B5F4-DAD7-4552-B55F-19AA8CC79077}"/>
    <cellStyle name="Примечание 3 2 3 6 3 4" xfId="11364" xr:uid="{134CF702-5BDB-4AEE-B6EE-F6AA612A750B}"/>
    <cellStyle name="Примечание 3 2 3 6 3 5" xfId="13712" xr:uid="{5AB2AD8D-F55C-4F54-B501-6F6D4B92CAE3}"/>
    <cellStyle name="Примечание 3 2 3 6 3 6" xfId="19034" xr:uid="{F4ED86E3-C612-4386-ADDB-6173ECFF288C}"/>
    <cellStyle name="Примечание 3 2 3 6 4" xfId="3173" xr:uid="{DA313797-FD3A-4F50-85D1-8C463AF990AC}"/>
    <cellStyle name="Примечание 3 2 3 6 5" xfId="7066" xr:uid="{95D4A6F4-71DA-4F94-AD2D-3FED9E26764C}"/>
    <cellStyle name="Примечание 3 2 3 6 6" xfId="8139" xr:uid="{6F0AE51A-7D2C-4422-B61F-1FB55A1C1B4F}"/>
    <cellStyle name="Примечание 3 2 3 6 7" xfId="10775" xr:uid="{85087607-4D86-4ECD-A2F3-1DFA7DC3E85E}"/>
    <cellStyle name="Примечание 3 2 3 6 8" xfId="15496" xr:uid="{FA0738A7-2003-4AAE-BA45-5011F32CEB95}"/>
    <cellStyle name="Примечание 3 2 3 6 9" xfId="16635" xr:uid="{D411BDF3-5395-4D32-884B-250C19A8D56C}"/>
    <cellStyle name="Примечание 3 2 3 7" xfId="971" xr:uid="{52BF3FCD-4932-4476-B064-3649173EED64}"/>
    <cellStyle name="Примечание 3 2 3 7 10" xfId="18518" xr:uid="{74DC32EB-9938-4FC8-9564-25155E41CABB}"/>
    <cellStyle name="Примечание 3 2 3 7 2" xfId="2332" xr:uid="{F8282B52-27D7-4803-98A9-1028EA658F24}"/>
    <cellStyle name="Примечание 3 2 3 7 2 2" xfId="4590" xr:uid="{30B30BB3-0826-4F9E-8305-0DECAF45D64F}"/>
    <cellStyle name="Примечание 3 2 3 7 2 3" xfId="9215" xr:uid="{C5BE396F-5E92-4BF5-83E2-B5C52367B6C1}"/>
    <cellStyle name="Примечание 3 2 3 7 2 4" xfId="12205" xr:uid="{D1B46612-A8B5-4688-A805-6875E9A76BD6}"/>
    <cellStyle name="Примечание 3 2 3 7 2 5" xfId="15449" xr:uid="{80AEC39A-C3FA-42A6-B05F-A1AA84819BBC}"/>
    <cellStyle name="Примечание 3 2 3 7 2 6" xfId="19867" xr:uid="{BBF65EA5-8D3E-40A9-BB0E-521839EEEF61}"/>
    <cellStyle name="Примечание 3 2 3 7 3" xfId="1560" xr:uid="{29485018-A68E-4ED4-91A3-A082F5244FC2}"/>
    <cellStyle name="Примечание 3 2 3 7 3 2" xfId="3825" xr:uid="{A76421FC-4F26-4B44-9458-0439D8C50E93}"/>
    <cellStyle name="Примечание 3 2 3 7 3 3" xfId="7564" xr:uid="{CA3E48D5-72CB-468B-A20F-812668AB7195}"/>
    <cellStyle name="Примечание 3 2 3 7 3 4" xfId="11432" xr:uid="{97507F6D-38BA-41A5-84BE-BA3614587FF3}"/>
    <cellStyle name="Примечание 3 2 3 7 3 5" xfId="8635" xr:uid="{EA6A30F8-0B6D-44B5-9A7E-A65647C90D7F}"/>
    <cellStyle name="Примечание 3 2 3 7 3 6" xfId="19102" xr:uid="{03119187-50DD-4BAB-B2F6-C7BCFC127A26}"/>
    <cellStyle name="Примечание 3 2 3 7 4" xfId="3241" xr:uid="{700021BF-57CD-4661-8AC7-73E42440EC61}"/>
    <cellStyle name="Примечание 3 2 3 7 5" xfId="7067" xr:uid="{7BAA058B-B182-437B-8BF3-4A4C3CDE3EDA}"/>
    <cellStyle name="Примечание 3 2 3 7 6" xfId="8079" xr:uid="{00C37543-9861-4BC3-B6B5-FBB84F653772}"/>
    <cellStyle name="Примечание 3 2 3 7 7" xfId="10843" xr:uid="{CCAA6234-EB46-4C29-999F-9D6F723F6EAA}"/>
    <cellStyle name="Примечание 3 2 3 7 8" xfId="13982" xr:uid="{25819AE0-B800-498F-877D-9B093A44042B}"/>
    <cellStyle name="Примечание 3 2 3 7 9" xfId="16703" xr:uid="{78AC86A5-14EF-458E-B5A1-47FCA1084CBD}"/>
    <cellStyle name="Примечание 3 2 3 8" xfId="1046" xr:uid="{A95002C7-8BDB-4831-A947-10447D957D06}"/>
    <cellStyle name="Примечание 3 2 3 8 2" xfId="2407" xr:uid="{3627E4CE-0285-4C55-915C-9865D92C2A87}"/>
    <cellStyle name="Примечание 3 2 3 8 2 2" xfId="4665" xr:uid="{F8D0FE15-755D-434F-BEF4-8AA253581D17}"/>
    <cellStyle name="Примечание 3 2 3 8 2 3" xfId="9290" xr:uid="{87F1BF72-CF44-4BF9-AEA8-4A65F572BE44}"/>
    <cellStyle name="Примечание 3 2 3 8 2 4" xfId="12280" xr:uid="{11BB59B0-C814-43DA-BACB-702412AA91C1}"/>
    <cellStyle name="Примечание 3 2 3 8 2 5" xfId="14602" xr:uid="{EA3A70E1-FECA-477E-9B9A-07BFFF092037}"/>
    <cellStyle name="Примечание 3 2 3 8 2 6" xfId="19942" xr:uid="{F2C35D6C-5152-435F-ACEB-05381E75BFF1}"/>
    <cellStyle name="Примечание 3 2 3 8 3" xfId="3316" xr:uid="{58C76AE9-FD0D-4AE2-9DE9-1CFA54D1ED0F}"/>
    <cellStyle name="Примечание 3 2 3 8 4" xfId="7068" xr:uid="{E7B6AA97-6FDA-4F2F-A25A-47F4BA5AFE24}"/>
    <cellStyle name="Примечание 3 2 3 8 5" xfId="7997" xr:uid="{83CA60AD-16E1-482D-940F-0C85E57AE410}"/>
    <cellStyle name="Примечание 3 2 3 8 6" xfId="10918" xr:uid="{62E8DADB-EFBB-40A2-9BCF-B333B059F463}"/>
    <cellStyle name="Примечание 3 2 3 8 7" xfId="13948" xr:uid="{00D94867-54B5-4DDE-86C8-2F731D666FAE}"/>
    <cellStyle name="Примечание 3 2 3 8 8" xfId="18593" xr:uid="{692D72FF-8B99-4454-A88D-78451B930A33}"/>
    <cellStyle name="Примечание 3 2 3 9" xfId="1866" xr:uid="{84B080D2-72D4-41B5-9255-FE3AC19D42DC}"/>
    <cellStyle name="Примечание 3 2 3 9 2" xfId="4124" xr:uid="{DED2994E-D7E5-481D-AE4B-B23D0F8F80C3}"/>
    <cellStyle name="Примечание 3 2 3 9 3" xfId="8749" xr:uid="{CFBF7120-C3F3-4CB6-B1B3-D3DC45C54D26}"/>
    <cellStyle name="Примечание 3 2 3 9 4" xfId="11739" xr:uid="{930A2DB1-5A17-4FCA-AD3C-5B70DC44BE32}"/>
    <cellStyle name="Примечание 3 2 3 9 5" xfId="16001" xr:uid="{D30F4C91-F727-4600-8D1C-0B606F21A20E}"/>
    <cellStyle name="Примечание 3 2 3 9 6" xfId="19401" xr:uid="{23DFBF59-6AAA-42D0-B3D9-6C939E6D8637}"/>
    <cellStyle name="Примечание 3 2 4" xfId="141" xr:uid="{00000000-0005-0000-0000-000074000000}"/>
    <cellStyle name="Примечание 3 2 4 10" xfId="2525" xr:uid="{CD4A63D6-D490-45A8-AA2E-6720259B8E3F}"/>
    <cellStyle name="Примечание 3 2 4 10 2" xfId="4780" xr:uid="{1997798D-D474-4227-9EBB-194EC48FAD7D}"/>
    <cellStyle name="Примечание 3 2 4 10 3" xfId="9408" xr:uid="{A8498448-F9F2-443E-8E86-4EE24797FC64}"/>
    <cellStyle name="Примечание 3 2 4 10 4" xfId="12398" xr:uid="{6A6D9200-FFE4-4479-A31B-CCEF799661C8}"/>
    <cellStyle name="Примечание 3 2 4 10 5" xfId="14078" xr:uid="{BC8956BC-F1E5-4A54-89F0-191AE5CEC125}"/>
    <cellStyle name="Примечание 3 2 4 10 6" xfId="16833" xr:uid="{9407432F-7100-4656-AF1D-79EEE2F32A8C}"/>
    <cellStyle name="Примечание 3 2 4 10 7" xfId="20057" xr:uid="{3E8B6B53-9AB4-4AA5-AA7A-26E8C624D201}"/>
    <cellStyle name="Примечание 3 2 4 11" xfId="2750" xr:uid="{A4552E64-A31D-4AF1-B69F-04EC4C4AE198}"/>
    <cellStyle name="Примечание 3 2 4 11 2" xfId="5000" xr:uid="{7CE87794-D209-47D9-9BB3-03AC4802EB30}"/>
    <cellStyle name="Примечание 3 2 4 11 3" xfId="9631" xr:uid="{8A110F9E-9563-4308-9035-A60F743645CA}"/>
    <cellStyle name="Примечание 3 2 4 11 4" xfId="12621" xr:uid="{AFA2F14C-BFF9-4F94-A731-EA4A2E08ADBA}"/>
    <cellStyle name="Примечание 3 2 4 11 5" xfId="8569" xr:uid="{11F6867A-DF9A-4171-983D-006EA6AB479B}"/>
    <cellStyle name="Примечание 3 2 4 11 6" xfId="17053" xr:uid="{62D87448-586F-44FC-BBF5-4A281DE408C6}"/>
    <cellStyle name="Примечание 3 2 4 11 7" xfId="20279" xr:uid="{8F6A491E-FACE-47EB-9B9C-7D2FD1C87D9D}"/>
    <cellStyle name="Примечание 3 2 4 12" xfId="486" xr:uid="{5F6AC997-E096-4FE9-BFEA-60582EFAB50D}"/>
    <cellStyle name="Примечание 3 2 4 12 2" xfId="5323" xr:uid="{5EF89226-026A-4466-BD1F-EA6D4465034B}"/>
    <cellStyle name="Примечание 3 2 4 12 3" xfId="9952" xr:uid="{7EAE73E7-AC5E-4D4B-ABD8-15E3866E953A}"/>
    <cellStyle name="Примечание 3 2 4 12 4" xfId="12944" xr:uid="{0C066F91-579F-4A7D-B616-5752E6AFD460}"/>
    <cellStyle name="Примечание 3 2 4 12 5" xfId="15157" xr:uid="{5AC1A003-93F3-41C1-90E6-20E82F3565FE}"/>
    <cellStyle name="Примечание 3 2 4 12 6" xfId="17373" xr:uid="{C5C55C2B-2070-473C-B030-4B3B4084E99C}"/>
    <cellStyle name="Примечание 3 2 4 13" xfId="5484" xr:uid="{F04E3E25-8A0E-4900-802F-68DC46BF90B4}"/>
    <cellStyle name="Примечание 3 2 4 13 2" xfId="10115" xr:uid="{1192521C-5A2F-4EB1-86B6-66D2178F5843}"/>
    <cellStyle name="Примечание 3 2 4 13 3" xfId="13107" xr:uid="{37C04C0B-DDF8-43A9-AD7E-FA5E6772C98F}"/>
    <cellStyle name="Примечание 3 2 4 13 4" xfId="15989" xr:uid="{594FFD63-BACB-4681-83AF-2877ACEC36CC}"/>
    <cellStyle name="Примечание 3 2 4 13 5" xfId="17533" xr:uid="{EE7A9A65-7709-4543-8B46-1D03A14D05E4}"/>
    <cellStyle name="Примечание 3 2 4 14" xfId="7069" xr:uid="{40D3CD1B-B552-448B-BF44-A61DEA3C0108}"/>
    <cellStyle name="Примечание 3 2 4 15" xfId="8508" xr:uid="{D9F2EA5A-AB05-4A45-ABEA-01B0DFA5DC31}"/>
    <cellStyle name="Примечание 3 2 4 16" xfId="10358" xr:uid="{6C4A404F-17CD-48BD-B8F1-9203C647F6CD}"/>
    <cellStyle name="Примечание 3 2 4 17" xfId="16097" xr:uid="{0D413B4F-6F87-42B8-975E-45814CD45BD1}"/>
    <cellStyle name="Примечание 3 2 4 18" xfId="16218" xr:uid="{4C898206-AECA-4FC5-B2B3-71B56CB5D182}"/>
    <cellStyle name="Примечание 3 2 4 19" xfId="17785" xr:uid="{EDAA5084-AA13-4AD0-9952-891016444AB0}"/>
    <cellStyle name="Примечание 3 2 4 2" xfId="230" xr:uid="{91A2E904-27BA-4FB1-8C48-5CD7F89393CD}"/>
    <cellStyle name="Примечание 3 2 4 2 10" xfId="8433" xr:uid="{7F19D4A3-F74A-4602-9342-459D517C72D3}"/>
    <cellStyle name="Примечание 3 2 4 2 11" xfId="10433" xr:uid="{D35DD591-9123-4138-A56F-FDE441CD5A29}"/>
    <cellStyle name="Примечание 3 2 4 2 12" xfId="16068" xr:uid="{6BB37D33-54BE-438F-82A2-6B876093CFFF}"/>
    <cellStyle name="Примечание 3 2 4 2 13" xfId="16293" xr:uid="{6E85521F-AA40-466C-8F13-099F7F61236E}"/>
    <cellStyle name="Примечание 3 2 4 2 14" xfId="17873" xr:uid="{FC000D25-19B9-433F-B834-D11883BAFFC8}"/>
    <cellStyle name="Примечание 3 2 4 2 15" xfId="18109" xr:uid="{B58E2ED7-99BB-4A3D-B21C-AEBDF9B3F545}"/>
    <cellStyle name="Примечание 3 2 4 2 2" xfId="1754" xr:uid="{425C191E-27DB-43DD-8B86-B26BF1226D51}"/>
    <cellStyle name="Примечание 3 2 4 2 2 2" xfId="4012" xr:uid="{ADEED6B6-CFDF-4D70-8F5E-BBAC4C1F5A2D}"/>
    <cellStyle name="Примечание 3 2 4 2 2 3" xfId="7071" xr:uid="{42FB680E-838C-4C27-9454-0FED81546200}"/>
    <cellStyle name="Примечание 3 2 4 2 2 4" xfId="7250" xr:uid="{AAC4ABE6-48B1-478E-972C-1108D5697B85}"/>
    <cellStyle name="Примечание 3 2 4 2 2 5" xfId="11626" xr:uid="{95BC2298-65AD-45F9-9D92-86E40CC0B532}"/>
    <cellStyle name="Примечание 3 2 4 2 2 6" xfId="15441" xr:uid="{1417D8F1-F9C8-4DAA-9C52-15474606270F}"/>
    <cellStyle name="Примечание 3 2 4 2 2 7" xfId="19289" xr:uid="{0CA9F6FD-9ABE-4F80-8E08-4830BF5CFC18}"/>
    <cellStyle name="Примечание 3 2 4 2 3" xfId="1614" xr:uid="{5B60AFBD-D426-4BC8-B143-8C9D41395073}"/>
    <cellStyle name="Примечание 3 2 4 2 3 2" xfId="3876" xr:uid="{D9B516E9-9A65-43CE-B88A-C8B0835E73CD}"/>
    <cellStyle name="Примечание 3 2 4 2 3 3" xfId="7072" xr:uid="{819E028F-B0F6-49B0-9E74-CA49728E6866}"/>
    <cellStyle name="Примечание 3 2 4 2 3 4" xfId="7421" xr:uid="{A5C613E9-A240-4A5F-AE9B-2AFD6DB85BEE}"/>
    <cellStyle name="Примечание 3 2 4 2 3 5" xfId="11485" xr:uid="{CDED8D88-9022-46A0-86DE-08BDAFDBAB22}"/>
    <cellStyle name="Примечание 3 2 4 2 3 6" xfId="15351" xr:uid="{36482D03-C6CD-43CC-A3E9-44F4FF0106B3}"/>
    <cellStyle name="Примечание 3 2 4 2 3 7" xfId="19153" xr:uid="{F687D215-B5E2-4D3E-BF74-8433374FD817}"/>
    <cellStyle name="Примечание 3 2 4 2 4" xfId="1150" xr:uid="{9AAA7A40-4A6F-4602-AC49-94880C80E266}"/>
    <cellStyle name="Примечание 3 2 4 2 4 2" xfId="3415" xr:uid="{14FD381E-C42A-4EB5-BA24-1F5B66B80FEC}"/>
    <cellStyle name="Примечание 3 2 4 2 4 3" xfId="7073" xr:uid="{755D793D-DD05-45FD-BC1F-DE5F6CAE0783}"/>
    <cellStyle name="Примечание 3 2 4 2 4 4" xfId="7890" xr:uid="{B28F5D1A-C80F-47A8-8B3A-70024E06504F}"/>
    <cellStyle name="Примечание 3 2 4 2 4 5" xfId="11022" xr:uid="{8D3E8B0A-247B-4FA3-82BA-6B7EE542B371}"/>
    <cellStyle name="Примечание 3 2 4 2 4 6" xfId="15379" xr:uid="{2CD971A1-98FE-4F02-A5E1-2803B7A3C7AF}"/>
    <cellStyle name="Примечание 3 2 4 2 4 7" xfId="18692" xr:uid="{14C9250C-0056-4532-9EA4-6458C5712F26}"/>
    <cellStyle name="Примечание 3 2 4 2 5" xfId="2625" xr:uid="{EB093774-51E7-4C9B-A4BC-CD69FC0280B7}"/>
    <cellStyle name="Примечание 3 2 4 2 5 2" xfId="4875" xr:uid="{FDB3840C-28DA-4736-86E6-2CCDB8016E5B}"/>
    <cellStyle name="Примечание 3 2 4 2 5 3" xfId="7074" xr:uid="{9B17FA3E-B395-4ED7-9986-120D80CF6FE7}"/>
    <cellStyle name="Примечание 3 2 4 2 5 4" xfId="9506" xr:uid="{B1AACD00-00F7-4DD3-BA4D-15B22AFDE7D1}"/>
    <cellStyle name="Примечание 3 2 4 2 5 5" xfId="12496" xr:uid="{1DCD04D3-9F67-4142-B67D-45216B0DB4C5}"/>
    <cellStyle name="Примечание 3 2 4 2 5 6" xfId="16148" xr:uid="{F595B04C-EF8A-4EE6-9A4A-3ECE821AAC15}"/>
    <cellStyle name="Примечание 3 2 4 2 5 7" xfId="16928" xr:uid="{D00D9D78-56DE-496B-980C-1CCBFCA878AD}"/>
    <cellStyle name="Примечание 3 2 4 2 5 8" xfId="20154" xr:uid="{D31F0E67-D375-4DD4-8D3F-028C781998FD}"/>
    <cellStyle name="Примечание 3 2 4 2 6" xfId="2835" xr:uid="{A2880520-D441-42E7-AADA-08CA47BCD8E6}"/>
    <cellStyle name="Примечание 3 2 4 2 6 2" xfId="5085" xr:uid="{53E58189-321A-44B7-B0BA-3A5E64AB28FE}"/>
    <cellStyle name="Примечание 3 2 4 2 6 3" xfId="7075" xr:uid="{060A4DC9-30EE-4C5D-A02F-C3B595E3F371}"/>
    <cellStyle name="Примечание 3 2 4 2 6 4" xfId="9716" xr:uid="{15622885-AF5D-47AD-8914-65E70FA90BAE}"/>
    <cellStyle name="Примечание 3 2 4 2 6 5" xfId="12706" xr:uid="{283F42BF-D213-448F-A9BD-6AEBC2E4DCCA}"/>
    <cellStyle name="Примечание 3 2 4 2 6 6" xfId="16054" xr:uid="{9C421E51-7870-46E6-87B5-507BB7DE5299}"/>
    <cellStyle name="Примечание 3 2 4 2 6 7" xfId="17138" xr:uid="{786ED493-2A40-4B45-8A1A-D6B7C330AED2}"/>
    <cellStyle name="Примечание 3 2 4 2 6 8" xfId="20364" xr:uid="{9365F389-BC4F-4ECD-9DA5-E4DE0AC748D1}"/>
    <cellStyle name="Примечание 3 2 4 2 7" xfId="561" xr:uid="{A4D85102-512F-40F8-B1E4-3DC9E55150E4}"/>
    <cellStyle name="Примечание 3 2 4 2 7 2" xfId="5192" xr:uid="{AE15BDB5-D375-4932-AC5E-BD7132A76666}"/>
    <cellStyle name="Примечание 3 2 4 2 7 3" xfId="9822" xr:uid="{F68980F7-D9D6-4172-97DF-0EA0899C7909}"/>
    <cellStyle name="Примечание 3 2 4 2 7 4" xfId="12813" xr:uid="{BF81AA4E-DEAE-4504-BF50-21F756818556}"/>
    <cellStyle name="Примечание 3 2 4 2 7 5" xfId="15526" xr:uid="{EA09AC14-C112-453C-A03E-21A1EFD42642}"/>
    <cellStyle name="Примечание 3 2 4 2 7 6" xfId="17244" xr:uid="{15A59941-A450-4AA6-A0D4-EEBEB041A165}"/>
    <cellStyle name="Примечание 3 2 4 2 8" xfId="5569" xr:uid="{B3D728CC-D6E2-4E72-A4E6-AFF9B66C097F}"/>
    <cellStyle name="Примечание 3 2 4 2 8 2" xfId="10200" xr:uid="{0C9AFC81-8764-4D0F-ACCD-E4B021DC2066}"/>
    <cellStyle name="Примечание 3 2 4 2 8 3" xfId="13192" xr:uid="{F7AA2E25-EFB5-4A27-8D2E-50DECCAEDC16}"/>
    <cellStyle name="Примечание 3 2 4 2 8 4" xfId="14363" xr:uid="{04742D56-564B-4770-B747-33B4B637A78A}"/>
    <cellStyle name="Примечание 3 2 4 2 8 5" xfId="17618" xr:uid="{9CE86D4F-10FF-4E33-8F8B-521380715914}"/>
    <cellStyle name="Примечание 3 2 4 2 9" xfId="7070" xr:uid="{2EC21F81-17DE-4B8C-8415-0D425F789B8B}"/>
    <cellStyle name="Примечание 3 2 4 20" xfId="18024" xr:uid="{70331993-7965-46CF-ACFF-40141726784D}"/>
    <cellStyle name="Примечание 3 2 4 3" xfId="306" xr:uid="{DC8BAD35-D2BE-4FD4-B12B-32A3EAFE2ECD}"/>
    <cellStyle name="Примечание 3 2 4 3 10" xfId="8047" xr:uid="{023A79EF-98A7-4FC8-ABB2-F8DFDE44A673}"/>
    <cellStyle name="Примечание 3 2 4 3 11" xfId="10513" xr:uid="{4850363F-B389-489D-BE57-47D0ECD7F963}"/>
    <cellStyle name="Примечание 3 2 4 3 12" xfId="13679" xr:uid="{498B0D74-1F3F-416A-8000-78632E974C4D}"/>
    <cellStyle name="Примечание 3 2 4 3 13" xfId="16373" xr:uid="{536978CA-AFD6-4346-A53B-8EE65067AA04}"/>
    <cellStyle name="Примечание 3 2 4 3 14" xfId="17949" xr:uid="{892A1A3E-2085-4EDA-99A0-D76736E80A60}"/>
    <cellStyle name="Примечание 3 2 4 3 15" xfId="18184" xr:uid="{3345AC61-1005-41FE-886D-2294B03BAA9B}"/>
    <cellStyle name="Примечание 3 2 4 3 2" xfId="1829" xr:uid="{2FE7043D-ACE1-42CA-927F-2ED3E9979AE0}"/>
    <cellStyle name="Примечание 3 2 4 3 2 2" xfId="4087" xr:uid="{27F3C297-1236-4CDD-A966-A95D38ADF1E2}"/>
    <cellStyle name="Примечание 3 2 4 3 2 3" xfId="7077" xr:uid="{3A933BE5-6A1C-41E4-A88A-2EFB1948FA80}"/>
    <cellStyle name="Примечание 3 2 4 3 2 4" xfId="8712" xr:uid="{78EB0DF1-A764-4F7B-A552-119A6CA1C52D}"/>
    <cellStyle name="Примечание 3 2 4 3 2 5" xfId="11702" xr:uid="{8CB05C49-2795-49B2-BB7B-6003676DECD9}"/>
    <cellStyle name="Примечание 3 2 4 3 2 6" xfId="15469" xr:uid="{C1F39C26-8090-4C89-9707-019E98032322}"/>
    <cellStyle name="Примечание 3 2 4 3 2 7" xfId="19364" xr:uid="{25AB02C3-C945-4716-A76D-B06D2123AAC3}"/>
    <cellStyle name="Примечание 3 2 4 3 3" xfId="2002" xr:uid="{BCEFBD18-3C31-4DBE-AB2B-C4E1B065403F}"/>
    <cellStyle name="Примечание 3 2 4 3 3 2" xfId="4260" xr:uid="{86095C18-614E-4DED-B834-53BB63852EF5}"/>
    <cellStyle name="Примечание 3 2 4 3 3 3" xfId="7078" xr:uid="{41912C41-1706-4ECC-8356-A54D5526247D}"/>
    <cellStyle name="Примечание 3 2 4 3 3 4" xfId="8885" xr:uid="{C7D58043-E94A-4E22-BA8A-90A34AF4166B}"/>
    <cellStyle name="Примечание 3 2 4 3 3 5" xfId="11875" xr:uid="{8A1DDF1A-32C5-48AF-9CB0-2A0E4EE66276}"/>
    <cellStyle name="Примечание 3 2 4 3 3 6" xfId="15367" xr:uid="{58178566-4E2D-4BAB-930E-E95F8B940271}"/>
    <cellStyle name="Примечание 3 2 4 3 3 7" xfId="19537" xr:uid="{B73BEDB4-6E18-4B50-B0DD-F91C0B7D5E62}"/>
    <cellStyle name="Примечание 3 2 4 3 4" xfId="1230" xr:uid="{19B8757F-5199-4682-B2F1-7B42AA13D477}"/>
    <cellStyle name="Примечание 3 2 4 3 4 2" xfId="3495" xr:uid="{D0588CF4-EB54-4ED0-AB98-1D985B0D512E}"/>
    <cellStyle name="Примечание 3 2 4 3 4 3" xfId="7079" xr:uid="{3B944BF5-EB4B-465E-BDF2-34DB503FE823}"/>
    <cellStyle name="Примечание 3 2 4 3 4 4" xfId="7810" xr:uid="{99E319CC-6B49-44D7-A1CF-5C94F6A7F76C}"/>
    <cellStyle name="Примечание 3 2 4 3 4 5" xfId="11102" xr:uid="{A22C6D70-42D3-4444-9844-F3738BFFB99B}"/>
    <cellStyle name="Примечание 3 2 4 3 4 6" xfId="15151" xr:uid="{A6F927D0-DE44-4565-9C61-C174A82FA38B}"/>
    <cellStyle name="Примечание 3 2 4 3 4 7" xfId="18772" xr:uid="{971B0C1A-6C85-4C12-A567-316B4EF10358}"/>
    <cellStyle name="Примечание 3 2 4 3 5" xfId="2671" xr:uid="{54166190-63E9-4DC8-BDC4-5CBE0DF3643A}"/>
    <cellStyle name="Примечание 3 2 4 3 5 2" xfId="4921" xr:uid="{4B54C22B-84F3-4775-A96B-6A9FEA157438}"/>
    <cellStyle name="Примечание 3 2 4 3 5 3" xfId="7080" xr:uid="{80214CCD-3514-4E6D-A9CB-9C7D64FFB860}"/>
    <cellStyle name="Примечание 3 2 4 3 5 4" xfId="9552" xr:uid="{58705A49-971D-4323-BBAD-92C2ACDC4D97}"/>
    <cellStyle name="Примечание 3 2 4 3 5 5" xfId="12542" xr:uid="{375594EB-8449-4D6C-82D3-50A13FB1DAA8}"/>
    <cellStyle name="Примечание 3 2 4 3 5 6" xfId="15590" xr:uid="{FA80FD2C-6F06-43EF-9D26-0BBFE108C604}"/>
    <cellStyle name="Примечание 3 2 4 3 5 7" xfId="16974" xr:uid="{619E3FCF-3044-4231-B2B4-3C03915C29BC}"/>
    <cellStyle name="Примечание 3 2 4 3 5 8" xfId="20200" xr:uid="{89D8FE03-14E9-4908-8F2B-340ACAA37D45}"/>
    <cellStyle name="Примечание 3 2 4 3 6" xfId="2910" xr:uid="{BAB62A39-C98E-461F-B574-C949AA1E5F7D}"/>
    <cellStyle name="Примечание 3 2 4 3 6 2" xfId="5160" xr:uid="{E3ADA913-6B58-4022-87EE-47030825D366}"/>
    <cellStyle name="Примечание 3 2 4 3 6 3" xfId="7081" xr:uid="{76195B8F-4CDB-4427-9C2B-405F03155A59}"/>
    <cellStyle name="Примечание 3 2 4 3 6 4" xfId="9791" xr:uid="{8490C740-1E4A-456A-AFC9-7EB0B662FFA8}"/>
    <cellStyle name="Примечание 3 2 4 3 6 5" xfId="12781" xr:uid="{725048C5-57D1-43DE-8F6E-59B5E8563898}"/>
    <cellStyle name="Примечание 3 2 4 3 6 6" xfId="15206" xr:uid="{B8E68BF0-6A8C-4A6E-9A59-0ECC255864CF}"/>
    <cellStyle name="Примечание 3 2 4 3 6 7" xfId="17213" xr:uid="{B946A21F-56B7-4E72-8849-1A34D9E3519D}"/>
    <cellStyle name="Примечание 3 2 4 3 6 8" xfId="20439" xr:uid="{9C600362-FEE2-4A51-9FA9-5326B190296F}"/>
    <cellStyle name="Примечание 3 2 4 3 7" xfId="641" xr:uid="{47D7ECE1-669F-4CDA-B4E2-D7FBD927B04B}"/>
    <cellStyle name="Примечание 3 2 4 3 7 2" xfId="5412" xr:uid="{43DA902C-1E49-4858-BB8C-35E38F1782B2}"/>
    <cellStyle name="Примечание 3 2 4 3 7 3" xfId="10043" xr:uid="{050F8268-CAAD-4D02-8C11-20A8EBF782CE}"/>
    <cellStyle name="Примечание 3 2 4 3 7 4" xfId="13035" xr:uid="{99A7F89E-B3BE-42DE-9835-6B3704C52CE1}"/>
    <cellStyle name="Примечание 3 2 4 3 7 5" xfId="14752" xr:uid="{71175698-DCD9-40CB-813F-2995ED9E9943}"/>
    <cellStyle name="Примечание 3 2 4 3 7 6" xfId="17461" xr:uid="{09F7CE54-E479-4A9D-BB8E-B0E4D327503C}"/>
    <cellStyle name="Примечание 3 2 4 3 8" xfId="5644" xr:uid="{94D27A04-346B-4444-946E-143F1112BACB}"/>
    <cellStyle name="Примечание 3 2 4 3 8 2" xfId="10275" xr:uid="{E6F0C5B1-56BC-4A86-9134-ACF5A84688F1}"/>
    <cellStyle name="Примечание 3 2 4 3 8 3" xfId="13267" xr:uid="{9F59E358-B86B-4837-BED4-4641F0221795}"/>
    <cellStyle name="Примечание 3 2 4 3 8 4" xfId="8576" xr:uid="{DCCDDAC9-F288-4488-9662-6A08EB030254}"/>
    <cellStyle name="Примечание 3 2 4 3 8 5" xfId="17693" xr:uid="{FB5403BD-5748-4A35-B43E-52F92AAC9CBE}"/>
    <cellStyle name="Примечание 3 2 4 3 9" xfId="7076" xr:uid="{59544E39-5B61-442E-B714-D90D9A45B04F}"/>
    <cellStyle name="Примечание 3 2 4 4" xfId="721" xr:uid="{DD712A1D-A332-4FB6-ADB1-C40A0E43F284}"/>
    <cellStyle name="Примечание 3 2 4 4 10" xfId="18268" xr:uid="{817C96C4-D0B1-40F6-AC14-5C2BCF32F296}"/>
    <cellStyle name="Примечание 3 2 4 4 2" xfId="2082" xr:uid="{1342A777-A188-4191-BD69-D78326AE2936}"/>
    <cellStyle name="Примечание 3 2 4 4 2 2" xfId="4340" xr:uid="{FEA24479-8664-4617-9D2A-5EF0298879AA}"/>
    <cellStyle name="Примечание 3 2 4 4 2 3" xfId="8965" xr:uid="{9E5A5FAE-A378-4359-9343-E15C3A32FFFA}"/>
    <cellStyle name="Примечание 3 2 4 4 2 4" xfId="11955" xr:uid="{3D07A29D-22DA-45E1-8DA8-05430F5D280D}"/>
    <cellStyle name="Примечание 3 2 4 4 2 5" xfId="15977" xr:uid="{9B1033AA-77A5-417A-B958-F1F30EEF7EBA}"/>
    <cellStyle name="Примечание 3 2 4 4 2 6" xfId="19617" xr:uid="{481B0B80-A61B-4D82-9ACC-ECBAE90D4FAA}"/>
    <cellStyle name="Примечание 3 2 4 4 3" xfId="1310" xr:uid="{9D084A88-13BE-4423-9969-1D7CB5A28AFB}"/>
    <cellStyle name="Примечание 3 2 4 4 3 2" xfId="3575" xr:uid="{EF4028BF-8251-48C5-9F56-FAFE8F53A559}"/>
    <cellStyle name="Примечание 3 2 4 4 3 3" xfId="7594" xr:uid="{34083651-E557-4FB2-93B7-1475287236E7}"/>
    <cellStyle name="Примечание 3 2 4 4 3 4" xfId="11182" xr:uid="{5E0879E2-D74C-4EEC-833B-3554816407BD}"/>
    <cellStyle name="Примечание 3 2 4 4 3 5" xfId="15942" xr:uid="{014ED908-1B5E-494B-AC73-98D658DCE59C}"/>
    <cellStyle name="Примечание 3 2 4 4 3 6" xfId="18852" xr:uid="{9ED9E836-05E4-40EF-8C24-807A88C9FB2E}"/>
    <cellStyle name="Примечание 3 2 4 4 4" xfId="2991" xr:uid="{5CBC860D-FFB4-4F41-B124-6D93DFAB71CF}"/>
    <cellStyle name="Примечание 3 2 4 4 5" xfId="7082" xr:uid="{7EC73B1D-7401-417A-8950-EC052BC9AE81}"/>
    <cellStyle name="Примечание 3 2 4 4 6" xfId="8312" xr:uid="{24CF4DE9-9FEA-437E-B370-73C1BE6747A2}"/>
    <cellStyle name="Примечание 3 2 4 4 7" xfId="10593" xr:uid="{6CFC450D-01F9-4C43-97A7-FAFDB0942B54}"/>
    <cellStyle name="Примечание 3 2 4 4 8" xfId="14749" xr:uid="{33CFB754-38B3-4ABD-AFD6-E2AFF21616FF}"/>
    <cellStyle name="Примечание 3 2 4 4 9" xfId="16453" xr:uid="{FAD51E14-9FB8-443F-A240-9537B2C69640}"/>
    <cellStyle name="Примечание 3 2 4 5" xfId="842" xr:uid="{B0593382-1266-4688-9D0F-BA4685BE3749}"/>
    <cellStyle name="Примечание 3 2 4 5 10" xfId="18389" xr:uid="{3AF6D23D-A464-44FC-9CFA-2EDE3ECD8AF5}"/>
    <cellStyle name="Примечание 3 2 4 5 2" xfId="2203" xr:uid="{561DC019-81B5-4D3C-ADDF-FBC3CB9850BD}"/>
    <cellStyle name="Примечание 3 2 4 5 2 2" xfId="4461" xr:uid="{04771927-A4FA-47B5-82E8-24F561A04FAB}"/>
    <cellStyle name="Примечание 3 2 4 5 2 3" xfId="9086" xr:uid="{79934EF5-EAF9-4F57-AB57-EC84B655F189}"/>
    <cellStyle name="Примечание 3 2 4 5 2 4" xfId="12076" xr:uid="{4B50B82F-1C52-4B2C-BA89-B84964420827}"/>
    <cellStyle name="Примечание 3 2 4 5 2 5" xfId="13468" xr:uid="{D1B14D0A-EE34-4770-8128-FCEF1A111F86}"/>
    <cellStyle name="Примечание 3 2 4 5 2 6" xfId="19738" xr:uid="{CD67C730-9079-4679-AA48-E57D289AA176}"/>
    <cellStyle name="Примечание 3 2 4 5 3" xfId="1431" xr:uid="{D48A013A-2AC9-4642-A828-58EA0887D8D8}"/>
    <cellStyle name="Примечание 3 2 4 5 3 2" xfId="3696" xr:uid="{35C5E722-9F3E-44F9-BD84-114B1074B4EE}"/>
    <cellStyle name="Примечание 3 2 4 5 3 3" xfId="7647" xr:uid="{9BB15EF0-70D9-4FED-AA8C-E65A615B5F92}"/>
    <cellStyle name="Примечание 3 2 4 5 3 4" xfId="11303" xr:uid="{8866BB36-D5F4-4F73-A756-9BFAF4791770}"/>
    <cellStyle name="Примечание 3 2 4 5 3 5" xfId="14045" xr:uid="{8A761D77-B122-4C29-8FDD-51F6A4B5310E}"/>
    <cellStyle name="Примечание 3 2 4 5 3 6" xfId="18973" xr:uid="{382049EA-F027-48AA-890C-7E2D7215FD0B}"/>
    <cellStyle name="Примечание 3 2 4 5 4" xfId="3112" xr:uid="{FBFB8458-0DA9-4A1F-AAB2-058C1EBA1729}"/>
    <cellStyle name="Примечание 3 2 4 5 5" xfId="7083" xr:uid="{BC5048F5-F252-456C-BFAB-377828157DC5}"/>
    <cellStyle name="Примечание 3 2 4 5 6" xfId="8192" xr:uid="{A89AB29C-4DE3-48B7-82F5-AEDDD57F84B0}"/>
    <cellStyle name="Примечание 3 2 4 5 7" xfId="10714" xr:uid="{F48FDF69-BF0D-4B22-881E-B38BA9D3CDEC}"/>
    <cellStyle name="Примечание 3 2 4 5 8" xfId="13728" xr:uid="{237C9D00-D58A-44D7-85A9-40DC8D700DD0}"/>
    <cellStyle name="Примечание 3 2 4 5 9" xfId="16574" xr:uid="{B8809C36-7C66-46BF-962F-D40A49C812F2}"/>
    <cellStyle name="Примечание 3 2 4 6" xfId="918" xr:uid="{AC5A5F9D-5FF5-47C3-A42F-036A52A39BC0}"/>
    <cellStyle name="Примечание 3 2 4 6 10" xfId="18465" xr:uid="{8D3E1C3D-FA70-40AB-8594-C01BCD02F175}"/>
    <cellStyle name="Примечание 3 2 4 6 2" xfId="2279" xr:uid="{F1FA3358-7F55-4A54-943A-FFA17CADF90D}"/>
    <cellStyle name="Примечание 3 2 4 6 2 2" xfId="4537" xr:uid="{41A3BB7D-DCDC-4D19-AD8E-0952DA5DA9EF}"/>
    <cellStyle name="Примечание 3 2 4 6 2 3" xfId="9162" xr:uid="{C922F7C8-9D7A-4800-BCBA-02330622F8BE}"/>
    <cellStyle name="Примечание 3 2 4 6 2 4" xfId="12152" xr:uid="{A503EB3D-CFC6-4A44-83A8-B59E4CAE35E2}"/>
    <cellStyle name="Примечание 3 2 4 6 2 5" xfId="15440" xr:uid="{13DF1652-6E02-4290-9942-F4A669774792}"/>
    <cellStyle name="Примечание 3 2 4 6 2 6" xfId="19814" xr:uid="{65B5A1D3-5822-4B9E-810A-D64C0FBD7AD0}"/>
    <cellStyle name="Примечание 3 2 4 6 3" xfId="1507" xr:uid="{14E25E72-530F-470C-BE6F-4119443CC124}"/>
    <cellStyle name="Примечание 3 2 4 6 3 2" xfId="3772" xr:uid="{02C5ED26-C970-457A-95D3-C9274D673572}"/>
    <cellStyle name="Примечание 3 2 4 6 3 3" xfId="7609" xr:uid="{F4B8A4AF-48FB-46F6-A324-BBD4C0E25FAE}"/>
    <cellStyle name="Примечание 3 2 4 6 3 4" xfId="11379" xr:uid="{13215824-995B-4D80-B2C6-5CF0675DD08F}"/>
    <cellStyle name="Примечание 3 2 4 6 3 5" xfId="16047" xr:uid="{C484266B-5E41-4758-AA4B-0A106F98DC73}"/>
    <cellStyle name="Примечание 3 2 4 6 3 6" xfId="19049" xr:uid="{BE49AE4F-782E-4D2B-82BA-EDAF5975BF56}"/>
    <cellStyle name="Примечание 3 2 4 6 4" xfId="3188" xr:uid="{A2485FA8-6964-4131-9DD2-886F292EFC9A}"/>
    <cellStyle name="Примечание 3 2 4 6 5" xfId="7084" xr:uid="{24578ACF-8BDE-439D-B947-F3EF8CDF82F0}"/>
    <cellStyle name="Примечание 3 2 4 6 6" xfId="7238" xr:uid="{BBDF2E6B-EACF-46C5-ACDA-6558C93B1624}"/>
    <cellStyle name="Примечание 3 2 4 6 7" xfId="10790" xr:uid="{65195664-8ECD-40FD-A380-ED905A610963}"/>
    <cellStyle name="Примечание 3 2 4 6 8" xfId="15082" xr:uid="{0AF63D7D-B668-4D83-AEFA-7919D599B4BC}"/>
    <cellStyle name="Примечание 3 2 4 6 9" xfId="16650" xr:uid="{541F72B2-B2A0-462E-B6A9-39687B118D5D}"/>
    <cellStyle name="Примечание 3 2 4 7" xfId="986" xr:uid="{C81D1AD3-4A18-4157-99E2-0DC9176C11E1}"/>
    <cellStyle name="Примечание 3 2 4 7 10" xfId="18533" xr:uid="{6A3EFCDB-0D23-49BA-A155-9A4F44A836D3}"/>
    <cellStyle name="Примечание 3 2 4 7 2" xfId="2347" xr:uid="{BBE692D6-C474-49DB-BC6E-F9836E1A3649}"/>
    <cellStyle name="Примечание 3 2 4 7 2 2" xfId="4605" xr:uid="{B822C719-5CEB-4182-AA27-8F099B83F794}"/>
    <cellStyle name="Примечание 3 2 4 7 2 3" xfId="9230" xr:uid="{8E60B46E-B83B-450C-967B-F657C6D86BDC}"/>
    <cellStyle name="Примечание 3 2 4 7 2 4" xfId="12220" xr:uid="{B7008395-669F-4FBF-BA97-7B3162B5E91C}"/>
    <cellStyle name="Примечание 3 2 4 7 2 5" xfId="15527" xr:uid="{EC07DA95-FD41-4714-BA1B-088627E4CDE3}"/>
    <cellStyle name="Примечание 3 2 4 7 2 6" xfId="19882" xr:uid="{C5EBBD1A-A290-4E23-8CB6-E91E3EA5292E}"/>
    <cellStyle name="Примечание 3 2 4 7 3" xfId="1575" xr:uid="{C0563847-99F2-4441-A8B2-7440F3536F44}"/>
    <cellStyle name="Примечание 3 2 4 7 3 2" xfId="3840" xr:uid="{F880BC35-F40E-4C76-B2F7-E35E1F245DB6}"/>
    <cellStyle name="Примечание 3 2 4 7 3 3" xfId="7221" xr:uid="{A7B29C4D-AFE7-4C3C-B0B9-685876F2AF9E}"/>
    <cellStyle name="Примечание 3 2 4 7 3 4" xfId="11447" xr:uid="{563951DD-AD94-4049-B129-90E281F05919}"/>
    <cellStyle name="Примечание 3 2 4 7 3 5" xfId="15333" xr:uid="{8FB2D4C5-7AB3-432A-AC5D-301099DD326A}"/>
    <cellStyle name="Примечание 3 2 4 7 3 6" xfId="19117" xr:uid="{B90E94E1-F78A-4973-A4FF-C92E000CD059}"/>
    <cellStyle name="Примечание 3 2 4 7 4" xfId="3256" xr:uid="{C9D5E7B1-998B-40DF-9765-2E3CFA44169E}"/>
    <cellStyle name="Примечание 3 2 4 7 5" xfId="7085" xr:uid="{68CFD813-21E2-4AA9-AEE4-5A67E921EADB}"/>
    <cellStyle name="Примечание 3 2 4 7 6" xfId="8060" xr:uid="{B4271ABA-16D8-460D-B5DE-77CD66583B6D}"/>
    <cellStyle name="Примечание 3 2 4 7 7" xfId="10858" xr:uid="{45DDD40C-DC22-4710-805D-79A2ADD4BD5C}"/>
    <cellStyle name="Примечание 3 2 4 7 8" xfId="14378" xr:uid="{FBFF30D4-B2B3-4ABE-BD67-B22156B0F927}"/>
    <cellStyle name="Примечание 3 2 4 7 9" xfId="16718" xr:uid="{D5567678-8D76-4748-9818-72D0BCFE3119}"/>
    <cellStyle name="Примечание 3 2 4 8" xfId="1061" xr:uid="{E45EDAE4-C194-4D49-9BE7-5CDDDAEB1F5C}"/>
    <cellStyle name="Примечание 3 2 4 8 2" xfId="2422" xr:uid="{753D35E9-D798-465F-8097-EE3223F89C02}"/>
    <cellStyle name="Примечание 3 2 4 8 2 2" xfId="4680" xr:uid="{70AB2B20-B025-4AB8-9E76-9420AE55C26A}"/>
    <cellStyle name="Примечание 3 2 4 8 2 3" xfId="9305" xr:uid="{515FAF0C-FDF1-45DD-AB7A-35BB2AC60D00}"/>
    <cellStyle name="Примечание 3 2 4 8 2 4" xfId="12295" xr:uid="{6E95ACBB-A860-4653-8ECA-ECC3BA5468B9}"/>
    <cellStyle name="Примечание 3 2 4 8 2 5" xfId="15936" xr:uid="{C7331150-4700-46C9-A5D7-5FF4C4FE7496}"/>
    <cellStyle name="Примечание 3 2 4 8 2 6" xfId="19957" xr:uid="{B86542B9-0419-4217-A90C-CEC284150E5D}"/>
    <cellStyle name="Примечание 3 2 4 8 3" xfId="3331" xr:uid="{1F7B435E-C5F4-4AEC-ABD5-DB28EB58C060}"/>
    <cellStyle name="Примечание 3 2 4 8 4" xfId="5667" xr:uid="{A5DDB24F-7A8C-4571-9777-EAF71C4D6A94}"/>
    <cellStyle name="Примечание 3 2 4 8 5" xfId="7985" xr:uid="{CB922EDE-3985-45E3-BC36-53F0AD7AAA59}"/>
    <cellStyle name="Примечание 3 2 4 8 6" xfId="10933" xr:uid="{4F67E3BF-9AF8-4440-93CF-A14A0CC45FD5}"/>
    <cellStyle name="Примечание 3 2 4 8 7" xfId="14281" xr:uid="{B171F985-6B55-4810-A808-384ED42CF061}"/>
    <cellStyle name="Примечание 3 2 4 8 8" xfId="18608" xr:uid="{71AAC827-A0E0-48F0-8772-36C2B872CDF5}"/>
    <cellStyle name="Примечание 3 2 4 9" xfId="1842" xr:uid="{A6199BFD-9449-405C-8035-DCE70225B581}"/>
    <cellStyle name="Примечание 3 2 4 9 2" xfId="4100" xr:uid="{5E8C7106-9DB9-4AE7-9B91-043D285F3BDB}"/>
    <cellStyle name="Примечание 3 2 4 9 3" xfId="8725" xr:uid="{B1BFB4FE-3CB4-4B4D-A5EF-346D918E0266}"/>
    <cellStyle name="Примечание 3 2 4 9 4" xfId="11715" xr:uid="{9C7769B4-463B-410D-B1AC-6A206D1A9388}"/>
    <cellStyle name="Примечание 3 2 4 9 5" xfId="15732" xr:uid="{0E4ACAE1-8DAF-4B40-A9CE-F94962E18E28}"/>
    <cellStyle name="Примечание 3 2 4 9 6" xfId="19377" xr:uid="{C66183C0-E1F0-4FB5-8B8A-0EA976EE970F}"/>
    <cellStyle name="Примечание 3 2 5" xfId="170" xr:uid="{A2549A2A-5961-492F-9489-B57669B4F535}"/>
    <cellStyle name="Примечание 3 2 5 10" xfId="8496" xr:uid="{4D3B7133-9FAC-4552-AD29-86EDB0B3A90C}"/>
    <cellStyle name="Примечание 3 2 5 11" xfId="10373" xr:uid="{0D0FFFF0-9EA4-4FAD-A268-2B83E526C844}"/>
    <cellStyle name="Примечание 3 2 5 12" xfId="13342" xr:uid="{5DA5A1E7-EED6-4DA9-9BFA-0E770FA11128}"/>
    <cellStyle name="Примечание 3 2 5 13" xfId="16233" xr:uid="{C8CE9C00-DA55-4896-AFBB-C2F77B39E4B0}"/>
    <cellStyle name="Примечание 3 2 5 14" xfId="17813" xr:uid="{BF9B2B57-4726-432D-BC6D-053709DA349D}"/>
    <cellStyle name="Примечание 3 2 5 15" xfId="18049" xr:uid="{80F70BB2-CEA3-4792-80E7-8FFDD5ACBA20}"/>
    <cellStyle name="Примечание 3 2 5 2" xfId="1694" xr:uid="{A64BC83F-7A88-475B-B627-FA9515EAC480}"/>
    <cellStyle name="Примечание 3 2 5 2 2" xfId="3952" xr:uid="{CED10ACE-A50F-4E3C-B90E-D017550AE920}"/>
    <cellStyle name="Примечание 3 2 5 2 3" xfId="7087" xr:uid="{CEF813D1-6683-48E8-9E9B-63F762B88696}"/>
    <cellStyle name="Примечание 3 2 5 2 4" xfId="7428" xr:uid="{54A23C85-1F82-414A-BFB7-68DE62860F93}"/>
    <cellStyle name="Примечание 3 2 5 2 5" xfId="11566" xr:uid="{DB6CDB5B-B3EB-4CBC-9A55-91CE195CA692}"/>
    <cellStyle name="Примечание 3 2 5 2 6" xfId="13287" xr:uid="{4EB15DBB-FEF2-4D6E-B346-1A5A1563703C}"/>
    <cellStyle name="Примечание 3 2 5 2 7" xfId="19229" xr:uid="{48ACFDF5-37F7-4FCF-B330-57B29B14F68C}"/>
    <cellStyle name="Примечание 3 2 5 3" xfId="1835" xr:uid="{46505086-9FE3-4AF4-9EAB-71D40670E7F5}"/>
    <cellStyle name="Примечание 3 2 5 3 2" xfId="4093" xr:uid="{3004FCF6-281D-4EEB-B536-98C4D1B5E922}"/>
    <cellStyle name="Примечание 3 2 5 3 3" xfId="7088" xr:uid="{D3C42D82-BC33-4141-B058-23A233F1C7A1}"/>
    <cellStyle name="Примечание 3 2 5 3 4" xfId="8718" xr:uid="{9AE14E0F-91A6-4FE1-A10D-9D6F6AD2D13E}"/>
    <cellStyle name="Примечание 3 2 5 3 5" xfId="11708" xr:uid="{B497FEBC-3611-4FF4-9504-48ED9782EFC5}"/>
    <cellStyle name="Примечание 3 2 5 3 6" xfId="14343" xr:uid="{2A9BE749-6B4B-46E5-972A-6E037AF78F94}"/>
    <cellStyle name="Примечание 3 2 5 3 7" xfId="19370" xr:uid="{05E7E312-F583-46A6-B90A-7D13E46B2459}"/>
    <cellStyle name="Примечание 3 2 5 4" xfId="1090" xr:uid="{3F31DBF7-C2FF-4257-AC90-736D3DB69DCA}"/>
    <cellStyle name="Примечание 3 2 5 4 2" xfId="3355" xr:uid="{6874D857-87C7-4412-8CDC-08BE41C0F539}"/>
    <cellStyle name="Примечание 3 2 5 4 3" xfId="7089" xr:uid="{AD649C9B-0CA5-4F75-A7C1-113A16172EFE}"/>
    <cellStyle name="Примечание 3 2 5 4 4" xfId="7952" xr:uid="{833EECCB-DF90-4453-B72C-14972B36ADF7}"/>
    <cellStyle name="Примечание 3 2 5 4 5" xfId="10962" xr:uid="{05B5AF10-D043-4D19-BA5A-7AC2E1AF3821}"/>
    <cellStyle name="Примечание 3 2 5 4 6" xfId="13288" xr:uid="{E5900C65-0D0C-424A-AAAB-A6A630BE2F34}"/>
    <cellStyle name="Примечание 3 2 5 4 7" xfId="18632" xr:uid="{0D3885C0-0286-47EB-980B-55E447F21689}"/>
    <cellStyle name="Примечание 3 2 5 5" xfId="2568" xr:uid="{B7D5E16E-513C-4663-964A-A3DE6AD82EEA}"/>
    <cellStyle name="Примечание 3 2 5 5 2" xfId="4820" xr:uid="{B85F20FE-7510-47A6-9297-87B8A0F44232}"/>
    <cellStyle name="Примечание 3 2 5 5 3" xfId="7090" xr:uid="{41104B6A-A4E7-49A7-87C9-83A13E9D115F}"/>
    <cellStyle name="Примечание 3 2 5 5 4" xfId="9450" xr:uid="{EAE625FE-A83B-4CB2-B0D9-09A8882DFFC4}"/>
    <cellStyle name="Примечание 3 2 5 5 5" xfId="12440" xr:uid="{E6FA5AD8-E095-440D-8C93-C009E218C1A8}"/>
    <cellStyle name="Примечание 3 2 5 5 6" xfId="14003" xr:uid="{C38A4FA9-020A-47F8-BA56-3F59EF8AFF60}"/>
    <cellStyle name="Примечание 3 2 5 5 7" xfId="16873" xr:uid="{FBBAD79A-7387-465B-8D76-162BE0913DA3}"/>
    <cellStyle name="Примечание 3 2 5 5 8" xfId="20098" xr:uid="{9AD29B7A-AC51-45A1-A422-3681C55D2D9E}"/>
    <cellStyle name="Примечание 3 2 5 6" xfId="2775" xr:uid="{C7DAA7C8-9FA8-44DA-95CC-135D8DA6A25F}"/>
    <cellStyle name="Примечание 3 2 5 6 2" xfId="5025" xr:uid="{25329F2F-1C6F-42ED-B628-50ECFFCCDC4E}"/>
    <cellStyle name="Примечание 3 2 5 6 3" xfId="7091" xr:uid="{286CDDE9-17EE-4960-86D3-2C87024753D5}"/>
    <cellStyle name="Примечание 3 2 5 6 4" xfId="9656" xr:uid="{BC2F596E-879D-4CD2-B981-44E6770D9524}"/>
    <cellStyle name="Примечание 3 2 5 6 5" xfId="12646" xr:uid="{F888B7E7-6C8A-406E-A05A-ABFC0EF55E33}"/>
    <cellStyle name="Примечание 3 2 5 6 6" xfId="13329" xr:uid="{BA61E446-3815-4865-93EE-399D9A44E3B3}"/>
    <cellStyle name="Примечание 3 2 5 6 7" xfId="17078" xr:uid="{FC516F26-8567-4D74-A365-993DA5385BD0}"/>
    <cellStyle name="Примечание 3 2 5 6 8" xfId="20304" xr:uid="{C704DF24-F5FB-439A-A00D-CE982CAC5611}"/>
    <cellStyle name="Примечание 3 2 5 7" xfId="501" xr:uid="{EAE83BBD-0632-4E68-846B-B81FE770A96E}"/>
    <cellStyle name="Примечание 3 2 5 7 2" xfId="5352" xr:uid="{1EAFCF1B-0B71-41E2-979E-912F25576D07}"/>
    <cellStyle name="Примечание 3 2 5 7 3" xfId="9981" xr:uid="{332D207F-D24D-4E08-8C0D-7F49D2471153}"/>
    <cellStyle name="Примечание 3 2 5 7 4" xfId="12973" xr:uid="{1352DA09-2840-41E0-B0EC-4DAC963DF1D6}"/>
    <cellStyle name="Примечание 3 2 5 7 5" xfId="13347" xr:uid="{7FC023A7-6A56-4D28-9D62-35E257F784E3}"/>
    <cellStyle name="Примечание 3 2 5 7 6" xfId="17402" xr:uid="{33C22A96-29F9-4A70-B810-8BFB1FAB00A5}"/>
    <cellStyle name="Примечание 3 2 5 8" xfId="5509" xr:uid="{C5D04CFC-3F44-49D8-9132-1D040AB520D1}"/>
    <cellStyle name="Примечание 3 2 5 8 2" xfId="10140" xr:uid="{D5A6ECE7-7BDD-46EC-9CD4-5321A9171D5D}"/>
    <cellStyle name="Примечание 3 2 5 8 3" xfId="13132" xr:uid="{68702C29-21A4-4B1E-9DDF-745B0800FBA0}"/>
    <cellStyle name="Примечание 3 2 5 8 4" xfId="14779" xr:uid="{15F3EFF5-8EA7-42D4-9283-A0B7833C16E2}"/>
    <cellStyle name="Примечание 3 2 5 8 5" xfId="17558" xr:uid="{9133BF51-AF5D-4DC1-993F-35995C152A84}"/>
    <cellStyle name="Примечание 3 2 5 9" xfId="7086" xr:uid="{C012AC6D-23CA-4A68-8815-1BB6CD9570A3}"/>
    <cellStyle name="Примечание 3 2 6" xfId="246" xr:uid="{C86AFBCE-FFAF-4903-8F3B-B8989ABC3AF7}"/>
    <cellStyle name="Примечание 3 2 6 10" xfId="8645" xr:uid="{223B4969-3AF9-432E-A984-10F22860937B}"/>
    <cellStyle name="Примечание 3 2 6 11" xfId="10453" xr:uid="{4ED45FC5-CF81-4537-BB5E-91560EF9001B}"/>
    <cellStyle name="Примечание 3 2 6 12" xfId="15043" xr:uid="{50AFBD64-F178-4FBD-A087-7C21E9D7A007}"/>
    <cellStyle name="Примечание 3 2 6 13" xfId="16313" xr:uid="{CDF1A98D-F7F3-44E3-9B24-014952BE1A6D}"/>
    <cellStyle name="Примечание 3 2 6 14" xfId="17889" xr:uid="{7053617F-A6CD-4499-B6AD-8C0F291B2D84}"/>
    <cellStyle name="Примечание 3 2 6 15" xfId="18124" xr:uid="{3AFCEBAE-2CA7-48B9-89C8-8074A2E07930}"/>
    <cellStyle name="Примечание 3 2 6 2" xfId="1769" xr:uid="{6D14B10B-ADEE-46C6-9F4B-FCBE45846C16}"/>
    <cellStyle name="Примечание 3 2 6 2 2" xfId="4027" xr:uid="{3C014FCD-4FEA-49DC-A694-202E4751A571}"/>
    <cellStyle name="Примечание 3 2 6 2 3" xfId="7093" xr:uid="{08509BA3-F60F-4005-9982-8DC78C28ECF4}"/>
    <cellStyle name="Примечание 3 2 6 2 4" xfId="8652" xr:uid="{C9CB8B8C-C268-4100-AA4F-D200A1366C40}"/>
    <cellStyle name="Примечание 3 2 6 2 5" xfId="11642" xr:uid="{66BC85D8-1889-4005-9BFA-8B0BB1293064}"/>
    <cellStyle name="Примечание 3 2 6 2 6" xfId="13541" xr:uid="{37803D29-2A3E-4DA9-BBFE-4AF059366667}"/>
    <cellStyle name="Примечание 3 2 6 2 7" xfId="19304" xr:uid="{7F08ACE2-DFA0-4DEC-A87F-D67DBE82BFDC}"/>
    <cellStyle name="Примечание 3 2 6 3" xfId="1642" xr:uid="{12F05BA6-FC41-4870-988F-62BF9E5AA418}"/>
    <cellStyle name="Примечание 3 2 6 3 2" xfId="3902" xr:uid="{6270C51C-E6AA-4269-B32C-966B675F6C2E}"/>
    <cellStyle name="Примечание 3 2 6 3 3" xfId="7094" xr:uid="{A1053A54-A73C-41E4-95F5-4F8AD0A52C5C}"/>
    <cellStyle name="Примечание 3 2 6 3 4" xfId="7340" xr:uid="{139BADB9-87BB-4F32-8CDB-8637C359998F}"/>
    <cellStyle name="Примечание 3 2 6 3 5" xfId="11513" xr:uid="{489B969A-F3DD-4B96-BA48-F4F1638D81A6}"/>
    <cellStyle name="Примечание 3 2 6 3 6" xfId="15230" xr:uid="{1D49B0FB-6063-4CC2-8C57-A9DC4CF6D3C3}"/>
    <cellStyle name="Примечание 3 2 6 3 7" xfId="19179" xr:uid="{0C6CF7EE-4F33-4491-B8DF-C10EBF330EDA}"/>
    <cellStyle name="Примечание 3 2 6 4" xfId="1170" xr:uid="{010F6FB8-B4CD-4F58-9D48-16F43A236ED2}"/>
    <cellStyle name="Примечание 3 2 6 4 2" xfId="3435" xr:uid="{08C430F4-7677-4002-9D45-2AE4211C3ECA}"/>
    <cellStyle name="Примечание 3 2 6 4 3" xfId="7095" xr:uid="{AB101241-FBBC-43FE-9DA6-5DB1845FDF1C}"/>
    <cellStyle name="Примечание 3 2 6 4 4" xfId="7869" xr:uid="{3D665884-FA76-41DA-B02B-09B3FFF97E8B}"/>
    <cellStyle name="Примечание 3 2 6 4 5" xfId="11042" xr:uid="{B807C23E-C073-4A34-8E6D-AE4ABFE557BD}"/>
    <cellStyle name="Примечание 3 2 6 4 6" xfId="15219" xr:uid="{A6F689F2-5A64-4E85-8188-B07523F84E80}"/>
    <cellStyle name="Примечание 3 2 6 4 7" xfId="18712" xr:uid="{9A08766D-5EB3-4DA4-B315-F53BC976EB9C}"/>
    <cellStyle name="Примечание 3 2 6 5" xfId="2533" xr:uid="{118C152A-66B8-4B90-A2C1-5F4255ACEB41}"/>
    <cellStyle name="Примечание 3 2 6 5 2" xfId="4786" xr:uid="{7AB20E58-9DF9-47F7-8C3A-36A3990D8584}"/>
    <cellStyle name="Примечание 3 2 6 5 3" xfId="7096" xr:uid="{0E728978-029A-4E36-8CC6-A876040A65FD}"/>
    <cellStyle name="Примечание 3 2 6 5 4" xfId="9415" xr:uid="{BD2102C2-F749-40C2-B704-7C463A690CE6}"/>
    <cellStyle name="Примечание 3 2 6 5 5" xfId="12405" xr:uid="{1FAB3BFC-3606-4FB9-8EE0-608F0D07F499}"/>
    <cellStyle name="Примечание 3 2 6 5 6" xfId="14751" xr:uid="{E366CB99-CE3C-41CC-A2E1-A54D28CFB60C}"/>
    <cellStyle name="Примечание 3 2 6 5 7" xfId="16839" xr:uid="{BAF997B7-B765-4A17-B59D-551EFF84661D}"/>
    <cellStyle name="Примечание 3 2 6 5 8" xfId="20064" xr:uid="{D7D50AC5-9CA3-4DC9-8A75-153DCAD07825}"/>
    <cellStyle name="Примечание 3 2 6 6" xfId="2850" xr:uid="{D199EB3C-8B70-41D8-9368-905262BC0307}"/>
    <cellStyle name="Примечание 3 2 6 6 2" xfId="5100" xr:uid="{CCED4018-62CB-4FB5-9125-AE0F307A3F0E}"/>
    <cellStyle name="Примечание 3 2 6 6 3" xfId="7097" xr:uid="{991E862B-8DA9-4130-975C-559D2FE2E061}"/>
    <cellStyle name="Примечание 3 2 6 6 4" xfId="9731" xr:uid="{980B9E07-6F88-4B0D-A1C4-2F907FA746B0}"/>
    <cellStyle name="Примечание 3 2 6 6 5" xfId="12721" xr:uid="{BA71DA17-4A26-49EF-8D78-88A51F8D4022}"/>
    <cellStyle name="Примечание 3 2 6 6 6" xfId="13846" xr:uid="{9DD4E5D6-D9D4-49A9-B721-7C77D400161A}"/>
    <cellStyle name="Примечание 3 2 6 6 7" xfId="17153" xr:uid="{EAAB685E-7CE7-4F4F-BF30-AB63E77491AE}"/>
    <cellStyle name="Примечание 3 2 6 6 8" xfId="20379" xr:uid="{FBC4CA87-F0F5-4200-ACD2-D0699E126EFD}"/>
    <cellStyle name="Примечание 3 2 6 7" xfId="581" xr:uid="{70A1FA41-1D24-4167-B63C-040E89D30E3E}"/>
    <cellStyle name="Примечание 3 2 6 7 2" xfId="5269" xr:uid="{91F6D934-DAE2-44A6-95AD-5A6CE28FFC77}"/>
    <cellStyle name="Примечание 3 2 6 7 3" xfId="9898" xr:uid="{DD4B1611-699C-46E7-95D6-DD2F742C404C}"/>
    <cellStyle name="Примечание 3 2 6 7 4" xfId="12890" xr:uid="{1B4B6CC1-6A94-4A92-A429-2A5DCF209217}"/>
    <cellStyle name="Примечание 3 2 6 7 5" xfId="15467" xr:uid="{9614C6F2-9455-447D-A879-30E5591F0842}"/>
    <cellStyle name="Примечание 3 2 6 7 6" xfId="17320" xr:uid="{8C90A83B-B5A6-42D3-919D-0317DF0DEF86}"/>
    <cellStyle name="Примечание 3 2 6 8" xfId="5584" xr:uid="{11949402-1082-4BDB-88C8-E6A82B938C15}"/>
    <cellStyle name="Примечание 3 2 6 8 2" xfId="10215" xr:uid="{71D71778-663E-4916-AA65-C32ADA183CD3}"/>
    <cellStyle name="Примечание 3 2 6 8 3" xfId="13207" xr:uid="{4CECB255-48EE-4097-A480-F82736E87C0E}"/>
    <cellStyle name="Примечание 3 2 6 8 4" xfId="14164" xr:uid="{C9561CC0-1FF1-44DD-A114-03ADC1B4B914}"/>
    <cellStyle name="Примечание 3 2 6 8 5" xfId="17633" xr:uid="{74608575-4119-44E0-A56A-4EC8808275AD}"/>
    <cellStyle name="Примечание 3 2 6 9" xfId="7092" xr:uid="{E7E04B6B-5AC3-4DF3-97E5-E38E9BED9B2E}"/>
    <cellStyle name="Примечание 3 2 7" xfId="661" xr:uid="{27473319-3C86-4E2D-93C4-C4388B2C39EF}"/>
    <cellStyle name="Примечание 3 2 7 10" xfId="18208" xr:uid="{50D2BB61-78A8-42F5-9FCA-4629FF2ED8BA}"/>
    <cellStyle name="Примечание 3 2 7 2" xfId="2022" xr:uid="{71FC0A1D-E5C5-4F9E-B80F-631A49267233}"/>
    <cellStyle name="Примечание 3 2 7 2 2" xfId="4280" xr:uid="{4BA4FB11-726E-4CB4-A04A-D819BB8B717C}"/>
    <cellStyle name="Примечание 3 2 7 2 3" xfId="8905" xr:uid="{A5A54987-85FC-4165-B894-A17C4C21B6AB}"/>
    <cellStyle name="Примечание 3 2 7 2 4" xfId="11895" xr:uid="{26608B36-34F2-4D1E-9678-201C63EB00F8}"/>
    <cellStyle name="Примечание 3 2 7 2 5" xfId="15065" xr:uid="{A74128DC-D86C-4C96-9507-A07C7E60A041}"/>
    <cellStyle name="Примечание 3 2 7 2 6" xfId="19557" xr:uid="{A58CF483-9BE4-430E-82D6-3B6C2C21CCA1}"/>
    <cellStyle name="Примечание 3 2 7 3" xfId="1250" xr:uid="{CAEB6B15-5F7C-4A62-8BBD-F30DCA858DCC}"/>
    <cellStyle name="Примечание 3 2 7 3 2" xfId="3515" xr:uid="{22EE24A2-4ADB-4DC7-94F5-9B089D7186C2}"/>
    <cellStyle name="Примечание 3 2 7 3 3" xfId="7789" xr:uid="{D0AC5DE0-706F-4F78-864B-AC3198D0C519}"/>
    <cellStyle name="Примечание 3 2 7 3 4" xfId="11122" xr:uid="{2AE9A372-553B-4D16-A7B8-92C5E11E3426}"/>
    <cellStyle name="Примечание 3 2 7 3 5" xfId="14326" xr:uid="{957DA355-E87F-4B01-AA6B-3F504D4624F6}"/>
    <cellStyle name="Примечание 3 2 7 3 6" xfId="18792" xr:uid="{2A201627-393B-47DB-8C6C-A21A6FF7B53D}"/>
    <cellStyle name="Примечание 3 2 7 4" xfId="2931" xr:uid="{134EC223-4D8C-4A7F-809C-62BBFEF8C15F}"/>
    <cellStyle name="Примечание 3 2 7 5" xfId="7098" xr:uid="{E25139A2-2650-4BCC-8524-1D8F6CC4D7E7}"/>
    <cellStyle name="Примечание 3 2 7 6" xfId="7698" xr:uid="{36872696-86F0-4E97-BE2E-FAA7D29FF3D1}"/>
    <cellStyle name="Примечание 3 2 7 7" xfId="10533" xr:uid="{A7100C83-4270-48BB-93CF-A3934D516A0E}"/>
    <cellStyle name="Примечание 3 2 7 8" xfId="13895" xr:uid="{9F1BBE99-3A67-4BAA-9810-1927427B43B1}"/>
    <cellStyle name="Примечание 3 2 7 9" xfId="16393" xr:uid="{56E409F8-5416-4399-87F2-509121A35A35}"/>
    <cellStyle name="Примечание 3 2 8" xfId="782" xr:uid="{1A178E3B-F41B-4CC8-AE05-7FD028C70454}"/>
    <cellStyle name="Примечание 3 2 8 10" xfId="18329" xr:uid="{7B7D50C7-F798-46AE-A676-82FDC22C479A}"/>
    <cellStyle name="Примечание 3 2 8 2" xfId="2143" xr:uid="{78E6B048-9821-4834-B8C4-3A2AB6A7BE0A}"/>
    <cellStyle name="Примечание 3 2 8 2 2" xfId="4401" xr:uid="{C4453AAF-150A-4C1E-83C3-87CA68BFC1AC}"/>
    <cellStyle name="Примечание 3 2 8 2 3" xfId="9026" xr:uid="{F01A1C18-C8B4-4091-B5BF-F63AC955A935}"/>
    <cellStyle name="Примечание 3 2 8 2 4" xfId="12016" xr:uid="{52D810DD-758D-456C-BF14-E06EF03CD940}"/>
    <cellStyle name="Примечание 3 2 8 2 5" xfId="14352" xr:uid="{6422D13C-398D-4DEC-87A3-A7EECAC3B7C0}"/>
    <cellStyle name="Примечание 3 2 8 2 6" xfId="19678" xr:uid="{946F108C-02C6-49D2-A1D4-212499E4ED56}"/>
    <cellStyle name="Примечание 3 2 8 3" xfId="1371" xr:uid="{CAE53B20-D86A-423C-8865-7C858427C67A}"/>
    <cellStyle name="Примечание 3 2 8 3 2" xfId="3636" xr:uid="{9CCC6308-6444-4408-B417-D35BB1BAB0F7}"/>
    <cellStyle name="Примечание 3 2 8 3 3" xfId="7686" xr:uid="{26D1FBC3-4D76-4363-9472-D0F3A17876D4}"/>
    <cellStyle name="Примечание 3 2 8 3 4" xfId="11243" xr:uid="{64B451E1-AE81-4C82-85E2-EB207A6B73F7}"/>
    <cellStyle name="Примечание 3 2 8 3 5" xfId="14756" xr:uid="{C07BE1AE-A8C4-4D8C-BE7D-6D26DEFEC106}"/>
    <cellStyle name="Примечание 3 2 8 3 6" xfId="18913" xr:uid="{C90365B7-79E5-49C3-B52D-3B276F670ECF}"/>
    <cellStyle name="Примечание 3 2 8 4" xfId="3052" xr:uid="{2AF6F474-3C98-4AF8-87A3-06C5D7EFA8C9}"/>
    <cellStyle name="Примечание 3 2 8 5" xfId="7099" xr:uid="{9B04B6D1-21F0-46C2-A6A2-A9F3A82F8AED}"/>
    <cellStyle name="Примечание 3 2 8 6" xfId="8250" xr:uid="{605C53A3-08F5-4379-AB37-E24EB2245F41}"/>
    <cellStyle name="Примечание 3 2 8 7" xfId="10654" xr:uid="{91DF7210-C706-4A94-B7AF-17F1F9A5BF1C}"/>
    <cellStyle name="Примечание 3 2 8 8" xfId="16092" xr:uid="{EFB48F56-379A-4C25-8F82-9C4759FFB123}"/>
    <cellStyle name="Примечание 3 2 8 9" xfId="16514" xr:uid="{621EB324-E27D-4C71-8EA4-F308A6168731}"/>
    <cellStyle name="Примечание 3 2 9" xfId="858" xr:uid="{4D4B485F-D64F-4CF0-AF4B-5DC1C8C04B8A}"/>
    <cellStyle name="Примечание 3 2 9 10" xfId="18405" xr:uid="{C70A95FC-CADC-4505-920A-5F857C098DC2}"/>
    <cellStyle name="Примечание 3 2 9 2" xfId="2219" xr:uid="{8FB59FC3-54B2-4DCD-A23E-893B29655454}"/>
    <cellStyle name="Примечание 3 2 9 2 2" xfId="4477" xr:uid="{B3434EC4-96C0-4940-A63D-B692CDFEA851}"/>
    <cellStyle name="Примечание 3 2 9 2 3" xfId="9102" xr:uid="{8C8623C8-315B-4F84-A25B-3F2215D8F878}"/>
    <cellStyle name="Примечание 3 2 9 2 4" xfId="12092" xr:uid="{9BD4258D-1F7A-4322-897A-6F6BBF328A86}"/>
    <cellStyle name="Примечание 3 2 9 2 5" xfId="13862" xr:uid="{5C620848-4621-43D5-A2D9-A187E5051B68}"/>
    <cellStyle name="Примечание 3 2 9 2 6" xfId="19754" xr:uid="{6AC52408-1466-4EA7-8A2E-0669985422FD}"/>
    <cellStyle name="Примечание 3 2 9 3" xfId="1447" xr:uid="{54349E38-EDC3-405F-8163-D6380BE06DCC}"/>
    <cellStyle name="Примечание 3 2 9 3 2" xfId="3712" xr:uid="{A300ECD7-DB12-40AB-BADA-6F317ACCCEFF}"/>
    <cellStyle name="Примечание 3 2 9 3 3" xfId="7643" xr:uid="{BB2BF902-1344-418A-B185-155EB813A08A}"/>
    <cellStyle name="Примечание 3 2 9 3 4" xfId="11319" xr:uid="{CD6BBA48-E641-43AE-AC3B-1CA475D57DB5}"/>
    <cellStyle name="Примечание 3 2 9 3 5" xfId="13323" xr:uid="{A43C8B1F-4D73-45D5-9CD7-A2237C1BC992}"/>
    <cellStyle name="Примечание 3 2 9 3 6" xfId="18989" xr:uid="{9B2D2932-3EC1-4004-B6E3-9E8E8B39C8C6}"/>
    <cellStyle name="Примечание 3 2 9 4" xfId="3128" xr:uid="{2EAB53FE-DEF9-453C-A582-A641C7CB381A}"/>
    <cellStyle name="Примечание 3 2 9 5" xfId="7100" xr:uid="{A76358DC-416F-4B6E-BEC7-B40144A8BBE8}"/>
    <cellStyle name="Примечание 3 2 9 6" xfId="7586" xr:uid="{9CB55353-A09A-4BC1-86CD-832D60DC06BE}"/>
    <cellStyle name="Примечание 3 2 9 7" xfId="10730" xr:uid="{5005BC03-E060-42B4-9B41-FBFEFDDA14C7}"/>
    <cellStyle name="Примечание 3 2 9 8" xfId="15812" xr:uid="{42705128-F703-4752-97E3-3336A8831931}"/>
    <cellStyle name="Примечание 3 2 9 9" xfId="16590" xr:uid="{A30D3721-5D13-4A92-8190-D3E2D29CE1CA}"/>
    <cellStyle name="Примечание 3 20" xfId="8563" xr:uid="{46DC3749-C1DC-4F58-9B9F-C3B1D4C075CF}"/>
    <cellStyle name="Примечание 3 21" xfId="10287" xr:uid="{D0816A0E-1645-41CD-B33A-049FC9F6798D}"/>
    <cellStyle name="Примечание 3 22" xfId="14972" xr:uid="{BA6EF2B7-89D1-4E7E-8937-8504389A8F0E}"/>
    <cellStyle name="Примечание 3 23" xfId="8610" xr:uid="{8E4A9FE9-0545-4EA1-AE1A-690DC36C6C1A}"/>
    <cellStyle name="Примечание 3 24" xfId="17714" xr:uid="{951D0C5B-29F9-454A-A0A2-7AB2E2BDE8B1}"/>
    <cellStyle name="Примечание 3 25" xfId="17954" xr:uid="{DD561CF4-B8F5-4D3E-A078-6491C1BDDAE7}"/>
    <cellStyle name="Примечание 3 3" xfId="101" xr:uid="{00000000-0005-0000-0000-000075000000}"/>
    <cellStyle name="Примечание 3 3 10" xfId="2614" xr:uid="{0B044507-A9D3-4F7F-AD85-3A2127E9FCE6}"/>
    <cellStyle name="Примечание 3 3 10 2" xfId="4864" xr:uid="{8223A32E-52A0-4E21-B7D0-3D4BEEE4C327}"/>
    <cellStyle name="Примечание 3 3 10 3" xfId="9495" xr:uid="{5C172219-C5A8-4B08-AE1E-8308342D4AC4}"/>
    <cellStyle name="Примечание 3 3 10 4" xfId="12485" xr:uid="{50BDC18B-8603-4B70-9C72-108EBE2E8006}"/>
    <cellStyle name="Примечание 3 3 10 5" xfId="15130" xr:uid="{ACE4EAE0-944C-4941-AAC8-BCC9B0EE8595}"/>
    <cellStyle name="Примечание 3 3 10 6" xfId="16917" xr:uid="{AB49D87E-3336-4074-A0C6-6EB48719E007}"/>
    <cellStyle name="Примечание 3 3 10 7" xfId="20143" xr:uid="{9130FBF8-980E-4F21-B2A6-785D0DA3DECC}"/>
    <cellStyle name="Примечание 3 3 11" xfId="2710" xr:uid="{D7B038FA-6209-4FE8-B88B-34CCDFD783BB}"/>
    <cellStyle name="Примечание 3 3 11 2" xfId="4960" xr:uid="{B8E3BF00-EB79-4449-8397-E72FE58E6814}"/>
    <cellStyle name="Примечание 3 3 11 3" xfId="9591" xr:uid="{DDD2E6E0-6A3C-4709-8B8B-228B1DD6E8D3}"/>
    <cellStyle name="Примечание 3 3 11 4" xfId="12581" xr:uid="{AA97A5F7-8E37-4120-9329-F59FAE9DDE82}"/>
    <cellStyle name="Примечание 3 3 11 5" xfId="14743" xr:uid="{40AE6CDB-84FA-4241-9D2A-898FDBB6F099}"/>
    <cellStyle name="Примечание 3 3 11 6" xfId="17013" xr:uid="{76608BE4-171C-427E-B981-CAD29CCC1D08}"/>
    <cellStyle name="Примечание 3 3 11 7" xfId="20239" xr:uid="{FEE574DD-E746-404F-B34D-71A88FD7636D}"/>
    <cellStyle name="Примечание 3 3 12" xfId="446" xr:uid="{6BAA3AF9-5AC2-42B7-B88A-7497D7B3F08F}"/>
    <cellStyle name="Примечание 3 3 12 2" xfId="5259" xr:uid="{F9E11C87-B1D7-4FBC-A539-E67274C8C127}"/>
    <cellStyle name="Примечание 3 3 12 3" xfId="9888" xr:uid="{51FFD6B2-043D-40E7-8BC7-2174F4A7E93D}"/>
    <cellStyle name="Примечание 3 3 12 4" xfId="12880" xr:uid="{32BF1A19-3803-449D-A019-51B2101FC6CD}"/>
    <cellStyle name="Примечание 3 3 12 5" xfId="14687" xr:uid="{215FD078-B9A8-4985-AAEE-9AB8F44E1C4F}"/>
    <cellStyle name="Примечание 3 3 12 6" xfId="17310" xr:uid="{71037264-4253-4C1B-8485-6C76A2C187AB}"/>
    <cellStyle name="Примечание 3 3 13" xfId="5444" xr:uid="{8FA31AA2-7CC0-49CE-B374-33708DED8665}"/>
    <cellStyle name="Примечание 3 3 13 2" xfId="10075" xr:uid="{4154582D-A493-4575-AB7B-A027A7B46E3E}"/>
    <cellStyle name="Примечание 3 3 13 3" xfId="13067" xr:uid="{F81231EC-6FE5-4189-8811-4FD7C80332E2}"/>
    <cellStyle name="Примечание 3 3 13 4" xfId="13412" xr:uid="{2CF79FBB-5E09-412A-968C-9BC49F3E120B}"/>
    <cellStyle name="Примечание 3 3 13 5" xfId="17493" xr:uid="{B9315BE1-E14C-4FD2-AD17-22F1F77B105B}"/>
    <cellStyle name="Примечание 3 3 14" xfId="7101" xr:uid="{CD0BC7DE-686F-4323-A4C3-CBECB2DC6257}"/>
    <cellStyle name="Примечание 3 3 15" xfId="8539" xr:uid="{B0F1C8B9-8CD8-4D5D-942F-49225FCB9E4E}"/>
    <cellStyle name="Примечание 3 3 16" xfId="10318" xr:uid="{C1B77E55-B711-42B1-8B87-9119D163C88A}"/>
    <cellStyle name="Примечание 3 3 17" xfId="13581" xr:uid="{4B27642B-FBFB-4AE8-860C-CB64A4940C2D}"/>
    <cellStyle name="Примечание 3 3 18" xfId="16178" xr:uid="{9ACB8BED-23CF-42AB-B256-B9EE7BE3EA4F}"/>
    <cellStyle name="Примечание 3 3 19" xfId="17745" xr:uid="{63651EEF-D26A-4AE9-BF79-6099FD96C799}"/>
    <cellStyle name="Примечание 3 3 2" xfId="190" xr:uid="{DCFBFD42-5993-4811-A518-2A27BF335DC1}"/>
    <cellStyle name="Примечание 3 3 2 10" xfId="8471" xr:uid="{0CF8D734-D945-423B-9883-941DE4C6969D}"/>
    <cellStyle name="Примечание 3 3 2 11" xfId="10393" xr:uid="{C6EC302A-86BD-4BAC-B14A-CF3F0CF7B68E}"/>
    <cellStyle name="Примечание 3 3 2 12" xfId="14051" xr:uid="{807758E9-92C4-4ABE-998D-71183E7B663B}"/>
    <cellStyle name="Примечание 3 3 2 13" xfId="16253" xr:uid="{1F3A0CB2-90A2-49E5-B41C-60CBADC86B58}"/>
    <cellStyle name="Примечание 3 3 2 14" xfId="17833" xr:uid="{4A7BE28A-A7C0-4A83-800D-F1E68DADC298}"/>
    <cellStyle name="Примечание 3 3 2 15" xfId="18069" xr:uid="{689807CE-EF58-4717-BF00-4605A7AD0E63}"/>
    <cellStyle name="Примечание 3 3 2 2" xfId="1714" xr:uid="{152AAF94-6063-4F05-BACB-9A88BB05D4FF}"/>
    <cellStyle name="Примечание 3 3 2 2 2" xfId="3972" xr:uid="{C6E92AB6-EA28-438D-BA24-7970621FB3CE}"/>
    <cellStyle name="Примечание 3 3 2 2 3" xfId="6674" xr:uid="{0B19E07E-957A-41EF-8B21-82BB192F684E}"/>
    <cellStyle name="Примечание 3 3 2 2 4" xfId="7385" xr:uid="{E4A27619-340D-429E-BDA5-33E0693CD5D0}"/>
    <cellStyle name="Примечание 3 3 2 2 5" xfId="11586" xr:uid="{1890551B-0953-4225-AD40-C70DE95D8DFA}"/>
    <cellStyle name="Примечание 3 3 2 2 6" xfId="15552" xr:uid="{8D9E972C-F2B2-4031-BB12-A51E58F88215}"/>
    <cellStyle name="Примечание 3 3 2 2 7" xfId="19249" xr:uid="{2E48F6F6-8724-4130-AC72-06CE699CA42C}"/>
    <cellStyle name="Примечание 3 3 2 3" xfId="1903" xr:uid="{7B76F964-0D2D-418C-A5DB-1D2CAE9341C6}"/>
    <cellStyle name="Примечание 3 3 2 3 2" xfId="4161" xr:uid="{23B28D24-B238-4D1E-B2CF-8C73019E0ED5}"/>
    <cellStyle name="Примечание 3 3 2 3 3" xfId="6694" xr:uid="{2F23C069-A293-4638-B676-6FEEE01DA46D}"/>
    <cellStyle name="Примечание 3 3 2 3 4" xfId="8786" xr:uid="{811A7089-F9A5-42F5-972C-C24B2401F8A0}"/>
    <cellStyle name="Примечание 3 3 2 3 5" xfId="11776" xr:uid="{F63EBB5C-472B-4DDB-9F45-D197492572DC}"/>
    <cellStyle name="Примечание 3 3 2 3 6" xfId="14587" xr:uid="{29CBF08E-489D-49CE-9BC0-5E652C20BCA9}"/>
    <cellStyle name="Примечание 3 3 2 3 7" xfId="19438" xr:uid="{36C95B64-90D0-41C7-AC53-BA3601BEE5EA}"/>
    <cellStyle name="Примечание 3 3 2 4" xfId="1110" xr:uid="{C30BF1E2-D8B0-40B4-A2E4-3B02BA8CD790}"/>
    <cellStyle name="Примечание 3 3 2 4 2" xfId="3375" xr:uid="{39274373-C2B5-4E20-80E4-6992FEEBDF82}"/>
    <cellStyle name="Примечание 3 3 2 4 3" xfId="6701" xr:uid="{5BBC27E3-E2A6-4043-83E1-52718E0D812E}"/>
    <cellStyle name="Примечание 3 3 2 4 4" xfId="7933" xr:uid="{ACAA63C6-B7D5-4595-8D40-E207143BF85E}"/>
    <cellStyle name="Примечание 3 3 2 4 5" xfId="10982" xr:uid="{0CEB493A-E7E2-495A-AFB5-9E3AC82473AC}"/>
    <cellStyle name="Примечание 3 3 2 4 6" xfId="15553" xr:uid="{8BBCA7B8-BF67-4C75-AAD7-E6CF14FC7512}"/>
    <cellStyle name="Примечание 3 3 2 4 7" xfId="18652" xr:uid="{737906AC-1BA3-47AF-96BA-575B56D73A5B}"/>
    <cellStyle name="Примечание 3 3 2 5" xfId="2646" xr:uid="{7FE48976-31F5-49F5-A86F-6E454AEBB3AB}"/>
    <cellStyle name="Примечание 3 3 2 5 2" xfId="4896" xr:uid="{07C1F4DF-A2E3-4908-B321-4DBA309D9E6B}"/>
    <cellStyle name="Примечание 3 3 2 5 3" xfId="6704" xr:uid="{BDDF01B7-BF74-49EF-9E8B-79D718E7F936}"/>
    <cellStyle name="Примечание 3 3 2 5 4" xfId="9527" xr:uid="{35B3E981-3C2A-49E6-9C98-1D10B6CD644D}"/>
    <cellStyle name="Примечание 3 3 2 5 5" xfId="12517" xr:uid="{335A3447-84A1-4E6F-AD27-37E9CE1FC492}"/>
    <cellStyle name="Примечание 3 3 2 5 6" xfId="14653" xr:uid="{56581D19-23F6-4C41-B6BE-A04567DA8BA1}"/>
    <cellStyle name="Примечание 3 3 2 5 7" xfId="16949" xr:uid="{D6162CCB-E439-409E-A575-0E0111B1C2BD}"/>
    <cellStyle name="Примечание 3 3 2 5 8" xfId="20175" xr:uid="{77DAD6F0-953F-47DB-AB55-B4618C051E00}"/>
    <cellStyle name="Примечание 3 3 2 6" xfId="2795" xr:uid="{73195469-16CD-4237-8F00-642189CC9EBF}"/>
    <cellStyle name="Примечание 3 3 2 6 2" xfId="5045" xr:uid="{A745FD5C-CE7C-4DB6-8A1D-601C97C556EE}"/>
    <cellStyle name="Примечание 3 3 2 6 3" xfId="6706" xr:uid="{6589FFCE-8D37-45C7-9DF5-E089C79B36D5}"/>
    <cellStyle name="Примечание 3 3 2 6 4" xfId="9676" xr:uid="{D9772B18-FD67-4679-A764-CD54C08190F8}"/>
    <cellStyle name="Примечание 3 3 2 6 5" xfId="12666" xr:uid="{F6854D26-AF5C-4C03-81A6-FF3F7E238596}"/>
    <cellStyle name="Примечание 3 3 2 6 6" xfId="14039" xr:uid="{EFBE1C68-B5AC-4E9C-B7AD-151585704570}"/>
    <cellStyle name="Примечание 3 3 2 6 7" xfId="17098" xr:uid="{DBD35721-27F3-44F5-B560-43263F9D3051}"/>
    <cellStyle name="Примечание 3 3 2 6 8" xfId="20324" xr:uid="{361C3BD8-4DC5-44E8-B453-34E7D2129E69}"/>
    <cellStyle name="Примечание 3 3 2 7" xfId="521" xr:uid="{1B7F9BE0-4280-4C7A-83A3-ACF4CF537D5B}"/>
    <cellStyle name="Примечание 3 3 2 7 2" xfId="5249" xr:uid="{69B165D7-4B8D-4410-B8B8-636323F4FD44}"/>
    <cellStyle name="Примечание 3 3 2 7 3" xfId="9878" xr:uid="{D0FF500A-A626-4D93-9FF8-97737E360CB4}"/>
    <cellStyle name="Примечание 3 3 2 7 4" xfId="12870" xr:uid="{DFEE15F6-CC41-44AB-9388-64B74A092C54}"/>
    <cellStyle name="Примечание 3 3 2 7 5" xfId="15236" xr:uid="{6A27380D-9026-448E-A3FF-43F3EBCEB4C8}"/>
    <cellStyle name="Примечание 3 3 2 7 6" xfId="17300" xr:uid="{1378767E-8CB9-462D-A752-FBD2B9958E30}"/>
    <cellStyle name="Примечание 3 3 2 8" xfId="5529" xr:uid="{03829E08-C1B2-44B2-ACAA-AE39C81DA9F5}"/>
    <cellStyle name="Примечание 3 3 2 8 2" xfId="10160" xr:uid="{ABBBF1EE-10A2-418B-BB83-26235472268D}"/>
    <cellStyle name="Примечание 3 3 2 8 3" xfId="13152" xr:uid="{CD92027D-3E1A-4018-A403-E4696A59DD5D}"/>
    <cellStyle name="Примечание 3 3 2 8 4" xfId="14920" xr:uid="{0C51D071-6720-4FB3-B6A6-83C1DEDC06F5}"/>
    <cellStyle name="Примечание 3 3 2 8 5" xfId="17578" xr:uid="{5F157A69-32BD-428F-82B9-23B8EA0693A8}"/>
    <cellStyle name="Примечание 3 3 2 9" xfId="7102" xr:uid="{C09AA734-8B79-4A53-8324-BAF7E924DD5C}"/>
    <cellStyle name="Примечание 3 3 20" xfId="17984" xr:uid="{C202A3E4-2CA9-4A49-BF48-8B5B1493ED51}"/>
    <cellStyle name="Примечание 3 3 3" xfId="266" xr:uid="{949379A2-F955-4911-BE17-D7EFC0C3E1B6}"/>
    <cellStyle name="Примечание 3 3 3 10" xfId="7222" xr:uid="{74704177-0C33-4B14-A345-77A5E69E425C}"/>
    <cellStyle name="Примечание 3 3 3 11" xfId="10473" xr:uid="{A9963B7D-FFA8-4FBD-B9A7-E78A5152882D}"/>
    <cellStyle name="Примечание 3 3 3 12" xfId="13944" xr:uid="{FDE8EE70-B999-4F5C-B652-3B2987960CAB}"/>
    <cellStyle name="Примечание 3 3 3 13" xfId="16333" xr:uid="{88AAE708-9963-4A22-B4D8-7C0325B9EADA}"/>
    <cellStyle name="Примечание 3 3 3 14" xfId="17909" xr:uid="{189A2D5E-FCE1-439C-A1BB-CFA339628225}"/>
    <cellStyle name="Примечание 3 3 3 15" xfId="18144" xr:uid="{19C2B21F-0A99-4621-A52B-CEA60DC3BB4D}"/>
    <cellStyle name="Примечание 3 3 3 2" xfId="1789" xr:uid="{A0F68C5C-7483-4E7C-96A3-3E53F34B37FC}"/>
    <cellStyle name="Примечание 3 3 3 2 2" xfId="4047" xr:uid="{7705847C-9BB5-4D0E-929C-D1A1D14601BC}"/>
    <cellStyle name="Примечание 3 3 3 2 3" xfId="6716" xr:uid="{809D09B3-973F-4BFF-88B1-6D1046EFBABE}"/>
    <cellStyle name="Примечание 3 3 3 2 4" xfId="8672" xr:uid="{59574F2B-F8BF-44C5-99BC-C1889BC6C948}"/>
    <cellStyle name="Примечание 3 3 3 2 5" xfId="11662" xr:uid="{2E4FF8BA-8186-419B-8848-7771B0BA9231}"/>
    <cellStyle name="Примечание 3 3 3 2 6" xfId="15243" xr:uid="{1F9616DF-0EB0-4DDE-8365-ECCDEE1FDC83}"/>
    <cellStyle name="Примечание 3 3 3 2 7" xfId="19324" xr:uid="{CB0D5ECF-72D2-4C53-BBB5-DAB3519F6A44}"/>
    <cellStyle name="Примечание 3 3 3 3" xfId="1962" xr:uid="{A3D34928-B443-4CC0-A17A-08331DF1ACA7}"/>
    <cellStyle name="Примечание 3 3 3 3 2" xfId="4220" xr:uid="{CE24583F-5A6B-4CE9-9421-3B18E59715D9}"/>
    <cellStyle name="Примечание 3 3 3 3 3" xfId="6719" xr:uid="{CAC165CC-618D-4842-A782-F25A04FCD50E}"/>
    <cellStyle name="Примечание 3 3 3 3 4" xfId="8845" xr:uid="{F1CF98E5-CBF8-4CB6-8264-301328A070EA}"/>
    <cellStyle name="Примечание 3 3 3 3 5" xfId="11835" xr:uid="{6DEC4D62-3BF9-4DB6-A34F-F8890D33AFA6}"/>
    <cellStyle name="Примечание 3 3 3 3 6" xfId="13700" xr:uid="{C5CDB78E-29AA-4AA9-909F-AD02368B71B0}"/>
    <cellStyle name="Примечание 3 3 3 3 7" xfId="19497" xr:uid="{E7303449-52D7-4A11-8D77-22CE6300F20F}"/>
    <cellStyle name="Примечание 3 3 3 4" xfId="1190" xr:uid="{098E88C4-1B83-44CF-8086-5E43C43EB346}"/>
    <cellStyle name="Примечание 3 3 3 4 2" xfId="3455" xr:uid="{C84C4C2B-48C1-45D5-B2CD-D9E2421862BE}"/>
    <cellStyle name="Примечание 3 3 3 4 3" xfId="6722" xr:uid="{868FD66D-C7AC-45FA-A89C-A71EFCF8BE06}"/>
    <cellStyle name="Примечание 3 3 3 4 4" xfId="7859" xr:uid="{F9C0C7FA-FAF7-41A0-B59D-6C34CC547ADA}"/>
    <cellStyle name="Примечание 3 3 3 4 5" xfId="11062" xr:uid="{81F6C22B-7CC3-4519-86A1-676F236F57EF}"/>
    <cellStyle name="Примечание 3 3 3 4 6" xfId="13859" xr:uid="{09EA2353-33E4-40EB-83BA-60EE24DE68D8}"/>
    <cellStyle name="Примечание 3 3 3 4 7" xfId="18732" xr:uid="{A58BF91D-8F5A-4B9F-B445-DB1BAEF89ED7}"/>
    <cellStyle name="Примечание 3 3 3 5" xfId="2566" xr:uid="{25A3F157-1D24-467D-8F19-FB8FC4B788DF}"/>
    <cellStyle name="Примечание 3 3 3 5 2" xfId="4818" xr:uid="{0643A2E9-404A-42A3-B84F-634F4641A71B}"/>
    <cellStyle name="Примечание 3 3 3 5 3" xfId="6725" xr:uid="{2956E80C-E6B1-4A59-B2C7-F8F0618A01D3}"/>
    <cellStyle name="Примечание 3 3 3 5 4" xfId="9448" xr:uid="{B9371F6D-1348-4E4B-AE3F-3E8D237C7CAF}"/>
    <cellStyle name="Примечание 3 3 3 5 5" xfId="12438" xr:uid="{598E71B9-0387-45D5-AB36-2F9A583118A2}"/>
    <cellStyle name="Примечание 3 3 3 5 6" xfId="15636" xr:uid="{3E5EC782-D514-49EE-8988-472514A05C34}"/>
    <cellStyle name="Примечание 3 3 3 5 7" xfId="16871" xr:uid="{052A4629-BD21-4D90-80EB-AAFD1E47365E}"/>
    <cellStyle name="Примечание 3 3 3 5 8" xfId="20096" xr:uid="{E4429BE6-22F1-44CB-AA5B-83664FA81D17}"/>
    <cellStyle name="Примечание 3 3 3 6" xfId="2870" xr:uid="{708A7F40-2C6A-4E7E-8D69-76B1A5D140DA}"/>
    <cellStyle name="Примечание 3 3 3 6 2" xfId="5120" xr:uid="{9D5DBEA0-AE88-4D62-8974-4B946BA0DEF3}"/>
    <cellStyle name="Примечание 3 3 3 6 3" xfId="6728" xr:uid="{35745228-BAE2-4268-92EC-27CB30017486}"/>
    <cellStyle name="Примечание 3 3 3 6 4" xfId="9751" xr:uid="{6F43E070-7897-40E4-80DA-9AA66E25BC8B}"/>
    <cellStyle name="Примечание 3 3 3 6 5" xfId="12741" xr:uid="{08FD59F3-C30C-4981-88DF-8B63F3D9685B}"/>
    <cellStyle name="Примечание 3 3 3 6 6" xfId="13437" xr:uid="{D84465F9-2F11-442B-B81C-3FBD1B3A5326}"/>
    <cellStyle name="Примечание 3 3 3 6 7" xfId="17173" xr:uid="{F495B1DF-33D0-4A3B-A277-677B092DDF1E}"/>
    <cellStyle name="Примечание 3 3 3 6 8" xfId="20399" xr:uid="{0CF0DB40-D444-457A-9B47-5F96E34D7408}"/>
    <cellStyle name="Примечание 3 3 3 7" xfId="601" xr:uid="{E920CBEA-ED30-4123-9D4A-F4FAE78E9B9A}"/>
    <cellStyle name="Примечание 3 3 3 7 2" xfId="5350" xr:uid="{F97A4895-5C65-442D-B5BD-9A025FBC8CB3}"/>
    <cellStyle name="Примечание 3 3 3 7 3" xfId="9979" xr:uid="{06B7C699-9E47-4D59-915C-2798CA964860}"/>
    <cellStyle name="Примечание 3 3 3 7 4" xfId="12971" xr:uid="{8F6C1BDC-D60B-4081-84DF-B3D08CA29402}"/>
    <cellStyle name="Примечание 3 3 3 7 5" xfId="14675" xr:uid="{2338FB67-1C59-4D3E-B7E1-B3BB69203DB1}"/>
    <cellStyle name="Примечание 3 3 3 7 6" xfId="17400" xr:uid="{9C340F88-5468-4517-B9FC-1C19FC57180F}"/>
    <cellStyle name="Примечание 3 3 3 8" xfId="5604" xr:uid="{0D577D20-FF3D-4994-8EF8-D5243100A320}"/>
    <cellStyle name="Примечание 3 3 3 8 2" xfId="10235" xr:uid="{6BE84E04-02C9-483B-976A-8015F81281C4}"/>
    <cellStyle name="Примечание 3 3 3 8 3" xfId="13227" xr:uid="{DCD5D69F-C30A-44D8-A48F-23BA2E1B37E3}"/>
    <cellStyle name="Примечание 3 3 3 8 4" xfId="11493" xr:uid="{477DD9D0-8520-4375-ADB9-51FDA95F31F2}"/>
    <cellStyle name="Примечание 3 3 3 8 5" xfId="17653" xr:uid="{7F9963A5-6E09-459A-A3AD-6FBCCBD24ACB}"/>
    <cellStyle name="Примечание 3 3 3 9" xfId="5652" xr:uid="{400AEE51-F5BD-4DA1-97D0-C64AAE4FEC5D}"/>
    <cellStyle name="Примечание 3 3 4" xfId="681" xr:uid="{71FD54A2-F771-4DBD-8FEC-B6D0B3CD797D}"/>
    <cellStyle name="Примечание 3 3 4 10" xfId="18228" xr:uid="{7C55F106-EC29-411C-A987-F679E2954723}"/>
    <cellStyle name="Примечание 3 3 4 2" xfId="2042" xr:uid="{1C1055D8-39E9-41AF-A1F7-F06CDE51A221}"/>
    <cellStyle name="Примечание 3 3 4 2 2" xfId="4300" xr:uid="{EF6C2595-379C-40D8-B00C-FF4C6C13047D}"/>
    <cellStyle name="Примечание 3 3 4 2 3" xfId="8925" xr:uid="{AC9EFED6-3279-428F-8DA2-75B66099B57A}"/>
    <cellStyle name="Примечание 3 3 4 2 4" xfId="11915" xr:uid="{5471E864-D7C4-4EBD-9418-00E0171EE64F}"/>
    <cellStyle name="Примечание 3 3 4 2 5" xfId="13966" xr:uid="{9060FE2B-F902-4006-86A5-4C76E97ECDE4}"/>
    <cellStyle name="Примечание 3 3 4 2 6" xfId="19577" xr:uid="{7E1ECE8D-D92F-4520-8A0A-71221EF63A1B}"/>
    <cellStyle name="Примечание 3 3 4 3" xfId="1270" xr:uid="{55D36236-7583-40D6-800A-DC1BCCDED7EF}"/>
    <cellStyle name="Примечание 3 3 4 3 2" xfId="3535" xr:uid="{75ACEFAC-7427-4B18-802A-C0FDF4084EBC}"/>
    <cellStyle name="Примечание 3 3 4 3 3" xfId="7769" xr:uid="{3CAB3DE4-9822-4B88-88A0-E2C208B46E69}"/>
    <cellStyle name="Примечание 3 3 4 3 4" xfId="11142" xr:uid="{B99AA0FD-E455-430E-A532-2630940DA3DE}"/>
    <cellStyle name="Примечание 3 3 4 3 5" xfId="13405" xr:uid="{539EECD5-9D7C-4631-824E-52C7054BE953}"/>
    <cellStyle name="Примечание 3 3 4 3 6" xfId="18812" xr:uid="{1BD4C458-F181-486B-910F-7A723D9517D7}"/>
    <cellStyle name="Примечание 3 3 4 4" xfId="2951" xr:uid="{A99FF064-B531-4337-BE75-66DA1BD779A2}"/>
    <cellStyle name="Примечание 3 3 4 5" xfId="7103" xr:uid="{13664E80-61C9-469A-B2CD-951431865772}"/>
    <cellStyle name="Примечание 3 3 4 6" xfId="8343" xr:uid="{36623A9B-5E93-427B-AF46-9F7EBDB2D6A8}"/>
    <cellStyle name="Примечание 3 3 4 7" xfId="10553" xr:uid="{C2E31A47-0073-42D7-888D-A67427FC989B}"/>
    <cellStyle name="Примечание 3 3 4 8" xfId="15877" xr:uid="{C777ACC2-613C-4F93-87DA-E13961ADB838}"/>
    <cellStyle name="Примечание 3 3 4 9" xfId="16413" xr:uid="{9023C6F7-8F38-4B77-AEEE-6957504F1E09}"/>
    <cellStyle name="Примечание 3 3 5" xfId="802" xr:uid="{9A17FBF9-A79A-409F-B54E-48A630EBB941}"/>
    <cellStyle name="Примечание 3 3 5 10" xfId="18349" xr:uid="{65450AA5-0E74-45BC-945D-B0C04846F257}"/>
    <cellStyle name="Примечание 3 3 5 2" xfId="2163" xr:uid="{E2B2180B-4941-4B45-AA83-ED0514F65B31}"/>
    <cellStyle name="Примечание 3 3 5 2 2" xfId="4421" xr:uid="{CE94223F-9601-40B8-97AF-D0B6874E2D37}"/>
    <cellStyle name="Примечание 3 3 5 2 3" xfId="9046" xr:uid="{54C92FA4-D713-4EE8-925E-09D0C0C9C10B}"/>
    <cellStyle name="Примечание 3 3 5 2 4" xfId="12036" xr:uid="{74FA1EC6-BA0A-4F22-B259-E790C9ADE7E8}"/>
    <cellStyle name="Примечание 3 3 5 2 5" xfId="14809" xr:uid="{35325F68-EA27-4240-A10A-21FA51D6F10D}"/>
    <cellStyle name="Примечание 3 3 5 2 6" xfId="19698" xr:uid="{6272CAC9-5F4E-4456-9BD7-C14C665B471E}"/>
    <cellStyle name="Примечание 3 3 5 3" xfId="1391" xr:uid="{9A957D4F-4F6D-4472-91B6-C5A3FD6EF69E}"/>
    <cellStyle name="Примечание 3 3 5 3 2" xfId="3656" xr:uid="{8A11A490-F5AD-449B-A7D2-411B573EDFD9}"/>
    <cellStyle name="Примечание 3 3 5 3 3" xfId="7147" xr:uid="{CC927D31-C18F-455E-AAF1-5C893425D7CA}"/>
    <cellStyle name="Примечание 3 3 5 3 4" xfId="11263" xr:uid="{674DCB14-098A-4574-8E43-E1998377E873}"/>
    <cellStyle name="Примечание 3 3 5 3 5" xfId="14931" xr:uid="{89F8487F-3549-487C-9E38-8CE17F11406B}"/>
    <cellStyle name="Примечание 3 3 5 3 6" xfId="18933" xr:uid="{AAE90345-CEA8-482F-B4E4-E2C3E6F8466F}"/>
    <cellStyle name="Примечание 3 3 5 4" xfId="3072" xr:uid="{367CDC6D-8DF6-4731-93B8-C1031E3AE2F1}"/>
    <cellStyle name="Примечание 3 3 5 5" xfId="7104" xr:uid="{DAD8CEA0-C1D6-415E-906D-9FC0919EFB1E}"/>
    <cellStyle name="Примечание 3 3 5 6" xfId="8072" xr:uid="{B667E1B4-3020-4EFF-ACBB-D104B653C078}"/>
    <cellStyle name="Примечание 3 3 5 7" xfId="10674" xr:uid="{0067C1BA-9D3A-48B7-A038-B7920DA4D086}"/>
    <cellStyle name="Примечание 3 3 5 8" xfId="15133" xr:uid="{07A2A3EE-AD4F-4488-8597-9517B8993649}"/>
    <cellStyle name="Примечание 3 3 5 9" xfId="16534" xr:uid="{A48AA671-DAB0-40AF-89F5-0E4E18C3CC0F}"/>
    <cellStyle name="Примечание 3 3 6" xfId="878" xr:uid="{1721A8EE-3FF3-472A-B359-550CCBF66179}"/>
    <cellStyle name="Примечание 3 3 6 10" xfId="18425" xr:uid="{E2C51045-2A77-4B57-8E8F-F7A9716606F1}"/>
    <cellStyle name="Примечание 3 3 6 2" xfId="2239" xr:uid="{03935771-C00A-4A9A-8B7B-BAF4396E7CA7}"/>
    <cellStyle name="Примечание 3 3 6 2 2" xfId="4497" xr:uid="{3B182123-9623-4B53-84DA-A20E12085BCA}"/>
    <cellStyle name="Примечание 3 3 6 2 3" xfId="9122" xr:uid="{C8B433E7-CF4F-4B51-BCAB-8F49B250292B}"/>
    <cellStyle name="Примечание 3 3 6 2 4" xfId="12112" xr:uid="{B49AF96C-6AB9-4596-A5BC-F74C2DC1B6BE}"/>
    <cellStyle name="Примечание 3 3 6 2 5" xfId="13453" xr:uid="{CF028D0D-91C7-463E-9943-1B018EC90997}"/>
    <cellStyle name="Примечание 3 3 6 2 6" xfId="19774" xr:uid="{8AA04D25-C846-42FA-B82B-42BB68C35726}"/>
    <cellStyle name="Примечание 3 3 6 3" xfId="1467" xr:uid="{3ED3897E-7229-4EDF-8330-D261920735A6}"/>
    <cellStyle name="Примечание 3 3 6 3 2" xfId="3732" xr:uid="{595CBBDB-6BC4-41F5-990A-8B3EFFD8B04B}"/>
    <cellStyle name="Примечание 3 3 6 3 3" xfId="7627" xr:uid="{D5D31C12-0D4B-48D0-8B8C-405C013D9D48}"/>
    <cellStyle name="Примечание 3 3 6 3 4" xfId="11339" xr:uid="{F6B3AA25-183A-481C-AF81-02FB43644486}"/>
    <cellStyle name="Примечание 3 3 6 3 5" xfId="14032" xr:uid="{13E9D901-1922-4D58-8289-F9FE7FDF176D}"/>
    <cellStyle name="Примечание 3 3 6 3 6" xfId="19009" xr:uid="{1B9E273A-9D6E-4553-9D00-F58CA9F24FFC}"/>
    <cellStyle name="Примечание 3 3 6 4" xfId="3148" xr:uid="{D5523E2D-5DE6-457C-A28E-7D0B87C22AC8}"/>
    <cellStyle name="Примечание 3 3 6 5" xfId="7105" xr:uid="{64D411D5-1F80-45E9-86A4-043F965C798B}"/>
    <cellStyle name="Примечание 3 3 6 6" xfId="8163" xr:uid="{54CBE1C0-4607-4D49-BC25-0570C26EDB96}"/>
    <cellStyle name="Примечание 3 3 6 7" xfId="10750" xr:uid="{04CBCBEE-7DF1-4D27-9792-D165E80BC121}"/>
    <cellStyle name="Примечание 3 3 6 8" xfId="13713" xr:uid="{9191D154-A51B-417B-845D-CA1AF86C15FB}"/>
    <cellStyle name="Примечание 3 3 6 9" xfId="16610" xr:uid="{C0162F68-8AEB-4164-A984-DBEE0ABA4A5B}"/>
    <cellStyle name="Примечание 3 3 7" xfId="746" xr:uid="{219CFC89-8F82-4FF3-8B31-929883303A5E}"/>
    <cellStyle name="Примечание 3 3 7 10" xfId="18293" xr:uid="{2B8B1C53-5324-480F-B020-D7C38B26E486}"/>
    <cellStyle name="Примечание 3 3 7 2" xfId="2107" xr:uid="{DF958691-B0BD-4421-9474-D58BDA07ED1A}"/>
    <cellStyle name="Примечание 3 3 7 2 2" xfId="4365" xr:uid="{ED6246D5-76BA-4AB0-8FFD-EB8B1F1EA9C7}"/>
    <cellStyle name="Примечание 3 3 7 2 3" xfId="8990" xr:uid="{8099D653-E3F1-45AC-82AA-67F8D9289E58}"/>
    <cellStyle name="Примечание 3 3 7 2 4" xfId="11980" xr:uid="{F74C77B0-AF68-4709-B8F3-25B914E3B303}"/>
    <cellStyle name="Примечание 3 3 7 2 5" xfId="14766" xr:uid="{8379B7FA-3F0C-4708-BA5D-399EF02580AA}"/>
    <cellStyle name="Примечание 3 3 7 2 6" xfId="19642" xr:uid="{E567A2F6-B9EB-4A9C-A16D-213D9765376C}"/>
    <cellStyle name="Примечание 3 3 7 3" xfId="1335" xr:uid="{43BBFF1D-052D-4E87-BB97-395F69DB9708}"/>
    <cellStyle name="Примечание 3 3 7 3 2" xfId="3600" xr:uid="{B6161ED2-F8D4-4D07-B440-0D50BD280C3B}"/>
    <cellStyle name="Примечание 3 3 7 3 3" xfId="7531" xr:uid="{1F13B0A5-5A95-425B-90B0-D0C38C3E7955}"/>
    <cellStyle name="Примечание 3 3 7 3 4" xfId="11207" xr:uid="{A50F7E2A-AF3D-4A03-AB85-1FBA1484F533}"/>
    <cellStyle name="Примечание 3 3 7 3 5" xfId="14747" xr:uid="{4BC7B484-26A3-44DC-B568-3BCC3EB0AF49}"/>
    <cellStyle name="Примечание 3 3 7 3 6" xfId="18877" xr:uid="{9D9996D3-DF96-41E7-84DE-63BBAE776804}"/>
    <cellStyle name="Примечание 3 3 7 4" xfId="3016" xr:uid="{B6099293-B228-473C-AE56-A168B1F9D75B}"/>
    <cellStyle name="Примечание 3 3 7 5" xfId="7106" xr:uid="{5CC4C063-729F-415D-81B3-08DB2C0F7292}"/>
    <cellStyle name="Примечание 3 3 7 6" xfId="8287" xr:uid="{5A16ED13-4C34-4343-A305-5F2708554297}"/>
    <cellStyle name="Примечание 3 3 7 7" xfId="10618" xr:uid="{DB97D866-2768-4D9F-AF88-486A92BDC5BA}"/>
    <cellStyle name="Примечание 3 3 7 8" xfId="14202" xr:uid="{C9E1AF31-247F-4DEC-A286-5787DB242E54}"/>
    <cellStyle name="Примечание 3 3 7 9" xfId="16478" xr:uid="{C1297706-DB73-48AF-9814-ABC2B23BEC33}"/>
    <cellStyle name="Примечание 3 3 8" xfId="1021" xr:uid="{25EA8D23-C2A5-49BC-9F54-39896CC268F1}"/>
    <cellStyle name="Примечание 3 3 8 2" xfId="2382" xr:uid="{AC36E567-4242-4ABE-BA4B-2B2C3AFCCE1F}"/>
    <cellStyle name="Примечание 3 3 8 2 2" xfId="4640" xr:uid="{21A46C21-BE7C-48BE-8F78-F07B35EA24E9}"/>
    <cellStyle name="Примечание 3 3 8 2 3" xfId="9265" xr:uid="{4F9351A9-4B6C-458F-9232-8A41F57808FA}"/>
    <cellStyle name="Примечание 3 3 8 2 4" xfId="12255" xr:uid="{93B26C63-743F-4E1B-BD5F-E32E292B5AAD}"/>
    <cellStyle name="Примечание 3 3 8 2 5" xfId="15908" xr:uid="{01E672E1-EFBF-47C7-A93F-FBDAFEF5B35D}"/>
    <cellStyle name="Примечание 3 3 8 2 6" xfId="19917" xr:uid="{2D99488F-28A8-4EAF-89A4-EE18659804C3}"/>
    <cellStyle name="Примечание 3 3 8 3" xfId="3291" xr:uid="{69847686-1EF0-45AF-9DB0-D56C9A5DDAB4}"/>
    <cellStyle name="Примечание 3 3 8 4" xfId="7107" xr:uid="{6D3A979C-F464-4460-A84F-9F10E95C3BA5}"/>
    <cellStyle name="Примечание 3 3 8 5" xfId="8022" xr:uid="{B103109C-9D05-4552-8D25-8B201DE282D9}"/>
    <cellStyle name="Примечание 3 3 8 6" xfId="10893" xr:uid="{B4410492-1492-4151-8810-634B3ECAA815}"/>
    <cellStyle name="Примечание 3 3 8 7" xfId="13864" xr:uid="{DF897088-CA1D-451D-9A74-C44FB0220406}"/>
    <cellStyle name="Примечание 3 3 8 8" xfId="18568" xr:uid="{D21EF382-13F6-4487-A297-CFE5ABA002C5}"/>
    <cellStyle name="Примечание 3 3 9" xfId="1913" xr:uid="{76C889B2-6D07-4F55-9A56-EB6CCDDDD4BC}"/>
    <cellStyle name="Примечание 3 3 9 2" xfId="4171" xr:uid="{0C89EB32-FC67-4615-9907-439827304D5B}"/>
    <cellStyle name="Примечание 3 3 9 3" xfId="8796" xr:uid="{79F60991-329E-4D2B-B668-7B7D4F73C46C}"/>
    <cellStyle name="Примечание 3 3 9 4" xfId="11786" xr:uid="{FF0482E8-209F-4059-8D6B-7D600CFF9EC7}"/>
    <cellStyle name="Примечание 3 3 9 5" xfId="15951" xr:uid="{A0DC0AC6-9B0A-4B80-8867-E95B62A42018}"/>
    <cellStyle name="Примечание 3 3 9 6" xfId="19448" xr:uid="{152965A1-B842-409A-B52F-91DCD54B6617}"/>
    <cellStyle name="Примечание 3 4" xfId="116" xr:uid="{00000000-0005-0000-0000-000076000000}"/>
    <cellStyle name="Примечание 3 4 10" xfId="2582" xr:uid="{12508C6F-256A-4702-803C-A0E2352CC551}"/>
    <cellStyle name="Примечание 3 4 10 2" xfId="4833" xr:uid="{ACC0F5CC-F2EF-4F8D-BEF9-4B67AA7304F6}"/>
    <cellStyle name="Примечание 3 4 10 3" xfId="9464" xr:uid="{C7D51E07-4F27-4AE4-B5D2-9FAB07CA29B5}"/>
    <cellStyle name="Примечание 3 4 10 4" xfId="12454" xr:uid="{ECFC7ACB-7111-447F-9FD1-B93A01A04910}"/>
    <cellStyle name="Примечание 3 4 10 5" xfId="15481" xr:uid="{EE2F8836-0CC3-426D-85EF-49220F446D62}"/>
    <cellStyle name="Примечание 3 4 10 6" xfId="16886" xr:uid="{ED4EFA0F-AB79-49A1-92AF-483152C81C00}"/>
    <cellStyle name="Примечание 3 4 10 7" xfId="20111" xr:uid="{1130D9C0-5544-493F-A0C8-15D214C3A5FF}"/>
    <cellStyle name="Примечание 3 4 11" xfId="2725" xr:uid="{13C0A482-DA96-4ADE-81B9-E7DAF7E45BDE}"/>
    <cellStyle name="Примечание 3 4 11 2" xfId="4975" xr:uid="{C2962F09-FB75-4C83-BE0B-813451CABF4A}"/>
    <cellStyle name="Примечание 3 4 11 3" xfId="9606" xr:uid="{50A84930-C249-4014-B4A6-63BE0EAE17EB}"/>
    <cellStyle name="Примечание 3 4 11 4" xfId="12596" xr:uid="{D70E5B16-3BF1-492D-B315-0F6F62DFEC31}"/>
    <cellStyle name="Примечание 3 4 11 5" xfId="13823" xr:uid="{63E03EA4-A9AE-41B9-9B56-93A7255BBA61}"/>
    <cellStyle name="Примечание 3 4 11 6" xfId="17028" xr:uid="{AB9DADD4-687D-4A23-8478-10218E042C99}"/>
    <cellStyle name="Примечание 3 4 11 7" xfId="20254" xr:uid="{670DC4D3-E48C-4AEA-A8FF-7EFC532735F7}"/>
    <cellStyle name="Примечание 3 4 12" xfId="461" xr:uid="{77735ECD-9701-409A-AF2A-A4D3FBCECB74}"/>
    <cellStyle name="Примечание 3 4 12 2" xfId="5306" xr:uid="{1A2B983A-49CE-4290-90C3-CC907D19E506}"/>
    <cellStyle name="Примечание 3 4 12 3" xfId="9935" xr:uid="{C3DAF5D5-F121-4C10-B525-AE11A3441D41}"/>
    <cellStyle name="Примечание 3 4 12 4" xfId="12927" xr:uid="{95348646-D2D5-4077-A0DA-799D79E933B8}"/>
    <cellStyle name="Примечание 3 4 12 5" xfId="16003" xr:uid="{6E83449F-D44D-42C9-BF27-E90E79B9376A}"/>
    <cellStyle name="Примечание 3 4 12 6" xfId="17356" xr:uid="{CE524269-65B3-433F-8A12-4619C655CF45}"/>
    <cellStyle name="Примечание 3 4 13" xfId="5459" xr:uid="{8C2D2E10-6CC5-4D82-A9D8-7B6BC3A80C8B}"/>
    <cellStyle name="Примечание 3 4 13 2" xfId="10090" xr:uid="{1A3C2D2A-2B7B-4DD9-BD0B-EDA8576E685D}"/>
    <cellStyle name="Примечание 3 4 13 3" xfId="13082" xr:uid="{A057EF72-C409-4B09-B631-C8310547EA0E}"/>
    <cellStyle name="Примечание 3 4 13 4" xfId="14313" xr:uid="{602EEF61-985A-4403-A42E-4B7CC0127844}"/>
    <cellStyle name="Примечание 3 4 13 5" xfId="17508" xr:uid="{E5579C14-D4F4-454C-873F-07061B2910B6}"/>
    <cellStyle name="Примечание 3 4 14" xfId="7108" xr:uid="{AB92D35E-2753-46E1-AAC5-34B61F41E292}"/>
    <cellStyle name="Примечание 3 4 15" xfId="8528" xr:uid="{2B349AA6-2B32-4B38-A253-E2F7AC7B164D}"/>
    <cellStyle name="Примечание 3 4 16" xfId="10333" xr:uid="{8EA5D1F3-7E5D-486F-B944-ED973DCF1654}"/>
    <cellStyle name="Примечание 3 4 17" xfId="14763" xr:uid="{DB36C214-F08B-4300-BA4B-93F339E10F28}"/>
    <cellStyle name="Примечание 3 4 18" xfId="16193" xr:uid="{6682D95C-53DB-4175-93BB-CE67F803A449}"/>
    <cellStyle name="Примечание 3 4 19" xfId="17760" xr:uid="{6589073D-21E4-4A4E-A152-FFB1E35619FE}"/>
    <cellStyle name="Примечание 3 4 2" xfId="205" xr:uid="{9C8F687E-8C47-4E43-B506-52D4B77B28E9}"/>
    <cellStyle name="Примечание 3 4 2 10" xfId="8456" xr:uid="{CC7A4D92-8786-4FA2-8DFC-24B400C78F43}"/>
    <cellStyle name="Примечание 3 4 2 11" xfId="10408" xr:uid="{C0D172A7-77B9-413B-9828-053FC1203C16}"/>
    <cellStyle name="Примечание 3 4 2 12" xfId="15312" xr:uid="{18F69B39-C194-4F71-85CE-807B59952507}"/>
    <cellStyle name="Примечание 3 4 2 13" xfId="16268" xr:uid="{539BBDF3-76D4-41D1-B433-94040505A207}"/>
    <cellStyle name="Примечание 3 4 2 14" xfId="17848" xr:uid="{EB60A059-0E2F-4BE2-A395-B9119FA0C10B}"/>
    <cellStyle name="Примечание 3 4 2 15" xfId="18084" xr:uid="{443E7661-4738-40DA-A550-3D8FAD4F6E08}"/>
    <cellStyle name="Примечание 3 4 2 2" xfId="1729" xr:uid="{3A35A140-E389-4245-809F-539B89DD8B13}"/>
    <cellStyle name="Примечание 3 4 2 2 2" xfId="3987" xr:uid="{16F52705-25A6-4EE8-B7CE-ACD18C2CC7C0}"/>
    <cellStyle name="Примечание 3 4 2 2 3" xfId="6814" xr:uid="{08FB2AB3-41F9-4E6D-87D2-FCE021D49A7B}"/>
    <cellStyle name="Примечание 3 4 2 2 4" xfId="7338" xr:uid="{B129E129-8317-4951-BD8A-09F95B5B6EE4}"/>
    <cellStyle name="Примечание 3 4 2 2 5" xfId="11601" xr:uid="{4B1DFDEE-EEFE-44AF-8C66-212E56F9FF46}"/>
    <cellStyle name="Примечание 3 4 2 2 6" xfId="14244" xr:uid="{24AC2DC2-04B1-4224-AF6F-FA3FB2D7D1E5}"/>
    <cellStyle name="Примечание 3 4 2 2 7" xfId="19264" xr:uid="{6FD29B9C-3A2A-488D-8C3B-4A333BBFD95A}"/>
    <cellStyle name="Примечание 3 4 2 3" xfId="1908" xr:uid="{06F998F3-3EC2-42AD-A2B3-C6A0611CBB56}"/>
    <cellStyle name="Примечание 3 4 2 3 2" xfId="4166" xr:uid="{5028A44D-6BD3-45DA-A798-0E6621EFE900}"/>
    <cellStyle name="Примечание 3 4 2 3 3" xfId="6833" xr:uid="{E1952CDA-832C-4F50-BCF2-19A4AE9EF0D5}"/>
    <cellStyle name="Примечание 3 4 2 3 4" xfId="8791" xr:uid="{777AFA8F-14AA-4319-9229-4D03585FDEF2}"/>
    <cellStyle name="Примечание 3 4 2 3 5" xfId="11781" xr:uid="{9673148F-D9F4-4B79-80EA-8C97CD239455}"/>
    <cellStyle name="Примечание 3 4 2 3 6" xfId="15408" xr:uid="{F64A33E1-CF4D-4B9E-98C1-D17B8C791FFC}"/>
    <cellStyle name="Примечание 3 4 2 3 7" xfId="19443" xr:uid="{D0BFF994-8AFB-4190-A15A-77A0312E4FCB}"/>
    <cellStyle name="Примечание 3 4 2 4" xfId="1125" xr:uid="{612302C1-58C0-4ABD-B43A-F13605F81C76}"/>
    <cellStyle name="Примечание 3 4 2 4 2" xfId="3390" xr:uid="{9D44ADC4-7FD7-42C2-B1ED-AB0E3A79F3DE}"/>
    <cellStyle name="Примечание 3 4 2 4 3" xfId="6840" xr:uid="{66775DFB-58BA-4375-BBE8-B1D6162C0D53}"/>
    <cellStyle name="Примечание 3 4 2 4 4" xfId="7919" xr:uid="{95B9A0B7-C9A4-4818-BE2D-EA27CB3D98AF}"/>
    <cellStyle name="Примечание 3 4 2 4 5" xfId="10997" xr:uid="{F0D68FCF-5226-4D5E-BDD0-2866126EAD37}"/>
    <cellStyle name="Примечание 3 4 2 4 6" xfId="14245" xr:uid="{3EB45861-D567-4B19-A9AE-BB6E2DA7FDE0}"/>
    <cellStyle name="Примечание 3 4 2 4 7" xfId="18667" xr:uid="{A21CDC46-57B0-43EA-ADAC-24611928B81D}"/>
    <cellStyle name="Примечание 3 4 2 5" xfId="2487" xr:uid="{1B63FCB8-F56F-4B92-9995-95A0D79E14CF}"/>
    <cellStyle name="Примечание 3 4 2 5 2" xfId="4742" xr:uid="{B4DC68B0-7D8D-4005-BB25-D02C4AECAD34}"/>
    <cellStyle name="Примечание 3 4 2 5 3" xfId="6843" xr:uid="{834721F6-0F35-4CA2-A413-D7ADD70A9199}"/>
    <cellStyle name="Примечание 3 4 2 5 4" xfId="9370" xr:uid="{0868403B-40C8-41FC-B40B-CD5618C70158}"/>
    <cellStyle name="Примечание 3 4 2 5 5" xfId="12360" xr:uid="{EB735954-B3EF-4955-ABAA-F9743032A16F}"/>
    <cellStyle name="Примечание 3 4 2 5 6" xfId="14938" xr:uid="{2BAE4479-D01B-420C-94D0-E014DD34BD4C}"/>
    <cellStyle name="Примечание 3 4 2 5 7" xfId="16795" xr:uid="{DF091815-9F44-4B4F-96B9-9FDBCD62D145}"/>
    <cellStyle name="Примечание 3 4 2 5 8" xfId="20019" xr:uid="{593C11AB-5AA7-470B-8D0A-FA859AB4AADB}"/>
    <cellStyle name="Примечание 3 4 2 6" xfId="2810" xr:uid="{FF493C8B-19FB-4DDF-A3B1-9BDE051EBF31}"/>
    <cellStyle name="Примечание 3 4 2 6 2" xfId="5060" xr:uid="{5704B2AA-E900-4796-8C9A-E9DB886B80D2}"/>
    <cellStyle name="Примечание 3 4 2 6 3" xfId="6845" xr:uid="{355C5F09-6C77-4FB4-8AB7-AC3D5D13DCFD}"/>
    <cellStyle name="Примечание 3 4 2 6 4" xfId="9691" xr:uid="{C5D98503-0CFA-47D5-AFB0-520201FBAD54}"/>
    <cellStyle name="Примечание 3 4 2 6 5" xfId="12681" xr:uid="{1F5D4F3D-1FFE-4C50-A1AC-621785914775}"/>
    <cellStyle name="Примечание 3 4 2 6 6" xfId="15326" xr:uid="{E3C8AFDA-9D25-4D74-9CF9-025AAB6EF469}"/>
    <cellStyle name="Примечание 3 4 2 6 7" xfId="17113" xr:uid="{6AD18E1F-4085-4E9E-B00D-4A8FF493FC16}"/>
    <cellStyle name="Примечание 3 4 2 6 8" xfId="20339" xr:uid="{58A180C2-C1AB-4AF9-AB80-7B46163D687E}"/>
    <cellStyle name="Примечание 3 4 2 7" xfId="536" xr:uid="{8C215330-520E-45D3-8749-9E0137DDF86D}"/>
    <cellStyle name="Примечание 3 4 2 7 2" xfId="5220" xr:uid="{9D3574D3-024B-4F60-9BA1-1894F788722A}"/>
    <cellStyle name="Примечание 3 4 2 7 3" xfId="9849" xr:uid="{317A26A4-83FC-491F-BCFF-6A2745FF750D}"/>
    <cellStyle name="Примечание 3 4 2 7 4" xfId="12841" xr:uid="{7E5BB40A-3128-4767-8EA3-10032F86DBC7}"/>
    <cellStyle name="Примечание 3 4 2 7 5" xfId="15594" xr:uid="{086A65DE-E3C8-466D-8B07-F874D1592278}"/>
    <cellStyle name="Примечание 3 4 2 7 6" xfId="17271" xr:uid="{EDEA2297-4DAB-40ED-B8FD-61AF5AE0DFEB}"/>
    <cellStyle name="Примечание 3 4 2 8" xfId="5544" xr:uid="{46279E33-BECD-453D-A39B-8E88794FCB4D}"/>
    <cellStyle name="Примечание 3 4 2 8 2" xfId="10175" xr:uid="{C77459D8-43DC-410B-9232-C99EE44A98EF}"/>
    <cellStyle name="Примечание 3 4 2 8 3" xfId="13167" xr:uid="{BAF893D7-A75E-477A-9A79-942BDD2D6BA4}"/>
    <cellStyle name="Примечание 3 4 2 8 4" xfId="14014" xr:uid="{4ED0E38D-3579-44CD-8F21-10E287CAE412}"/>
    <cellStyle name="Примечание 3 4 2 8 5" xfId="17593" xr:uid="{40F1AACF-0B99-4BDE-BDDE-74D97C16191E}"/>
    <cellStyle name="Примечание 3 4 2 9" xfId="7109" xr:uid="{96227AD3-26FF-4DE5-A13A-235F54DEB8B8}"/>
    <cellStyle name="Примечание 3 4 20" xfId="17999" xr:uid="{D1FC786C-15A3-44F2-9ED6-5AF3FA2732A3}"/>
    <cellStyle name="Примечание 3 4 3" xfId="281" xr:uid="{5D284124-BAFF-4247-A1B4-74609F24EB1E}"/>
    <cellStyle name="Примечание 3 4 3 10" xfId="8394" xr:uid="{61B4BDDD-26B6-433B-8044-78B71D6A4097}"/>
    <cellStyle name="Примечание 3 4 3 11" xfId="10488" xr:uid="{040BB6C0-1A3C-4C9F-8720-80870C968A09}"/>
    <cellStyle name="Примечание 3 4 3 12" xfId="15152" xr:uid="{F0687A7D-A029-4E8C-A495-097BE253685D}"/>
    <cellStyle name="Примечание 3 4 3 13" xfId="16348" xr:uid="{FFC98D6D-0986-4C01-A86E-700FFBC619D3}"/>
    <cellStyle name="Примечание 3 4 3 14" xfId="17924" xr:uid="{CC4537D7-03F4-4FD0-A3FD-34172061E6C8}"/>
    <cellStyle name="Примечание 3 4 3 15" xfId="18159" xr:uid="{61F814D3-B0ED-4C43-8BD9-D177FB677037}"/>
    <cellStyle name="Примечание 3 4 3 2" xfId="1804" xr:uid="{ADBCB2A2-A489-4313-B544-94220A3450F0}"/>
    <cellStyle name="Примечание 3 4 3 2 2" xfId="4062" xr:uid="{900874BE-09D1-4F75-87E1-8FA59C48D681}"/>
    <cellStyle name="Примечание 3 4 3 2 3" xfId="6856" xr:uid="{51E9C842-6E43-49B6-9920-B08B19F68734}"/>
    <cellStyle name="Примечание 3 4 3 2 4" xfId="8687" xr:uid="{156C478C-384C-4A00-B53C-C8361E9D31FC}"/>
    <cellStyle name="Примечание 3 4 3 2 5" xfId="11677" xr:uid="{41BE2CE7-FCE1-44F6-9679-76430BE585B6}"/>
    <cellStyle name="Примечание 3 4 3 2 6" xfId="14848" xr:uid="{7EB660A0-4EC9-46E1-ABA2-C6AE709CFB31}"/>
    <cellStyle name="Примечание 3 4 3 2 7" xfId="19339" xr:uid="{FAEBE418-2765-471F-845C-CA376FAFE633}"/>
    <cellStyle name="Примечание 3 4 3 3" xfId="1977" xr:uid="{E64A4A84-1254-471D-849C-71F6404D75AF}"/>
    <cellStyle name="Примечание 3 4 3 3 2" xfId="4235" xr:uid="{25915D1F-C998-4DFA-B10C-8C3612B9A9BC}"/>
    <cellStyle name="Примечание 3 4 3 3 3" xfId="6858" xr:uid="{4F3FAB85-1EFA-431B-AEC2-A39F3471938E}"/>
    <cellStyle name="Примечание 3 4 3 3 4" xfId="8860" xr:uid="{CB6FB52A-675F-439E-AC5B-C0544A63AF4A}"/>
    <cellStyle name="Примечание 3 4 3 3 5" xfId="11850" xr:uid="{C262BF64-FC10-4B6C-BDBE-BA41A790B871}"/>
    <cellStyle name="Примечание 3 4 3 3 6" xfId="16034" xr:uid="{4D43FA4A-E441-473D-9A5E-6954B65652A6}"/>
    <cellStyle name="Примечание 3 4 3 3 7" xfId="19512" xr:uid="{C0E673D4-E975-40F3-986C-DB027E30820F}"/>
    <cellStyle name="Примечание 3 4 3 4" xfId="1205" xr:uid="{71E2F695-44E8-4FC0-B48A-9DFBF93B9A70}"/>
    <cellStyle name="Примечание 3 4 3 4 2" xfId="3470" xr:uid="{A7328E3A-111D-4B29-9328-CBB323F38E01}"/>
    <cellStyle name="Примечание 3 4 3 4 3" xfId="5979" xr:uid="{814E6302-359B-41C2-B434-D67FBAE798C7}"/>
    <cellStyle name="Примечание 3 4 3 4 4" xfId="7842" xr:uid="{0D8C4F92-3534-4C0E-81C7-68615AA88C43}"/>
    <cellStyle name="Примечание 3 4 3 4 5" xfId="11077" xr:uid="{84EA8A9B-123B-495F-9101-BEDBFD034E42}"/>
    <cellStyle name="Примечание 3 4 3 4 6" xfId="15655" xr:uid="{E8517E08-E05C-4FF2-BA4E-F83EAAF8C184}"/>
    <cellStyle name="Примечание 3 4 3 4 7" xfId="18747" xr:uid="{6A70BE6F-990E-4FF9-A60D-994BF7807FB6}"/>
    <cellStyle name="Примечание 3 4 3 5" xfId="2440" xr:uid="{6CAA0CBB-B805-41BF-BE1C-9C3C0FEAAAEA}"/>
    <cellStyle name="Примечание 3 4 3 5 2" xfId="4697" xr:uid="{9961775B-C96B-4DD8-B342-A5C38E442F80}"/>
    <cellStyle name="Примечание 3 4 3 5 3" xfId="5992" xr:uid="{709589DC-EA53-4D59-A0AD-1F4EC9BF1D5F}"/>
    <cellStyle name="Примечание 3 4 3 5 4" xfId="9323" xr:uid="{854BAFF5-06B2-4318-AAD9-B2D24A012923}"/>
    <cellStyle name="Примечание 3 4 3 5 5" xfId="12313" xr:uid="{6FEDE2E9-5450-4A0C-A784-B4E9FB919C5C}"/>
    <cellStyle name="Примечание 3 4 3 5 6" xfId="15252" xr:uid="{50AB85E7-BCC3-4397-835A-37E2753F97DB}"/>
    <cellStyle name="Примечание 3 4 3 5 7" xfId="16750" xr:uid="{94F89E7F-28D7-4A51-AD59-8CBBB668F70D}"/>
    <cellStyle name="Примечание 3 4 3 5 8" xfId="19974" xr:uid="{2EB81FAB-C2C2-49E1-AB9A-11DE233A54C5}"/>
    <cellStyle name="Примечание 3 4 3 6" xfId="2885" xr:uid="{7E24BCD6-EBE7-4BFA-8B26-BA197C5E8877}"/>
    <cellStyle name="Примечание 3 4 3 6 2" xfId="5135" xr:uid="{E4A96F79-BAFA-4CE2-8C1B-0DB6F8735AFF}"/>
    <cellStyle name="Примечание 3 4 3 6 3" xfId="6008" xr:uid="{1DC5ED5E-948A-4D80-A27E-37536AF870CD}"/>
    <cellStyle name="Примечание 3 4 3 6 4" xfId="9766" xr:uid="{9625FDDA-51D4-47FF-85CF-A9F26B6BE364}"/>
    <cellStyle name="Примечание 3 4 3 6 5" xfId="12756" xr:uid="{3E29DCC0-1CC3-4A3C-82C5-F539A13A2852}"/>
    <cellStyle name="Примечание 3 4 3 6 6" xfId="15009" xr:uid="{69B39078-A97B-4CB7-B35D-7A7AD2B5B696}"/>
    <cellStyle name="Примечание 3 4 3 6 7" xfId="17188" xr:uid="{760A40EE-B39C-4082-A766-D451CF1FBD2D}"/>
    <cellStyle name="Примечание 3 4 3 6 8" xfId="20414" xr:uid="{08E6CCA2-70AE-4C54-82B3-2E9ED18E4B31}"/>
    <cellStyle name="Примечание 3 4 3 7" xfId="616" xr:uid="{1F8F065D-DB50-4357-A67F-BCF603163D61}"/>
    <cellStyle name="Примечание 3 4 3 7 2" xfId="5188" xr:uid="{7CD9C2D6-EF0C-4AE0-9B94-1BFDDF1D8D00}"/>
    <cellStyle name="Примечание 3 4 3 7 3" xfId="9818" xr:uid="{F99E4DBA-33E1-451B-BA50-ACF6FFF33261}"/>
    <cellStyle name="Примечание 3 4 3 7 4" xfId="12809" xr:uid="{E3B81D09-F350-491E-969D-A1468CE3ECDF}"/>
    <cellStyle name="Примечание 3 4 3 7 5" xfId="14556" xr:uid="{343236EC-152C-49E0-AACF-5F77ABA88A2A}"/>
    <cellStyle name="Примечание 3 4 3 7 6" xfId="17240" xr:uid="{FE05BC49-80EE-44D3-A045-F926E41382BE}"/>
    <cellStyle name="Примечание 3 4 3 8" xfId="5619" xr:uid="{3775D1E0-3AF2-4374-802A-967F80E27E23}"/>
    <cellStyle name="Примечание 3 4 3 8 2" xfId="10250" xr:uid="{21CCD4FB-E582-4A89-AA64-48E173D1AC02}"/>
    <cellStyle name="Примечание 3 4 3 8 3" xfId="13242" xr:uid="{70A7EEDF-C1E6-48C0-A3C2-D81BF08E8501}"/>
    <cellStyle name="Примечание 3 4 3 8 4" xfId="10940" xr:uid="{6BAAF741-E342-452C-8682-9BE4629A67D5}"/>
    <cellStyle name="Примечание 3 4 3 8 5" xfId="17668" xr:uid="{2EA6C809-0FD4-42D2-B0C7-308B9156C875}"/>
    <cellStyle name="Примечание 3 4 3 9" xfId="7110" xr:uid="{92177B04-89A1-4ECB-8414-2A2D94BE017F}"/>
    <cellStyle name="Примечание 3 4 4" xfId="696" xr:uid="{A56D8446-6D27-444D-9A4C-3BF9EE01B185}"/>
    <cellStyle name="Примечание 3 4 4 10" xfId="18243" xr:uid="{07C18C98-0490-4612-93D4-FAF8C8893E51}"/>
    <cellStyle name="Примечание 3 4 4 2" xfId="2057" xr:uid="{6B564D0A-C841-47D2-882F-0174568CBAEE}"/>
    <cellStyle name="Примечание 3 4 4 2 2" xfId="4315" xr:uid="{97A42DEE-81DF-42A3-AFDF-60D26B150A0E}"/>
    <cellStyle name="Примечание 3 4 4 2 3" xfId="8940" xr:uid="{7AF0033B-FAE2-4DD4-AFA9-BD2AA275CD81}"/>
    <cellStyle name="Примечание 3 4 4 2 4" xfId="11930" xr:uid="{B90C61D1-CA32-4D72-AF43-590B482BD728}"/>
    <cellStyle name="Примечание 3 4 4 2 5" xfId="14300" xr:uid="{D8F62FC1-E153-4F2E-A610-C4044C1A97E9}"/>
    <cellStyle name="Примечание 3 4 4 2 6" xfId="19592" xr:uid="{4BC6BB6B-1A2A-4B21-83FF-932C1FA20689}"/>
    <cellStyle name="Примечание 3 4 4 3" xfId="1285" xr:uid="{A6E11756-8F85-4B06-9614-EF585416B767}"/>
    <cellStyle name="Примечание 3 4 4 3 2" xfId="3550" xr:uid="{12B579D1-F34F-499A-B34C-1E719CF84B2C}"/>
    <cellStyle name="Примечание 3 4 4 3 3" xfId="7754" xr:uid="{F4497457-BD0E-4D56-A828-AA998C31A214}"/>
    <cellStyle name="Примечание 3 4 4 3 4" xfId="11157" xr:uid="{D6207C06-0187-4DC7-8E7F-AFAEF982EB7A}"/>
    <cellStyle name="Примечание 3 4 4 3 5" xfId="14265" xr:uid="{E10FEF6E-1B24-4CAD-A65D-C0B758F32C3B}"/>
    <cellStyle name="Примечание 3 4 4 3 6" xfId="18827" xr:uid="{E790A092-D71E-4D31-AABB-E3C387A57A76}"/>
    <cellStyle name="Примечание 3 4 4 4" xfId="2966" xr:uid="{1F4125C1-2E78-466B-ACFF-C4D9BB5827EB}"/>
    <cellStyle name="Примечание 3 4 4 5" xfId="7111" xr:uid="{AC2C1A6B-20A9-47E1-827F-A642B49E6C92}"/>
    <cellStyle name="Примечание 3 4 4 6" xfId="8327" xr:uid="{03A39CAA-C0CF-44A8-81B6-1DD7DC3E0077}"/>
    <cellStyle name="Примечание 3 4 4 7" xfId="10568" xr:uid="{05BD624A-280C-4412-BB39-341769114125}"/>
    <cellStyle name="Примечание 3 4 4 8" xfId="15953" xr:uid="{0580C3C4-0922-4FD3-8D26-435B4EA7FF4B}"/>
    <cellStyle name="Примечание 3 4 4 9" xfId="16428" xr:uid="{950F43ED-F39E-47C0-84C2-3084E0328A94}"/>
    <cellStyle name="Примечание 3 4 5" xfId="817" xr:uid="{2CA50580-3016-416A-8E03-385613182A25}"/>
    <cellStyle name="Примечание 3 4 5 10" xfId="18364" xr:uid="{F53FEDCA-C64E-4716-999C-AA58EFC27D15}"/>
    <cellStyle name="Примечание 3 4 5 2" xfId="2178" xr:uid="{9356A130-6FFD-43F8-9F66-2D68278FCFE1}"/>
    <cellStyle name="Примечание 3 4 5 2 2" xfId="4436" xr:uid="{C7B6103D-A100-4667-A01E-76D742A8C740}"/>
    <cellStyle name="Примечание 3 4 5 2 3" xfId="9061" xr:uid="{E0325E43-2E87-41BE-8DC4-E87AFF520E10}"/>
    <cellStyle name="Примечание 3 4 5 2 4" xfId="12051" xr:uid="{26392F63-4044-4C49-A4EB-E2241B36662E}"/>
    <cellStyle name="Примечание 3 4 5 2 5" xfId="14709" xr:uid="{AE5D4493-F75C-4A36-9B75-903EAABBBD4F}"/>
    <cellStyle name="Примечание 3 4 5 2 6" xfId="19713" xr:uid="{7964718C-BDF0-494E-806C-A86BF3FBC8D9}"/>
    <cellStyle name="Примечание 3 4 5 3" xfId="1406" xr:uid="{15FE66B7-EAB6-4BFF-9031-191A0D670203}"/>
    <cellStyle name="Примечание 3 4 5 3 2" xfId="3671" xr:uid="{BD3B1CD0-1139-4886-9F9B-80228806847A}"/>
    <cellStyle name="Примечание 3 4 5 3 3" xfId="7665" xr:uid="{D1A0A52C-C7DB-43EB-8890-5A7B1935768E}"/>
    <cellStyle name="Примечание 3 4 5 3 4" xfId="11278" xr:uid="{009CBA6D-A7F4-4A3B-AACC-B34A68A9988A}"/>
    <cellStyle name="Примечание 3 4 5 3 5" xfId="15548" xr:uid="{42E29DC1-92EE-4ED8-9AF5-E69FBC37AA8B}"/>
    <cellStyle name="Примечание 3 4 5 3 6" xfId="18948" xr:uid="{EDE873BE-6F12-4849-81C5-8C235C290CC9}"/>
    <cellStyle name="Примечание 3 4 5 4" xfId="3087" xr:uid="{5F6F7400-BF37-4AF1-BDA9-9F4225DB495F}"/>
    <cellStyle name="Примечание 3 4 5 5" xfId="7112" xr:uid="{E5515637-4E34-4B0D-A7DF-BB5ECA57F9C8}"/>
    <cellStyle name="Примечание 3 4 5 6" xfId="8219" xr:uid="{04C66043-2D47-4407-AD57-0C005C79D7B3}"/>
    <cellStyle name="Примечание 3 4 5 7" xfId="10689" xr:uid="{5C595BE5-7F7E-4C22-ABE4-786B94EE21AB}"/>
    <cellStyle name="Примечание 3 4 5 8" xfId="14046" xr:uid="{03F42B9B-B088-4FB7-BA9C-1C6E718560A5}"/>
    <cellStyle name="Примечание 3 4 5 9" xfId="16549" xr:uid="{B17D9098-DAD6-403A-BC73-AC286828FF3A}"/>
    <cellStyle name="Примечание 3 4 6" xfId="893" xr:uid="{BA4A40B9-2EDB-4A1D-ADA5-EC25B998B4F7}"/>
    <cellStyle name="Примечание 3 4 6 10" xfId="18440" xr:uid="{528216AA-D61B-4847-825B-AC2E2B0FF67F}"/>
    <cellStyle name="Примечание 3 4 6 2" xfId="2254" xr:uid="{2F369626-7ACB-4E90-996B-7D2F9813D057}"/>
    <cellStyle name="Примечание 3 4 6 2 2" xfId="4512" xr:uid="{A59D54F5-1E2F-4B14-801F-DA7001A3292C}"/>
    <cellStyle name="Примечание 3 4 6 2 3" xfId="9137" xr:uid="{ED14DD5E-983D-4D81-B6E0-14D03CC8FF50}"/>
    <cellStyle name="Примечание 3 4 6 2 4" xfId="12127" xr:uid="{B3887209-DE71-4068-9DCD-15DFD69FC186}"/>
    <cellStyle name="Примечание 3 4 6 2 5" xfId="15169" xr:uid="{EBFCFE17-88BA-4235-870D-FA55D727A3DD}"/>
    <cellStyle name="Примечание 3 4 6 2 6" xfId="19789" xr:uid="{5F531D52-84B0-4782-8923-62802B5B4225}"/>
    <cellStyle name="Примечание 3 4 6 3" xfId="1482" xr:uid="{0B16CC18-5668-4E1E-89C5-943C17BCCF54}"/>
    <cellStyle name="Примечание 3 4 6 3 2" xfId="3747" xr:uid="{5AF3135C-1598-4546-9876-3F3EB5CB467D}"/>
    <cellStyle name="Примечание 3 4 6 3 3" xfId="7622" xr:uid="{783BA16B-CB64-48BE-99A7-C8FADD7BB58A}"/>
    <cellStyle name="Примечание 3 4 6 3 4" xfId="11354" xr:uid="{348FD5C3-C8D6-4DAF-892D-937CC1081A7D}"/>
    <cellStyle name="Примечание 3 4 6 3 5" xfId="15286" xr:uid="{4AFDE71F-97C5-4887-BF7D-FB83574BC751}"/>
    <cellStyle name="Примечание 3 4 6 3 6" xfId="19024" xr:uid="{AC3CDECB-F193-42E0-A879-7300E50641D1}"/>
    <cellStyle name="Примечание 3 4 6 4" xfId="3163" xr:uid="{E89A5621-6B2A-4B96-AE96-4382AA13FE01}"/>
    <cellStyle name="Примечание 3 4 6 5" xfId="7113" xr:uid="{BC9983E7-41B2-472D-8433-FD7F3858FF72}"/>
    <cellStyle name="Примечание 3 4 6 6" xfId="8149" xr:uid="{394789EE-57E4-4522-97A4-878CB0636807}"/>
    <cellStyle name="Примечание 3 4 6 7" xfId="10765" xr:uid="{7697F38A-5E7E-4A13-A82C-BB42F990C3DA}"/>
    <cellStyle name="Примечание 3 4 6 8" xfId="16048" xr:uid="{5E63561A-E53C-4602-A565-E08CE39A20C9}"/>
    <cellStyle name="Примечание 3 4 6 9" xfId="16625" xr:uid="{AA4DF22B-6149-4762-AA3E-27DFD1E1D9B8}"/>
    <cellStyle name="Примечание 3 4 7" xfId="735" xr:uid="{8810A86D-D8EC-466F-9454-656D247C0EAB}"/>
    <cellStyle name="Примечание 3 4 7 10" xfId="18282" xr:uid="{C54B42E6-ED1A-46EE-80D5-5F68B7DB3715}"/>
    <cellStyle name="Примечание 3 4 7 2" xfId="2096" xr:uid="{EC610594-36C4-417F-87FC-484A46CBA670}"/>
    <cellStyle name="Примечание 3 4 7 2 2" xfId="4354" xr:uid="{8BFC4BF2-B8A0-445B-A26C-4CFCF7D2A49D}"/>
    <cellStyle name="Примечание 3 4 7 2 3" xfId="8979" xr:uid="{BA47E77F-C98B-4996-AB0D-1C951E1E7512}"/>
    <cellStyle name="Примечание 3 4 7 2 4" xfId="11969" xr:uid="{C74E11EE-897A-4840-BB4C-F58782F85DBC}"/>
    <cellStyle name="Примечание 3 4 7 2 5" xfId="14209" xr:uid="{FB17B7BA-B003-491C-B3F2-12153F78F1FC}"/>
    <cellStyle name="Примечание 3 4 7 2 6" xfId="19631" xr:uid="{E099D6E9-6606-47B5-A82C-C14CDDFAABE1}"/>
    <cellStyle name="Примечание 3 4 7 3" xfId="1324" xr:uid="{3B5AB195-E7C9-4524-91CA-5EC6AC33067A}"/>
    <cellStyle name="Примечание 3 4 7 3 2" xfId="3589" xr:uid="{6940D7AC-1923-434A-880D-942A43D73DCE}"/>
    <cellStyle name="Примечание 3 4 7 3 3" xfId="7722" xr:uid="{17C4D99B-8057-459B-B4D0-7FDCCB9089BD}"/>
    <cellStyle name="Примечание 3 4 7 3 4" xfId="11196" xr:uid="{5D771BA9-644D-4475-A558-88FD583842C2}"/>
    <cellStyle name="Примечание 3 4 7 3 5" xfId="14191" xr:uid="{FFA05E1E-826C-4F6D-B02E-6A9EA7A0835E}"/>
    <cellStyle name="Примечание 3 4 7 3 6" xfId="18866" xr:uid="{E7DF4BD1-276E-43F8-B707-992A275DD7A2}"/>
    <cellStyle name="Примечание 3 4 7 4" xfId="3005" xr:uid="{4013F2E0-D32B-4BE0-9763-4BC6B0F562C0}"/>
    <cellStyle name="Примечание 3 4 7 5" xfId="7114" xr:uid="{FADC65C5-D69C-495C-95E4-08C25684D121}"/>
    <cellStyle name="Примечание 3 4 7 6" xfId="8298" xr:uid="{7276FA83-0440-441D-95F3-243C5E1253B7}"/>
    <cellStyle name="Примечание 3 4 7 7" xfId="10607" xr:uid="{24A649DC-7113-4725-BACB-E31163D7B1A9}"/>
    <cellStyle name="Примечание 3 4 7 8" xfId="15336" xr:uid="{796DF0F2-9A01-4173-B0C7-994EB4037260}"/>
    <cellStyle name="Примечание 3 4 7 9" xfId="16467" xr:uid="{64105B30-1426-4CCC-9BBA-8A525057A63C}"/>
    <cellStyle name="Примечание 3 4 8" xfId="1036" xr:uid="{69B80112-6C5A-4D6F-82A9-AD60FD5F6758}"/>
    <cellStyle name="Примечание 3 4 8 2" xfId="2397" xr:uid="{C6DA8172-EC70-40B7-B7E1-84A02E8D398E}"/>
    <cellStyle name="Примечание 3 4 8 2 2" xfId="4655" xr:uid="{A07A3BC8-B90E-4768-B314-0D976200405A}"/>
    <cellStyle name="Примечание 3 4 8 2 3" xfId="9280" xr:uid="{AD6D7052-279B-45D6-8217-1FD38F6EE22A}"/>
    <cellStyle name="Примечание 3 4 8 2 4" xfId="12270" xr:uid="{1920729F-BF1E-4B66-837E-061CE812E71D}"/>
    <cellStyle name="Примечание 3 4 8 2 5" xfId="13642" xr:uid="{A5B9ACC1-6646-427A-A177-1461B33D4F4A}"/>
    <cellStyle name="Примечание 3 4 8 2 6" xfId="19932" xr:uid="{B6755B25-8897-4B2E-83C1-6CFB1A741759}"/>
    <cellStyle name="Примечание 3 4 8 3" xfId="3306" xr:uid="{C2B5BA3C-8F21-46FB-B414-BEDE2AAE99B6}"/>
    <cellStyle name="Примечание 3 4 8 4" xfId="7115" xr:uid="{01FC1756-F2FB-4B78-A7CE-EC89828284F8}"/>
    <cellStyle name="Примечание 3 4 8 5" xfId="8007" xr:uid="{19780F38-C400-41C9-8BE2-BFA108E365E0}"/>
    <cellStyle name="Примечание 3 4 8 6" xfId="10908" xr:uid="{E01C64DC-D142-41A4-8ED9-AD5A4B83BE63}"/>
    <cellStyle name="Примечание 3 4 8 7" xfId="15660" xr:uid="{CF0C63BC-ED99-4EBF-9373-7F7681A2D011}"/>
    <cellStyle name="Примечание 3 4 8 8" xfId="18583" xr:uid="{C9BC957A-B066-44F6-B272-DDF85311C74D}"/>
    <cellStyle name="Примечание 3 4 9" xfId="1658" xr:uid="{C1309F6D-5931-4BFA-9492-B20CC52ED246}"/>
    <cellStyle name="Примечание 3 4 9 2" xfId="3918" xr:uid="{F6EBCC8D-4FC0-4485-B7EE-B3D57B60C765}"/>
    <cellStyle name="Примечание 3 4 9 3" xfId="7486" xr:uid="{E97E978C-48EF-47F1-81C0-13DA39EA3AB9}"/>
    <cellStyle name="Примечание 3 4 9 4" xfId="11529" xr:uid="{017F5B0B-4852-45E0-8935-3862DDC09BC6}"/>
    <cellStyle name="Примечание 3 4 9 5" xfId="15309" xr:uid="{17080AEB-82C1-4155-97E2-1FEAD725E471}"/>
    <cellStyle name="Примечание 3 4 9 6" xfId="19195" xr:uid="{31A0CAA3-5CF6-4B7C-A323-3C2E28F55227}"/>
    <cellStyle name="Примечание 3 5" xfId="131" xr:uid="{00000000-0005-0000-0000-000077000000}"/>
    <cellStyle name="Примечание 3 5 10" xfId="2639" xr:uid="{EB25F7AC-A0A6-4950-9DB6-5A07DC5B709E}"/>
    <cellStyle name="Примечание 3 5 10 2" xfId="4889" xr:uid="{EEFDB0E5-4DC3-43FB-B74F-28C8B3A92955}"/>
    <cellStyle name="Примечание 3 5 10 3" xfId="9520" xr:uid="{385E0F79-DFBD-4915-9217-759DB4288800}"/>
    <cellStyle name="Примечание 3 5 10 4" xfId="12510" xr:uid="{64381C3A-800A-4F10-862B-DD73CE32642D}"/>
    <cellStyle name="Примечание 3 5 10 5" xfId="14552" xr:uid="{87C8F9EE-8DB8-4E0B-87C4-D78F9D8F99BD}"/>
    <cellStyle name="Примечание 3 5 10 6" xfId="16942" xr:uid="{DC6C18B7-3C01-40B5-B0BF-1DE702055BDE}"/>
    <cellStyle name="Примечание 3 5 10 7" xfId="20168" xr:uid="{72A4E626-697B-4CC5-9E8F-A259D9A2D4FF}"/>
    <cellStyle name="Примечание 3 5 11" xfId="2740" xr:uid="{109D1D2F-AF0B-4D69-A1E9-083573524A28}"/>
    <cellStyle name="Примечание 3 5 11 2" xfId="4990" xr:uid="{BEB7D32B-7440-4174-9A89-B853AFAB2BEF}"/>
    <cellStyle name="Примечание 3 5 11 3" xfId="9621" xr:uid="{95678F34-5FE2-4942-AB98-FF2C51FCCA19}"/>
    <cellStyle name="Примечание 3 5 11 4" xfId="12611" xr:uid="{6266BE3B-B31C-403C-9159-D6D118952D8F}"/>
    <cellStyle name="Примечание 3 5 11 5" xfId="13564" xr:uid="{38CB2255-E90C-48BB-A14F-CF0AFA52F91E}"/>
    <cellStyle name="Примечание 3 5 11 6" xfId="17043" xr:uid="{29E7FEEC-DB2C-4664-B462-D2B46F85353B}"/>
    <cellStyle name="Примечание 3 5 11 7" xfId="20269" xr:uid="{AF03828F-2159-4599-9A14-A8038D9D58B0}"/>
    <cellStyle name="Примечание 3 5 12" xfId="476" xr:uid="{4416B2FB-FF58-4507-B738-1C51FE242D95}"/>
    <cellStyle name="Примечание 3 5 12 2" xfId="5197" xr:uid="{D284CBAD-F7F0-4BA4-A27C-9A7F71681A28}"/>
    <cellStyle name="Примечание 3 5 12 3" xfId="9827" xr:uid="{7B3A4F1C-B649-4B50-B360-911B21F9F48D}"/>
    <cellStyle name="Примечание 3 5 12 4" xfId="12818" xr:uid="{D2065CCE-A927-4347-AD97-705B856D8216}"/>
    <cellStyle name="Примечание 3 5 12 5" xfId="13871" xr:uid="{798754C9-44AD-4BC8-84C1-2338B9FF5D0C}"/>
    <cellStyle name="Примечание 3 5 12 6" xfId="17249" xr:uid="{C5661A68-39BD-4F3E-B3FD-005A5583702E}"/>
    <cellStyle name="Примечание 3 5 13" xfId="5474" xr:uid="{9E0D37A0-5EEB-4F0C-A47A-77925EC33C0C}"/>
    <cellStyle name="Примечание 3 5 13 2" xfId="10105" xr:uid="{5DE78336-085E-4E3E-8DC1-6BDD688F4B87}"/>
    <cellStyle name="Примечание 3 5 13 3" xfId="13097" xr:uid="{CD610DA4-9AD3-49F9-AD50-7C0B36AFD9E6}"/>
    <cellStyle name="Примечание 3 5 13 4" xfId="14625" xr:uid="{3B6BD26D-88CE-4B12-A0EA-A989978F8377}"/>
    <cellStyle name="Примечание 3 5 13 5" xfId="17523" xr:uid="{AB907E73-E353-42DC-83A5-1290B1C0FA30}"/>
    <cellStyle name="Примечание 3 5 14" xfId="7116" xr:uid="{29DC0A57-C285-4EC4-B024-8763DA88E36B}"/>
    <cellStyle name="Примечание 3 5 15" xfId="8516" xr:uid="{CBE842B0-178E-45AC-BC91-68B68C3467DD}"/>
    <cellStyle name="Примечание 3 5 16" xfId="10348" xr:uid="{D350AFA9-857E-4A84-ADB9-804FAE53E7FA}"/>
    <cellStyle name="Примечание 3 5 17" xfId="13289" xr:uid="{47DF8FBF-AB27-4598-A6E3-BD6AA2B0A664}"/>
    <cellStyle name="Примечание 3 5 18" xfId="16208" xr:uid="{F8F18130-F417-47FF-884D-2E60B313B83A}"/>
    <cellStyle name="Примечание 3 5 19" xfId="17775" xr:uid="{301B9D59-D444-43CE-8A6F-B6D6A848E316}"/>
    <cellStyle name="Примечание 3 5 2" xfId="220" xr:uid="{1A643205-C356-4AB7-9665-395B3D7A1563}"/>
    <cellStyle name="Примечание 3 5 2 10" xfId="8441" xr:uid="{8380B9E1-7ED3-4300-94D9-AA5758CAF571}"/>
    <cellStyle name="Примечание 3 5 2 11" xfId="10423" xr:uid="{DC3A7A34-098C-45F5-8393-984A48689074}"/>
    <cellStyle name="Примечание 3 5 2 12" xfId="14865" xr:uid="{FA89BA14-1E76-4C3F-8FEE-027943B7BBF8}"/>
    <cellStyle name="Примечание 3 5 2 13" xfId="16283" xr:uid="{AD8D61BA-4837-4C28-9510-0497E7F0A33E}"/>
    <cellStyle name="Примечание 3 5 2 14" xfId="17863" xr:uid="{5D9D4539-0D2C-4042-BD23-1023E2EFA0C0}"/>
    <cellStyle name="Примечание 3 5 2 15" xfId="18099" xr:uid="{3B01122C-2C96-461F-8E95-C06B0B93FFF2}"/>
    <cellStyle name="Примечание 3 5 2 2" xfId="1744" xr:uid="{83BAA00E-5AEB-49AB-BD97-66CDE76928F6}"/>
    <cellStyle name="Примечание 3 5 2 2 2" xfId="4002" xr:uid="{DFB28BA4-EFD4-4378-A484-3A883DFDA4B0}"/>
    <cellStyle name="Примечание 3 5 2 2 3" xfId="7118" xr:uid="{47093798-98D1-488A-AC25-0B15792C2BC8}"/>
    <cellStyle name="Примечание 3 5 2 2 4" xfId="7301" xr:uid="{F0488E70-42C7-4AEF-82D7-E57FF5E99D36}"/>
    <cellStyle name="Примечание 3 5 2 2 5" xfId="11616" xr:uid="{19E6DB8D-1220-4A2B-B9A1-B39D8C01B6DA}"/>
    <cellStyle name="Примечание 3 5 2 2 6" xfId="15760" xr:uid="{2F79EF4D-65EA-4BC2-995B-AB8EB56A7EB8}"/>
    <cellStyle name="Примечание 3 5 2 2 7" xfId="19279" xr:uid="{37829E55-0176-4F70-B629-97AD23AEF231}"/>
    <cellStyle name="Примечание 3 5 2 3" xfId="1879" xr:uid="{C2276049-6005-44EB-90D6-86D2B8C115A4}"/>
    <cellStyle name="Примечание 3 5 2 3 2" xfId="4137" xr:uid="{40C8C355-2CEF-4CDE-B7F0-14863BD26AD1}"/>
    <cellStyle name="Примечание 3 5 2 3 3" xfId="7119" xr:uid="{B3BB8F5D-9BDD-4C35-A8A4-83FCF9C345BD}"/>
    <cellStyle name="Примечание 3 5 2 3 4" xfId="8762" xr:uid="{A7303BE6-B799-40D1-BDF8-93CEDEB97639}"/>
    <cellStyle name="Примечание 3 5 2 3 5" xfId="11752" xr:uid="{B2940A5A-47C3-4079-AD04-B3511E45610E}"/>
    <cellStyle name="Примечание 3 5 2 3 6" xfId="14723" xr:uid="{52980085-65DB-46E0-8E48-BB90E7D30697}"/>
    <cellStyle name="Примечание 3 5 2 3 7" xfId="19414" xr:uid="{AA142E6B-E68D-450A-8E15-B31BED5FF01E}"/>
    <cellStyle name="Примечание 3 5 2 4" xfId="1140" xr:uid="{323ABB64-C77D-425D-A04D-00896D4CF4F3}"/>
    <cellStyle name="Примечание 3 5 2 4 2" xfId="3405" xr:uid="{F18272FB-D7DA-4AFC-BDCD-1B1277FEF05B}"/>
    <cellStyle name="Примечание 3 5 2 4 3" xfId="7120" xr:uid="{828B3B4F-361B-4792-95FF-6A2D65E54D12}"/>
    <cellStyle name="Примечание 3 5 2 4 4" xfId="7904" xr:uid="{7A5778FA-7247-4A1E-998E-45A2BDCFEA51}"/>
    <cellStyle name="Примечание 3 5 2 4 5" xfId="11012" xr:uid="{F27F548A-52FD-47AC-850C-71A2935466B7}"/>
    <cellStyle name="Примечание 3 5 2 4 6" xfId="15734" xr:uid="{0FE2EB48-B49D-4FCF-AC8C-A8941E728C95}"/>
    <cellStyle name="Примечание 3 5 2 4 7" xfId="18682" xr:uid="{4B78AB83-BAB0-4A15-9D2F-9C1516A805F9}"/>
    <cellStyle name="Примечание 3 5 2 5" xfId="2472" xr:uid="{90140B73-EF93-4400-9563-BD4A75E8B7F5}"/>
    <cellStyle name="Примечание 3 5 2 5 2" xfId="4727" xr:uid="{86963819-7CFC-4290-A936-1251CB525560}"/>
    <cellStyle name="Примечание 3 5 2 5 3" xfId="7121" xr:uid="{5D882F80-17C6-4F2E-A2C9-7593B87DA5B8}"/>
    <cellStyle name="Примечание 3 5 2 5 4" xfId="9355" xr:uid="{D672291D-1FD9-427B-B756-66F10A02B21A}"/>
    <cellStyle name="Примечание 3 5 2 5 5" xfId="12345" xr:uid="{C70D4E42-CF5D-4DD6-8461-2893C4A81CEA}"/>
    <cellStyle name="Примечание 3 5 2 5 6" xfId="15322" xr:uid="{F1143904-5205-49A6-B7E0-74C032718599}"/>
    <cellStyle name="Примечание 3 5 2 5 7" xfId="16780" xr:uid="{45E0CD45-DF46-46AE-AF10-62CE4EB737E4}"/>
    <cellStyle name="Примечание 3 5 2 5 8" xfId="20004" xr:uid="{17AAD788-1AEB-4AEB-9323-9253A27AA86C}"/>
    <cellStyle name="Примечание 3 5 2 6" xfId="2825" xr:uid="{7E5F861C-BE4F-41F4-83EF-259CBDDF961D}"/>
    <cellStyle name="Примечание 3 5 2 6 2" xfId="5075" xr:uid="{F7A9AE49-FE2E-42EB-982C-83E56F8A5078}"/>
    <cellStyle name="Примечание 3 5 2 6 3" xfId="7122" xr:uid="{8B39D425-913F-4021-9C15-CCB4C92A6316}"/>
    <cellStyle name="Примечание 3 5 2 6 4" xfId="9706" xr:uid="{631C5A1A-EB73-498D-9046-5214DAE2116B}"/>
    <cellStyle name="Примечание 3 5 2 6 5" xfId="12696" xr:uid="{E02FFE30-38D8-48B1-839E-DED0A63ED793}"/>
    <cellStyle name="Примечание 3 5 2 6 6" xfId="14851" xr:uid="{7CBBC109-A598-4B65-AD25-D791F5FC207A}"/>
    <cellStyle name="Примечание 3 5 2 6 7" xfId="17128" xr:uid="{6DBB5DBC-22B4-4904-B06B-C27106502199}"/>
    <cellStyle name="Примечание 3 5 2 6 8" xfId="20354" xr:uid="{E247AAC3-8E58-4005-B806-11957B34CA3E}"/>
    <cellStyle name="Примечание 3 5 2 7" xfId="551" xr:uid="{73426240-2764-43B1-82AE-394C4C2674F6}"/>
    <cellStyle name="Примечание 3 5 2 7 2" xfId="5403" xr:uid="{ED54A9FA-F7F1-4AFE-A78B-A5899CE4DE5D}"/>
    <cellStyle name="Примечание 3 5 2 7 3" xfId="10032" xr:uid="{390B6C24-74B2-4AB3-B536-9B1FFA6DC0EA}"/>
    <cellStyle name="Примечание 3 5 2 7 4" xfId="13024" xr:uid="{43615B96-009A-4178-B450-482513397F56}"/>
    <cellStyle name="Примечание 3 5 2 7 5" xfId="14196" xr:uid="{55AA84E8-0D31-445F-8293-FA50096DC663}"/>
    <cellStyle name="Примечание 3 5 2 7 6" xfId="17453" xr:uid="{B056D062-9C81-4309-B6E1-35E7631AC0B8}"/>
    <cellStyle name="Примечание 3 5 2 8" xfId="5559" xr:uid="{D4D5A715-9D97-4DF3-9150-D651F6602CDD}"/>
    <cellStyle name="Примечание 3 5 2 8 2" xfId="10190" xr:uid="{4D02821D-FCFF-4623-B187-B6B196F0E068}"/>
    <cellStyle name="Примечание 3 5 2 8 3" xfId="13182" xr:uid="{C52BB03C-7DC6-473B-B5D9-F1B60F4C50C2}"/>
    <cellStyle name="Примечание 3 5 2 8 4" xfId="15339" xr:uid="{58489CDF-CE30-436A-82C8-68C6D27628F4}"/>
    <cellStyle name="Примечание 3 5 2 8 5" xfId="17608" xr:uid="{F67DA02A-9A8B-4517-8657-10FF35DFFC3A}"/>
    <cellStyle name="Примечание 3 5 2 9" xfId="7117" xr:uid="{6E0E8FDF-E616-4D88-B48D-F11EB1380157}"/>
    <cellStyle name="Примечание 3 5 20" xfId="18014" xr:uid="{8A4FACA7-C933-4D1A-BCDA-4D5A5963AB05}"/>
    <cellStyle name="Примечание 3 5 3" xfId="296" xr:uid="{02CF4C78-0D70-416D-820D-38F955FA674D}"/>
    <cellStyle name="Примечание 3 5 3 10" xfId="7878" xr:uid="{0EC8B5CF-1881-4B84-A17C-C6A9AA6DD8A2}"/>
    <cellStyle name="Примечание 3 5 3 11" xfId="10503" xr:uid="{91B17C1E-BBAE-4D64-82E7-62D8D19E5CBD}"/>
    <cellStyle name="Примечание 3 5 3 12" xfId="15142" xr:uid="{A812F351-AFF0-4E94-B8E0-D5BF92AB52D1}"/>
    <cellStyle name="Примечание 3 5 3 13" xfId="16363" xr:uid="{9F75C237-C319-41C7-9997-B22BEC42383B}"/>
    <cellStyle name="Примечание 3 5 3 14" xfId="17939" xr:uid="{8E847AF4-7B54-4BEB-9F27-8522FD3D6E3E}"/>
    <cellStyle name="Примечание 3 5 3 15" xfId="18174" xr:uid="{85A0E371-EB67-47CA-A45C-38D1A33A61C6}"/>
    <cellStyle name="Примечание 3 5 3 2" xfId="1819" xr:uid="{2C5046B0-F150-470E-9E21-537786B9EEDB}"/>
    <cellStyle name="Примечание 3 5 3 2 2" xfId="4077" xr:uid="{9C828F31-7EBC-40B8-AFA1-98D2C701ABBF}"/>
    <cellStyle name="Примечание 3 5 3 2 3" xfId="7124" xr:uid="{D27E4B3E-432A-42DD-BFE6-6E8C97DE8EEF}"/>
    <cellStyle name="Примечание 3 5 3 2 4" xfId="8702" xr:uid="{C4E8890B-D05B-4D8B-AADD-368C82759BC4}"/>
    <cellStyle name="Примечание 3 5 3 2 5" xfId="11692" xr:uid="{81612E31-D29D-4A96-A6F5-E3DAC2A95E5D}"/>
    <cellStyle name="Примечание 3 5 3 2 6" xfId="14724" xr:uid="{538377AB-0554-4C43-A18D-9CC22481667A}"/>
    <cellStyle name="Примечание 3 5 3 2 7" xfId="19354" xr:uid="{4F5D5AD3-EB7B-474B-8E5B-51A6D085A774}"/>
    <cellStyle name="Примечание 3 5 3 3" xfId="1992" xr:uid="{F727C36F-E06C-4D24-A76A-45208A95B164}"/>
    <cellStyle name="Примечание 3 5 3 3 2" xfId="4250" xr:uid="{949F80CA-C9E0-4711-8EDD-DE5345976532}"/>
    <cellStyle name="Примечание 3 5 3 3 3" xfId="7125" xr:uid="{521AF00B-718C-4C15-9A49-742702B590C7}"/>
    <cellStyle name="Примечание 3 5 3 3 4" xfId="8875" xr:uid="{292F0BA2-5370-47D6-AE11-55B59FCAB9E7}"/>
    <cellStyle name="Примечание 3 5 3 3 5" xfId="11865" xr:uid="{5FCD2EA4-282F-4341-83A0-14203254DDA8}"/>
    <cellStyle name="Примечание 3 5 3 3 6" xfId="13682" xr:uid="{1305033D-2099-4EB1-8069-01D165437C75}"/>
    <cellStyle name="Примечание 3 5 3 3 7" xfId="19527" xr:uid="{1076B9F3-9C42-4318-B8AF-8B2CD530B526}"/>
    <cellStyle name="Примечание 3 5 3 4" xfId="1220" xr:uid="{6CE90D85-8BB6-4452-8507-18632520A5A3}"/>
    <cellStyle name="Примечание 3 5 3 4 2" xfId="3485" xr:uid="{7CDF2FC0-5659-4CB6-A9D1-A04FE2D3CCC1}"/>
    <cellStyle name="Примечание 3 5 3 4 3" xfId="5766" xr:uid="{C341D1E6-57DF-4385-869C-9C73123FF2A9}"/>
    <cellStyle name="Примечание 3 5 3 4 4" xfId="7824" xr:uid="{DA5A5F31-6D42-4444-8989-F8D74862A496}"/>
    <cellStyle name="Примечание 3 5 3 4 5" xfId="11092" xr:uid="{E16B1690-D266-41F8-90A9-73CF13716A7D}"/>
    <cellStyle name="Примечание 3 5 3 4 6" xfId="15814" xr:uid="{206513DA-AD61-4D9A-87C9-48C47EB3DFE4}"/>
    <cellStyle name="Примечание 3 5 3 4 7" xfId="18762" xr:uid="{6668EAC3-B71D-4D02-8683-61EC21B9CF2B}"/>
    <cellStyle name="Примечание 3 5 3 5" xfId="2661" xr:uid="{5BAD87B4-BEB9-4EA9-A1CA-7EECFFE01DC6}"/>
    <cellStyle name="Примечание 3 5 3 5 2" xfId="4911" xr:uid="{CB013EDA-9416-493C-80E6-2C0222CAE6FD}"/>
    <cellStyle name="Примечание 3 5 3 5 3" xfId="5971" xr:uid="{EF82A6A8-0563-4E97-9409-96C2A3BEA964}"/>
    <cellStyle name="Примечание 3 5 3 5 4" xfId="9542" xr:uid="{E7938EE8-D677-43BF-8C5D-57CDEE2698DC}"/>
    <cellStyle name="Примечание 3 5 3 5 5" xfId="12532" xr:uid="{88530772-BADE-4EDC-A3C5-6FF3E9CB54DC}"/>
    <cellStyle name="Примечание 3 5 3 5 6" xfId="16133" xr:uid="{6C11488E-E9DA-4158-AAA9-62FC4FD36174}"/>
    <cellStyle name="Примечание 3 5 3 5 7" xfId="16964" xr:uid="{ABA1A68A-1CC2-433F-804C-3254A8C80CD4}"/>
    <cellStyle name="Примечание 3 5 3 5 8" xfId="20190" xr:uid="{79521938-E078-4B81-BAF4-EE5E40D9D7F9}"/>
    <cellStyle name="Примечание 3 5 3 6" xfId="2900" xr:uid="{C9AA7D2B-2334-4D7C-85EC-3F2F1D141285}"/>
    <cellStyle name="Примечание 3 5 3 6 2" xfId="5150" xr:uid="{33020E1A-9E2B-4A36-B733-12B502B8CB0C}"/>
    <cellStyle name="Примечание 3 5 3 6 3" xfId="6062" xr:uid="{C13C72B7-AAEA-4C03-A858-DC8CC8E5E8DD}"/>
    <cellStyle name="Примечание 3 5 3 6 4" xfId="9781" xr:uid="{CCEC9D9E-8567-4EA0-92E9-B76E8F3BF47B}"/>
    <cellStyle name="Примечание 3 5 3 6 5" xfId="12771" xr:uid="{C30FA6FC-E500-4E66-A69F-332832FF5FD7}"/>
    <cellStyle name="Примечание 3 5 3 6 6" xfId="13417" xr:uid="{73A078F2-E835-4F5E-B121-18CD5480329C}"/>
    <cellStyle name="Примечание 3 5 3 6 7" xfId="17203" xr:uid="{35F6E6EA-6F3F-4358-8081-F8FED2BDA95D}"/>
    <cellStyle name="Примечание 3 5 3 6 8" xfId="20429" xr:uid="{4CCDD048-D4EE-4F33-845F-202A39DAC282}"/>
    <cellStyle name="Примечание 3 5 3 7" xfId="631" xr:uid="{D88B9A4B-033C-4103-921E-03D7B914B762}"/>
    <cellStyle name="Примечание 3 5 3 7 2" xfId="5174" xr:uid="{813FF8A9-C6EC-48B6-BB3C-87FC42C3F75D}"/>
    <cellStyle name="Примечание 3 5 3 7 3" xfId="9804" xr:uid="{EEA40F3E-D531-49DC-ABE0-3550EBEC2084}"/>
    <cellStyle name="Примечание 3 5 3 7 4" xfId="12795" xr:uid="{CDB6569E-9C83-47EE-95D3-08EFD44B1162}"/>
    <cellStyle name="Примечание 3 5 3 7 5" xfId="16152" xr:uid="{0FE4DA69-A656-4D33-B789-7BC65645BBF2}"/>
    <cellStyle name="Примечание 3 5 3 7 6" xfId="17226" xr:uid="{89868765-521B-4094-9BDB-15B1A586AB05}"/>
    <cellStyle name="Примечание 3 5 3 8" xfId="5634" xr:uid="{EF3BAA82-292B-4741-BA10-3450CD830A62}"/>
    <cellStyle name="Примечание 3 5 3 8 2" xfId="10265" xr:uid="{2CB879A5-8B39-40AC-AA1B-E71EFBE700B4}"/>
    <cellStyle name="Примечание 3 5 3 8 3" xfId="13257" xr:uid="{3B4CE331-E68C-407E-BF74-54A1B5198DDB}"/>
    <cellStyle name="Примечание 3 5 3 8 4" xfId="8609" xr:uid="{FF3B0D81-2F13-4DA0-9F47-48DF71A58FFE}"/>
    <cellStyle name="Примечание 3 5 3 8 5" xfId="17683" xr:uid="{0EF8BEE0-3ACF-4666-B575-5AA6AE80D447}"/>
    <cellStyle name="Примечание 3 5 3 9" xfId="7123" xr:uid="{AEBBCD1D-C0F3-47A5-A1A9-B7C66E2CFA1D}"/>
    <cellStyle name="Примечание 3 5 4" xfId="711" xr:uid="{037E6E11-3778-4476-B156-0CCCB4A944D9}"/>
    <cellStyle name="Примечание 3 5 4 10" xfId="18258" xr:uid="{ED191B1A-3052-43EA-9614-05A8C8F869B8}"/>
    <cellStyle name="Примечание 3 5 4 2" xfId="2072" xr:uid="{47D444BE-EA9D-46AC-AB2D-DD0E2A18E2C4}"/>
    <cellStyle name="Примечание 3 5 4 2 2" xfId="4330" xr:uid="{7A3D8AF2-89AE-4303-8D3F-6CC6B46DD574}"/>
    <cellStyle name="Примечание 3 5 4 2 3" xfId="8955" xr:uid="{5076C9D0-BDF2-4752-BCEC-C8D649B453F8}"/>
    <cellStyle name="Примечание 3 5 4 2 4" xfId="11945" xr:uid="{3EED0A7E-AE00-47DA-A936-AC151503C3A9}"/>
    <cellStyle name="Примечание 3 5 4 2 5" xfId="14613" xr:uid="{7BD133A0-1CEA-4635-8BBF-5CFAE46711EE}"/>
    <cellStyle name="Примечание 3 5 4 2 6" xfId="19607" xr:uid="{A8628657-E5A0-49B2-AB82-4D05A7BE8284}"/>
    <cellStyle name="Примечание 3 5 4 3" xfId="1300" xr:uid="{5BD86B56-289D-428B-9E7C-66FB6289FB60}"/>
    <cellStyle name="Примечание 3 5 4 3 2" xfId="3565" xr:uid="{C6B8C037-06C9-4DB7-BEB8-394DB4085F89}"/>
    <cellStyle name="Примечание 3 5 4 3 3" xfId="7739" xr:uid="{5AE9CEAB-4296-495F-96E9-44ABDE54A957}"/>
    <cellStyle name="Примечание 3 5 4 3 4" xfId="11172" xr:uid="{4AEE0518-1A61-4232-A5C3-4D21A8B8ED6F}"/>
    <cellStyle name="Примечание 3 5 4 3 5" xfId="14578" xr:uid="{6BB30B05-0801-4849-A04F-0DDECBCC63B0}"/>
    <cellStyle name="Примечание 3 5 4 3 6" xfId="18842" xr:uid="{7CA5D697-8314-424D-B8A4-8887C6C53648}"/>
    <cellStyle name="Примечание 3 5 4 4" xfId="2981" xr:uid="{CC4AF578-14EE-4531-9589-BC2645C84C2A}"/>
    <cellStyle name="Примечание 3 5 4 5" xfId="7126" xr:uid="{FA8C0A10-E285-4EEB-A909-CBAD4956876C}"/>
    <cellStyle name="Примечание 3 5 4 6" xfId="7847" xr:uid="{69FA38D9-4E71-460E-9D6D-09E207C181F2}"/>
    <cellStyle name="Примечание 3 5 4 7" xfId="10583" xr:uid="{DE784DF7-7619-4F7C-A9B9-AC6A7EE35F26}"/>
    <cellStyle name="Примечание 3 5 4 8" xfId="14943" xr:uid="{6A28035A-F4A0-41DD-B225-AB23B4D0D712}"/>
    <cellStyle name="Примечание 3 5 4 9" xfId="16443" xr:uid="{7661B149-C33A-4502-98D6-DFFCF5B1D040}"/>
    <cellStyle name="Примечание 3 5 5" xfId="832" xr:uid="{46BA9B15-BFD3-4C69-98C2-2CB40F0C1E01}"/>
    <cellStyle name="Примечание 3 5 5 10" xfId="18379" xr:uid="{A1FD7B8E-6C5E-48EA-A1AE-5A404F0274EB}"/>
    <cellStyle name="Примечание 3 5 5 2" xfId="2193" xr:uid="{738AAA21-6419-4E12-BEDD-B64F21D96714}"/>
    <cellStyle name="Примечание 3 5 5 2 2" xfId="4451" xr:uid="{3D1855FE-ECDB-454D-B28C-8BADD01F6C09}"/>
    <cellStyle name="Примечание 3 5 5 2 3" xfId="9076" xr:uid="{6E314184-EA80-481A-9D48-537440B866EC}"/>
    <cellStyle name="Примечание 3 5 5 2 4" xfId="12066" xr:uid="{8A599480-DC0E-4800-ACC3-73D9421405FC}"/>
    <cellStyle name="Примечание 3 5 5 2 5" xfId="14115" xr:uid="{B84F47AB-FA3C-4599-BB59-0031FF74F3C5}"/>
    <cellStyle name="Примечание 3 5 5 2 6" xfId="19728" xr:uid="{D78BCD8A-15AE-4573-9443-B5B7AE8EBC90}"/>
    <cellStyle name="Примечание 3 5 5 3" xfId="1421" xr:uid="{6D2615A9-7ADA-42AC-86C8-B1156090D0ED}"/>
    <cellStyle name="Примечание 3 5 5 3 2" xfId="3686" xr:uid="{8576C563-358E-4FCF-8E29-F1A4A035FEB6}"/>
    <cellStyle name="Примечание 3 5 5 3 3" xfId="7262" xr:uid="{576AC985-3FEA-42CD-A3F1-BDDA763EFBFC}"/>
    <cellStyle name="Примечание 3 5 5 3 4" xfId="11293" xr:uid="{840144E9-5769-4450-A0FA-D19EC1F84E7A}"/>
    <cellStyle name="Примечание 3 5 5 3 5" xfId="14240" xr:uid="{0C839549-EDA3-4E3B-BEBC-011755C5EA16}"/>
    <cellStyle name="Примечание 3 5 5 3 6" xfId="18963" xr:uid="{9637DC09-AD66-469A-936C-3D311B81DC6B}"/>
    <cellStyle name="Примечание 3 5 5 4" xfId="3102" xr:uid="{E64A57AB-4A49-4F6E-8D11-76DDEE4E6F2D}"/>
    <cellStyle name="Примечание 3 5 5 5" xfId="7127" xr:uid="{831EFB0D-D34C-40C3-926C-0C23F5B61584}"/>
    <cellStyle name="Примечание 3 5 5 6" xfId="8202" xr:uid="{27E12350-0429-4ACF-921B-13725795D008}"/>
    <cellStyle name="Примечание 3 5 5 7" xfId="10704" xr:uid="{522A1C6A-57B0-4E3E-8BD4-1E45A0442831}"/>
    <cellStyle name="Примечание 3 5 5 8" xfId="15281" xr:uid="{357E8C55-A79D-42B6-8398-E657181F9106}"/>
    <cellStyle name="Примечание 3 5 5 9" xfId="16564" xr:uid="{D4DEE5B2-32CB-47A8-A61D-20665C34A9CC}"/>
    <cellStyle name="Примечание 3 5 6" xfId="908" xr:uid="{D9A709A2-DD7B-42DB-9532-4175918C6E25}"/>
    <cellStyle name="Примечание 3 5 6 10" xfId="18455" xr:uid="{AAE01BFB-4543-48B7-A5D2-B18D2D784CCB}"/>
    <cellStyle name="Примечание 3 5 6 2" xfId="2269" xr:uid="{7CB9603F-A7CE-4954-AA20-577A0F886FE6}"/>
    <cellStyle name="Примечание 3 5 6 2 2" xfId="4527" xr:uid="{F12565ED-5E42-4ACA-9F2C-2FEBCC40CA85}"/>
    <cellStyle name="Примечание 3 5 6 2 3" xfId="9152" xr:uid="{75587B6A-6435-4333-B389-7FDA53267348}"/>
    <cellStyle name="Примечание 3 5 6 2 4" xfId="12142" xr:uid="{033ABA4D-B5E3-4680-BAE3-87123047B8E5}"/>
    <cellStyle name="Примечание 3 5 6 2 5" xfId="15883" xr:uid="{B2EE64BB-7D72-4B04-BB0A-A883838618D4}"/>
    <cellStyle name="Примечание 3 5 6 2 6" xfId="19804" xr:uid="{E446DC43-94F6-47D1-A436-8B3B40EC5AF2}"/>
    <cellStyle name="Примечание 3 5 6 3" xfId="1497" xr:uid="{BAC1FE62-CB42-4674-8DDF-9BDD5D7AD056}"/>
    <cellStyle name="Примечание 3 5 6 3 2" xfId="3762" xr:uid="{3EF9C381-B8C5-4802-805D-0CAD9113E2F2}"/>
    <cellStyle name="Примечание 3 5 6 3 3" xfId="7367" xr:uid="{79B88AE6-FEE3-4212-90C1-DFEA2A0AEA78}"/>
    <cellStyle name="Примечание 3 5 6 3 4" xfId="11369" xr:uid="{13659758-473D-4B1F-8E29-C450A3F3D127}"/>
    <cellStyle name="Примечание 3 5 6 3 5" xfId="14844" xr:uid="{3BCE5098-8F8D-4CCC-B675-9ACB5A4E2F40}"/>
    <cellStyle name="Примечание 3 5 6 3 6" xfId="19039" xr:uid="{585ED233-42AF-4F06-8AFB-D411AB97E42B}"/>
    <cellStyle name="Примечание 3 5 6 4" xfId="3178" xr:uid="{1E1DE6AD-2BD8-43E0-BEEF-A327FB63DD41}"/>
    <cellStyle name="Примечание 3 5 6 5" xfId="7128" xr:uid="{09B1539A-0385-45BD-87C9-7217E9FFE5DB}"/>
    <cellStyle name="Примечание 3 5 6 6" xfId="8134" xr:uid="{228025A9-9AA1-4287-AF3E-72A1F46EEB44}"/>
    <cellStyle name="Примечание 3 5 6 7" xfId="10780" xr:uid="{85F98040-6E60-40D1-8A3D-46C7C777D341}"/>
    <cellStyle name="Примечание 3 5 6 8" xfId="15466" xr:uid="{9BC0FBD4-A51E-4FFE-9E53-E58661CFBDB9}"/>
    <cellStyle name="Примечание 3 5 6 9" xfId="16640" xr:uid="{3427FD9A-6D66-4EFC-A89E-B12CCF6E67CF}"/>
    <cellStyle name="Примечание 3 5 7" xfId="976" xr:uid="{47FBA4AA-8BE7-4F35-8700-FFF503735C9C}"/>
    <cellStyle name="Примечание 3 5 7 10" xfId="18523" xr:uid="{DC02D117-79FC-4F5B-B6D9-16A9233A9D73}"/>
    <cellStyle name="Примечание 3 5 7 2" xfId="2337" xr:uid="{5A20D81E-00A2-43A5-A06C-7A8C873763A6}"/>
    <cellStyle name="Примечание 3 5 7 2 2" xfId="4595" xr:uid="{6B4564B1-DDDA-4EF4-A12B-7DF0ADC48176}"/>
    <cellStyle name="Примечание 3 5 7 2 3" xfId="9220" xr:uid="{921F87C2-3782-4F9B-B101-8EEF2396A3E8}"/>
    <cellStyle name="Примечание 3 5 7 2 4" xfId="12210" xr:uid="{DE0C1C74-5870-4C78-96D1-9649716D4AA1}"/>
    <cellStyle name="Примечание 3 5 7 2 5" xfId="16079" xr:uid="{676A52B7-AA1B-4F5B-971C-ACFC7916C421}"/>
    <cellStyle name="Примечание 3 5 7 2 6" xfId="19872" xr:uid="{E325372C-7DE8-42E7-896B-0EC16FCD55D6}"/>
    <cellStyle name="Примечание 3 5 7 3" xfId="1565" xr:uid="{BA8A5271-6356-4EBD-8338-61C284025EE1}"/>
    <cellStyle name="Примечание 3 5 7 3 2" xfId="3830" xr:uid="{081927DD-EF7C-49BE-9E0A-594CB1671233}"/>
    <cellStyle name="Примечание 3 5 7 3 3" xfId="7558" xr:uid="{9EC60F72-CB9F-4FEE-A9F8-A7C4142B142D}"/>
    <cellStyle name="Примечание 3 5 7 3 4" xfId="11437" xr:uid="{9C2114E9-64DA-488C-A52C-AD2246FCB373}"/>
    <cellStyle name="Примечание 3 5 7 3 5" xfId="14638" xr:uid="{342500BB-6E39-456D-8BB6-360FBFD7DBFE}"/>
    <cellStyle name="Примечание 3 5 7 3 6" xfId="19107" xr:uid="{F2293F13-4CA6-416C-824A-66467410D1B4}"/>
    <cellStyle name="Примечание 3 5 7 4" xfId="3246" xr:uid="{F6F84064-AD21-48C1-94C3-030950379946}"/>
    <cellStyle name="Примечание 3 5 7 5" xfId="7129" xr:uid="{EE6B07BB-9640-4CEB-96F2-3A019A51A9A5}"/>
    <cellStyle name="Примечание 3 5 7 6" xfId="8073" xr:uid="{8D40D283-DA0B-4EC2-8554-48B822E56C94}"/>
    <cellStyle name="Примечание 3 5 7 7" xfId="10848" xr:uid="{E0CD7358-EB4C-4209-B28F-975E29AA82EA}"/>
    <cellStyle name="Примечание 3 5 7 8" xfId="15729" xr:uid="{71CCC5B4-80C7-4599-A728-46EA94F71737}"/>
    <cellStyle name="Примечание 3 5 7 9" xfId="16708" xr:uid="{7597A5D2-E983-448C-87C3-6EFC4646376B}"/>
    <cellStyle name="Примечание 3 5 8" xfId="1051" xr:uid="{D485003C-0B20-452C-82D6-69C48C4E7F31}"/>
    <cellStyle name="Примечание 3 5 8 2" xfId="2412" xr:uid="{E164B788-DB6B-4C58-9252-99EA86DA571F}"/>
    <cellStyle name="Примечание 3 5 8 2 2" xfId="4670" xr:uid="{89B3D8FE-C70B-418C-9BEE-65782CE3C958}"/>
    <cellStyle name="Примечание 3 5 8 2 3" xfId="9295" xr:uid="{D2C425AE-158D-402C-BAB5-EC9A72312700}"/>
    <cellStyle name="Примечание 3 5 8 2 4" xfId="12285" xr:uid="{B4A4116A-D16E-4B8C-AC86-EDC5216D4C04}"/>
    <cellStyle name="Примечание 3 5 8 2 5" xfId="15255" xr:uid="{A5CC51AF-7C00-4F55-ADB7-C47C26F1A8FD}"/>
    <cellStyle name="Примечание 3 5 8 2 6" xfId="19947" xr:uid="{1A43C47C-ED26-48FD-A684-98BBD1DF9F86}"/>
    <cellStyle name="Примечание 3 5 8 3" xfId="3321" xr:uid="{D1B79552-F60A-4271-942B-11AC12B2753F}"/>
    <cellStyle name="Примечание 3 5 8 4" xfId="7130" xr:uid="{A0EE16A7-FE5C-4F93-BD0B-ED3116CA3F8B}"/>
    <cellStyle name="Примечание 3 5 8 5" xfId="7992" xr:uid="{8802DAB5-A312-4AD2-B471-FCC9AB2CB71D}"/>
    <cellStyle name="Примечание 3 5 8 6" xfId="10923" xr:uid="{4220E028-8D0D-41B5-ACC1-203903CBDA59}"/>
    <cellStyle name="Примечание 3 5 8 7" xfId="15887" xr:uid="{78583103-4378-4970-BF65-3EA3A285D65C}"/>
    <cellStyle name="Примечание 3 5 8 8" xfId="18598" xr:uid="{35F11B6B-AD5C-4C11-8CF8-6A33A2D2EB2B}"/>
    <cellStyle name="Примечание 3 5 9" xfId="1895" xr:uid="{8FAD8D6C-57F2-4975-B805-021516434F20}"/>
    <cellStyle name="Примечание 3 5 9 2" xfId="4153" xr:uid="{BE8C7A8F-0937-4819-889F-A8183A2A009B}"/>
    <cellStyle name="Примечание 3 5 9 3" xfId="8778" xr:uid="{35B0B1C3-C0DF-4329-B6BD-AC14DC94AE7D}"/>
    <cellStyle name="Примечание 3 5 9 4" xfId="11768" xr:uid="{4EF81C72-2236-4461-A00F-B55AB8D4A386}"/>
    <cellStyle name="Примечание 3 5 9 5" xfId="14833" xr:uid="{E1341454-66CF-4CEA-8E23-A59226303A54}"/>
    <cellStyle name="Примечание 3 5 9 6" xfId="19430" xr:uid="{4B6952EC-E90D-4243-A5CC-8850F3CB8240}"/>
    <cellStyle name="Примечание 3 6" xfId="159" xr:uid="{1D5D6B98-3420-493D-9BC1-D849E6C565CF}"/>
    <cellStyle name="Примечание 3 6 10" xfId="8503" xr:uid="{22712B7B-D5F6-4BA2-B176-9504F06997D0}"/>
    <cellStyle name="Примечание 3 6 11" xfId="10363" xr:uid="{E5F499D2-3155-41DD-AE84-C47A25536279}"/>
    <cellStyle name="Примечание 3 6 12" xfId="14450" xr:uid="{8309FD7B-CE77-4211-A133-BDBB24B7D18A}"/>
    <cellStyle name="Примечание 3 6 13" xfId="16223" xr:uid="{BF67322F-C9BC-47AD-A022-E5B08B3F1128}"/>
    <cellStyle name="Примечание 3 6 14" xfId="17802" xr:uid="{65842140-BDA4-4F65-A2C2-79873A1E6227}"/>
    <cellStyle name="Примечание 3 6 15" xfId="18039" xr:uid="{21496E3B-34A0-4F5D-92CF-220BB69CF1F8}"/>
    <cellStyle name="Примечание 3 6 2" xfId="1683" xr:uid="{018B5119-1FD7-4EBD-90DF-DA9F8E6EB134}"/>
    <cellStyle name="Примечание 3 6 2 2" xfId="3942" xr:uid="{2A33A96D-2FBF-404C-9933-231CF7587F90}"/>
    <cellStyle name="Примечание 3 6 2 3" xfId="7132" xr:uid="{85F74926-B148-4E3C-9D3E-909182749B15}"/>
    <cellStyle name="Примечание 3 6 2 4" xfId="7443" xr:uid="{B8BB52BC-1A45-4407-B6A4-6F5C84BA4DFA}"/>
    <cellStyle name="Примечание 3 6 2 5" xfId="11555" xr:uid="{7A891AAF-CAAE-46CA-81BE-A2BAA934AD13}"/>
    <cellStyle name="Примечание 3 6 2 6" xfId="15902" xr:uid="{ACA04138-5A53-4AE1-8FA4-6BCD1F17D95D}"/>
    <cellStyle name="Примечание 3 6 2 7" xfId="19219" xr:uid="{01E91E9E-2DDF-41B5-83E5-7B7DD69F9E95}"/>
    <cellStyle name="Примечание 3 6 3" xfId="1910" xr:uid="{C2E1C4B6-919B-4758-AAFE-8D8661603E19}"/>
    <cellStyle name="Примечание 3 6 3 2" xfId="4168" xr:uid="{D73D59AE-39A9-4B50-A0A9-7496A7463F95}"/>
    <cellStyle name="Примечание 3 6 3 3" xfId="6784" xr:uid="{40F51E80-2A87-4F92-8614-49E4D8068291}"/>
    <cellStyle name="Примечание 3 6 3 4" xfId="8793" xr:uid="{6AD2D40A-97A2-43E1-B5F5-BF9878D93BBB}"/>
    <cellStyle name="Примечание 3 6 3 5" xfId="11783" xr:uid="{E21A718E-6930-4FC8-95F0-6B00CD03D45B}"/>
    <cellStyle name="Примечание 3 6 3 6" xfId="14691" xr:uid="{12F2FB81-15EB-4405-AEC9-55B8A2FB3672}"/>
    <cellStyle name="Примечание 3 6 3 7" xfId="19445" xr:uid="{18E0C388-8C40-4B99-85C6-0A1F78192125}"/>
    <cellStyle name="Примечание 3 6 4" xfId="1080" xr:uid="{86F88FAF-C295-498E-9300-A9B8A558EE9A}"/>
    <cellStyle name="Примечание 3 6 4 2" xfId="3345" xr:uid="{FF7D7D19-BE5D-4149-A359-070EBF6A445B}"/>
    <cellStyle name="Примечание 3 6 4 3" xfId="6786" xr:uid="{458E103D-1A26-495E-A2D6-6D7481B7AA85}"/>
    <cellStyle name="Примечание 3 6 4 4" xfId="7965" xr:uid="{1D2FED9A-0AA5-4D97-B0A7-CDFFF949A3BA}"/>
    <cellStyle name="Примечание 3 6 4 5" xfId="10952" xr:uid="{02627BAB-F31D-48C9-8D68-39F0D9FCFDB6}"/>
    <cellStyle name="Примечание 3 6 4 6" xfId="15572" xr:uid="{9A56EFDD-D36C-4D92-A386-8D203D8E6B71}"/>
    <cellStyle name="Примечание 3 6 4 7" xfId="18622" xr:uid="{03D17124-32C1-4653-84B1-9EB660E2D548}"/>
    <cellStyle name="Примечание 3 6 5" xfId="2560" xr:uid="{FF07E450-63B3-4F30-923E-A68A832EFA60}"/>
    <cellStyle name="Примечание 3 6 5 2" xfId="4812" xr:uid="{3E5F57EE-6E92-4129-B92F-07712CCEFA3C}"/>
    <cellStyle name="Примечание 3 6 5 3" xfId="7133" xr:uid="{C38E709F-30F9-43BD-941C-F2ACFFEAA723}"/>
    <cellStyle name="Примечание 3 6 5 4" xfId="9442" xr:uid="{A54F9EE8-53D3-4EEE-8422-A9E1C69C99EF}"/>
    <cellStyle name="Примечание 3 6 5 5" xfId="12432" xr:uid="{E8417D81-93D9-4722-96ED-3215DC083E01}"/>
    <cellStyle name="Примечание 3 6 5 6" xfId="13626" xr:uid="{509B2F1C-8859-445A-9CC7-1D698A162032}"/>
    <cellStyle name="Примечание 3 6 5 7" xfId="16865" xr:uid="{95423D9E-E48F-4DCE-A5BB-DF51089513DC}"/>
    <cellStyle name="Примечание 3 6 5 8" xfId="20090" xr:uid="{8A282177-3F4C-47D9-8F8C-040ACC06353B}"/>
    <cellStyle name="Примечание 3 6 6" xfId="2765" xr:uid="{935142A6-FC85-485A-98F6-AC2A3A5E2C97}"/>
    <cellStyle name="Примечание 3 6 6 2" xfId="5015" xr:uid="{927C3EC1-E151-4FC9-940D-56CB94ECE57C}"/>
    <cellStyle name="Примечание 3 6 6 3" xfId="7134" xr:uid="{D2166336-7526-44A9-A167-D01F1CDF8FE3}"/>
    <cellStyle name="Примечание 3 6 6 4" xfId="9646" xr:uid="{DB13CB2C-B922-40F6-AEF0-5653D693020B}"/>
    <cellStyle name="Примечание 3 6 6 5" xfId="12636" xr:uid="{1EC0F6F9-193A-40BC-88D7-02C3CA16BEF0}"/>
    <cellStyle name="Примечание 3 6 6 6" xfId="14428" xr:uid="{42F31A5F-F1E0-49BA-813A-35055A333288}"/>
    <cellStyle name="Примечание 3 6 6 7" xfId="17068" xr:uid="{AB17C1A2-DF02-4046-8221-A5F65B174A79}"/>
    <cellStyle name="Примечание 3 6 6 8" xfId="20294" xr:uid="{E15C7E02-2D4A-41B7-803A-976ABC304C3A}"/>
    <cellStyle name="Примечание 3 6 7" xfId="491" xr:uid="{73041E93-5A3E-4608-ADDE-C026B8FB52E4}"/>
    <cellStyle name="Примечание 3 6 7 2" xfId="5276" xr:uid="{98BFAB43-8B2D-4C90-8A32-10F3A62E0A71}"/>
    <cellStyle name="Примечание 3 6 7 3" xfId="9905" xr:uid="{0F1A1BC2-1BE2-45D7-9E89-DCEABA19F9C0}"/>
    <cellStyle name="Примечание 3 6 7 4" xfId="12897" xr:uid="{C914A602-F694-4C76-A79D-91F8F7CD55E5}"/>
    <cellStyle name="Примечание 3 6 7 5" xfId="15104" xr:uid="{818F0ABC-3CBA-4334-9220-4C63E4EF5D5B}"/>
    <cellStyle name="Примечание 3 6 7 6" xfId="17326" xr:uid="{FB47C477-BB15-429E-ADFC-C20A72783F1C}"/>
    <cellStyle name="Примечание 3 6 8" xfId="5499" xr:uid="{464539D6-E172-4A69-9875-F7F7231A3922}"/>
    <cellStyle name="Примечание 3 6 8 2" xfId="10130" xr:uid="{DE781943-33C2-4F9D-9DC5-F19E315A5BE8}"/>
    <cellStyle name="Примечание 3 6 8 3" xfId="13122" xr:uid="{9FD7E55F-FA31-4095-9551-6BC2A69E9D49}"/>
    <cellStyle name="Примечание 3 6 8 4" xfId="14973" xr:uid="{E6C35CE6-E924-4F70-B3E5-424246C16D4A}"/>
    <cellStyle name="Примечание 3 6 8 5" xfId="17548" xr:uid="{4D1BC4AB-6E53-446C-ADF0-BC27D54EEB38}"/>
    <cellStyle name="Примечание 3 6 9" xfId="7131" xr:uid="{672360FD-74B5-49BF-9078-0795E50B538E}"/>
    <cellStyle name="Примечание 3 7" xfId="236" xr:uid="{62D5E668-55C0-4A8D-9696-F3D28BD46E52}"/>
    <cellStyle name="Примечание 3 7 10" xfId="8424" xr:uid="{AA6795E2-C483-4683-8AC3-3E6C965590AA}"/>
    <cellStyle name="Примечание 3 7 11" xfId="10443" xr:uid="{3EDE91E3-6635-499F-848D-EA5867846C34}"/>
    <cellStyle name="Примечание 3 7 12" xfId="15516" xr:uid="{579D8FDF-0670-4709-B83F-1DD120A7826B}"/>
    <cellStyle name="Примечание 3 7 13" xfId="16303" xr:uid="{2E31947D-F510-4B55-A60E-E155B6CDE0EE}"/>
    <cellStyle name="Примечание 3 7 14" xfId="17879" xr:uid="{02C27981-AB2D-4529-8AEC-A816FF9266A4}"/>
    <cellStyle name="Примечание 3 7 15" xfId="18114" xr:uid="{28B9D370-8614-42B7-A89D-B50C8A4E71A2}"/>
    <cellStyle name="Примечание 3 7 2" xfId="1759" xr:uid="{58C22BB7-79C0-41E0-8C0A-FB837F871DB6}"/>
    <cellStyle name="Примечание 3 7 2 2" xfId="4017" xr:uid="{0C208370-1197-4D14-85C3-0902DF67F09A}"/>
    <cellStyle name="Примечание 3 7 2 3" xfId="7136" xr:uid="{77BEFEF8-CDC5-439C-9E47-953F77C5C5B5}"/>
    <cellStyle name="Примечание 3 7 2 4" xfId="7212" xr:uid="{FA7B6CFB-DB4C-4F35-BF01-0D6B0251342C}"/>
    <cellStyle name="Примечание 3 7 2 5" xfId="11632" xr:uid="{7E4D1D92-9C99-40A0-BDC1-0B79B8E508C5}"/>
    <cellStyle name="Примечание 3 7 2 6" xfId="15123" xr:uid="{FBC27C78-9A2E-47EF-A188-5872244AD926}"/>
    <cellStyle name="Примечание 3 7 2 7" xfId="19294" xr:uid="{7F82735B-42B6-4EB5-9938-49FC971FD93B}"/>
    <cellStyle name="Примечание 3 7 3" xfId="1655" xr:uid="{39931312-4406-4303-BB06-1383106112A7}"/>
    <cellStyle name="Примечание 3 7 3 2" xfId="3915" xr:uid="{FF86D4D5-096B-4E12-9F72-5EB571850FE7}"/>
    <cellStyle name="Примечание 3 7 3 3" xfId="6750" xr:uid="{6A8D68FB-A5BB-4007-8C63-BFA8A1DDF02C}"/>
    <cellStyle name="Примечание 3 7 3 4" xfId="7493" xr:uid="{10823200-A552-4EE2-949B-36A1FC226C5A}"/>
    <cellStyle name="Примечание 3 7 3 5" xfId="11526" xr:uid="{A1C63779-8A3D-49CC-BA43-254B5B52389E}"/>
    <cellStyle name="Примечание 3 7 3 6" xfId="15972" xr:uid="{96E04949-0569-4BA9-8B07-1852C861999B}"/>
    <cellStyle name="Примечание 3 7 3 7" xfId="19192" xr:uid="{A6BD1060-DCA5-48A3-9B4A-B3190A2284BB}"/>
    <cellStyle name="Примечание 3 7 4" xfId="1160" xr:uid="{7390ED9F-616C-4CD1-9CF5-526770B19F1D}"/>
    <cellStyle name="Примечание 3 7 4 2" xfId="3425" xr:uid="{0055C721-E15C-4324-BCBB-E3675EA4CC28}"/>
    <cellStyle name="Примечание 3 7 4 3" xfId="6752" xr:uid="{7AC48E72-C530-4733-A597-C0ED0443F9E0}"/>
    <cellStyle name="Примечание 3 7 4 4" xfId="7882" xr:uid="{DDE63616-77EA-4DBA-BC07-D3072158F8B9}"/>
    <cellStyle name="Примечание 3 7 4 5" xfId="11032" xr:uid="{1EC716DE-54FB-4B51-98EE-B7DE66AF124B}"/>
    <cellStyle name="Примечание 3 7 4 6" xfId="13732" xr:uid="{59259F89-8F78-4304-8434-3A70C09D6081}"/>
    <cellStyle name="Примечание 3 7 4 7" xfId="18702" xr:uid="{52257BC8-FCEA-4FF7-B22B-62A28424C0F4}"/>
    <cellStyle name="Примечание 3 7 5" xfId="2595" xr:uid="{B4921E65-80F8-4496-A9E5-4ED5DFAEE931}"/>
    <cellStyle name="Примечание 3 7 5 2" xfId="4846" xr:uid="{813AE273-A950-43CC-AECA-F0CE120F4B52}"/>
    <cellStyle name="Примечание 3 7 5 3" xfId="6754" xr:uid="{A2459AB5-5468-47D8-BE1D-0AECAD919331}"/>
    <cellStyle name="Примечание 3 7 5 4" xfId="9477" xr:uid="{450F9AA0-5F87-4817-94E1-972FEBD3410C}"/>
    <cellStyle name="Примечание 3 7 5 5" xfId="12467" xr:uid="{AA770B98-C54F-4465-B546-A1DB8062045F}"/>
    <cellStyle name="Примечание 3 7 5 6" xfId="15767" xr:uid="{1DFD57F1-915F-47C5-8BE9-39896EFB4DE7}"/>
    <cellStyle name="Примечание 3 7 5 7" xfId="16899" xr:uid="{895C57DF-B6FF-44FF-A465-11A8577A6D59}"/>
    <cellStyle name="Примечание 3 7 5 8" xfId="20124" xr:uid="{BA120C23-081D-4D4D-9AE8-7B83EB2A46A4}"/>
    <cellStyle name="Примечание 3 7 6" xfId="2840" xr:uid="{4F27C2F7-C910-486D-9BFF-F82C5715251D}"/>
    <cellStyle name="Примечание 3 7 6 2" xfId="5090" xr:uid="{FE8FCB59-E2F6-4CA2-ABC9-0DE97056B45E}"/>
    <cellStyle name="Примечание 3 7 6 3" xfId="6756" xr:uid="{98861E66-152A-4A5E-AC49-887484093F20}"/>
    <cellStyle name="Примечание 3 7 6 4" xfId="9721" xr:uid="{4D1CD107-3F80-4177-81E3-3249D1DBFC15}"/>
    <cellStyle name="Примечание 3 7 6 5" xfId="12711" xr:uid="{2A7645D9-278D-4F4D-8592-CA1722A8319B}"/>
    <cellStyle name="Примечание 3 7 6 6" xfId="14443" xr:uid="{9ECA35E4-271B-405D-BC37-65ADDBB29E14}"/>
    <cellStyle name="Примечание 3 7 6 7" xfId="17143" xr:uid="{4C257143-51EE-4062-9753-57B73BF22292}"/>
    <cellStyle name="Примечание 3 7 6 8" xfId="20369" xr:uid="{E9859578-F4AA-4B93-9619-7C75ECDCA5D7}"/>
    <cellStyle name="Примечание 3 7 7" xfId="571" xr:uid="{7948B995-D6A4-489B-BC9F-5EFADEB71699}"/>
    <cellStyle name="Примечание 3 7 7 2" xfId="5384" xr:uid="{D1402561-06B1-4E02-8ED1-FF0E0841BEB4}"/>
    <cellStyle name="Примечание 3 7 7 3" xfId="10013" xr:uid="{B8BB784A-533C-4533-9A85-71D198E74E38}"/>
    <cellStyle name="Примечание 3 7 7 4" xfId="13005" xr:uid="{7A45EA7C-DA8F-45A9-B323-27EE5980356F}"/>
    <cellStyle name="Примечание 3 7 7 5" xfId="15260" xr:uid="{151F2D60-221D-49E7-B14B-C42F525668A4}"/>
    <cellStyle name="Примечание 3 7 7 6" xfId="17434" xr:uid="{7D19A093-42AD-4AB3-940D-15DE682FFB51}"/>
    <cellStyle name="Примечание 3 7 8" xfId="5574" xr:uid="{E92731C1-66A6-4A82-9DE9-903C249EE221}"/>
    <cellStyle name="Примечание 3 7 8 2" xfId="10205" xr:uid="{DD7FFEAA-CCD6-4123-9516-1DFE3E1E9BFB}"/>
    <cellStyle name="Примечание 3 7 8 3" xfId="13197" xr:uid="{FC94FE6A-F011-43B5-86AB-7E34452B53F2}"/>
    <cellStyle name="Примечание 3 7 8 4" xfId="13754" xr:uid="{D045F2CC-1150-4AEC-B62B-39588ADAC615}"/>
    <cellStyle name="Примечание 3 7 8 5" xfId="17623" xr:uid="{A8DF0040-B7E6-4062-B110-EBAF3C4FB4F2}"/>
    <cellStyle name="Примечание 3 7 9" xfId="7135" xr:uid="{F0CFDCF4-7CD8-4789-BCF9-6C51FC098F73}"/>
    <cellStyle name="Примечание 3 8" xfId="651" xr:uid="{9629A019-E738-4D39-A9BC-ACE43F98EC15}"/>
    <cellStyle name="Примечание 3 8 10" xfId="18198" xr:uid="{311224CE-7055-4219-9D56-4A7E0E013103}"/>
    <cellStyle name="Примечание 3 8 2" xfId="2012" xr:uid="{20A1F91F-6F10-40D8-A8C8-A723E1C5766D}"/>
    <cellStyle name="Примечание 3 8 2 2" xfId="4270" xr:uid="{57CFF22D-38F8-4730-A9F7-C6999D632177}"/>
    <cellStyle name="Примечание 3 8 2 3" xfId="8895" xr:uid="{B7B8D2FB-BFA0-4AC2-B55A-A05A0CB2580D}"/>
    <cellStyle name="Примечание 3 8 2 4" xfId="11885" xr:uid="{A5C1661A-A5B1-4DA0-8B19-90EA6C47FBDD}"/>
    <cellStyle name="Примечание 3 8 2 5" xfId="14714" xr:uid="{7D4317DA-951E-4C76-9B70-94346051653D}"/>
    <cellStyle name="Примечание 3 8 2 6" xfId="19547" xr:uid="{44089ECA-E1CF-4B67-BD71-04F4F9AB07A6}"/>
    <cellStyle name="Примечание 3 8 3" xfId="1240" xr:uid="{1AD5DB3D-CFFC-44DC-80DE-61913B7E0EA6}"/>
    <cellStyle name="Примечание 3 8 3 2" xfId="3505" xr:uid="{207E6FE6-1E62-4666-B29D-889F08D31982}"/>
    <cellStyle name="Примечание 3 8 3 3" xfId="7799" xr:uid="{249220D8-FF29-4E1D-A335-1C09481F2694}"/>
    <cellStyle name="Примечание 3 8 3 4" xfId="11112" xr:uid="{C91F2DFE-82F3-473B-B8B9-C4332576D7F9}"/>
    <cellStyle name="Примечание 3 8 3 5" xfId="15895" xr:uid="{8DD27D11-7790-4667-80AF-EB87F09BCCEF}"/>
    <cellStyle name="Примечание 3 8 3 6" xfId="18782" xr:uid="{E0E175DC-304C-4CDA-AFF3-A231EECA9B86}"/>
    <cellStyle name="Примечание 3 8 4" xfId="2921" xr:uid="{3F6679C4-C569-4A06-AC32-35175414C9EF}"/>
    <cellStyle name="Примечание 3 8 5" xfId="7137" xr:uid="{4B25D0CB-3ACF-4A79-BDB6-0EFF5EFCC6A6}"/>
    <cellStyle name="Примечание 3 8 6" xfId="8373" xr:uid="{91D42204-1036-4BE4-8D3E-25AA6298726E}"/>
    <cellStyle name="Примечание 3 8 7" xfId="10523" xr:uid="{69741E9A-B5A3-42F7-AB72-1D7DE44100BD}"/>
    <cellStyle name="Примечание 3 8 8" xfId="15531" xr:uid="{04FF9984-DBE8-467C-8E84-142F99A639A9}"/>
    <cellStyle name="Примечание 3 8 9" xfId="16383" xr:uid="{64B4AD76-BD3B-48E3-BF55-963DEA560C3A}"/>
    <cellStyle name="Примечание 3 9" xfId="772" xr:uid="{11EDDC5B-9AF0-4168-9CC9-DB470876D393}"/>
    <cellStyle name="Примечание 3 9 10" xfId="18319" xr:uid="{B4EC7E9E-1ECA-432E-9367-9FC9EFB86C3A}"/>
    <cellStyle name="Примечание 3 9 2" xfId="2133" xr:uid="{785878C9-F371-45D8-8690-63B7A566FB54}"/>
    <cellStyle name="Примечание 3 9 2 2" xfId="4391" xr:uid="{9649D15E-EB37-4611-AF96-A5967173F0C3}"/>
    <cellStyle name="Примечание 3 9 2 3" xfId="9016" xr:uid="{3FDB6381-07DA-4DE4-8C89-3A0892305F5D}"/>
    <cellStyle name="Примечание 3 9 2 4" xfId="12006" xr:uid="{41FC239D-4423-49B4-B68A-81ACA9D517E3}"/>
    <cellStyle name="Примечание 3 9 2 5" xfId="13775" xr:uid="{EBE15DBD-7D48-445E-A329-2BC0D289B629}"/>
    <cellStyle name="Примечание 3 9 2 6" xfId="19668" xr:uid="{2532D813-A8F9-4BC9-AE4D-A59304850A0D}"/>
    <cellStyle name="Примечание 3 9 3" xfId="1361" xr:uid="{73E7CE25-9032-45B1-AC00-22DC1A63B57C}"/>
    <cellStyle name="Примечание 3 9 3 2" xfId="3626" xr:uid="{81E4A87B-2499-4901-AF7B-0FB3740CC084}"/>
    <cellStyle name="Примечание 3 9 3 3" xfId="7525" xr:uid="{18D26626-18C0-4307-8D61-6416E7188300}"/>
    <cellStyle name="Примечание 3 9 3 4" xfId="11233" xr:uid="{3BC6E636-1989-45FD-BB55-B5962EB19ADF}"/>
    <cellStyle name="Примечание 3 9 3 5" xfId="14950" xr:uid="{7F934177-8730-4319-B45E-A7CD29DC2FF5}"/>
    <cellStyle name="Примечание 3 9 3 6" xfId="18903" xr:uid="{ADE2B101-EEDC-497B-A952-60011601CA0E}"/>
    <cellStyle name="Примечание 3 9 4" xfId="3042" xr:uid="{E3D6EE30-CAA9-406B-8DE3-53B80CC0DF64}"/>
    <cellStyle name="Примечание 3 9 5" xfId="7138" xr:uid="{619038EC-C225-46AC-BF51-2C753937EC3C}"/>
    <cellStyle name="Примечание 3 9 6" xfId="8266" xr:uid="{61EEE817-A6CA-45A0-8454-4BEAED0FBE0C}"/>
    <cellStyle name="Примечание 3 9 7" xfId="10644" xr:uid="{19D14BBE-E8AA-4DEA-852C-106AB7BA50AB}"/>
    <cellStyle name="Примечание 3 9 8" xfId="13284" xr:uid="{BB2BD88D-571D-4BF2-92CE-90D10DF33AFD}"/>
    <cellStyle name="Примечание 3 9 9" xfId="16504" xr:uid="{5DE44C15-22A8-4712-BC2B-2B82E79A543C}"/>
    <cellStyle name="Примечание 4" xfId="1935" xr:uid="{2E860EB0-8C5D-41AD-AA62-16261C38357C}"/>
    <cellStyle name="Примечание 4 2" xfId="4193" xr:uid="{D02E4391-3A75-4AB9-A5D1-5F7400AD1CE0}"/>
    <cellStyle name="Примечание 4 3" xfId="8818" xr:uid="{83F78C64-2D63-4D3C-A70E-1AFC36203D5C}"/>
    <cellStyle name="Примечание 4 4" xfId="11808" xr:uid="{CEEC4F68-2110-46F5-8295-D21A20A60F3E}"/>
    <cellStyle name="Примечание 4 5" xfId="15634" xr:uid="{9F35B057-0367-4754-AE22-2F54FE636A6B}"/>
    <cellStyle name="Примечание 4 6" xfId="19470" xr:uid="{3EA3FFC9-7FE4-4EB7-9C20-30E1843AFADE}"/>
    <cellStyle name="Примечание 5" xfId="8620" xr:uid="{06A24BEC-CB9B-418A-A4C7-984E76F92966}"/>
    <cellStyle name="Примечание 6" xfId="8583" xr:uid="{5D2E6FA8-F5DB-4AEA-8F05-963BC5533C3A}"/>
    <cellStyle name="Примечание 7" xfId="13031" xr:uid="{9488762B-52DB-42E8-96B2-4C1AC55A7689}"/>
    <cellStyle name="Примечание 8" xfId="15925" xr:uid="{8C7285AD-1903-4F78-8775-C97503ECC152}"/>
    <cellStyle name="Процентный 2" xfId="401" xr:uid="{9F868FDF-3FA6-40D7-BC57-BE1F36AD00AD}"/>
    <cellStyle name="Связанная ячейка" xfId="351" xr:uid="{73FC8B4F-9BD6-43A4-B9C0-E2026153534C}"/>
    <cellStyle name="Связанная ячейка 2" xfId="50" xr:uid="{00000000-0005-0000-0000-000079000000}"/>
    <cellStyle name="Связанная ячейка 2 2" xfId="7139" xr:uid="{AFA762B5-FFEB-41FE-BCED-6E75A9F3644B}"/>
    <cellStyle name="Текст предупреждения" xfId="352" xr:uid="{4D32A5CB-5D5A-49BD-95E8-B75153C4D26E}"/>
    <cellStyle name="Текст предупреждения 2" xfId="51" xr:uid="{00000000-0005-0000-0000-00007A000000}"/>
    <cellStyle name="Текст предупреждения 2 2" xfId="7140" xr:uid="{F5652AC3-D483-4EA7-A40A-A4B73A95B683}"/>
    <cellStyle name="Финансовый [0] 2" xfId="402" xr:uid="{F38C1508-8E03-40E9-8144-B5F7275205D0}"/>
    <cellStyle name="Хороший" xfId="353" xr:uid="{4ABFC035-45C3-4BCC-A481-A43DA82D7D3E}"/>
    <cellStyle name="Хороший 2" xfId="52" xr:uid="{00000000-0005-0000-0000-00007C000000}"/>
    <cellStyle name="Хороший 2 2" xfId="5776" xr:uid="{C46287C6-C28F-49EA-A8C8-169D66A1CCDD}"/>
    <cellStyle name="パーセント" xfId="2" builtinId="5"/>
    <cellStyle name="パーセント 2" xfId="53" xr:uid="{00000000-0005-0000-0000-00007D000000}"/>
    <cellStyle name="パーセント 2 2" xfId="7174" xr:uid="{69DCB7AA-C121-44B9-A400-8A0DA4BEFA27}"/>
    <cellStyle name="パーセント 2 3" xfId="7141" xr:uid="{74E1B700-2E39-49DD-B88F-404B58CA19AF}"/>
    <cellStyle name="パーセント 3" xfId="54" xr:uid="{00000000-0005-0000-0000-00007E000000}"/>
    <cellStyle name="パーセント 3 2" xfId="7175" xr:uid="{39440D9C-29A8-41CD-A735-75DAEEBF3CFC}"/>
    <cellStyle name="パーセント 3 3" xfId="7142" xr:uid="{E824D2C8-FF72-4577-A52C-723BEAB7FACA}"/>
    <cellStyle name="パーセント 4" xfId="55" xr:uid="{00000000-0005-0000-0000-00007F000000}"/>
    <cellStyle name="パーセント 4 2" xfId="7176" xr:uid="{8CA7A46E-B2AE-4551-8E18-2D8F56C49C26}"/>
    <cellStyle name="パーセント 4 3" xfId="7143" xr:uid="{D8493529-518A-489A-ABF1-EE851E5BA6A3}"/>
    <cellStyle name="パーセント 5" xfId="309" xr:uid="{03B43A0D-574E-4E79-AF29-51555B6D3C27}"/>
    <cellStyle name="パーセント 5 2" xfId="358" xr:uid="{C210BDB7-A910-4877-9086-58CE6A4C58E0}"/>
    <cellStyle name="パーセント 5 2 2" xfId="5410" xr:uid="{6A0170C9-3B9D-4511-8689-3BF168830BD7}"/>
    <cellStyle name="パーセント 5 2 2 2" xfId="7162" xr:uid="{18DD98D7-AF43-44BE-A2EC-D1238BE9167A}"/>
    <cellStyle name="パーセント 5 2 3" xfId="5871" xr:uid="{A6751EDD-17E6-4B58-9D4A-08158C0606AD}"/>
    <cellStyle name="パーセント 5 3" xfId="7163" xr:uid="{3C3DEED6-5D9C-4C65-BFF9-BE849DE8719C}"/>
    <cellStyle name="パーセント 5 4" xfId="5973" xr:uid="{4C3BD1F1-C5B5-4528-AF63-7B9951604CBB}"/>
    <cellStyle name="パーセント 6" xfId="1592" xr:uid="{2CA8A8F6-41E0-4A5C-BF82-FAF5FE1C2108}"/>
    <cellStyle name="パーセント 7" xfId="400" xr:uid="{2DE0713D-6E44-4414-91F6-BDC1E14EF109}"/>
    <cellStyle name="ハイパーリンク" xfId="3" builtinId="8"/>
    <cellStyle name="桁区切り" xfId="4" builtinId="6"/>
    <cellStyle name="桁区切り 10" xfId="7144" xr:uid="{E87FE155-4790-490B-8D6A-86956A91DA9D}"/>
    <cellStyle name="桁区切り 10 2" xfId="7177" xr:uid="{E8165BC4-65F8-4684-B360-7F1FDAD4E48B}"/>
    <cellStyle name="桁区切り 2" xfId="6" xr:uid="{00000000-0005-0000-0000-000080000000}"/>
    <cellStyle name="桁区切り 2 2" xfId="57" xr:uid="{00000000-0005-0000-0000-000081000000}"/>
    <cellStyle name="桁区切り 2 2 2" xfId="7164" xr:uid="{3F0EBE3B-78B1-495F-B75B-1D394877761B}"/>
    <cellStyle name="桁区切り 2 2 3" xfId="6411" xr:uid="{9CB5400D-FCDE-4094-8667-63895910F083}"/>
    <cellStyle name="桁区切り 2 2 4" xfId="17698" xr:uid="{A999C110-51C0-4B69-913B-304BEE6D6709}"/>
    <cellStyle name="桁区切り 2 3" xfId="56" xr:uid="{00000000-0005-0000-0000-000082000000}"/>
    <cellStyle name="桁区切り 2 3 2" xfId="410" xr:uid="{8EC61C0E-3D40-4090-8AE1-8D03611B8ECE}"/>
    <cellStyle name="桁区切り 2 3 2 2" xfId="7165" xr:uid="{D0DB1F4B-C801-46AB-B592-BC9204B43423}"/>
    <cellStyle name="桁区切り 2 3 3" xfId="360" xr:uid="{8154073B-4654-4AD4-AC2A-242E1F4BD79B}"/>
    <cellStyle name="桁区切り 2 3 4" xfId="6413" xr:uid="{239F09D8-EF9B-4C95-A9E9-D05919C04009}"/>
    <cellStyle name="桁区切り 2 4" xfId="396" xr:uid="{9FD22463-427D-48A5-9499-5DABE20F4F1E}"/>
    <cellStyle name="桁区切り 2 5" xfId="354" xr:uid="{45D6B25A-A9FB-4AB1-8CC6-C9D8E9107DCD}"/>
    <cellStyle name="桁区切り 2 6" xfId="7145" xr:uid="{EF2B7335-069D-4F7C-93F1-7D98ABDF5388}"/>
    <cellStyle name="桁区切り 2_160901梱包サイズフォーマット" xfId="58" xr:uid="{00000000-0005-0000-0000-000083000000}"/>
    <cellStyle name="桁区切り 3" xfId="59" xr:uid="{00000000-0005-0000-0000-000084000000}"/>
    <cellStyle name="桁区切り 3 2" xfId="361" xr:uid="{92E1136C-01C1-42B8-ADEA-C353A16D8D16}"/>
    <cellStyle name="桁区切り 3 2 2" xfId="7178" xr:uid="{266E9159-BC6F-4C2F-9067-B1E901EED603}"/>
    <cellStyle name="桁区切り 3 3" xfId="310" xr:uid="{FD62E76D-FCC7-4986-A0EB-1084A298E48A}"/>
    <cellStyle name="桁区切り 3 4" xfId="17695" xr:uid="{0FCC245D-936A-47C9-B37D-6F200C64F5BC}"/>
    <cellStyle name="桁区切り 3_160901梱包サイズフォーマット" xfId="365" xr:uid="{9977B94E-9608-4F46-94A7-25F19171A202}"/>
    <cellStyle name="桁区切り 4" xfId="60" xr:uid="{00000000-0005-0000-0000-000085000000}"/>
    <cellStyle name="桁区切り 4 2" xfId="397" xr:uid="{1CC1E11D-6C76-4882-84B3-4DE7D20CCE78}"/>
    <cellStyle name="桁区切り 4 2 2" xfId="7179" xr:uid="{29250D06-8B9B-408F-A2AB-09F296859526}"/>
    <cellStyle name="桁区切り 4 3" xfId="311" xr:uid="{B9CEB6C4-6F21-468B-BAFD-BF26C9ACA9DD}"/>
    <cellStyle name="桁区切り 4_160901梱包サイズフォーマット" xfId="398" xr:uid="{D40AE27C-A24E-4305-B222-73F66337758F}"/>
    <cellStyle name="桁区切り 5" xfId="359" xr:uid="{3EFF551E-9C42-46ED-B234-88099ADF059D}"/>
    <cellStyle name="桁区切り 5 2" xfId="7180" xr:uid="{A50E0F69-E0C4-4AE9-BAA5-771126434F3E}"/>
    <cellStyle name="桁区切り 5 3" xfId="7148" xr:uid="{A7AB00F8-BEC8-469F-BBF3-9EE331441B0C}"/>
    <cellStyle name="桁区切り 6" xfId="5163" xr:uid="{1782CB44-1D49-47B7-B6D4-561A8C29DAA7}"/>
    <cellStyle name="桁区切り 6 2" xfId="7181" xr:uid="{C12515AE-C869-4852-9796-9BEACF27385F}"/>
    <cellStyle name="桁区切り 6 3" xfId="7149" xr:uid="{8A5CA786-CA16-49C7-8E6E-EC6ED76D2E61}"/>
    <cellStyle name="桁区切り 7" xfId="5207" xr:uid="{3D4235D5-FE24-4F9D-BEE6-5AA84CACE3A4}"/>
    <cellStyle name="桁区切り 7 2" xfId="7182" xr:uid="{352A1D54-31A0-4851-A2B4-092603161129}"/>
    <cellStyle name="桁区切り 7 3" xfId="7150" xr:uid="{EADB9A7E-B4A7-4909-9CAF-7E938DB4C621}"/>
    <cellStyle name="桁区切り 8" xfId="5274" xr:uid="{0B53D407-7C27-424F-962C-75F0069F2A26}"/>
    <cellStyle name="桁区切り 8 2" xfId="7183" xr:uid="{CB1C0B6C-28FE-4D79-8C47-7A8CB06CE604}"/>
    <cellStyle name="桁区切り 8 3" xfId="7151" xr:uid="{DCD595AD-CFCF-42BA-85BD-BE5FB213032F}"/>
    <cellStyle name="桁区切り 9" xfId="7152" xr:uid="{E6A86B81-266B-4D41-99A4-D2B769E832F1}"/>
    <cellStyle name="桁区切り 9 2" xfId="7184" xr:uid="{CACBD817-52B2-47E1-970E-0EB1D44E4EA8}"/>
    <cellStyle name="通貨" xfId="1" builtinId="7"/>
    <cellStyle name="通貨 10" xfId="17699" xr:uid="{1C59474E-6DBC-41FB-B13F-93A63BF4FB24}"/>
    <cellStyle name="通貨 2" xfId="61" xr:uid="{00000000-0005-0000-0000-00008C000000}"/>
    <cellStyle name="通貨 2 2" xfId="399" xr:uid="{6E230537-E609-44AE-A44D-C2E3A89B5C7C}"/>
    <cellStyle name="通貨 2 2 2" xfId="7166" xr:uid="{38CBF525-2288-4A97-9A28-115F7FE0F6C3}"/>
    <cellStyle name="通貨 2 3" xfId="355" xr:uid="{2DCB8F6A-B59E-4AC7-AB08-EAA6FE5DDDBA}"/>
    <cellStyle name="通貨 2 4" xfId="6717" xr:uid="{11556843-D1D4-46A1-AEEC-047F0A861B38}"/>
    <cellStyle name="通貨 3" xfId="71" xr:uid="{00000000-0005-0000-0000-00008D000000}"/>
    <cellStyle name="通貨 3 2" xfId="160" xr:uid="{CF5002B0-4BD1-4C44-8C74-ACBABFDDAB3B}"/>
    <cellStyle name="通貨 3 2 2" xfId="1684" xr:uid="{0EBB23E0-3A8E-42A3-A6CE-3889FA84EFD6}"/>
    <cellStyle name="通貨 3 2 2 2" xfId="7161" xr:uid="{5AAB092F-3A4C-4D3C-A760-8BB3501E47B9}"/>
    <cellStyle name="通貨 3 2 2 3" xfId="7442" xr:uid="{93B24636-6481-40B8-AB2A-6D6C035D1753}"/>
    <cellStyle name="通貨 3 2 3" xfId="1075" xr:uid="{52E4F38C-E3A0-44EB-9E6C-4C7A90F369F7}"/>
    <cellStyle name="通貨 3 2 3 2" xfId="7970" xr:uid="{0E110CFB-D310-4414-B8F3-CBACD2A4AAB4}"/>
    <cellStyle name="通貨 3 2 4" xfId="2542" xr:uid="{15CBA9F3-ED0A-41F9-86B2-F84533173E9B}"/>
    <cellStyle name="通貨 3 2 4 2" xfId="9424" xr:uid="{E5B57550-078B-4E0B-BEF9-AE17BF6DFCD6}"/>
    <cellStyle name="通貨 3 2 5" xfId="5758" xr:uid="{FFFF6AF0-C1EB-459A-88AA-E7585C9F6520}"/>
    <cellStyle name="通貨 3 2 6" xfId="8562" xr:uid="{77BAC3CA-EBE0-4E63-BF7B-D81B78FE2821}"/>
    <cellStyle name="通貨 3 2 7" xfId="17803" xr:uid="{B3C28613-F73A-4954-ADFF-EF86E0921E24}"/>
    <cellStyle name="通貨 3 3" xfId="1625" xr:uid="{1B41D5FB-5F05-4A2A-B103-7A456DF976C2}"/>
    <cellStyle name="通貨 3 3 2" xfId="7167" xr:uid="{4F0212F5-C06B-4EA9-8EFF-5995B1D98280}"/>
    <cellStyle name="通貨 3 3 3" xfId="7393" xr:uid="{89C8B07F-4AF5-41D2-865B-4FBF983DD856}"/>
    <cellStyle name="通貨 3 4" xfId="2470" xr:uid="{7E6326AC-0223-4E69-BD55-6130B9D51CB8}"/>
    <cellStyle name="通貨 3 4 2" xfId="9353" xr:uid="{E5D730C1-E420-456B-A6FB-24D76F8F0F1F}"/>
    <cellStyle name="通貨 3 5" xfId="362" xr:uid="{547D79EE-30C8-4815-9B29-6F2898373CA6}"/>
    <cellStyle name="通貨 3 6" xfId="6720" xr:uid="{1CDD4050-6092-44A2-8608-050305B47E11}"/>
    <cellStyle name="通貨 3 7" xfId="17715" xr:uid="{45A008D1-2143-4F78-89B6-2B38F4C26742}"/>
    <cellStyle name="通貨 4" xfId="144" xr:uid="{D655D5CF-3B7B-4BF8-A609-D1F18E76292C}"/>
    <cellStyle name="通貨 4 2" xfId="367" xr:uid="{45FF3470-BAF1-4C9C-8AFB-9F25D43454B8}"/>
    <cellStyle name="通貨 4 2 2" xfId="1622" xr:uid="{CDE28870-1475-470D-8F7A-2C15159DF27D}"/>
    <cellStyle name="通貨 4 2 2 2" xfId="7404" xr:uid="{34EA7A26-3C6B-48D5-A3C6-72BC2945590E}"/>
    <cellStyle name="通貨 4 2 3" xfId="1069" xr:uid="{9E5779ED-EB75-4FCE-984A-268790920BDB}"/>
    <cellStyle name="通貨 4 2 3 2" xfId="7976" xr:uid="{E2BC1C99-36FA-401B-A6AA-2CACC4225C7C}"/>
    <cellStyle name="通貨 4 2 4" xfId="7168" xr:uid="{4FEAEDCB-0511-4210-96C5-BF459B3B5417}"/>
    <cellStyle name="通貨 4 2 5" xfId="8614" xr:uid="{59EC14D7-793A-40C7-AB94-E6972032D927}"/>
    <cellStyle name="通貨 4 3" xfId="1668" xr:uid="{C7D6A6A0-344B-4BE8-B67A-9913373E4246}"/>
    <cellStyle name="通貨 4 3 2" xfId="7466" xr:uid="{90564E60-EDB5-441A-8520-B708542B4195}"/>
    <cellStyle name="通貨 4 4" xfId="1067" xr:uid="{B3FA5104-2BE7-48B5-9422-5705D30A9FEB}"/>
    <cellStyle name="通貨 4 4 2" xfId="7980" xr:uid="{D7C9677C-C411-40FF-93B4-B96028CA50ED}"/>
    <cellStyle name="通貨 4 5" xfId="2529" xr:uid="{C0A5FDD6-25B8-40CE-8CCD-F9A980BC7A53}"/>
    <cellStyle name="通貨 4 5 2" xfId="9411" xr:uid="{2E793EA4-6E54-4E1F-9B4F-97B23D749A96}"/>
    <cellStyle name="通貨 4 6" xfId="6723" xr:uid="{6D2F6FD8-A4ED-47DB-8994-A273A86F2B6D}"/>
    <cellStyle name="通貨 4 7" xfId="8232" xr:uid="{30CCF8D3-A665-4056-A822-A4D871BB2622}"/>
    <cellStyle name="通貨 4 8" xfId="17787" xr:uid="{08BD77A2-E272-4C3F-AA71-AA4FC5E9F0D0}"/>
    <cellStyle name="通貨 5" xfId="366" xr:uid="{E568DE22-1D91-4A0F-8A36-DEC50CEBC656}"/>
    <cellStyle name="通貨 5 2" xfId="1607" xr:uid="{DAB015B3-7D38-43FE-B3FD-F530AF813E56}"/>
    <cellStyle name="通貨 5 2 2" xfId="7169" xr:uid="{855E6C5F-F0A3-41D9-A73A-911D43C9A47C}"/>
    <cellStyle name="通貨 5 2 3" xfId="7447" xr:uid="{1DBC5773-89B8-4AC3-B36D-B700F0B4E24C}"/>
    <cellStyle name="通貨 5 3" xfId="1068" xr:uid="{179B9344-8163-421D-8C64-C04A19155BF6}"/>
    <cellStyle name="通貨 5 3 2" xfId="7978" xr:uid="{011C37FE-481F-4DD2-89CA-18CD0C67BEF5}"/>
    <cellStyle name="通貨 5 4" xfId="6726" xr:uid="{4C6CFAB6-F732-4A55-BD14-415365721F59}"/>
    <cellStyle name="通貨 5 5" xfId="8205" xr:uid="{039586CC-513C-487A-9FD1-FAED9BB20AA6}"/>
    <cellStyle name="通貨 6" xfId="1591" xr:uid="{129F66EB-6D84-4720-9648-49B1351FC1E8}"/>
    <cellStyle name="通貨 6 2" xfId="7517" xr:uid="{787F3FD7-0E9B-4EC4-8027-01D50CF4A9FC}"/>
    <cellStyle name="通貨 7" xfId="1066" xr:uid="{FC8A2306-A480-472B-902C-1244C1B109D7}"/>
    <cellStyle name="通貨 7 2" xfId="7981" xr:uid="{B7329C18-5861-439A-8161-89B0D681B992}"/>
    <cellStyle name="通貨 8" xfId="2423" xr:uid="{FFF43EC9-98EE-4C78-8725-C7C04F2625B2}"/>
    <cellStyle name="通貨 8 2" xfId="9306" xr:uid="{AA5F4DCD-AEC3-47A5-ABFE-9E40A8A39FD4}"/>
    <cellStyle name="通貨 9" xfId="8615" xr:uid="{301A2B28-3D00-41AE-87CC-3A9A69E42037}"/>
    <cellStyle name="標準" xfId="0" builtinId="0"/>
    <cellStyle name="標準 10" xfId="5645" xr:uid="{D34442F3-D2BF-4302-916C-A85656AA1BC2}"/>
    <cellStyle name="標準 11" xfId="8651" xr:uid="{9EA0F1E2-7041-4354-95EC-37C1D262C2BA}"/>
    <cellStyle name="標準 2" xfId="5" xr:uid="{00000000-0005-0000-0000-000086000000}"/>
    <cellStyle name="標準 2 2" xfId="62" xr:uid="{00000000-0005-0000-0000-000087000000}"/>
    <cellStyle name="標準 2 2 2" xfId="411" xr:uid="{F4BA9B3E-FC8E-4CDE-A636-66AE4BB4B8D6}"/>
    <cellStyle name="標準 2 2 3" xfId="364" xr:uid="{6DFB619B-3BA0-4B02-B3D6-052E3A566C5B}"/>
    <cellStyle name="標準 2 2 4" xfId="7154" xr:uid="{045B30D0-4025-4DA6-A604-06AB9B2F7015}"/>
    <cellStyle name="標準 2 2 5" xfId="17697" xr:uid="{E4915BED-E182-4CEB-B14C-4C8D68E3E53D}"/>
    <cellStyle name="標準 2 3" xfId="363" xr:uid="{DBF11D93-780A-4EF7-B85D-C1C9D8E78779}"/>
    <cellStyle name="標準 2 3 2" xfId="7185" xr:uid="{D8D7AD90-5546-447D-9024-FC7220C74F1E}"/>
    <cellStyle name="標準 2 4" xfId="7153" xr:uid="{C3013F77-82ED-4405-9309-ABC9618FC2E9}"/>
    <cellStyle name="標準 22" xfId="357" xr:uid="{212CC69C-6BE2-4E22-BA16-3C877387F79D}"/>
    <cellStyle name="標準 3" xfId="63" xr:uid="{00000000-0005-0000-0000-000088000000}"/>
    <cellStyle name="標準 3 2" xfId="7186" xr:uid="{5FBAA911-37F5-41EF-8A6C-44B877592066}"/>
    <cellStyle name="標準 3 3" xfId="7155" xr:uid="{D61539A4-834B-4F00-8553-40AE7E7407E7}"/>
    <cellStyle name="標準 3 4" xfId="17696" xr:uid="{5821D8C2-C10A-4060-995E-1DCADAFC4433}"/>
    <cellStyle name="標準 4" xfId="64" xr:uid="{00000000-0005-0000-0000-000089000000}"/>
    <cellStyle name="標準 4 2" xfId="7156" xr:uid="{15FC29A5-4B5F-427B-B5FD-4AB63F3AE3B7}"/>
    <cellStyle name="標準 5" xfId="8" xr:uid="{00000000-0005-0000-0000-00008A000000}"/>
    <cellStyle name="標準 5 2" xfId="7187" xr:uid="{D0B74A9E-874E-4E58-9C7B-71F58D3C3676}"/>
    <cellStyle name="標準 5 3" xfId="7157" xr:uid="{012B5110-B6F1-4E08-B498-78F004FCC8B8}"/>
    <cellStyle name="標準 6" xfId="65" xr:uid="{00000000-0005-0000-0000-00008B000000}"/>
    <cellStyle name="標準 6 2" xfId="7158" xr:uid="{FBCBAAA1-1881-4ABF-8C2C-1A4C2E2755D6}"/>
    <cellStyle name="標準 7" xfId="307" xr:uid="{725CD4E4-BC9D-45E9-9714-9BA03FC7E306}"/>
    <cellStyle name="標準 7 2" xfId="5893" xr:uid="{765F84E1-5E3A-4422-A32A-A0E59256C517}"/>
    <cellStyle name="標準 7 3" xfId="7188" xr:uid="{A6C3679D-3C3D-4E1F-88F7-14BD5D5C6790}"/>
    <cellStyle name="標準 7 4" xfId="7159" xr:uid="{6CBCCC79-8A7A-4AFB-B921-21970C729863}"/>
    <cellStyle name="標準 8" xfId="308" xr:uid="{0EBFA45F-1872-42F0-B4C7-D4D99DA3232E}"/>
    <cellStyle name="標準 9" xfId="7160" xr:uid="{34B88017-13A9-402A-9AFF-D860E2215E99}"/>
    <cellStyle name="標準_モスクワ輸出０８０６" xfId="142" xr:uid="{9C7FCF46-D10D-4607-89FD-04E2E407BAC4}"/>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xr9:uid="{4F1B6C2E-5E0B-4FB1-B1D7-D7E27DBA09B4}">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85EC5526-27D8-4803-AD40-CA471243994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mruColors>
      <color rgb="FFFFCCFF"/>
      <color rgb="FFF3CF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2.xml.rels><?xml version="1.0" encoding="UTF-8" standalone="yes"?>
<Relationships xmlns="http://schemas.openxmlformats.org/package/2006/relationships"><Relationship Id="rId26" Type="http://schemas.openxmlformats.org/officeDocument/2006/relationships/image" Target="NULL"/><Relationship Id="rId39" Type="http://schemas.openxmlformats.org/officeDocument/2006/relationships/image" Target="../media/image13.jpeg"/><Relationship Id="rId34" Type="http://schemas.openxmlformats.org/officeDocument/2006/relationships/image" Target="../media/image8.jpeg"/><Relationship Id="rId42" Type="http://schemas.openxmlformats.org/officeDocument/2006/relationships/image" Target="../media/image16.jpeg"/><Relationship Id="rId47" Type="http://schemas.openxmlformats.org/officeDocument/2006/relationships/image" Target="../media/image21.png"/><Relationship Id="rId50" Type="http://schemas.openxmlformats.org/officeDocument/2006/relationships/image" Target="../media/image24.jpeg"/><Relationship Id="rId55" Type="http://schemas.openxmlformats.org/officeDocument/2006/relationships/image" Target="../media/image29.jpg"/><Relationship Id="rId25" Type="http://schemas.openxmlformats.org/officeDocument/2006/relationships/customXml" Target="../ink/ink2.xml"/><Relationship Id="rId33" Type="http://schemas.openxmlformats.org/officeDocument/2006/relationships/image" Target="../media/image7.png"/><Relationship Id="rId38" Type="http://schemas.openxmlformats.org/officeDocument/2006/relationships/image" Target="../media/image12.jpeg"/><Relationship Id="rId46" Type="http://schemas.openxmlformats.org/officeDocument/2006/relationships/image" Target="../media/image20.png"/><Relationship Id="rId29" Type="http://schemas.openxmlformats.org/officeDocument/2006/relationships/image" Target="../media/image3.jpeg"/><Relationship Id="rId41" Type="http://schemas.openxmlformats.org/officeDocument/2006/relationships/image" Target="../media/image15.jpeg"/><Relationship Id="rId54" Type="http://schemas.openxmlformats.org/officeDocument/2006/relationships/image" Target="../media/image28.jpeg"/><Relationship Id="rId1" Type="http://schemas.openxmlformats.org/officeDocument/2006/relationships/customXml" Target="../ink/ink1.xml"/><Relationship Id="rId24" Type="http://schemas.openxmlformats.org/officeDocument/2006/relationships/image" Target="NULL"/><Relationship Id="rId32" Type="http://schemas.openxmlformats.org/officeDocument/2006/relationships/image" Target="../media/image6.png"/><Relationship Id="rId37" Type="http://schemas.openxmlformats.org/officeDocument/2006/relationships/image" Target="../media/image11.jpeg"/><Relationship Id="rId40" Type="http://schemas.openxmlformats.org/officeDocument/2006/relationships/image" Target="../media/image14.jpeg"/><Relationship Id="rId45" Type="http://schemas.openxmlformats.org/officeDocument/2006/relationships/image" Target="../media/image19.jpeg"/><Relationship Id="rId53" Type="http://schemas.openxmlformats.org/officeDocument/2006/relationships/image" Target="../media/image27.jpeg"/><Relationship Id="rId58" Type="http://schemas.openxmlformats.org/officeDocument/2006/relationships/image" Target="../media/image32.png"/><Relationship Id="rId28" Type="http://schemas.openxmlformats.org/officeDocument/2006/relationships/image" Target="../media/image2.jpeg"/><Relationship Id="rId36" Type="http://schemas.openxmlformats.org/officeDocument/2006/relationships/image" Target="../media/image10.jpeg"/><Relationship Id="rId49" Type="http://schemas.openxmlformats.org/officeDocument/2006/relationships/image" Target="../media/image23.png"/><Relationship Id="rId57" Type="http://schemas.openxmlformats.org/officeDocument/2006/relationships/image" Target="../media/image31.jpg"/><Relationship Id="rId31" Type="http://schemas.openxmlformats.org/officeDocument/2006/relationships/image" Target="../media/image5.jpeg"/><Relationship Id="rId44" Type="http://schemas.openxmlformats.org/officeDocument/2006/relationships/image" Target="../media/image18.jpeg"/><Relationship Id="rId52" Type="http://schemas.openxmlformats.org/officeDocument/2006/relationships/image" Target="../media/image26.jpeg"/><Relationship Id="rId27" Type="http://schemas.openxmlformats.org/officeDocument/2006/relationships/image" Target="../media/image1.jpeg"/><Relationship Id="rId30" Type="http://schemas.openxmlformats.org/officeDocument/2006/relationships/image" Target="../media/image4.jpeg"/><Relationship Id="rId35" Type="http://schemas.openxmlformats.org/officeDocument/2006/relationships/image" Target="../media/image9.jpeg"/><Relationship Id="rId43" Type="http://schemas.openxmlformats.org/officeDocument/2006/relationships/image" Target="../media/image17.jpeg"/><Relationship Id="rId48" Type="http://schemas.openxmlformats.org/officeDocument/2006/relationships/image" Target="../media/image22.png"/><Relationship Id="rId56" Type="http://schemas.openxmlformats.org/officeDocument/2006/relationships/image" Target="../media/image30.jpeg"/><Relationship Id="rId51" Type="http://schemas.openxmlformats.org/officeDocument/2006/relationships/image" Target="../media/image2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4.jpeg"/><Relationship Id="rId1" Type="http://schemas.openxmlformats.org/officeDocument/2006/relationships/image" Target="../media/image33.jpeg"/><Relationship Id="rId5" Type="http://schemas.openxmlformats.org/officeDocument/2006/relationships/image" Target="../media/image37.jpg"/><Relationship Id="rId4" Type="http://schemas.openxmlformats.org/officeDocument/2006/relationships/image" Target="../media/image3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4.jpeg"/><Relationship Id="rId1" Type="http://schemas.openxmlformats.org/officeDocument/2006/relationships/image" Target="../media/image33.jpeg"/><Relationship Id="rId5" Type="http://schemas.openxmlformats.org/officeDocument/2006/relationships/image" Target="../media/image39.jpeg"/><Relationship Id="rId4" Type="http://schemas.openxmlformats.org/officeDocument/2006/relationships/image" Target="../media/image36.jpeg"/></Relationships>
</file>

<file path=xl/drawings/_rels/drawing5.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4.jpeg"/><Relationship Id="rId1" Type="http://schemas.openxmlformats.org/officeDocument/2006/relationships/image" Target="../media/image33.jpeg"/><Relationship Id="rId5" Type="http://schemas.openxmlformats.org/officeDocument/2006/relationships/image" Target="../media/image40.jpeg"/><Relationship Id="rId4" Type="http://schemas.openxmlformats.org/officeDocument/2006/relationships/image" Target="../media/image36.jpeg"/></Relationships>
</file>

<file path=xl/drawings/drawing1.xml><?xml version="1.0" encoding="utf-8"?>
<xdr:wsDr xmlns:xdr="http://schemas.openxmlformats.org/drawingml/2006/spreadsheetDrawing" xmlns:a="http://schemas.openxmlformats.org/drawingml/2006/main">
  <xdr:twoCellAnchor>
    <xdr:from>
      <xdr:col>2</xdr:col>
      <xdr:colOff>96320</xdr:colOff>
      <xdr:row>568</xdr:row>
      <xdr:rowOff>165363</xdr:rowOff>
    </xdr:from>
    <xdr:to>
      <xdr:col>5</xdr:col>
      <xdr:colOff>398202</xdr:colOff>
      <xdr:row>569</xdr:row>
      <xdr:rowOff>214045</xdr:rowOff>
    </xdr:to>
    <xdr:sp macro="" textlink="">
      <xdr:nvSpPr>
        <xdr:cNvPr id="4" name="正方形/長方形 3">
          <a:extLst>
            <a:ext uri="{FF2B5EF4-FFF2-40B4-BE49-F238E27FC236}">
              <a16:creationId xmlns:a16="http://schemas.microsoft.com/office/drawing/2014/main" id="{B963D9F6-B2CA-485F-9898-8561A5269768}"/>
            </a:ext>
          </a:extLst>
        </xdr:cNvPr>
        <xdr:cNvSpPr/>
      </xdr:nvSpPr>
      <xdr:spPr>
        <a:xfrm>
          <a:off x="481601" y="138588228"/>
          <a:ext cx="2570758" cy="29483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Только</a:t>
          </a:r>
          <a:r>
            <a:rPr kumimoji="1" lang="ru-RU" altLang="ja-JP" sz="1200" b="1" baseline="0">
              <a:solidFill>
                <a:srgbClr val="FF0000"/>
              </a:solidFill>
            </a:rPr>
            <a:t> </a:t>
          </a:r>
          <a:r>
            <a:rPr kumimoji="1" lang="en-US" altLang="ja-JP" sz="1200" b="1">
              <a:solidFill>
                <a:srgbClr val="FF0000"/>
              </a:solidFill>
            </a:rPr>
            <a:t>EPI GEL</a:t>
          </a:r>
          <a:r>
            <a:rPr kumimoji="1" lang="ru-RU" altLang="ja-JP" sz="1200" b="1">
              <a:solidFill>
                <a:srgbClr val="FF0000"/>
              </a:solidFill>
            </a:rPr>
            <a:t> не поменяется</a:t>
          </a:r>
          <a:r>
            <a:rPr kumimoji="1" lang="ru-RU" altLang="ja-JP" sz="1200" b="1" baseline="0">
              <a:solidFill>
                <a:srgbClr val="FF0000"/>
              </a:solidFill>
            </a:rPr>
            <a:t> дизайн и </a:t>
          </a:r>
          <a:r>
            <a:rPr kumimoji="1" lang="en-US" altLang="ja-JP" sz="1200" b="1" baseline="0">
              <a:solidFill>
                <a:srgbClr val="FF0000"/>
              </a:solidFill>
            </a:rPr>
            <a:t>JAN</a:t>
          </a:r>
          <a:r>
            <a:rPr kumimoji="1" lang="en-US" altLang="ja-JP" sz="1200" b="1">
              <a:solidFill>
                <a:srgbClr val="FF0000"/>
              </a:solidFill>
            </a:rPr>
            <a:t> </a:t>
          </a:r>
          <a:endParaRPr kumimoji="1" lang="ja-JP" altLang="en-US" sz="1200" b="1">
            <a:solidFill>
              <a:srgbClr val="FF0000"/>
            </a:solidFill>
          </a:endParaRPr>
        </a:p>
      </xdr:txBody>
    </xdr:sp>
    <xdr:clientData/>
  </xdr:twoCellAnchor>
  <xdr:twoCellAnchor>
    <xdr:from>
      <xdr:col>9</xdr:col>
      <xdr:colOff>388561</xdr:colOff>
      <xdr:row>521</xdr:row>
      <xdr:rowOff>364669</xdr:rowOff>
    </xdr:from>
    <xdr:to>
      <xdr:col>11</xdr:col>
      <xdr:colOff>546049</xdr:colOff>
      <xdr:row>522</xdr:row>
      <xdr:rowOff>130737</xdr:rowOff>
    </xdr:to>
    <xdr:sp macro="" textlink="">
      <xdr:nvSpPr>
        <xdr:cNvPr id="5" name="正方形/長方形 4">
          <a:extLst>
            <a:ext uri="{FF2B5EF4-FFF2-40B4-BE49-F238E27FC236}">
              <a16:creationId xmlns:a16="http://schemas.microsoft.com/office/drawing/2014/main" id="{4105F467-D236-4EFF-96B6-631920E1B0D6}"/>
            </a:ext>
          </a:extLst>
        </xdr:cNvPr>
        <xdr:cNvSpPr/>
      </xdr:nvSpPr>
      <xdr:spPr>
        <a:xfrm>
          <a:off x="11183561" y="20311140"/>
          <a:ext cx="2379988" cy="158273"/>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500мл</a:t>
          </a:r>
          <a:endParaRPr kumimoji="1" lang="ja-JP" altLang="en-US" sz="1200" b="1">
            <a:solidFill>
              <a:srgbClr val="FF0000"/>
            </a:solidFill>
          </a:endParaRPr>
        </a:p>
      </xdr:txBody>
    </xdr:sp>
    <xdr:clientData/>
  </xdr:twoCellAnchor>
  <xdr:twoCellAnchor>
    <xdr:from>
      <xdr:col>7</xdr:col>
      <xdr:colOff>2361125</xdr:colOff>
      <xdr:row>535</xdr:row>
      <xdr:rowOff>23232</xdr:rowOff>
    </xdr:from>
    <xdr:to>
      <xdr:col>8</xdr:col>
      <xdr:colOff>1254512</xdr:colOff>
      <xdr:row>536</xdr:row>
      <xdr:rowOff>80493</xdr:rowOff>
    </xdr:to>
    <xdr:sp macro="" textlink="">
      <xdr:nvSpPr>
        <xdr:cNvPr id="6" name="正方形/長方形 5">
          <a:extLst>
            <a:ext uri="{FF2B5EF4-FFF2-40B4-BE49-F238E27FC236}">
              <a16:creationId xmlns:a16="http://schemas.microsoft.com/office/drawing/2014/main" id="{3E27D76E-310A-4023-8A6A-4B1E0EA40249}"/>
            </a:ext>
          </a:extLst>
        </xdr:cNvPr>
        <xdr:cNvSpPr/>
      </xdr:nvSpPr>
      <xdr:spPr>
        <a:xfrm>
          <a:off x="6949224" y="142281119"/>
          <a:ext cx="1737471" cy="338987"/>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a:t>
          </a:r>
          <a:r>
            <a:rPr kumimoji="1" lang="en-US" altLang="ja-JP" sz="1200" b="1" baseline="0">
              <a:solidFill>
                <a:srgbClr val="FF0000"/>
              </a:solidFill>
            </a:rPr>
            <a:t>3</a:t>
          </a:r>
          <a:r>
            <a:rPr kumimoji="1" lang="ru-RU" altLang="ja-JP" sz="1200" b="1" baseline="0">
              <a:solidFill>
                <a:srgbClr val="FF0000"/>
              </a:solidFill>
            </a:rPr>
            <a:t>00мл</a:t>
          </a:r>
          <a:endParaRPr kumimoji="1" lang="ja-JP" altLang="en-US" sz="1200" b="1">
            <a:solidFill>
              <a:srgbClr val="FF0000"/>
            </a:solidFill>
          </a:endParaRPr>
        </a:p>
      </xdr:txBody>
    </xdr:sp>
    <xdr:clientData/>
  </xdr:twoCellAnchor>
  <xdr:twoCellAnchor>
    <xdr:from>
      <xdr:col>7</xdr:col>
      <xdr:colOff>2711824</xdr:colOff>
      <xdr:row>536</xdr:row>
      <xdr:rowOff>235733</xdr:rowOff>
    </xdr:from>
    <xdr:to>
      <xdr:col>8</xdr:col>
      <xdr:colOff>336178</xdr:colOff>
      <xdr:row>537</xdr:row>
      <xdr:rowOff>235323</xdr:rowOff>
    </xdr:to>
    <xdr:sp macro="" textlink="">
      <xdr:nvSpPr>
        <xdr:cNvPr id="7" name="正方形/長方形 6">
          <a:extLst>
            <a:ext uri="{FF2B5EF4-FFF2-40B4-BE49-F238E27FC236}">
              <a16:creationId xmlns:a16="http://schemas.microsoft.com/office/drawing/2014/main" id="{AC1ED684-3247-4536-A92F-010C959AE350}"/>
            </a:ext>
          </a:extLst>
        </xdr:cNvPr>
        <xdr:cNvSpPr/>
      </xdr:nvSpPr>
      <xdr:spPr>
        <a:xfrm>
          <a:off x="5591736" y="140903174"/>
          <a:ext cx="1557618" cy="24612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a:t>
          </a:r>
          <a:r>
            <a:rPr kumimoji="1" lang="en-US" altLang="ja-JP" sz="1200" b="1" baseline="0">
              <a:solidFill>
                <a:srgbClr val="FF0000"/>
              </a:solidFill>
            </a:rPr>
            <a:t>3</a:t>
          </a:r>
          <a:r>
            <a:rPr kumimoji="1" lang="ru-RU" altLang="ja-JP" sz="1200" b="1" baseline="0">
              <a:solidFill>
                <a:srgbClr val="FF0000"/>
              </a:solidFill>
            </a:rPr>
            <a:t>00мл</a:t>
          </a:r>
          <a:endParaRPr kumimoji="1" lang="ja-JP" altLang="en-US" sz="1200" b="1">
            <a:solidFill>
              <a:srgbClr val="FF0000"/>
            </a:solidFill>
          </a:endParaRPr>
        </a:p>
      </xdr:txBody>
    </xdr:sp>
    <xdr:clientData/>
  </xdr:twoCellAnchor>
  <xdr:twoCellAnchor>
    <xdr:from>
      <xdr:col>2</xdr:col>
      <xdr:colOff>203342</xdr:colOff>
      <xdr:row>569</xdr:row>
      <xdr:rowOff>253999</xdr:rowOff>
    </xdr:from>
    <xdr:to>
      <xdr:col>5</xdr:col>
      <xdr:colOff>505224</xdr:colOff>
      <xdr:row>571</xdr:row>
      <xdr:rowOff>46462</xdr:rowOff>
    </xdr:to>
    <xdr:sp macro="" textlink="">
      <xdr:nvSpPr>
        <xdr:cNvPr id="8" name="正方形/長方形 7">
          <a:extLst>
            <a:ext uri="{FF2B5EF4-FFF2-40B4-BE49-F238E27FC236}">
              <a16:creationId xmlns:a16="http://schemas.microsoft.com/office/drawing/2014/main" id="{F68750CD-90E1-40C2-B0A7-3EFC003015BC}"/>
            </a:ext>
          </a:extLst>
        </xdr:cNvPr>
        <xdr:cNvSpPr/>
      </xdr:nvSpPr>
      <xdr:spPr>
        <a:xfrm>
          <a:off x="584342" y="156921199"/>
          <a:ext cx="1775082" cy="300463"/>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Будут выпускать</a:t>
          </a:r>
          <a:r>
            <a:rPr kumimoji="1" lang="ru-RU" altLang="ja-JP" sz="1200" b="1" baseline="0">
              <a:solidFill>
                <a:srgbClr val="FF0000"/>
              </a:solidFill>
            </a:rPr>
            <a:t> другой товар</a:t>
          </a:r>
          <a:endParaRPr kumimoji="1" lang="ja-JP" altLang="en-US" sz="1200" b="1">
            <a:solidFill>
              <a:srgbClr val="FF0000"/>
            </a:solidFill>
          </a:endParaRPr>
        </a:p>
      </xdr:txBody>
    </xdr:sp>
    <xdr:clientData/>
  </xdr:twoCellAnchor>
  <xdr:twoCellAnchor>
    <xdr:from>
      <xdr:col>2</xdr:col>
      <xdr:colOff>102419</xdr:colOff>
      <xdr:row>1167</xdr:row>
      <xdr:rowOff>194596</xdr:rowOff>
    </xdr:from>
    <xdr:to>
      <xdr:col>4</xdr:col>
      <xdr:colOff>399435</xdr:colOff>
      <xdr:row>1172</xdr:row>
      <xdr:rowOff>101600</xdr:rowOff>
    </xdr:to>
    <xdr:sp macro="" textlink="">
      <xdr:nvSpPr>
        <xdr:cNvPr id="3" name="正方形/長方形 2">
          <a:extLst>
            <a:ext uri="{FF2B5EF4-FFF2-40B4-BE49-F238E27FC236}">
              <a16:creationId xmlns:a16="http://schemas.microsoft.com/office/drawing/2014/main" id="{C5D8401D-FE77-4D5C-87B3-BD4EBEA6DB88}"/>
            </a:ext>
          </a:extLst>
        </xdr:cNvPr>
        <xdr:cNvSpPr/>
      </xdr:nvSpPr>
      <xdr:spPr>
        <a:xfrm>
          <a:off x="483419" y="306747196"/>
          <a:ext cx="1770216" cy="117700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CBS </a:t>
          </a:r>
          <a:r>
            <a:rPr kumimoji="1" lang="ru-RU" altLang="ja-JP" sz="1800"/>
            <a:t>ТЕСТЕРЫ</a:t>
          </a:r>
          <a:r>
            <a:rPr kumimoji="1" lang="ru-RU" altLang="ja-JP" sz="1800" baseline="0"/>
            <a:t> БОЛЬШЕ НЕ ВЫДАЮТ</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1095300</xdr:colOff>
      <xdr:row>10</xdr:row>
      <xdr:rowOff>195173</xdr:rowOff>
    </xdr:from>
    <xdr:to>
      <xdr:col>8</xdr:col>
      <xdr:colOff>0</xdr:colOff>
      <xdr:row>10</xdr:row>
      <xdr:rowOff>205253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インク 1">
              <a:extLst>
                <a:ext uri="{FF2B5EF4-FFF2-40B4-BE49-F238E27FC236}">
                  <a16:creationId xmlns:a16="http://schemas.microsoft.com/office/drawing/2014/main" id="{E3BEA7FC-8DFE-40BF-91E1-BB44577E28F6}"/>
                </a:ext>
              </a:extLst>
            </xdr14:cNvPr>
            <xdr14:cNvContentPartPr/>
          </xdr14:nvContentPartPr>
          <xdr14:nvPr macro=""/>
          <xdr14:xfrm>
            <a:off x="6800775" y="5662523"/>
            <a:ext cx="7082258" cy="10080"/>
          </xdr14:xfrm>
        </xdr:contentPart>
      </mc:Choice>
      <mc:Fallback xmlns="">
        <xdr:pic>
          <xdr:nvPicPr>
            <xdr:cNvPr id="8" name="インク 7"/>
            <xdr:cNvPicPr/>
          </xdr:nvPicPr>
          <xdr:blipFill>
            <a:blip xmlns:r="http://schemas.openxmlformats.org/officeDocument/2006/relationships" r:embed="rId24"/>
            <a:stretch>
              <a:fillRect/>
            </a:stretch>
          </xdr:blipFill>
          <xdr:spPr>
            <a:xfrm>
              <a:off x="3172995" y="1553730"/>
              <a:ext cx="8513280" cy="26640"/>
            </a:xfrm>
            <a:prstGeom prst="rect">
              <a:avLst/>
            </a:prstGeom>
          </xdr:spPr>
        </xdr:pic>
      </mc:Fallback>
    </mc:AlternateContent>
    <xdr:clientData/>
  </xdr:twoCellAnchor>
  <xdr:twoCellAnchor>
    <xdr:from>
      <xdr:col>2</xdr:col>
      <xdr:colOff>895350</xdr:colOff>
      <xdr:row>10</xdr:row>
      <xdr:rowOff>400155</xdr:rowOff>
    </xdr:from>
    <xdr:to>
      <xdr:col>2</xdr:col>
      <xdr:colOff>895710</xdr:colOff>
      <xdr:row>10</xdr:row>
      <xdr:rowOff>400515</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3" name="インク 2">
              <a:extLst>
                <a:ext uri="{FF2B5EF4-FFF2-40B4-BE49-F238E27FC236}">
                  <a16:creationId xmlns:a16="http://schemas.microsoft.com/office/drawing/2014/main" id="{DD87652E-A867-4CC8-A9AF-C27E5E63500B}"/>
                </a:ext>
              </a:extLst>
            </xdr14:cNvPr>
            <xdr14:cNvContentPartPr/>
          </xdr14:nvContentPartPr>
          <xdr14:nvPr macro=""/>
          <xdr14:xfrm>
            <a:off x="4486275" y="2028930"/>
            <a:ext cx="360" cy="360"/>
          </xdr14:xfrm>
        </xdr:contentPart>
      </mc:Choice>
      <mc:Fallback xmlns="">
        <xdr:pic>
          <xdr:nvPicPr>
            <xdr:cNvPr id="10" name="インク 9"/>
            <xdr:cNvPicPr/>
          </xdr:nvPicPr>
          <xdr:blipFill>
            <a:blip xmlns:r="http://schemas.openxmlformats.org/officeDocument/2006/relationships" r:embed="rId26"/>
            <a:stretch>
              <a:fillRect/>
            </a:stretch>
          </xdr:blipFill>
          <xdr:spPr>
            <a:xfrm>
              <a:off x="4477995" y="2020650"/>
              <a:ext cx="16920" cy="16920"/>
            </a:xfrm>
            <a:prstGeom prst="rect">
              <a:avLst/>
            </a:prstGeom>
          </xdr:spPr>
        </xdr:pic>
      </mc:Fallback>
    </mc:AlternateContent>
    <xdr:clientData/>
  </xdr:twoCellAnchor>
  <xdr:twoCellAnchor editAs="oneCell">
    <xdr:from>
      <xdr:col>0</xdr:col>
      <xdr:colOff>134968</xdr:colOff>
      <xdr:row>14</xdr:row>
      <xdr:rowOff>106570</xdr:rowOff>
    </xdr:from>
    <xdr:to>
      <xdr:col>0</xdr:col>
      <xdr:colOff>584079</xdr:colOff>
      <xdr:row>14</xdr:row>
      <xdr:rowOff>555681</xdr:rowOff>
    </xdr:to>
    <xdr:pic>
      <xdr:nvPicPr>
        <xdr:cNvPr id="4" name="図 3">
          <a:extLst>
            <a:ext uri="{FF2B5EF4-FFF2-40B4-BE49-F238E27FC236}">
              <a16:creationId xmlns:a16="http://schemas.microsoft.com/office/drawing/2014/main" id="{895CBE88-DD58-4696-9C6D-E7E5530B2FA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4968" y="7840870"/>
          <a:ext cx="449111" cy="449111"/>
        </a:xfrm>
        <a:prstGeom prst="rect">
          <a:avLst/>
        </a:prstGeom>
      </xdr:spPr>
    </xdr:pic>
    <xdr:clientData/>
  </xdr:twoCellAnchor>
  <xdr:twoCellAnchor editAs="oneCell">
    <xdr:from>
      <xdr:col>0</xdr:col>
      <xdr:colOff>124905</xdr:colOff>
      <xdr:row>15</xdr:row>
      <xdr:rowOff>113491</xdr:rowOff>
    </xdr:from>
    <xdr:to>
      <xdr:col>0</xdr:col>
      <xdr:colOff>582104</xdr:colOff>
      <xdr:row>15</xdr:row>
      <xdr:rowOff>570690</xdr:rowOff>
    </xdr:to>
    <xdr:pic>
      <xdr:nvPicPr>
        <xdr:cNvPr id="5" name="図 4">
          <a:extLst>
            <a:ext uri="{FF2B5EF4-FFF2-40B4-BE49-F238E27FC236}">
              <a16:creationId xmlns:a16="http://schemas.microsoft.com/office/drawing/2014/main" id="{0703D698-A029-404E-8831-A24C5748BB0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4905" y="8476441"/>
          <a:ext cx="457199" cy="457199"/>
        </a:xfrm>
        <a:prstGeom prst="rect">
          <a:avLst/>
        </a:prstGeom>
      </xdr:spPr>
    </xdr:pic>
    <xdr:clientData/>
  </xdr:twoCellAnchor>
  <xdr:twoCellAnchor editAs="oneCell">
    <xdr:from>
      <xdr:col>0</xdr:col>
      <xdr:colOff>206673</xdr:colOff>
      <xdr:row>16</xdr:row>
      <xdr:rowOff>104106</xdr:rowOff>
    </xdr:from>
    <xdr:to>
      <xdr:col>0</xdr:col>
      <xdr:colOff>543643</xdr:colOff>
      <xdr:row>16</xdr:row>
      <xdr:rowOff>560357</xdr:rowOff>
    </xdr:to>
    <xdr:pic>
      <xdr:nvPicPr>
        <xdr:cNvPr id="6" name="図 5">
          <a:extLst>
            <a:ext uri="{FF2B5EF4-FFF2-40B4-BE49-F238E27FC236}">
              <a16:creationId xmlns:a16="http://schemas.microsoft.com/office/drawing/2014/main" id="{05BBB426-6E03-44D7-8493-3B7440FDF0F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06673" y="9095706"/>
          <a:ext cx="336970" cy="456251"/>
        </a:xfrm>
        <a:prstGeom prst="rect">
          <a:avLst/>
        </a:prstGeom>
      </xdr:spPr>
    </xdr:pic>
    <xdr:clientData/>
  </xdr:twoCellAnchor>
  <xdr:twoCellAnchor editAs="oneCell">
    <xdr:from>
      <xdr:col>0</xdr:col>
      <xdr:colOff>212900</xdr:colOff>
      <xdr:row>17</xdr:row>
      <xdr:rowOff>109781</xdr:rowOff>
    </xdr:from>
    <xdr:to>
      <xdr:col>0</xdr:col>
      <xdr:colOff>525671</xdr:colOff>
      <xdr:row>17</xdr:row>
      <xdr:rowOff>533696</xdr:rowOff>
    </xdr:to>
    <xdr:pic>
      <xdr:nvPicPr>
        <xdr:cNvPr id="7" name="図 6">
          <a:extLst>
            <a:ext uri="{FF2B5EF4-FFF2-40B4-BE49-F238E27FC236}">
              <a16:creationId xmlns:a16="http://schemas.microsoft.com/office/drawing/2014/main" id="{09E816EA-C541-494A-8320-D724B08C73F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12900" y="9730031"/>
          <a:ext cx="312771" cy="423915"/>
        </a:xfrm>
        <a:prstGeom prst="rect">
          <a:avLst/>
        </a:prstGeom>
      </xdr:spPr>
    </xdr:pic>
    <xdr:clientData/>
  </xdr:twoCellAnchor>
  <xdr:twoCellAnchor editAs="oneCell">
    <xdr:from>
      <xdr:col>0</xdr:col>
      <xdr:colOff>190501</xdr:colOff>
      <xdr:row>18</xdr:row>
      <xdr:rowOff>83796</xdr:rowOff>
    </xdr:from>
    <xdr:to>
      <xdr:col>0</xdr:col>
      <xdr:colOff>535781</xdr:colOff>
      <xdr:row>18</xdr:row>
      <xdr:rowOff>551655</xdr:rowOff>
    </xdr:to>
    <xdr:pic>
      <xdr:nvPicPr>
        <xdr:cNvPr id="8" name="図 7">
          <a:extLst>
            <a:ext uri="{FF2B5EF4-FFF2-40B4-BE49-F238E27FC236}">
              <a16:creationId xmlns:a16="http://schemas.microsoft.com/office/drawing/2014/main" id="{9B75C75B-428D-4F0A-A52E-E1CFE77867B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90501" y="10332696"/>
          <a:ext cx="345280" cy="467859"/>
        </a:xfrm>
        <a:prstGeom prst="rect">
          <a:avLst/>
        </a:prstGeom>
      </xdr:spPr>
    </xdr:pic>
    <xdr:clientData/>
  </xdr:twoCellAnchor>
  <xdr:twoCellAnchor editAs="oneCell">
    <xdr:from>
      <xdr:col>0</xdr:col>
      <xdr:colOff>267892</xdr:colOff>
      <xdr:row>27</xdr:row>
      <xdr:rowOff>83344</xdr:rowOff>
    </xdr:from>
    <xdr:to>
      <xdr:col>0</xdr:col>
      <xdr:colOff>432480</xdr:colOff>
      <xdr:row>28</xdr:row>
      <xdr:rowOff>9526</xdr:rowOff>
    </xdr:to>
    <xdr:pic>
      <xdr:nvPicPr>
        <xdr:cNvPr id="9" name="図 8">
          <a:extLst>
            <a:ext uri="{FF2B5EF4-FFF2-40B4-BE49-F238E27FC236}">
              <a16:creationId xmlns:a16="http://schemas.microsoft.com/office/drawing/2014/main" id="{0AD70542-FB3C-4B88-AEBF-EA1608F1319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67892" y="15990094"/>
          <a:ext cx="164588" cy="554832"/>
        </a:xfrm>
        <a:prstGeom prst="rect">
          <a:avLst/>
        </a:prstGeom>
      </xdr:spPr>
    </xdr:pic>
    <xdr:clientData/>
  </xdr:twoCellAnchor>
  <xdr:twoCellAnchor editAs="oneCell">
    <xdr:from>
      <xdr:col>0</xdr:col>
      <xdr:colOff>261938</xdr:colOff>
      <xdr:row>26</xdr:row>
      <xdr:rowOff>77391</xdr:rowOff>
    </xdr:from>
    <xdr:to>
      <xdr:col>0</xdr:col>
      <xdr:colOff>426526</xdr:colOff>
      <xdr:row>27</xdr:row>
      <xdr:rowOff>3572</xdr:rowOff>
    </xdr:to>
    <xdr:pic>
      <xdr:nvPicPr>
        <xdr:cNvPr id="10" name="図 9">
          <a:extLst>
            <a:ext uri="{FF2B5EF4-FFF2-40B4-BE49-F238E27FC236}">
              <a16:creationId xmlns:a16="http://schemas.microsoft.com/office/drawing/2014/main" id="{B4074FF4-64FF-45D5-A122-CBDBF7D8843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61938" y="15355491"/>
          <a:ext cx="164588" cy="554831"/>
        </a:xfrm>
        <a:prstGeom prst="rect">
          <a:avLst/>
        </a:prstGeom>
      </xdr:spPr>
    </xdr:pic>
    <xdr:clientData/>
  </xdr:twoCellAnchor>
  <xdr:twoCellAnchor editAs="oneCell">
    <xdr:from>
      <xdr:col>0</xdr:col>
      <xdr:colOff>160734</xdr:colOff>
      <xdr:row>4</xdr:row>
      <xdr:rowOff>83343</xdr:rowOff>
    </xdr:from>
    <xdr:to>
      <xdr:col>0</xdr:col>
      <xdr:colOff>548775</xdr:colOff>
      <xdr:row>4</xdr:row>
      <xdr:rowOff>601265</xdr:rowOff>
    </xdr:to>
    <xdr:pic>
      <xdr:nvPicPr>
        <xdr:cNvPr id="11" name="図 10">
          <a:extLst>
            <a:ext uri="{FF2B5EF4-FFF2-40B4-BE49-F238E27FC236}">
              <a16:creationId xmlns:a16="http://schemas.microsoft.com/office/drawing/2014/main" id="{7C231441-9949-41C5-9A7F-BA507CF8B8C6}"/>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1875" t="12759" r="22982" b="13640"/>
        <a:stretch/>
      </xdr:blipFill>
      <xdr:spPr>
        <a:xfrm>
          <a:off x="160734" y="1788318"/>
          <a:ext cx="388041" cy="517922"/>
        </a:xfrm>
        <a:prstGeom prst="rect">
          <a:avLst/>
        </a:prstGeom>
      </xdr:spPr>
    </xdr:pic>
    <xdr:clientData/>
  </xdr:twoCellAnchor>
  <xdr:twoCellAnchor editAs="oneCell">
    <xdr:from>
      <xdr:col>0</xdr:col>
      <xdr:colOff>154781</xdr:colOff>
      <xdr:row>8</xdr:row>
      <xdr:rowOff>89296</xdr:rowOff>
    </xdr:from>
    <xdr:to>
      <xdr:col>0</xdr:col>
      <xdr:colOff>530768</xdr:colOff>
      <xdr:row>8</xdr:row>
      <xdr:rowOff>595312</xdr:rowOff>
    </xdr:to>
    <xdr:pic>
      <xdr:nvPicPr>
        <xdr:cNvPr id="12" name="図 11">
          <a:extLst>
            <a:ext uri="{FF2B5EF4-FFF2-40B4-BE49-F238E27FC236}">
              <a16:creationId xmlns:a16="http://schemas.microsoft.com/office/drawing/2014/main" id="{6EAF87CD-C9CB-4CE4-A97E-C0F6C0E60BE2}"/>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330" t="12989" r="22982" b="13411"/>
        <a:stretch/>
      </xdr:blipFill>
      <xdr:spPr>
        <a:xfrm>
          <a:off x="154781" y="4308871"/>
          <a:ext cx="375987" cy="506016"/>
        </a:xfrm>
        <a:prstGeom prst="rect">
          <a:avLst/>
        </a:prstGeom>
      </xdr:spPr>
    </xdr:pic>
    <xdr:clientData/>
  </xdr:twoCellAnchor>
  <xdr:twoCellAnchor editAs="oneCell">
    <xdr:from>
      <xdr:col>0</xdr:col>
      <xdr:colOff>166687</xdr:colOff>
      <xdr:row>12</xdr:row>
      <xdr:rowOff>83343</xdr:rowOff>
    </xdr:from>
    <xdr:to>
      <xdr:col>0</xdr:col>
      <xdr:colOff>553765</xdr:colOff>
      <xdr:row>12</xdr:row>
      <xdr:rowOff>607219</xdr:rowOff>
    </xdr:to>
    <xdr:pic>
      <xdr:nvPicPr>
        <xdr:cNvPr id="13" name="図 12">
          <a:extLst>
            <a:ext uri="{FF2B5EF4-FFF2-40B4-BE49-F238E27FC236}">
              <a16:creationId xmlns:a16="http://schemas.microsoft.com/office/drawing/2014/main" id="{BE90ECB6-0B0D-4F8B-8F43-8EE4997684BA}"/>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21192" t="11622" r="22070" b="11588"/>
        <a:stretch/>
      </xdr:blipFill>
      <xdr:spPr>
        <a:xfrm>
          <a:off x="166687" y="6817518"/>
          <a:ext cx="387078" cy="523876"/>
        </a:xfrm>
        <a:prstGeom prst="rect">
          <a:avLst/>
        </a:prstGeom>
      </xdr:spPr>
    </xdr:pic>
    <xdr:clientData/>
  </xdr:twoCellAnchor>
  <xdr:twoCellAnchor editAs="oneCell">
    <xdr:from>
      <xdr:col>0</xdr:col>
      <xdr:colOff>142875</xdr:colOff>
      <xdr:row>10</xdr:row>
      <xdr:rowOff>69421</xdr:rowOff>
    </xdr:from>
    <xdr:to>
      <xdr:col>0</xdr:col>
      <xdr:colOff>517922</xdr:colOff>
      <xdr:row>10</xdr:row>
      <xdr:rowOff>571500</xdr:rowOff>
    </xdr:to>
    <xdr:pic>
      <xdr:nvPicPr>
        <xdr:cNvPr id="14" name="図 13">
          <a:extLst>
            <a:ext uri="{FF2B5EF4-FFF2-40B4-BE49-F238E27FC236}">
              <a16:creationId xmlns:a16="http://schemas.microsoft.com/office/drawing/2014/main" id="{C47AB4E9-59E7-4E61-9BD8-C65919B4433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21419" t="11621" r="22070" b="12728"/>
        <a:stretch/>
      </xdr:blipFill>
      <xdr:spPr>
        <a:xfrm>
          <a:off x="142875" y="5546296"/>
          <a:ext cx="375047" cy="502079"/>
        </a:xfrm>
        <a:prstGeom prst="rect">
          <a:avLst/>
        </a:prstGeom>
      </xdr:spPr>
    </xdr:pic>
    <xdr:clientData/>
  </xdr:twoCellAnchor>
  <xdr:twoCellAnchor editAs="oneCell">
    <xdr:from>
      <xdr:col>0</xdr:col>
      <xdr:colOff>142875</xdr:colOff>
      <xdr:row>6</xdr:row>
      <xdr:rowOff>47623</xdr:rowOff>
    </xdr:from>
    <xdr:to>
      <xdr:col>0</xdr:col>
      <xdr:colOff>560803</xdr:colOff>
      <xdr:row>6</xdr:row>
      <xdr:rowOff>595310</xdr:rowOff>
    </xdr:to>
    <xdr:pic>
      <xdr:nvPicPr>
        <xdr:cNvPr id="15" name="図 14">
          <a:extLst>
            <a:ext uri="{FF2B5EF4-FFF2-40B4-BE49-F238E27FC236}">
              <a16:creationId xmlns:a16="http://schemas.microsoft.com/office/drawing/2014/main" id="{C97CBDE5-2857-4B7E-9CCD-A5593C07A9BB}"/>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1419" t="12990" r="22070" b="12955"/>
        <a:stretch/>
      </xdr:blipFill>
      <xdr:spPr>
        <a:xfrm>
          <a:off x="142875" y="3009898"/>
          <a:ext cx="417928" cy="547687"/>
        </a:xfrm>
        <a:prstGeom prst="rect">
          <a:avLst/>
        </a:prstGeom>
      </xdr:spPr>
    </xdr:pic>
    <xdr:clientData/>
  </xdr:twoCellAnchor>
  <xdr:twoCellAnchor editAs="oneCell">
    <xdr:from>
      <xdr:col>0</xdr:col>
      <xdr:colOff>107156</xdr:colOff>
      <xdr:row>11</xdr:row>
      <xdr:rowOff>103871</xdr:rowOff>
    </xdr:from>
    <xdr:to>
      <xdr:col>0</xdr:col>
      <xdr:colOff>577453</xdr:colOff>
      <xdr:row>11</xdr:row>
      <xdr:rowOff>541734</xdr:rowOff>
    </xdr:to>
    <xdr:pic>
      <xdr:nvPicPr>
        <xdr:cNvPr id="16" name="図 15">
          <a:extLst>
            <a:ext uri="{FF2B5EF4-FFF2-40B4-BE49-F238E27FC236}">
              <a16:creationId xmlns:a16="http://schemas.microsoft.com/office/drawing/2014/main" id="{03A4A1A1-A3D8-4028-A2A5-C0BC326EC58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0254" t="13216" r="10449" b="12956"/>
        <a:stretch/>
      </xdr:blipFill>
      <xdr:spPr>
        <a:xfrm>
          <a:off x="107156" y="6209396"/>
          <a:ext cx="470297" cy="437863"/>
        </a:xfrm>
        <a:prstGeom prst="rect">
          <a:avLst/>
        </a:prstGeom>
      </xdr:spPr>
    </xdr:pic>
    <xdr:clientData/>
  </xdr:twoCellAnchor>
  <xdr:twoCellAnchor editAs="oneCell">
    <xdr:from>
      <xdr:col>0</xdr:col>
      <xdr:colOff>119062</xdr:colOff>
      <xdr:row>9</xdr:row>
      <xdr:rowOff>111540</xdr:rowOff>
    </xdr:from>
    <xdr:to>
      <xdr:col>0</xdr:col>
      <xdr:colOff>597693</xdr:colOff>
      <xdr:row>9</xdr:row>
      <xdr:rowOff>559592</xdr:rowOff>
    </xdr:to>
    <xdr:pic>
      <xdr:nvPicPr>
        <xdr:cNvPr id="17" name="図 16">
          <a:extLst>
            <a:ext uri="{FF2B5EF4-FFF2-40B4-BE49-F238E27FC236}">
              <a16:creationId xmlns:a16="http://schemas.microsoft.com/office/drawing/2014/main" id="{CAE02093-B406-47C1-94BC-497D92D285D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10209" t="12261" r="9355" b="13911"/>
        <a:stretch/>
      </xdr:blipFill>
      <xdr:spPr>
        <a:xfrm>
          <a:off x="119062" y="4959765"/>
          <a:ext cx="488156" cy="448052"/>
        </a:xfrm>
        <a:prstGeom prst="rect">
          <a:avLst/>
        </a:prstGeom>
      </xdr:spPr>
    </xdr:pic>
    <xdr:clientData/>
  </xdr:twoCellAnchor>
  <xdr:twoCellAnchor editAs="oneCell">
    <xdr:from>
      <xdr:col>0</xdr:col>
      <xdr:colOff>113107</xdr:colOff>
      <xdr:row>7</xdr:row>
      <xdr:rowOff>108808</xdr:rowOff>
    </xdr:from>
    <xdr:to>
      <xdr:col>0</xdr:col>
      <xdr:colOff>584106</xdr:colOff>
      <xdr:row>7</xdr:row>
      <xdr:rowOff>553640</xdr:rowOff>
    </xdr:to>
    <xdr:pic>
      <xdr:nvPicPr>
        <xdr:cNvPr id="18" name="図 17">
          <a:extLst>
            <a:ext uri="{FF2B5EF4-FFF2-40B4-BE49-F238E27FC236}">
              <a16:creationId xmlns:a16="http://schemas.microsoft.com/office/drawing/2014/main" id="{5A4E192B-7CE3-4318-8C65-045B2B5DE70C}"/>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10848" t="12899" r="11222" b="13501"/>
        <a:stretch/>
      </xdr:blipFill>
      <xdr:spPr>
        <a:xfrm>
          <a:off x="113107" y="3699733"/>
          <a:ext cx="470999" cy="444832"/>
        </a:xfrm>
        <a:prstGeom prst="rect">
          <a:avLst/>
        </a:prstGeom>
      </xdr:spPr>
    </xdr:pic>
    <xdr:clientData/>
  </xdr:twoCellAnchor>
  <xdr:twoCellAnchor editAs="oneCell">
    <xdr:from>
      <xdr:col>0</xdr:col>
      <xdr:colOff>101201</xdr:colOff>
      <xdr:row>5</xdr:row>
      <xdr:rowOff>83343</xdr:rowOff>
    </xdr:from>
    <xdr:to>
      <xdr:col>0</xdr:col>
      <xdr:colOff>597693</xdr:colOff>
      <xdr:row>5</xdr:row>
      <xdr:rowOff>554159</xdr:rowOff>
    </xdr:to>
    <xdr:pic>
      <xdr:nvPicPr>
        <xdr:cNvPr id="19" name="図 18">
          <a:extLst>
            <a:ext uri="{FF2B5EF4-FFF2-40B4-BE49-F238E27FC236}">
              <a16:creationId xmlns:a16="http://schemas.microsoft.com/office/drawing/2014/main" id="{D3B63710-380E-4817-98A1-CDF87C7BCD72}"/>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10803" t="12626" r="10583" b="14229"/>
        <a:stretch/>
      </xdr:blipFill>
      <xdr:spPr>
        <a:xfrm>
          <a:off x="101201" y="2416968"/>
          <a:ext cx="506017" cy="470816"/>
        </a:xfrm>
        <a:prstGeom prst="rect">
          <a:avLst/>
        </a:prstGeom>
      </xdr:spPr>
    </xdr:pic>
    <xdr:clientData/>
  </xdr:twoCellAnchor>
  <xdr:twoCellAnchor editAs="oneCell">
    <xdr:from>
      <xdr:col>0</xdr:col>
      <xdr:colOff>125014</xdr:colOff>
      <xdr:row>3</xdr:row>
      <xdr:rowOff>142874</xdr:rowOff>
    </xdr:from>
    <xdr:to>
      <xdr:col>0</xdr:col>
      <xdr:colOff>582492</xdr:colOff>
      <xdr:row>3</xdr:row>
      <xdr:rowOff>541733</xdr:rowOff>
    </xdr:to>
    <xdr:pic>
      <xdr:nvPicPr>
        <xdr:cNvPr id="20" name="図 19">
          <a:extLst>
            <a:ext uri="{FF2B5EF4-FFF2-40B4-BE49-F238E27FC236}">
              <a16:creationId xmlns:a16="http://schemas.microsoft.com/office/drawing/2014/main" id="{5785DA4C-0D01-4A95-A3EA-2050C6F62462}"/>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10302" t="13949" r="7894" b="14730"/>
        <a:stretch/>
      </xdr:blipFill>
      <xdr:spPr>
        <a:xfrm>
          <a:off x="125014" y="1219199"/>
          <a:ext cx="457478" cy="398859"/>
        </a:xfrm>
        <a:prstGeom prst="rect">
          <a:avLst/>
        </a:prstGeom>
      </xdr:spPr>
    </xdr:pic>
    <xdr:clientData/>
  </xdr:twoCellAnchor>
  <xdr:twoCellAnchor editAs="oneCell">
    <xdr:from>
      <xdr:col>0</xdr:col>
      <xdr:colOff>113108</xdr:colOff>
      <xdr:row>29</xdr:row>
      <xdr:rowOff>237746</xdr:rowOff>
    </xdr:from>
    <xdr:to>
      <xdr:col>0</xdr:col>
      <xdr:colOff>535780</xdr:colOff>
      <xdr:row>29</xdr:row>
      <xdr:rowOff>559593</xdr:rowOff>
    </xdr:to>
    <xdr:pic>
      <xdr:nvPicPr>
        <xdr:cNvPr id="21" name="図 20">
          <a:extLst>
            <a:ext uri="{FF2B5EF4-FFF2-40B4-BE49-F238E27FC236}">
              <a16:creationId xmlns:a16="http://schemas.microsoft.com/office/drawing/2014/main" id="{46E27C8C-4287-45AA-857C-5ACC181579FB}"/>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3404" t="21753" r="13066" b="22258"/>
        <a:stretch/>
      </xdr:blipFill>
      <xdr:spPr>
        <a:xfrm>
          <a:off x="113108" y="17401796"/>
          <a:ext cx="422672" cy="321847"/>
        </a:xfrm>
        <a:prstGeom prst="rect">
          <a:avLst/>
        </a:prstGeom>
      </xdr:spPr>
    </xdr:pic>
    <xdr:clientData/>
  </xdr:twoCellAnchor>
  <xdr:twoCellAnchor editAs="oneCell">
    <xdr:from>
      <xdr:col>0</xdr:col>
      <xdr:colOff>255983</xdr:colOff>
      <xdr:row>28</xdr:row>
      <xdr:rowOff>113108</xdr:rowOff>
    </xdr:from>
    <xdr:to>
      <xdr:col>0</xdr:col>
      <xdr:colOff>437156</xdr:colOff>
      <xdr:row>29</xdr:row>
      <xdr:rowOff>3566</xdr:rowOff>
    </xdr:to>
    <xdr:pic>
      <xdr:nvPicPr>
        <xdr:cNvPr id="22" name="図 21">
          <a:extLst>
            <a:ext uri="{FF2B5EF4-FFF2-40B4-BE49-F238E27FC236}">
              <a16:creationId xmlns:a16="http://schemas.microsoft.com/office/drawing/2014/main" id="{7E217E08-F3AA-451C-BFA9-A2AE3ACB396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55983" y="16648508"/>
          <a:ext cx="181173" cy="519108"/>
        </a:xfrm>
        <a:prstGeom prst="rect">
          <a:avLst/>
        </a:prstGeom>
      </xdr:spPr>
    </xdr:pic>
    <xdr:clientData/>
  </xdr:twoCellAnchor>
  <xdr:twoCellAnchor editAs="oneCell">
    <xdr:from>
      <xdr:col>0</xdr:col>
      <xdr:colOff>136922</xdr:colOff>
      <xdr:row>31</xdr:row>
      <xdr:rowOff>205326</xdr:rowOff>
    </xdr:from>
    <xdr:to>
      <xdr:col>0</xdr:col>
      <xdr:colOff>571499</xdr:colOff>
      <xdr:row>31</xdr:row>
      <xdr:rowOff>539354</xdr:rowOff>
    </xdr:to>
    <xdr:pic>
      <xdr:nvPicPr>
        <xdr:cNvPr id="23" name="図 22">
          <a:extLst>
            <a:ext uri="{FF2B5EF4-FFF2-40B4-BE49-F238E27FC236}">
              <a16:creationId xmlns:a16="http://schemas.microsoft.com/office/drawing/2014/main" id="{461463F9-2A2C-4B67-BDE2-804CBC9D63EA}"/>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36922" y="18626676"/>
          <a:ext cx="434577" cy="334028"/>
        </a:xfrm>
        <a:prstGeom prst="rect">
          <a:avLst/>
        </a:prstGeom>
      </xdr:spPr>
    </xdr:pic>
    <xdr:clientData/>
  </xdr:twoCellAnchor>
  <xdr:twoCellAnchor editAs="oneCell">
    <xdr:from>
      <xdr:col>0</xdr:col>
      <xdr:colOff>255985</xdr:colOff>
      <xdr:row>30</xdr:row>
      <xdr:rowOff>106389</xdr:rowOff>
    </xdr:from>
    <xdr:to>
      <xdr:col>0</xdr:col>
      <xdr:colOff>428625</xdr:colOff>
      <xdr:row>30</xdr:row>
      <xdr:rowOff>602456</xdr:rowOff>
    </xdr:to>
    <xdr:pic>
      <xdr:nvPicPr>
        <xdr:cNvPr id="24" name="図 23">
          <a:extLst>
            <a:ext uri="{FF2B5EF4-FFF2-40B4-BE49-F238E27FC236}">
              <a16:creationId xmlns:a16="http://schemas.microsoft.com/office/drawing/2014/main" id="{97301BA2-E208-4A0D-8256-BD097209BAC4}"/>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55985" y="17899089"/>
          <a:ext cx="172640" cy="496067"/>
        </a:xfrm>
        <a:prstGeom prst="rect">
          <a:avLst/>
        </a:prstGeom>
      </xdr:spPr>
    </xdr:pic>
    <xdr:clientData/>
  </xdr:twoCellAnchor>
  <xdr:twoCellAnchor editAs="oneCell">
    <xdr:from>
      <xdr:col>0</xdr:col>
      <xdr:colOff>255985</xdr:colOff>
      <xdr:row>33</xdr:row>
      <xdr:rowOff>100435</xdr:rowOff>
    </xdr:from>
    <xdr:to>
      <xdr:col>0</xdr:col>
      <xdr:colOff>428625</xdr:colOff>
      <xdr:row>33</xdr:row>
      <xdr:rowOff>596502</xdr:rowOff>
    </xdr:to>
    <xdr:pic>
      <xdr:nvPicPr>
        <xdr:cNvPr id="25" name="図 24">
          <a:extLst>
            <a:ext uri="{FF2B5EF4-FFF2-40B4-BE49-F238E27FC236}">
              <a16:creationId xmlns:a16="http://schemas.microsoft.com/office/drawing/2014/main" id="{4A54D455-512A-4690-9AE2-C37E0A5C6A8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55985" y="19779085"/>
          <a:ext cx="172640" cy="496067"/>
        </a:xfrm>
        <a:prstGeom prst="rect">
          <a:avLst/>
        </a:prstGeom>
      </xdr:spPr>
    </xdr:pic>
    <xdr:clientData/>
  </xdr:twoCellAnchor>
  <xdr:twoCellAnchor editAs="oneCell">
    <xdr:from>
      <xdr:col>0</xdr:col>
      <xdr:colOff>297657</xdr:colOff>
      <xdr:row>32</xdr:row>
      <xdr:rowOff>53295</xdr:rowOff>
    </xdr:from>
    <xdr:to>
      <xdr:col>0</xdr:col>
      <xdr:colOff>428625</xdr:colOff>
      <xdr:row>32</xdr:row>
      <xdr:rowOff>583404</xdr:rowOff>
    </xdr:to>
    <xdr:pic>
      <xdr:nvPicPr>
        <xdr:cNvPr id="26" name="図 25">
          <a:extLst>
            <a:ext uri="{FF2B5EF4-FFF2-40B4-BE49-F238E27FC236}">
              <a16:creationId xmlns:a16="http://schemas.microsoft.com/office/drawing/2014/main" id="{79E33EBC-AF81-4D24-BFA0-DD2E8990B6B2}"/>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97657" y="19103295"/>
          <a:ext cx="130968" cy="530109"/>
        </a:xfrm>
        <a:prstGeom prst="rect">
          <a:avLst/>
        </a:prstGeom>
      </xdr:spPr>
    </xdr:pic>
    <xdr:clientData/>
  </xdr:twoCellAnchor>
  <xdr:twoCellAnchor editAs="oneCell">
    <xdr:from>
      <xdr:col>0</xdr:col>
      <xdr:colOff>238124</xdr:colOff>
      <xdr:row>35</xdr:row>
      <xdr:rowOff>69543</xdr:rowOff>
    </xdr:from>
    <xdr:to>
      <xdr:col>0</xdr:col>
      <xdr:colOff>434577</xdr:colOff>
      <xdr:row>35</xdr:row>
      <xdr:rowOff>600830</xdr:rowOff>
    </xdr:to>
    <xdr:pic>
      <xdr:nvPicPr>
        <xdr:cNvPr id="27" name="図 26">
          <a:extLst>
            <a:ext uri="{FF2B5EF4-FFF2-40B4-BE49-F238E27FC236}">
              <a16:creationId xmlns:a16="http://schemas.microsoft.com/office/drawing/2014/main" id="{75E4EE79-E3A5-4029-9915-A16CDC50B1F1}"/>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30989" t="911" r="32780" b="1107"/>
        <a:stretch/>
      </xdr:blipFill>
      <xdr:spPr>
        <a:xfrm>
          <a:off x="238124" y="21005493"/>
          <a:ext cx="196453" cy="531287"/>
        </a:xfrm>
        <a:prstGeom prst="rect">
          <a:avLst/>
        </a:prstGeom>
      </xdr:spPr>
    </xdr:pic>
    <xdr:clientData/>
  </xdr:twoCellAnchor>
  <xdr:twoCellAnchor editAs="oneCell">
    <xdr:from>
      <xdr:col>0</xdr:col>
      <xdr:colOff>255983</xdr:colOff>
      <xdr:row>34</xdr:row>
      <xdr:rowOff>59098</xdr:rowOff>
    </xdr:from>
    <xdr:to>
      <xdr:col>0</xdr:col>
      <xdr:colOff>426028</xdr:colOff>
      <xdr:row>35</xdr:row>
      <xdr:rowOff>17664</xdr:rowOff>
    </xdr:to>
    <xdr:pic>
      <xdr:nvPicPr>
        <xdr:cNvPr id="28" name="図 27">
          <a:extLst>
            <a:ext uri="{FF2B5EF4-FFF2-40B4-BE49-F238E27FC236}">
              <a16:creationId xmlns:a16="http://schemas.microsoft.com/office/drawing/2014/main" id="{27318757-BB19-4A1E-AF9B-B31F0D140D3B}"/>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36458" t="1139" r="35515" b="2702"/>
        <a:stretch/>
      </xdr:blipFill>
      <xdr:spPr>
        <a:xfrm>
          <a:off x="255983" y="20366398"/>
          <a:ext cx="170045" cy="587216"/>
        </a:xfrm>
        <a:prstGeom prst="rect">
          <a:avLst/>
        </a:prstGeom>
      </xdr:spPr>
    </xdr:pic>
    <xdr:clientData/>
  </xdr:twoCellAnchor>
  <xdr:twoCellAnchor editAs="oneCell">
    <xdr:from>
      <xdr:col>0</xdr:col>
      <xdr:colOff>154782</xdr:colOff>
      <xdr:row>20</xdr:row>
      <xdr:rowOff>90782</xdr:rowOff>
    </xdr:from>
    <xdr:to>
      <xdr:col>0</xdr:col>
      <xdr:colOff>541734</xdr:colOff>
      <xdr:row>20</xdr:row>
      <xdr:rowOff>615552</xdr:rowOff>
    </xdr:to>
    <xdr:pic>
      <xdr:nvPicPr>
        <xdr:cNvPr id="29" name="図 28">
          <a:extLst>
            <a:ext uri="{FF2B5EF4-FFF2-40B4-BE49-F238E27FC236}">
              <a16:creationId xmlns:a16="http://schemas.microsoft.com/office/drawing/2014/main" id="{B8944576-38CF-4D9B-A02A-323AC5034318}"/>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54782" y="11596982"/>
          <a:ext cx="386952" cy="524770"/>
        </a:xfrm>
        <a:prstGeom prst="rect">
          <a:avLst/>
        </a:prstGeom>
      </xdr:spPr>
    </xdr:pic>
    <xdr:clientData/>
  </xdr:twoCellAnchor>
  <xdr:twoCellAnchor editAs="oneCell">
    <xdr:from>
      <xdr:col>0</xdr:col>
      <xdr:colOff>172640</xdr:colOff>
      <xdr:row>19</xdr:row>
      <xdr:rowOff>77391</xdr:rowOff>
    </xdr:from>
    <xdr:to>
      <xdr:col>0</xdr:col>
      <xdr:colOff>567652</xdr:colOff>
      <xdr:row>19</xdr:row>
      <xdr:rowOff>607219</xdr:rowOff>
    </xdr:to>
    <xdr:pic>
      <xdr:nvPicPr>
        <xdr:cNvPr id="30" name="図 29">
          <a:extLst>
            <a:ext uri="{FF2B5EF4-FFF2-40B4-BE49-F238E27FC236}">
              <a16:creationId xmlns:a16="http://schemas.microsoft.com/office/drawing/2014/main" id="{28DDB1C0-61A1-4AA8-B18A-2C6A48A5B291}"/>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l="18685" t="4557" r="14551" b="5893"/>
        <a:stretch/>
      </xdr:blipFill>
      <xdr:spPr>
        <a:xfrm>
          <a:off x="172640" y="10954941"/>
          <a:ext cx="395012" cy="529828"/>
        </a:xfrm>
        <a:prstGeom prst="rect">
          <a:avLst/>
        </a:prstGeom>
      </xdr:spPr>
    </xdr:pic>
    <xdr:clientData/>
  </xdr:twoCellAnchor>
  <xdr:oneCellAnchor>
    <xdr:from>
      <xdr:col>0</xdr:col>
      <xdr:colOff>209085</xdr:colOff>
      <xdr:row>21</xdr:row>
      <xdr:rowOff>52270</xdr:rowOff>
    </xdr:from>
    <xdr:ext cx="339962" cy="546643"/>
    <xdr:pic>
      <xdr:nvPicPr>
        <xdr:cNvPr id="31" name="図 30">
          <a:extLst>
            <a:ext uri="{FF2B5EF4-FFF2-40B4-BE49-F238E27FC236}">
              <a16:creationId xmlns:a16="http://schemas.microsoft.com/office/drawing/2014/main" id="{492FB305-1848-415B-A992-003A8696EC08}"/>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09085" y="12187120"/>
          <a:ext cx="339962" cy="546643"/>
        </a:xfrm>
        <a:prstGeom prst="rect">
          <a:avLst/>
        </a:prstGeom>
      </xdr:spPr>
    </xdr:pic>
    <xdr:clientData/>
  </xdr:oneCellAnchor>
  <xdr:twoCellAnchor editAs="oneCell">
    <xdr:from>
      <xdr:col>0</xdr:col>
      <xdr:colOff>183073</xdr:colOff>
      <xdr:row>22</xdr:row>
      <xdr:rowOff>57396</xdr:rowOff>
    </xdr:from>
    <xdr:to>
      <xdr:col>0</xdr:col>
      <xdr:colOff>583342</xdr:colOff>
      <xdr:row>22</xdr:row>
      <xdr:rowOff>590149</xdr:rowOff>
    </xdr:to>
    <xdr:pic>
      <xdr:nvPicPr>
        <xdr:cNvPr id="32" name="図 31">
          <a:extLst>
            <a:ext uri="{FF2B5EF4-FFF2-40B4-BE49-F238E27FC236}">
              <a16:creationId xmlns:a16="http://schemas.microsoft.com/office/drawing/2014/main" id="{ECA3259A-3A4B-4BAD-B64C-3423F59664A6}"/>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83073" y="12820896"/>
          <a:ext cx="400269" cy="532753"/>
        </a:xfrm>
        <a:prstGeom prst="rect">
          <a:avLst/>
        </a:prstGeom>
      </xdr:spPr>
    </xdr:pic>
    <xdr:clientData/>
  </xdr:twoCellAnchor>
  <xdr:twoCellAnchor editAs="oneCell">
    <xdr:from>
      <xdr:col>0</xdr:col>
      <xdr:colOff>161094</xdr:colOff>
      <xdr:row>23</xdr:row>
      <xdr:rowOff>48646</xdr:rowOff>
    </xdr:from>
    <xdr:to>
      <xdr:col>0</xdr:col>
      <xdr:colOff>561363</xdr:colOff>
      <xdr:row>23</xdr:row>
      <xdr:rowOff>581399</xdr:rowOff>
    </xdr:to>
    <xdr:pic>
      <xdr:nvPicPr>
        <xdr:cNvPr id="33" name="図 32">
          <a:extLst>
            <a:ext uri="{FF2B5EF4-FFF2-40B4-BE49-F238E27FC236}">
              <a16:creationId xmlns:a16="http://schemas.microsoft.com/office/drawing/2014/main" id="{9D338F8D-BCDF-47EC-B976-7B925F107F58}"/>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61094" y="13440796"/>
          <a:ext cx="400269" cy="532753"/>
        </a:xfrm>
        <a:prstGeom prst="rect">
          <a:avLst/>
        </a:prstGeom>
      </xdr:spPr>
    </xdr:pic>
    <xdr:clientData/>
  </xdr:twoCellAnchor>
  <xdr:twoCellAnchor editAs="oneCell">
    <xdr:from>
      <xdr:col>0</xdr:col>
      <xdr:colOff>152344</xdr:colOff>
      <xdr:row>24</xdr:row>
      <xdr:rowOff>66354</xdr:rowOff>
    </xdr:from>
    <xdr:to>
      <xdr:col>0</xdr:col>
      <xdr:colOff>552614</xdr:colOff>
      <xdr:row>24</xdr:row>
      <xdr:rowOff>601926</xdr:rowOff>
    </xdr:to>
    <xdr:pic>
      <xdr:nvPicPr>
        <xdr:cNvPr id="34" name="図 33">
          <a:extLst>
            <a:ext uri="{FF2B5EF4-FFF2-40B4-BE49-F238E27FC236}">
              <a16:creationId xmlns:a16="http://schemas.microsoft.com/office/drawing/2014/main" id="{864B635D-9524-40DA-82C9-3A26D05F5DE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52344" y="14087154"/>
          <a:ext cx="400270" cy="535572"/>
        </a:xfrm>
        <a:prstGeom prst="rect">
          <a:avLst/>
        </a:prstGeom>
      </xdr:spPr>
    </xdr:pic>
    <xdr:clientData/>
  </xdr:twoCellAnchor>
  <xdr:twoCellAnchor editAs="oneCell">
    <xdr:from>
      <xdr:col>0</xdr:col>
      <xdr:colOff>132291</xdr:colOff>
      <xdr:row>25</xdr:row>
      <xdr:rowOff>145521</xdr:rowOff>
    </xdr:from>
    <xdr:to>
      <xdr:col>0</xdr:col>
      <xdr:colOff>510344</xdr:colOff>
      <xdr:row>25</xdr:row>
      <xdr:rowOff>523574</xdr:rowOff>
    </xdr:to>
    <xdr:pic>
      <xdr:nvPicPr>
        <xdr:cNvPr id="35" name="図 34">
          <a:extLst>
            <a:ext uri="{FF2B5EF4-FFF2-40B4-BE49-F238E27FC236}">
              <a16:creationId xmlns:a16="http://schemas.microsoft.com/office/drawing/2014/main" id="{6B00AFA6-8B56-49EA-8650-FF39B1435D53}"/>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291" y="14794971"/>
          <a:ext cx="378053" cy="3780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9</xdr:row>
      <xdr:rowOff>234142</xdr:rowOff>
    </xdr:to>
    <xdr:pic>
      <xdr:nvPicPr>
        <xdr:cNvPr id="2" name="図 1" descr="お試しホワイトリフトマスクセット(初回限定)">
          <a:extLst>
            <a:ext uri="{FF2B5EF4-FFF2-40B4-BE49-F238E27FC236}">
              <a16:creationId xmlns:a16="http://schemas.microsoft.com/office/drawing/2014/main" id="{51D00F45-391C-489A-9FA8-E79AD44ECA7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3035342" y="67174396"/>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52205</xdr:rowOff>
    </xdr:to>
    <xdr:pic>
      <xdr:nvPicPr>
        <xdr:cNvPr id="3" name="図 2" descr="プロフェッショナルアミノ コンディショナー1000ml">
          <a:extLst>
            <a:ext uri="{FF2B5EF4-FFF2-40B4-BE49-F238E27FC236}">
              <a16:creationId xmlns:a16="http://schemas.microsoft.com/office/drawing/2014/main" id="{8799CF87-43A5-4ED7-AD4A-183B6084BA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748363" y="7694725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29216</xdr:rowOff>
    </xdr:to>
    <xdr:pic>
      <xdr:nvPicPr>
        <xdr:cNvPr id="4" name="図 3" descr="プロフェッショナルアミノ海藻シャンプ 1000ml">
          <a:extLst>
            <a:ext uri="{FF2B5EF4-FFF2-40B4-BE49-F238E27FC236}">
              <a16:creationId xmlns:a16="http://schemas.microsoft.com/office/drawing/2014/main" id="{73CD72CB-650D-447D-80C1-A33B5C530A9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052985" y="7695749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39458</xdr:rowOff>
    </xdr:to>
    <xdr:pic>
      <xdr:nvPicPr>
        <xdr:cNvPr id="5" name="図 4" descr="プロフェッショナルアミノ海藻ヘアパック 800g">
          <a:extLst>
            <a:ext uri="{FF2B5EF4-FFF2-40B4-BE49-F238E27FC236}">
              <a16:creationId xmlns:a16="http://schemas.microsoft.com/office/drawing/2014/main" id="{EC93C2F2-3780-4199-9A8A-2EFF4270DAF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543684" y="7691652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181797</xdr:rowOff>
    </xdr:to>
    <xdr:pic>
      <xdr:nvPicPr>
        <xdr:cNvPr id="6" name="図 5">
          <a:extLst>
            <a:ext uri="{FF2B5EF4-FFF2-40B4-BE49-F238E27FC236}">
              <a16:creationId xmlns:a16="http://schemas.microsoft.com/office/drawing/2014/main" id="{4B95E5DE-682C-464A-B191-79464A46D4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768848" y="100456078"/>
          <a:ext cx="395340" cy="9247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9</xdr:row>
      <xdr:rowOff>145242</xdr:rowOff>
    </xdr:to>
    <xdr:pic>
      <xdr:nvPicPr>
        <xdr:cNvPr id="2" name="図 1" descr="お試しホワイトリフトマスクセット(初回限定)">
          <a:extLst>
            <a:ext uri="{FF2B5EF4-FFF2-40B4-BE49-F238E27FC236}">
              <a16:creationId xmlns:a16="http://schemas.microsoft.com/office/drawing/2014/main" id="{DA6B50F7-586F-4644-866A-954E75ECD982}"/>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01542" y="857250"/>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52206</xdr:rowOff>
    </xdr:to>
    <xdr:pic>
      <xdr:nvPicPr>
        <xdr:cNvPr id="3" name="図 2" descr="プロフェッショナルアミノ コンディショナー1000ml">
          <a:extLst>
            <a:ext uri="{FF2B5EF4-FFF2-40B4-BE49-F238E27FC236}">
              <a16:creationId xmlns:a16="http://schemas.microsoft.com/office/drawing/2014/main" id="{B22BAD0F-C3B0-4451-9C8A-7572ADCB35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4563" y="438580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29217</xdr:rowOff>
    </xdr:to>
    <xdr:pic>
      <xdr:nvPicPr>
        <xdr:cNvPr id="4" name="図 3" descr="プロフェッショナルアミノ海藻シャンプ 1000ml">
          <a:extLst>
            <a:ext uri="{FF2B5EF4-FFF2-40B4-BE49-F238E27FC236}">
              <a16:creationId xmlns:a16="http://schemas.microsoft.com/office/drawing/2014/main" id="{DCF6375C-B3B2-40DA-9F96-CF5FE4D4DC9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19185" y="439604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39459</xdr:rowOff>
    </xdr:to>
    <xdr:pic>
      <xdr:nvPicPr>
        <xdr:cNvPr id="5" name="図 4" descr="プロフェッショナルアミノ海藻ヘアパック 800g">
          <a:extLst>
            <a:ext uri="{FF2B5EF4-FFF2-40B4-BE49-F238E27FC236}">
              <a16:creationId xmlns:a16="http://schemas.microsoft.com/office/drawing/2014/main" id="{B09A1B66-6006-49B8-9DB8-05782BE2EB9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09884" y="435507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48447</xdr:rowOff>
    </xdr:to>
    <xdr:pic>
      <xdr:nvPicPr>
        <xdr:cNvPr id="6" name="図 5">
          <a:extLst>
            <a:ext uri="{FF2B5EF4-FFF2-40B4-BE49-F238E27FC236}">
              <a16:creationId xmlns:a16="http://schemas.microsoft.com/office/drawing/2014/main" id="{95FB1F47-A249-438C-9DAF-4CC77E845A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35048" y="27894628"/>
          <a:ext cx="395340" cy="9247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10</xdr:row>
      <xdr:rowOff>24786</xdr:rowOff>
    </xdr:to>
    <xdr:pic>
      <xdr:nvPicPr>
        <xdr:cNvPr id="2" name="図 1" descr="お試しホワイトリフトマスクセット(初回限定)">
          <a:extLst>
            <a:ext uri="{FF2B5EF4-FFF2-40B4-BE49-F238E27FC236}">
              <a16:creationId xmlns:a16="http://schemas.microsoft.com/office/drawing/2014/main" id="{6D058396-C440-457F-9F33-907D7D13E9C5}"/>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01542" y="857250"/>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159898</xdr:rowOff>
    </xdr:to>
    <xdr:pic>
      <xdr:nvPicPr>
        <xdr:cNvPr id="3" name="図 2" descr="プロフェッショナルアミノ コンディショナー1000ml">
          <a:extLst>
            <a:ext uri="{FF2B5EF4-FFF2-40B4-BE49-F238E27FC236}">
              <a16:creationId xmlns:a16="http://schemas.microsoft.com/office/drawing/2014/main" id="{F5F12F1A-3BB8-4EDA-8E09-241D9B07BC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4563" y="289990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133993</xdr:rowOff>
    </xdr:to>
    <xdr:pic>
      <xdr:nvPicPr>
        <xdr:cNvPr id="4" name="図 3" descr="プロフェッショナルアミノ海藻シャンプ 1000ml">
          <a:extLst>
            <a:ext uri="{FF2B5EF4-FFF2-40B4-BE49-F238E27FC236}">
              <a16:creationId xmlns:a16="http://schemas.microsoft.com/office/drawing/2014/main" id="{0940DA17-04E1-4AD6-888C-01986A0164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19185" y="291014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147151</xdr:rowOff>
    </xdr:to>
    <xdr:pic>
      <xdr:nvPicPr>
        <xdr:cNvPr id="5" name="図 4" descr="プロフェッショナルアミノ海藻ヘアパック 800g">
          <a:extLst>
            <a:ext uri="{FF2B5EF4-FFF2-40B4-BE49-F238E27FC236}">
              <a16:creationId xmlns:a16="http://schemas.microsoft.com/office/drawing/2014/main" id="{87E9F0BD-89EE-4044-A743-6DCE03C29FB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09884" y="286917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212511</xdr:rowOff>
    </xdr:to>
    <xdr:pic>
      <xdr:nvPicPr>
        <xdr:cNvPr id="6" name="図 5">
          <a:extLst>
            <a:ext uri="{FF2B5EF4-FFF2-40B4-BE49-F238E27FC236}">
              <a16:creationId xmlns:a16="http://schemas.microsoft.com/office/drawing/2014/main" id="{E0E1D599-D219-4577-A53E-67F94A8B45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35048" y="26408728"/>
          <a:ext cx="395340" cy="9247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101884/Documents/KS&#12518;&#12540;&#12521;&#12471;&#12450;&#12304;&#22770;&#19978;&#31561;&#31649;&#29702;&#12305;/&#12458;&#12540;&#12480;&#12540;&#12471;&#12540;&#12488;/2104NEW%20ORDER%20SHEET&#12304;&#20181;&#20837;&#20516;&#35336;&#31639;&#29992;&#123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総シート"/>
      <sheetName val="合計"/>
    </sheetNames>
    <sheetDataSet>
      <sheetData sheetId="0">
        <row r="488">
          <cell r="C488" t="str">
            <v>DOSHISHA</v>
          </cell>
        </row>
        <row r="494">
          <cell r="C494" t="str">
            <v>MEROS</v>
          </cell>
        </row>
      </sheetData>
      <sheetData sheetId="1"/>
    </sheetDataSet>
  </externalBook>
</externalLink>
</file>

<file path=xl/ink/ink1.xml><?xml version="1.0" encoding="utf-8"?>
<inkml:ink xmlns:inkml="http://www.w3.org/2003/InkML">
  <inkml:definitions>
    <inkml:context xml:id="ctx0">
      <inkml:inkSource xml:id="inkSrc0">
        <inkml:traceFormat>
          <inkml:channel name="X" type="integer" max="1366" units="cm"/>
          <inkml:channel name="Y" type="integer" max="768" units="cm"/>
          <inkml:channel name="T" type="integer" max="2.14748E9" units="dev"/>
        </inkml:traceFormat>
        <inkml:channelProperties>
          <inkml:channelProperty channel="X" name="resolution" value="60.98214" units="1/cm"/>
          <inkml:channelProperty channel="Y" name="resolution" value="60.95238" units="1/cm"/>
          <inkml:channelProperty channel="T" name="resolution" value="1" units="1/dev"/>
        </inkml:channelProperties>
      </inkml:inkSource>
      <inkml:timestamp xml:id="ts0" timeString="2025-05-04T14:14:04.648"/>
    </inkml:context>
    <inkml:brush xml:id="br0">
      <inkml:brushProperty name="width" value="0.04667" units="cm"/>
      <inkml:brushProperty name="height" value="0.04667" units="cm"/>
      <inkml:brushProperty name="color" value="#3165BB"/>
    </inkml:brush>
  </inkml:definitions>
  <inkml:trace contextRef="#ctx0" brushRef="#br0">0 0 0</inkml:trace>
  <inkml:trace contextRef="#ctx0" brushRef="#br0" timeOffset="1">33249 27 0</inkml:trace>
</inkml:ink>
</file>

<file path=xl/ink/ink2.xml><?xml version="1.0" encoding="utf-8"?>
<inkml:ink xmlns:inkml="http://www.w3.org/2003/InkML">
  <inkml:definitions>
    <inkml:context xml:id="ctx0">
      <inkml:inkSource xml:id="inkSrc0">
        <inkml:traceFormat>
          <inkml:channel name="X" type="integer" max="1366" units="cm"/>
          <inkml:channel name="Y" type="integer" max="768" units="cm"/>
          <inkml:channel name="T" type="integer" max="2.14748E9" units="dev"/>
        </inkml:traceFormat>
        <inkml:channelProperties>
          <inkml:channelProperty channel="X" name="resolution" value="60.98214" units="1/cm"/>
          <inkml:channelProperty channel="Y" name="resolution" value="60.95238" units="1/cm"/>
          <inkml:channelProperty channel="T" name="resolution" value="1" units="1/dev"/>
        </inkml:channelProperties>
      </inkml:inkSource>
      <inkml:timestamp xml:id="ts0" timeString="2025-05-04T14:14:04.650"/>
    </inkml:context>
    <inkml:brush xml:id="br0">
      <inkml:brushProperty name="width" value="0.04667" units="cm"/>
      <inkml:brushProperty name="height" value="0.04667" units="cm"/>
      <inkml:brushProperty name="color" value="#3165BB"/>
    </inkml:brush>
  </inkml:definitions>
  <inkml:trace contextRef="#ctx0" brushRef="#br0">0 0 0</inkml:trace>
</inkml:ink>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I1537"/>
  <sheetViews>
    <sheetView tabSelected="1" zoomScale="85" zoomScaleNormal="85" zoomScaleSheetLayoutView="110" workbookViewId="0">
      <pane xSplit="8" topLeftCell="K1" activePane="topRight" state="frozen"/>
      <selection pane="topRight" activeCell="O106" sqref="O106"/>
    </sheetView>
  </sheetViews>
  <sheetFormatPr defaultColWidth="3.875" defaultRowHeight="12.75"/>
  <cols>
    <col min="1" max="1" width="7.125" style="282" customWidth="1"/>
    <col min="2" max="2" width="21.875" style="282" hidden="1" customWidth="1"/>
    <col min="3" max="3" width="19.375" style="273" customWidth="1"/>
    <col min="4" max="4" width="12.125" style="273" customWidth="1"/>
    <col min="5" max="5" width="15.875" style="282" customWidth="1"/>
    <col min="6" max="6" width="13.375" style="282" customWidth="1"/>
    <col min="7" max="7" width="78.375" style="282" hidden="1" customWidth="1"/>
    <col min="8" max="8" width="47.875" style="662" customWidth="1"/>
    <col min="9" max="9" width="27.125" style="662" customWidth="1"/>
    <col min="10" max="10" width="20.375" style="652" customWidth="1"/>
    <col min="11" max="11" width="12.875" style="651" customWidth="1"/>
    <col min="12" max="12" width="8.875" style="651" customWidth="1"/>
    <col min="13" max="13" width="7.375" style="282" customWidth="1"/>
    <col min="14" max="14" width="6.25" style="282" customWidth="1"/>
    <col min="15" max="15" width="8" style="280" customWidth="1"/>
    <col min="16" max="16" width="11.125" style="278" customWidth="1"/>
    <col min="17" max="17" width="13.875" style="279" customWidth="1"/>
    <col min="18" max="18" width="10" style="280" customWidth="1"/>
    <col min="19" max="19" width="14.375" style="279" customWidth="1"/>
    <col min="20" max="20" width="13.875" style="279" customWidth="1"/>
    <col min="21" max="21" width="10.125" style="279" customWidth="1"/>
    <col min="22" max="23" width="10.125" style="281" customWidth="1"/>
    <col min="24" max="25" width="10.125" style="279" customWidth="1"/>
    <col min="26" max="26" width="9.375" style="279" customWidth="1"/>
    <col min="27" max="27" width="18.375" style="279" customWidth="1"/>
    <col min="28" max="28" width="13" style="280" customWidth="1"/>
    <col min="29" max="29" width="14" style="273" customWidth="1"/>
    <col min="30" max="30" width="27.125" style="652" customWidth="1"/>
    <col min="31" max="31" width="20.875" style="494" customWidth="1"/>
    <col min="32" max="32" width="15.875" style="495" customWidth="1"/>
    <col min="33" max="33" width="11.875" style="495" customWidth="1"/>
    <col min="34" max="34" width="22" style="282" customWidth="1"/>
    <col min="35" max="35" width="5.125" style="282" bestFit="1" customWidth="1"/>
    <col min="36" max="16384" width="3.875" style="282"/>
  </cols>
  <sheetData>
    <row r="1" spans="1:33" ht="47.25" customHeight="1">
      <c r="A1" s="649" t="s">
        <v>4797</v>
      </c>
      <c r="B1" s="649"/>
      <c r="C1" s="650"/>
      <c r="D1" s="650"/>
      <c r="E1" s="650"/>
      <c r="G1" s="650"/>
      <c r="H1" s="650"/>
      <c r="I1" s="282"/>
      <c r="J1" s="282"/>
      <c r="M1" s="276"/>
      <c r="N1" s="276"/>
      <c r="O1" s="277"/>
      <c r="T1" s="279">
        <f>SUBTOTAL(9,S781:S785)</f>
        <v>0</v>
      </c>
      <c r="AC1" s="273">
        <f>SUBTOTAL(9,AC3:AC935)</f>
        <v>0</v>
      </c>
      <c r="AE1" s="490"/>
      <c r="AF1" s="490"/>
      <c r="AG1" s="490"/>
    </row>
    <row r="2" spans="1:33" s="873" customFormat="1" ht="47.25" customHeight="1" thickBot="1">
      <c r="A2" s="869"/>
      <c r="B2" s="869" t="s">
        <v>6390</v>
      </c>
      <c r="C2" s="869" t="s">
        <v>6390</v>
      </c>
      <c r="D2" s="869" t="s">
        <v>6390</v>
      </c>
      <c r="E2" s="870" t="s">
        <v>6387</v>
      </c>
      <c r="F2" s="870" t="s">
        <v>6391</v>
      </c>
      <c r="G2" s="870"/>
      <c r="H2" s="870"/>
      <c r="I2" s="870" t="s">
        <v>6391</v>
      </c>
      <c r="J2" s="870" t="s">
        <v>6391</v>
      </c>
      <c r="K2" s="871"/>
      <c r="L2" s="871" t="s">
        <v>6387</v>
      </c>
      <c r="M2" s="871" t="s">
        <v>6387</v>
      </c>
      <c r="N2" s="871" t="s">
        <v>6387</v>
      </c>
      <c r="O2" s="872"/>
      <c r="P2" s="874"/>
      <c r="Q2" s="875">
        <f>SUBTOTAL(9,Q28:Q115)</f>
        <v>0</v>
      </c>
      <c r="R2" s="876" t="s">
        <v>6388</v>
      </c>
      <c r="S2" s="876" t="s">
        <v>6388</v>
      </c>
      <c r="T2" s="876" t="s">
        <v>6388</v>
      </c>
      <c r="U2" s="876" t="s">
        <v>6388</v>
      </c>
      <c r="V2" s="877" t="s">
        <v>6389</v>
      </c>
      <c r="W2" s="877" t="s">
        <v>6389</v>
      </c>
      <c r="X2" s="877" t="s">
        <v>6389</v>
      </c>
      <c r="Y2" s="877" t="s">
        <v>6389</v>
      </c>
      <c r="Z2" s="877" t="s">
        <v>6389</v>
      </c>
      <c r="AA2" s="875" t="s">
        <v>6387</v>
      </c>
      <c r="AB2" s="876"/>
      <c r="AC2" s="878"/>
      <c r="AD2" s="883" t="s">
        <v>6399</v>
      </c>
      <c r="AE2" s="1132" t="s">
        <v>6392</v>
      </c>
      <c r="AF2" s="1132"/>
      <c r="AG2" s="1132"/>
    </row>
    <row r="3" spans="1:33" s="273" customFormat="1" ht="26.25" thickBot="1">
      <c r="A3" s="333" t="s">
        <v>4</v>
      </c>
      <c r="B3" s="603" t="s">
        <v>4791</v>
      </c>
      <c r="C3" s="333" t="s">
        <v>5</v>
      </c>
      <c r="D3" s="333" t="s">
        <v>4792</v>
      </c>
      <c r="E3" s="283" t="s">
        <v>6</v>
      </c>
      <c r="F3" s="283" t="s">
        <v>4793</v>
      </c>
      <c r="G3" s="610" t="s">
        <v>4798</v>
      </c>
      <c r="H3" s="511" t="s">
        <v>4794</v>
      </c>
      <c r="I3" s="511" t="s">
        <v>4795</v>
      </c>
      <c r="J3" s="512" t="s">
        <v>4796</v>
      </c>
      <c r="K3" s="513" t="s">
        <v>8</v>
      </c>
      <c r="L3" s="513" t="s">
        <v>6386</v>
      </c>
      <c r="M3" s="333" t="s">
        <v>9</v>
      </c>
      <c r="N3" s="514" t="s">
        <v>10</v>
      </c>
      <c r="O3" s="515" t="s">
        <v>3685</v>
      </c>
      <c r="P3" s="516" t="s">
        <v>12</v>
      </c>
      <c r="Q3" s="517" t="s">
        <v>13</v>
      </c>
      <c r="R3" s="1101" t="s">
        <v>6888</v>
      </c>
      <c r="S3" s="1102" t="s">
        <v>2494</v>
      </c>
      <c r="T3" s="1102" t="s">
        <v>6889</v>
      </c>
      <c r="U3" s="1102" t="s">
        <v>6890</v>
      </c>
      <c r="V3" s="879" t="s">
        <v>6393</v>
      </c>
      <c r="W3" s="879" t="s">
        <v>6394</v>
      </c>
      <c r="X3" s="880" t="s">
        <v>6395</v>
      </c>
      <c r="Y3" s="881" t="s">
        <v>6396</v>
      </c>
      <c r="Z3" s="881" t="s">
        <v>6397</v>
      </c>
      <c r="AA3" s="1103" t="s">
        <v>2500</v>
      </c>
      <c r="AB3" s="518" t="s">
        <v>20</v>
      </c>
      <c r="AC3" s="882" t="s">
        <v>6398</v>
      </c>
      <c r="AD3" s="884" t="s">
        <v>6400</v>
      </c>
      <c r="AE3" s="504" t="s">
        <v>6891</v>
      </c>
      <c r="AF3" s="504" t="s">
        <v>6892</v>
      </c>
      <c r="AG3" s="504" t="s">
        <v>6893</v>
      </c>
    </row>
    <row r="4" spans="1:33" s="308" customFormat="1" ht="20.25" hidden="1" customHeight="1" thickBot="1">
      <c r="A4" s="290"/>
      <c r="B4" s="638"/>
      <c r="C4" s="224">
        <v>4949775100330</v>
      </c>
      <c r="D4" s="224"/>
      <c r="E4" s="290" t="s">
        <v>23</v>
      </c>
      <c r="F4" s="290" t="s">
        <v>24</v>
      </c>
      <c r="G4" s="305" t="s">
        <v>4799</v>
      </c>
      <c r="H4" s="611" t="s">
        <v>4800</v>
      </c>
      <c r="I4" s="611" t="s">
        <v>25</v>
      </c>
      <c r="J4" s="393" t="s">
        <v>26</v>
      </c>
      <c r="K4" s="384" t="s">
        <v>27</v>
      </c>
      <c r="L4" s="384"/>
      <c r="M4" s="296">
        <v>36</v>
      </c>
      <c r="N4" s="296">
        <v>6</v>
      </c>
      <c r="O4" s="386"/>
      <c r="P4" s="612">
        <v>1514</v>
      </c>
      <c r="Q4" s="612">
        <f t="shared" ref="Q4:Q67" si="0">O4*P4</f>
        <v>0</v>
      </c>
      <c r="R4" s="387">
        <v>1254</v>
      </c>
      <c r="S4" s="388">
        <f>O4*R4</f>
        <v>0</v>
      </c>
      <c r="T4" s="388">
        <f>Q4-S4</f>
        <v>0</v>
      </c>
      <c r="U4" s="389" t="e">
        <f>T4/Q4</f>
        <v>#DIV/0!</v>
      </c>
      <c r="V4" s="299"/>
      <c r="W4" s="299"/>
      <c r="X4" s="299"/>
      <c r="Y4" s="299"/>
      <c r="Z4" s="299"/>
      <c r="AA4" s="299"/>
      <c r="AB4" s="523">
        <v>9.1999999999999998E-2</v>
      </c>
      <c r="AC4" s="523">
        <f>ROUND(O4*AB4,3)</f>
        <v>0</v>
      </c>
      <c r="AD4" s="609" t="s">
        <v>28</v>
      </c>
      <c r="AE4" s="220" t="s">
        <v>29</v>
      </c>
      <c r="AF4" s="220" t="s">
        <v>30</v>
      </c>
      <c r="AG4" s="220" t="s">
        <v>31</v>
      </c>
    </row>
    <row r="5" spans="1:33" s="308" customFormat="1" ht="20.100000000000001" hidden="1" customHeight="1" thickBot="1">
      <c r="A5" s="290"/>
      <c r="B5" s="638"/>
      <c r="C5" s="290" t="s">
        <v>32</v>
      </c>
      <c r="D5" s="290"/>
      <c r="E5" s="290" t="s">
        <v>30</v>
      </c>
      <c r="F5" s="290" t="s">
        <v>33</v>
      </c>
      <c r="G5" s="305"/>
      <c r="H5" s="611" t="s">
        <v>4801</v>
      </c>
      <c r="I5" s="611" t="s">
        <v>34</v>
      </c>
      <c r="J5" s="393" t="s">
        <v>35</v>
      </c>
      <c r="K5" s="384" t="s">
        <v>36</v>
      </c>
      <c r="L5" s="384"/>
      <c r="M5" s="296">
        <v>36</v>
      </c>
      <c r="N5" s="296">
        <v>6</v>
      </c>
      <c r="O5" s="386"/>
      <c r="P5" s="612">
        <v>1793</v>
      </c>
      <c r="Q5" s="612">
        <f t="shared" si="0"/>
        <v>0</v>
      </c>
      <c r="R5" s="387">
        <v>1485</v>
      </c>
      <c r="S5" s="388">
        <f t="shared" ref="S5:S67" si="1">O5*R5</f>
        <v>0</v>
      </c>
      <c r="T5" s="388">
        <f t="shared" ref="T5:T67" si="2">Q5-S5</f>
        <v>0</v>
      </c>
      <c r="U5" s="389" t="e">
        <f t="shared" ref="U5:U67" si="3">T5/Q5</f>
        <v>#DIV/0!</v>
      </c>
      <c r="V5" s="299"/>
      <c r="W5" s="299"/>
      <c r="X5" s="299"/>
      <c r="Y5" s="299"/>
      <c r="Z5" s="299"/>
      <c r="AA5" s="299"/>
      <c r="AB5" s="523">
        <v>0.12</v>
      </c>
      <c r="AC5" s="523">
        <f t="shared" ref="AC5:AC19" si="4">ROUND(O5*AB5,3)</f>
        <v>0</v>
      </c>
      <c r="AD5" s="609" t="s">
        <v>37</v>
      </c>
      <c r="AE5" s="220" t="s">
        <v>38</v>
      </c>
      <c r="AF5" s="220" t="s">
        <v>30</v>
      </c>
      <c r="AG5" s="220" t="s">
        <v>31</v>
      </c>
    </row>
    <row r="6" spans="1:33" s="308" customFormat="1" ht="20.100000000000001" hidden="1" customHeight="1" thickBot="1">
      <c r="A6" s="290"/>
      <c r="B6" s="638"/>
      <c r="C6" s="290" t="s">
        <v>39</v>
      </c>
      <c r="D6" s="290"/>
      <c r="E6" s="290" t="s">
        <v>30</v>
      </c>
      <c r="F6" s="290" t="s">
        <v>40</v>
      </c>
      <c r="G6" s="305"/>
      <c r="H6" s="611" t="s">
        <v>4802</v>
      </c>
      <c r="I6" s="611" t="s">
        <v>41</v>
      </c>
      <c r="J6" s="393" t="s">
        <v>42</v>
      </c>
      <c r="K6" s="384" t="s">
        <v>43</v>
      </c>
      <c r="L6" s="384"/>
      <c r="M6" s="296">
        <v>36</v>
      </c>
      <c r="N6" s="296">
        <v>6</v>
      </c>
      <c r="O6" s="386"/>
      <c r="P6" s="612">
        <v>1793</v>
      </c>
      <c r="Q6" s="612">
        <f t="shared" si="0"/>
        <v>0</v>
      </c>
      <c r="R6" s="387">
        <v>1485</v>
      </c>
      <c r="S6" s="388">
        <f t="shared" si="1"/>
        <v>0</v>
      </c>
      <c r="T6" s="388">
        <f t="shared" si="2"/>
        <v>0</v>
      </c>
      <c r="U6" s="389" t="e">
        <f t="shared" si="3"/>
        <v>#DIV/0!</v>
      </c>
      <c r="V6" s="299"/>
      <c r="W6" s="299"/>
      <c r="X6" s="299"/>
      <c r="Y6" s="299"/>
      <c r="Z6" s="299"/>
      <c r="AA6" s="299"/>
      <c r="AB6" s="523">
        <v>0.14599999999999999</v>
      </c>
      <c r="AC6" s="523">
        <f t="shared" si="4"/>
        <v>0</v>
      </c>
      <c r="AD6" s="609" t="s">
        <v>44</v>
      </c>
      <c r="AE6" s="220" t="s">
        <v>45</v>
      </c>
      <c r="AF6" s="220" t="s">
        <v>30</v>
      </c>
      <c r="AG6" s="220" t="s">
        <v>31</v>
      </c>
    </row>
    <row r="7" spans="1:33" s="308" customFormat="1" ht="20.100000000000001" hidden="1" customHeight="1" thickBot="1">
      <c r="A7" s="290"/>
      <c r="B7" s="638"/>
      <c r="C7" s="224">
        <v>4949775100088</v>
      </c>
      <c r="D7" s="224"/>
      <c r="E7" s="290" t="s">
        <v>30</v>
      </c>
      <c r="F7" s="290" t="s">
        <v>46</v>
      </c>
      <c r="G7" s="305"/>
      <c r="H7" s="611" t="s">
        <v>4803</v>
      </c>
      <c r="I7" s="611" t="s">
        <v>47</v>
      </c>
      <c r="J7" s="393" t="s">
        <v>48</v>
      </c>
      <c r="K7" s="384" t="s">
        <v>49</v>
      </c>
      <c r="L7" s="384"/>
      <c r="M7" s="296">
        <v>36</v>
      </c>
      <c r="N7" s="296">
        <v>6</v>
      </c>
      <c r="O7" s="386"/>
      <c r="P7" s="612">
        <v>1992</v>
      </c>
      <c r="Q7" s="612">
        <f t="shared" si="0"/>
        <v>0</v>
      </c>
      <c r="R7" s="387">
        <v>1650</v>
      </c>
      <c r="S7" s="388">
        <f t="shared" si="1"/>
        <v>0</v>
      </c>
      <c r="T7" s="388">
        <f t="shared" si="2"/>
        <v>0</v>
      </c>
      <c r="U7" s="389" t="e">
        <f t="shared" si="3"/>
        <v>#DIV/0!</v>
      </c>
      <c r="V7" s="299"/>
      <c r="W7" s="299"/>
      <c r="X7" s="299"/>
      <c r="Y7" s="299"/>
      <c r="Z7" s="299"/>
      <c r="AA7" s="299"/>
      <c r="AB7" s="296">
        <v>0.218</v>
      </c>
      <c r="AC7" s="523">
        <f t="shared" si="4"/>
        <v>0</v>
      </c>
      <c r="AD7" s="609" t="s">
        <v>50</v>
      </c>
      <c r="AE7" s="220" t="s">
        <v>51</v>
      </c>
      <c r="AF7" s="220" t="s">
        <v>30</v>
      </c>
      <c r="AG7" s="220" t="s">
        <v>52</v>
      </c>
    </row>
    <row r="8" spans="1:33" s="292" customFormat="1" ht="20.100000000000001" hidden="1" customHeight="1" thickBot="1">
      <c r="A8" s="290"/>
      <c r="B8" s="638"/>
      <c r="C8" s="289" t="s">
        <v>53</v>
      </c>
      <c r="D8" s="289"/>
      <c r="E8" s="290" t="s">
        <v>30</v>
      </c>
      <c r="F8" s="290" t="s">
        <v>54</v>
      </c>
      <c r="G8" s="305"/>
      <c r="H8" s="295" t="s">
        <v>4804</v>
      </c>
      <c r="I8" s="295" t="s">
        <v>55</v>
      </c>
      <c r="J8" s="519" t="s">
        <v>56</v>
      </c>
      <c r="K8" s="525" t="s">
        <v>57</v>
      </c>
      <c r="L8" s="525"/>
      <c r="M8" s="296">
        <v>36</v>
      </c>
      <c r="N8" s="296">
        <v>6</v>
      </c>
      <c r="O8" s="386"/>
      <c r="P8" s="297">
        <v>2192</v>
      </c>
      <c r="Q8" s="612">
        <f t="shared" si="0"/>
        <v>0</v>
      </c>
      <c r="R8" s="387">
        <v>1815</v>
      </c>
      <c r="S8" s="388">
        <f t="shared" si="1"/>
        <v>0</v>
      </c>
      <c r="T8" s="388">
        <f t="shared" si="2"/>
        <v>0</v>
      </c>
      <c r="U8" s="389" t="e">
        <f t="shared" si="3"/>
        <v>#DIV/0!</v>
      </c>
      <c r="V8" s="299"/>
      <c r="W8" s="299"/>
      <c r="X8" s="299"/>
      <c r="Y8" s="299"/>
      <c r="Z8" s="299"/>
      <c r="AA8" s="299"/>
      <c r="AB8" s="523">
        <v>0.111</v>
      </c>
      <c r="AC8" s="523">
        <f t="shared" si="4"/>
        <v>0</v>
      </c>
      <c r="AD8" s="499" t="s">
        <v>4805</v>
      </c>
      <c r="AE8" s="220" t="s">
        <v>58</v>
      </c>
      <c r="AF8" s="220" t="s">
        <v>30</v>
      </c>
      <c r="AG8" s="220" t="s">
        <v>31</v>
      </c>
    </row>
    <row r="9" spans="1:33" s="292" customFormat="1" ht="20.100000000000001" hidden="1" customHeight="1" thickBot="1">
      <c r="A9" s="290"/>
      <c r="B9" s="638"/>
      <c r="C9" s="289" t="s">
        <v>59</v>
      </c>
      <c r="D9" s="289"/>
      <c r="E9" s="290" t="s">
        <v>30</v>
      </c>
      <c r="F9" s="290" t="s">
        <v>60</v>
      </c>
      <c r="G9" s="305"/>
      <c r="H9" s="613" t="s">
        <v>4806</v>
      </c>
      <c r="I9" s="613" t="s">
        <v>4674</v>
      </c>
      <c r="J9" s="614" t="s">
        <v>62</v>
      </c>
      <c r="K9" s="525" t="s">
        <v>63</v>
      </c>
      <c r="L9" s="525"/>
      <c r="M9" s="296">
        <v>36</v>
      </c>
      <c r="N9" s="296">
        <v>6</v>
      </c>
      <c r="O9" s="386"/>
      <c r="P9" s="297">
        <v>2391</v>
      </c>
      <c r="Q9" s="612">
        <f t="shared" si="0"/>
        <v>0</v>
      </c>
      <c r="R9" s="387">
        <v>1980</v>
      </c>
      <c r="S9" s="388">
        <f t="shared" si="1"/>
        <v>0</v>
      </c>
      <c r="T9" s="388">
        <f t="shared" si="2"/>
        <v>0</v>
      </c>
      <c r="U9" s="389" t="e">
        <f t="shared" si="3"/>
        <v>#DIV/0!</v>
      </c>
      <c r="V9" s="299"/>
      <c r="W9" s="299"/>
      <c r="X9" s="299"/>
      <c r="Y9" s="299"/>
      <c r="Z9" s="299"/>
      <c r="AA9" s="299"/>
      <c r="AB9" s="523">
        <v>0.111</v>
      </c>
      <c r="AC9" s="523">
        <f t="shared" si="4"/>
        <v>0</v>
      </c>
      <c r="AD9" s="499" t="s">
        <v>4807</v>
      </c>
      <c r="AE9" s="220" t="s">
        <v>38</v>
      </c>
      <c r="AF9" s="220" t="s">
        <v>30</v>
      </c>
      <c r="AG9" s="220" t="s">
        <v>31</v>
      </c>
    </row>
    <row r="10" spans="1:33" s="292" customFormat="1" ht="20.100000000000001" hidden="1" customHeight="1" thickBot="1">
      <c r="A10" s="290"/>
      <c r="B10" s="638"/>
      <c r="C10" s="289" t="s">
        <v>64</v>
      </c>
      <c r="D10" s="289"/>
      <c r="E10" s="290" t="s">
        <v>30</v>
      </c>
      <c r="F10" s="290" t="s">
        <v>65</v>
      </c>
      <c r="G10" s="305"/>
      <c r="H10" s="295" t="s">
        <v>4808</v>
      </c>
      <c r="I10" s="295" t="s">
        <v>66</v>
      </c>
      <c r="J10" s="519" t="s">
        <v>67</v>
      </c>
      <c r="K10" s="525" t="s">
        <v>36</v>
      </c>
      <c r="L10" s="525"/>
      <c r="M10" s="296">
        <v>36</v>
      </c>
      <c r="N10" s="296">
        <v>6</v>
      </c>
      <c r="O10" s="386"/>
      <c r="P10" s="297">
        <v>3586</v>
      </c>
      <c r="Q10" s="612">
        <f t="shared" si="0"/>
        <v>0</v>
      </c>
      <c r="R10" s="387">
        <v>2970</v>
      </c>
      <c r="S10" s="388">
        <f t="shared" si="1"/>
        <v>0</v>
      </c>
      <c r="T10" s="388">
        <f t="shared" si="2"/>
        <v>0</v>
      </c>
      <c r="U10" s="389" t="e">
        <f t="shared" si="3"/>
        <v>#DIV/0!</v>
      </c>
      <c r="V10" s="299"/>
      <c r="W10" s="299"/>
      <c r="X10" s="299"/>
      <c r="Y10" s="299"/>
      <c r="Z10" s="299"/>
      <c r="AA10" s="299"/>
      <c r="AB10" s="523">
        <v>0.128</v>
      </c>
      <c r="AC10" s="523">
        <f t="shared" si="4"/>
        <v>0</v>
      </c>
      <c r="AD10" s="499" t="s">
        <v>68</v>
      </c>
      <c r="AE10" s="220" t="s">
        <v>38</v>
      </c>
      <c r="AF10" s="220" t="s">
        <v>30</v>
      </c>
      <c r="AG10" s="220" t="s">
        <v>31</v>
      </c>
    </row>
    <row r="11" spans="1:33" s="292" customFormat="1" ht="20.100000000000001" hidden="1" customHeight="1" thickBot="1">
      <c r="A11" s="290"/>
      <c r="B11" s="638"/>
      <c r="C11" s="289" t="s">
        <v>69</v>
      </c>
      <c r="D11" s="289"/>
      <c r="E11" s="290" t="s">
        <v>30</v>
      </c>
      <c r="F11" s="290" t="s">
        <v>70</v>
      </c>
      <c r="G11" s="305"/>
      <c r="H11" s="295" t="s">
        <v>4809</v>
      </c>
      <c r="I11" s="295" t="s">
        <v>71</v>
      </c>
      <c r="J11" s="519" t="s">
        <v>72</v>
      </c>
      <c r="K11" s="525" t="s">
        <v>43</v>
      </c>
      <c r="L11" s="525"/>
      <c r="M11" s="296">
        <v>36</v>
      </c>
      <c r="N11" s="296">
        <v>6</v>
      </c>
      <c r="O11" s="386"/>
      <c r="P11" s="297">
        <v>3188</v>
      </c>
      <c r="Q11" s="612">
        <f t="shared" si="0"/>
        <v>0</v>
      </c>
      <c r="R11" s="387">
        <v>2640</v>
      </c>
      <c r="S11" s="388">
        <f t="shared" si="1"/>
        <v>0</v>
      </c>
      <c r="T11" s="388">
        <f t="shared" si="2"/>
        <v>0</v>
      </c>
      <c r="U11" s="389" t="e">
        <f t="shared" si="3"/>
        <v>#DIV/0!</v>
      </c>
      <c r="V11" s="299"/>
      <c r="W11" s="299"/>
      <c r="X11" s="299"/>
      <c r="Y11" s="299"/>
      <c r="Z11" s="299"/>
      <c r="AA11" s="299"/>
      <c r="AB11" s="523">
        <v>0.14599999999999999</v>
      </c>
      <c r="AC11" s="523">
        <f t="shared" si="4"/>
        <v>0</v>
      </c>
      <c r="AD11" s="499" t="s">
        <v>73</v>
      </c>
      <c r="AE11" s="220" t="s">
        <v>74</v>
      </c>
      <c r="AF11" s="220" t="s">
        <v>30</v>
      </c>
      <c r="AG11" s="220" t="s">
        <v>31</v>
      </c>
    </row>
    <row r="12" spans="1:33" s="292" customFormat="1" ht="20.100000000000001" hidden="1" customHeight="1" thickBot="1">
      <c r="A12" s="290"/>
      <c r="B12" s="638"/>
      <c r="C12" s="289">
        <v>4949775100033</v>
      </c>
      <c r="D12" s="289"/>
      <c r="E12" s="290" t="s">
        <v>30</v>
      </c>
      <c r="F12" s="290" t="s">
        <v>75</v>
      </c>
      <c r="G12" s="305"/>
      <c r="H12" s="295" t="s">
        <v>4810</v>
      </c>
      <c r="I12" s="295" t="s">
        <v>76</v>
      </c>
      <c r="J12" s="519" t="s">
        <v>77</v>
      </c>
      <c r="K12" s="525" t="s">
        <v>49</v>
      </c>
      <c r="L12" s="525"/>
      <c r="M12" s="296">
        <v>36</v>
      </c>
      <c r="N12" s="296">
        <v>6</v>
      </c>
      <c r="O12" s="386"/>
      <c r="P12" s="297">
        <v>4331</v>
      </c>
      <c r="Q12" s="612">
        <f t="shared" si="0"/>
        <v>0</v>
      </c>
      <c r="R12" s="387">
        <v>3465</v>
      </c>
      <c r="S12" s="388">
        <f t="shared" si="1"/>
        <v>0</v>
      </c>
      <c r="T12" s="388">
        <f t="shared" si="2"/>
        <v>0</v>
      </c>
      <c r="U12" s="389" t="e">
        <f t="shared" si="3"/>
        <v>#DIV/0!</v>
      </c>
      <c r="V12" s="299"/>
      <c r="W12" s="299"/>
      <c r="X12" s="299"/>
      <c r="Y12" s="299"/>
      <c r="Z12" s="299"/>
      <c r="AA12" s="299"/>
      <c r="AB12" s="523">
        <v>0.24</v>
      </c>
      <c r="AC12" s="523">
        <f t="shared" si="4"/>
        <v>0</v>
      </c>
      <c r="AD12" s="499" t="s">
        <v>78</v>
      </c>
      <c r="AE12" s="220" t="s">
        <v>51</v>
      </c>
      <c r="AF12" s="220" t="s">
        <v>30</v>
      </c>
      <c r="AG12" s="220" t="s">
        <v>52</v>
      </c>
    </row>
    <row r="13" spans="1:33" s="292" customFormat="1" ht="20.100000000000001" hidden="1" customHeight="1" thickBot="1">
      <c r="A13" s="290"/>
      <c r="B13" s="638"/>
      <c r="C13" s="289" t="s">
        <v>79</v>
      </c>
      <c r="D13" s="289"/>
      <c r="E13" s="290" t="s">
        <v>30</v>
      </c>
      <c r="F13" s="290" t="s">
        <v>80</v>
      </c>
      <c r="G13" s="305"/>
      <c r="H13" s="295" t="s">
        <v>4811</v>
      </c>
      <c r="I13" s="295" t="s">
        <v>81</v>
      </c>
      <c r="J13" s="519" t="s">
        <v>82</v>
      </c>
      <c r="K13" s="295" t="s">
        <v>57</v>
      </c>
      <c r="L13" s="295"/>
      <c r="M13" s="296">
        <v>36</v>
      </c>
      <c r="N13" s="296">
        <v>6</v>
      </c>
      <c r="O13" s="386"/>
      <c r="P13" s="297">
        <v>4373</v>
      </c>
      <c r="Q13" s="612">
        <f t="shared" si="0"/>
        <v>0</v>
      </c>
      <c r="R13" s="387">
        <v>3630</v>
      </c>
      <c r="S13" s="388">
        <f t="shared" si="1"/>
        <v>0</v>
      </c>
      <c r="T13" s="388">
        <f t="shared" si="2"/>
        <v>0</v>
      </c>
      <c r="U13" s="389" t="e">
        <f t="shared" si="3"/>
        <v>#DIV/0!</v>
      </c>
      <c r="V13" s="299"/>
      <c r="W13" s="299"/>
      <c r="X13" s="299"/>
      <c r="Y13" s="299"/>
      <c r="Z13" s="299"/>
      <c r="AA13" s="299"/>
      <c r="AB13" s="296">
        <v>0.13400000000000001</v>
      </c>
      <c r="AC13" s="523">
        <f t="shared" si="4"/>
        <v>0</v>
      </c>
      <c r="AD13" s="499" t="s">
        <v>4812</v>
      </c>
      <c r="AE13" s="220" t="s">
        <v>83</v>
      </c>
      <c r="AF13" s="220" t="s">
        <v>30</v>
      </c>
      <c r="AG13" s="220" t="s">
        <v>31</v>
      </c>
    </row>
    <row r="14" spans="1:33" s="292" customFormat="1" ht="20.100000000000001" hidden="1" customHeight="1" thickBot="1">
      <c r="A14" s="290"/>
      <c r="B14" s="638"/>
      <c r="C14" s="289">
        <v>4949775100057</v>
      </c>
      <c r="D14" s="289"/>
      <c r="E14" s="290" t="s">
        <v>30</v>
      </c>
      <c r="F14" s="290" t="s">
        <v>84</v>
      </c>
      <c r="G14" s="305"/>
      <c r="H14" s="295" t="s">
        <v>4813</v>
      </c>
      <c r="I14" s="295" t="s">
        <v>85</v>
      </c>
      <c r="J14" s="519" t="s">
        <v>86</v>
      </c>
      <c r="K14" s="525" t="s">
        <v>63</v>
      </c>
      <c r="L14" s="525"/>
      <c r="M14" s="296">
        <v>36</v>
      </c>
      <c r="N14" s="296">
        <v>6</v>
      </c>
      <c r="O14" s="386"/>
      <c r="P14" s="297">
        <v>5000</v>
      </c>
      <c r="Q14" s="612">
        <f t="shared" si="0"/>
        <v>0</v>
      </c>
      <c r="R14" s="387">
        <v>4125</v>
      </c>
      <c r="S14" s="388">
        <f t="shared" si="1"/>
        <v>0</v>
      </c>
      <c r="T14" s="388">
        <f t="shared" si="2"/>
        <v>0</v>
      </c>
      <c r="U14" s="389" t="e">
        <f t="shared" si="3"/>
        <v>#DIV/0!</v>
      </c>
      <c r="V14" s="299"/>
      <c r="W14" s="299"/>
      <c r="X14" s="299"/>
      <c r="Y14" s="299"/>
      <c r="Z14" s="299"/>
      <c r="AA14" s="299"/>
      <c r="AB14" s="523">
        <v>0.11799999999999999</v>
      </c>
      <c r="AC14" s="523">
        <f t="shared" si="4"/>
        <v>0</v>
      </c>
      <c r="AD14" s="499" t="s">
        <v>87</v>
      </c>
      <c r="AE14" s="220" t="s">
        <v>38</v>
      </c>
      <c r="AF14" s="220" t="s">
        <v>30</v>
      </c>
      <c r="AG14" s="220" t="s">
        <v>31</v>
      </c>
    </row>
    <row r="15" spans="1:33" s="292" customFormat="1" ht="20.100000000000001" hidden="1" customHeight="1" thickBot="1">
      <c r="A15" s="290"/>
      <c r="B15" s="638"/>
      <c r="C15" s="289">
        <v>4949775100651</v>
      </c>
      <c r="D15" s="289"/>
      <c r="E15" s="290" t="s">
        <v>30</v>
      </c>
      <c r="F15" s="290" t="s">
        <v>88</v>
      </c>
      <c r="G15" s="305"/>
      <c r="H15" s="295" t="s">
        <v>4814</v>
      </c>
      <c r="I15" s="295" t="s">
        <v>89</v>
      </c>
      <c r="J15" s="519" t="s">
        <v>90</v>
      </c>
      <c r="K15" s="295" t="s">
        <v>36</v>
      </c>
      <c r="L15" s="295"/>
      <c r="M15" s="296">
        <v>36</v>
      </c>
      <c r="N15" s="296">
        <v>6</v>
      </c>
      <c r="O15" s="386"/>
      <c r="P15" s="297">
        <v>3985</v>
      </c>
      <c r="Q15" s="612">
        <f t="shared" si="0"/>
        <v>0</v>
      </c>
      <c r="R15" s="387">
        <v>3300</v>
      </c>
      <c r="S15" s="388">
        <f t="shared" si="1"/>
        <v>0</v>
      </c>
      <c r="T15" s="388">
        <f t="shared" si="2"/>
        <v>0</v>
      </c>
      <c r="U15" s="389" t="e">
        <f t="shared" si="3"/>
        <v>#DIV/0!</v>
      </c>
      <c r="V15" s="299"/>
      <c r="W15" s="299"/>
      <c r="X15" s="299"/>
      <c r="Y15" s="299"/>
      <c r="Z15" s="299"/>
      <c r="AA15" s="299"/>
      <c r="AB15" s="296">
        <v>0.152</v>
      </c>
      <c r="AC15" s="523">
        <f t="shared" si="4"/>
        <v>0</v>
      </c>
      <c r="AD15" s="499" t="s">
        <v>4815</v>
      </c>
      <c r="AE15" s="220" t="s">
        <v>38</v>
      </c>
      <c r="AF15" s="220" t="s">
        <v>30</v>
      </c>
      <c r="AG15" s="220" t="s">
        <v>31</v>
      </c>
    </row>
    <row r="16" spans="1:33" s="292" customFormat="1" ht="20.100000000000001" hidden="1" customHeight="1" thickBot="1">
      <c r="A16" s="290"/>
      <c r="B16" s="638"/>
      <c r="C16" s="289">
        <v>4949775100668</v>
      </c>
      <c r="D16" s="289"/>
      <c r="E16" s="290" t="s">
        <v>30</v>
      </c>
      <c r="F16" s="290" t="s">
        <v>91</v>
      </c>
      <c r="G16" s="305"/>
      <c r="H16" s="295" t="s">
        <v>4816</v>
      </c>
      <c r="I16" s="295" t="s">
        <v>92</v>
      </c>
      <c r="J16" s="519" t="s">
        <v>93</v>
      </c>
      <c r="K16" s="295" t="s">
        <v>43</v>
      </c>
      <c r="L16" s="295"/>
      <c r="M16" s="296">
        <v>36</v>
      </c>
      <c r="N16" s="296">
        <v>6</v>
      </c>
      <c r="O16" s="386"/>
      <c r="P16" s="297">
        <v>3985</v>
      </c>
      <c r="Q16" s="612">
        <f t="shared" si="0"/>
        <v>0</v>
      </c>
      <c r="R16" s="387">
        <v>3300</v>
      </c>
      <c r="S16" s="388">
        <f t="shared" si="1"/>
        <v>0</v>
      </c>
      <c r="T16" s="388">
        <f t="shared" si="2"/>
        <v>0</v>
      </c>
      <c r="U16" s="389" t="e">
        <f t="shared" si="3"/>
        <v>#DIV/0!</v>
      </c>
      <c r="V16" s="299"/>
      <c r="W16" s="299"/>
      <c r="X16" s="299"/>
      <c r="Y16" s="299"/>
      <c r="Z16" s="299"/>
      <c r="AA16" s="299"/>
      <c r="AB16" s="385">
        <v>0.153</v>
      </c>
      <c r="AC16" s="385">
        <f t="shared" si="4"/>
        <v>0</v>
      </c>
      <c r="AD16" s="499" t="s">
        <v>4817</v>
      </c>
      <c r="AE16" s="220" t="s">
        <v>74</v>
      </c>
      <c r="AF16" s="220" t="s">
        <v>30</v>
      </c>
      <c r="AG16" s="220" t="s">
        <v>31</v>
      </c>
    </row>
    <row r="17" spans="1:33" s="292" customFormat="1" ht="20.100000000000001" hidden="1" customHeight="1" thickBot="1">
      <c r="A17" s="290"/>
      <c r="B17" s="638"/>
      <c r="C17" s="303" t="s">
        <v>94</v>
      </c>
      <c r="D17" s="303"/>
      <c r="E17" s="290" t="s">
        <v>30</v>
      </c>
      <c r="F17" s="290" t="s">
        <v>95</v>
      </c>
      <c r="G17" s="305"/>
      <c r="H17" s="295" t="s">
        <v>4818</v>
      </c>
      <c r="I17" s="295" t="s">
        <v>96</v>
      </c>
      <c r="J17" s="519" t="s">
        <v>97</v>
      </c>
      <c r="K17" s="295" t="s">
        <v>49</v>
      </c>
      <c r="L17" s="295"/>
      <c r="M17" s="296">
        <v>36</v>
      </c>
      <c r="N17" s="296">
        <v>6</v>
      </c>
      <c r="O17" s="386"/>
      <c r="P17" s="297">
        <v>5977</v>
      </c>
      <c r="Q17" s="612">
        <f t="shared" si="0"/>
        <v>0</v>
      </c>
      <c r="R17" s="387">
        <v>4950</v>
      </c>
      <c r="S17" s="388">
        <f t="shared" si="1"/>
        <v>0</v>
      </c>
      <c r="T17" s="388">
        <f t="shared" si="2"/>
        <v>0</v>
      </c>
      <c r="U17" s="389" t="e">
        <f t="shared" si="3"/>
        <v>#DIV/0!</v>
      </c>
      <c r="V17" s="299"/>
      <c r="W17" s="299"/>
      <c r="X17" s="299"/>
      <c r="Y17" s="299"/>
      <c r="Z17" s="299"/>
      <c r="AA17" s="299"/>
      <c r="AB17" s="296">
        <v>0.15920000000000001</v>
      </c>
      <c r="AC17" s="523">
        <f t="shared" si="4"/>
        <v>0</v>
      </c>
      <c r="AD17" s="499" t="s">
        <v>4819</v>
      </c>
      <c r="AE17" s="220" t="s">
        <v>51</v>
      </c>
      <c r="AF17" s="220" t="s">
        <v>30</v>
      </c>
      <c r="AG17" s="220" t="s">
        <v>52</v>
      </c>
    </row>
    <row r="18" spans="1:33" s="292" customFormat="1" ht="20.100000000000001" hidden="1" customHeight="1" thickBot="1">
      <c r="A18" s="290"/>
      <c r="B18" s="638"/>
      <c r="C18" s="303" t="s">
        <v>98</v>
      </c>
      <c r="D18" s="303"/>
      <c r="E18" s="290" t="s">
        <v>30</v>
      </c>
      <c r="F18" s="290" t="s">
        <v>99</v>
      </c>
      <c r="G18" s="305"/>
      <c r="H18" s="295" t="s">
        <v>4820</v>
      </c>
      <c r="I18" s="295" t="s">
        <v>100</v>
      </c>
      <c r="J18" s="519" t="s">
        <v>101</v>
      </c>
      <c r="K18" s="295" t="s">
        <v>57</v>
      </c>
      <c r="L18" s="295"/>
      <c r="M18" s="296">
        <v>36</v>
      </c>
      <c r="N18" s="296">
        <v>6</v>
      </c>
      <c r="O18" s="386"/>
      <c r="P18" s="297">
        <v>7970</v>
      </c>
      <c r="Q18" s="612">
        <f t="shared" si="0"/>
        <v>0</v>
      </c>
      <c r="R18" s="387">
        <v>6600</v>
      </c>
      <c r="S18" s="388">
        <f t="shared" si="1"/>
        <v>0</v>
      </c>
      <c r="T18" s="388">
        <f t="shared" si="2"/>
        <v>0</v>
      </c>
      <c r="U18" s="389" t="e">
        <f t="shared" si="3"/>
        <v>#DIV/0!</v>
      </c>
      <c r="V18" s="299"/>
      <c r="W18" s="299"/>
      <c r="X18" s="299"/>
      <c r="Y18" s="299"/>
      <c r="Z18" s="299"/>
      <c r="AA18" s="299"/>
      <c r="AB18" s="523">
        <v>0.13491999999999998</v>
      </c>
      <c r="AC18" s="523">
        <f t="shared" si="4"/>
        <v>0</v>
      </c>
      <c r="AD18" s="499" t="s">
        <v>4821</v>
      </c>
      <c r="AE18" s="220" t="s">
        <v>102</v>
      </c>
      <c r="AF18" s="220" t="s">
        <v>30</v>
      </c>
      <c r="AG18" s="220" t="s">
        <v>31</v>
      </c>
    </row>
    <row r="19" spans="1:33" s="292" customFormat="1" ht="20.100000000000001" hidden="1" customHeight="1" thickBot="1">
      <c r="A19" s="290"/>
      <c r="B19" s="638"/>
      <c r="C19" s="303" t="s">
        <v>103</v>
      </c>
      <c r="D19" s="303"/>
      <c r="E19" s="290" t="s">
        <v>30</v>
      </c>
      <c r="F19" s="290" t="s">
        <v>104</v>
      </c>
      <c r="G19" s="305"/>
      <c r="H19" s="295" t="s">
        <v>4822</v>
      </c>
      <c r="I19" s="295" t="s">
        <v>105</v>
      </c>
      <c r="J19" s="519" t="s">
        <v>106</v>
      </c>
      <c r="K19" s="295" t="s">
        <v>63</v>
      </c>
      <c r="L19" s="295"/>
      <c r="M19" s="296">
        <v>36</v>
      </c>
      <c r="N19" s="296">
        <v>6</v>
      </c>
      <c r="O19" s="386"/>
      <c r="P19" s="297">
        <v>13947</v>
      </c>
      <c r="Q19" s="612">
        <f t="shared" si="0"/>
        <v>0</v>
      </c>
      <c r="R19" s="387">
        <v>11550</v>
      </c>
      <c r="S19" s="388">
        <f t="shared" si="1"/>
        <v>0</v>
      </c>
      <c r="T19" s="388">
        <f t="shared" si="2"/>
        <v>0</v>
      </c>
      <c r="U19" s="389" t="e">
        <f t="shared" si="3"/>
        <v>#DIV/0!</v>
      </c>
      <c r="V19" s="299"/>
      <c r="W19" s="299"/>
      <c r="X19" s="299"/>
      <c r="Y19" s="299"/>
      <c r="Z19" s="299"/>
      <c r="AA19" s="299"/>
      <c r="AB19" s="523">
        <v>1.5300000000000001E-2</v>
      </c>
      <c r="AC19" s="523">
        <f t="shared" si="4"/>
        <v>0</v>
      </c>
      <c r="AD19" s="499" t="s">
        <v>4823</v>
      </c>
      <c r="AE19" s="220" t="s">
        <v>38</v>
      </c>
      <c r="AF19" s="220" t="s">
        <v>30</v>
      </c>
      <c r="AG19" s="220" t="s">
        <v>31</v>
      </c>
    </row>
    <row r="20" spans="1:33" s="292" customFormat="1" ht="20.100000000000001" hidden="1" customHeight="1" thickBot="1">
      <c r="A20" s="290"/>
      <c r="B20" s="638"/>
      <c r="C20" s="303"/>
      <c r="D20" s="303"/>
      <c r="E20" s="290"/>
      <c r="F20" s="290"/>
      <c r="G20" s="305"/>
      <c r="H20" s="931"/>
      <c r="I20" s="613"/>
      <c r="J20" s="519"/>
      <c r="K20" s="295"/>
      <c r="L20" s="295"/>
      <c r="M20" s="296"/>
      <c r="N20" s="296"/>
      <c r="O20" s="386"/>
      <c r="P20" s="297"/>
      <c r="Q20" s="612"/>
      <c r="R20" s="387"/>
      <c r="S20" s="388"/>
      <c r="T20" s="388"/>
      <c r="U20" s="389"/>
      <c r="V20" s="299"/>
      <c r="W20" s="299"/>
      <c r="X20" s="299"/>
      <c r="Y20" s="299"/>
      <c r="Z20" s="299"/>
      <c r="AA20" s="299"/>
      <c r="AB20" s="523"/>
      <c r="AC20" s="523"/>
      <c r="AD20" s="499"/>
      <c r="AE20" s="489"/>
      <c r="AF20" s="220"/>
      <c r="AG20" s="220"/>
    </row>
    <row r="21" spans="1:33" s="292" customFormat="1" ht="20.100000000000001" hidden="1" customHeight="1" thickBot="1">
      <c r="A21" s="290"/>
      <c r="B21" s="638"/>
      <c r="C21" s="289" t="s">
        <v>108</v>
      </c>
      <c r="D21" s="289"/>
      <c r="E21" s="290" t="s">
        <v>30</v>
      </c>
      <c r="F21" s="290" t="s">
        <v>109</v>
      </c>
      <c r="G21" s="305"/>
      <c r="H21" s="295" t="s">
        <v>4824</v>
      </c>
      <c r="I21" s="295" t="s">
        <v>110</v>
      </c>
      <c r="J21" s="519" t="s">
        <v>111</v>
      </c>
      <c r="K21" s="295" t="s">
        <v>112</v>
      </c>
      <c r="L21" s="295"/>
      <c r="M21" s="296">
        <v>72</v>
      </c>
      <c r="N21" s="296">
        <v>6</v>
      </c>
      <c r="O21" s="386"/>
      <c r="P21" s="297">
        <v>1395</v>
      </c>
      <c r="Q21" s="612">
        <f t="shared" si="0"/>
        <v>0</v>
      </c>
      <c r="R21" s="387">
        <v>1155</v>
      </c>
      <c r="S21" s="388">
        <f t="shared" si="1"/>
        <v>0</v>
      </c>
      <c r="T21" s="388">
        <f t="shared" si="2"/>
        <v>0</v>
      </c>
      <c r="U21" s="389" t="e">
        <f t="shared" si="3"/>
        <v>#DIV/0!</v>
      </c>
      <c r="V21" s="299"/>
      <c r="W21" s="299"/>
      <c r="X21" s="299"/>
      <c r="Y21" s="299"/>
      <c r="Z21" s="299"/>
      <c r="AA21" s="299"/>
      <c r="AB21" s="296">
        <v>0.11650000000000001</v>
      </c>
      <c r="AC21" s="523">
        <f t="shared" ref="AC21:AC55" si="5">ROUND(O21*AB21,3)</f>
        <v>0</v>
      </c>
      <c r="AD21" s="499" t="s">
        <v>4825</v>
      </c>
      <c r="AE21" s="489" t="s">
        <v>113</v>
      </c>
      <c r="AF21" s="220" t="s">
        <v>30</v>
      </c>
      <c r="AG21" s="220" t="s">
        <v>31</v>
      </c>
    </row>
    <row r="22" spans="1:33" s="292" customFormat="1" ht="20.100000000000001" hidden="1" customHeight="1" thickBot="1">
      <c r="A22" s="290"/>
      <c r="B22" s="638"/>
      <c r="C22" s="289" t="s">
        <v>114</v>
      </c>
      <c r="D22" s="289"/>
      <c r="E22" s="290" t="s">
        <v>30</v>
      </c>
      <c r="F22" s="290" t="s">
        <v>115</v>
      </c>
      <c r="G22" s="305"/>
      <c r="H22" s="295" t="s">
        <v>4826</v>
      </c>
      <c r="I22" s="295" t="s">
        <v>116</v>
      </c>
      <c r="J22" s="519" t="s">
        <v>117</v>
      </c>
      <c r="K22" s="525" t="s">
        <v>118</v>
      </c>
      <c r="L22" s="525"/>
      <c r="M22" s="296">
        <v>36</v>
      </c>
      <c r="N22" s="296">
        <v>6</v>
      </c>
      <c r="O22" s="386"/>
      <c r="P22" s="297">
        <v>1594</v>
      </c>
      <c r="Q22" s="612">
        <f t="shared" si="0"/>
        <v>0</v>
      </c>
      <c r="R22" s="387">
        <v>1320</v>
      </c>
      <c r="S22" s="388">
        <f t="shared" si="1"/>
        <v>0</v>
      </c>
      <c r="T22" s="388">
        <f t="shared" si="2"/>
        <v>0</v>
      </c>
      <c r="U22" s="389" t="e">
        <f t="shared" si="3"/>
        <v>#DIV/0!</v>
      </c>
      <c r="V22" s="299"/>
      <c r="W22" s="299"/>
      <c r="X22" s="299"/>
      <c r="Y22" s="299"/>
      <c r="Z22" s="299"/>
      <c r="AA22" s="299"/>
      <c r="AB22" s="523">
        <v>0.15</v>
      </c>
      <c r="AC22" s="523">
        <f t="shared" si="5"/>
        <v>0</v>
      </c>
      <c r="AD22" s="499" t="s">
        <v>119</v>
      </c>
      <c r="AE22" s="983" t="s">
        <v>6622</v>
      </c>
      <c r="AF22" s="220" t="s">
        <v>30</v>
      </c>
      <c r="AG22" s="220" t="s">
        <v>31</v>
      </c>
    </row>
    <row r="23" spans="1:33" s="292" customFormat="1" ht="20.100000000000001" hidden="1" customHeight="1" thickBot="1">
      <c r="A23" s="290"/>
      <c r="B23" s="638"/>
      <c r="C23" s="289" t="s">
        <v>120</v>
      </c>
      <c r="D23" s="289"/>
      <c r="E23" s="290" t="s">
        <v>30</v>
      </c>
      <c r="F23" s="290" t="s">
        <v>121</v>
      </c>
      <c r="G23" s="305"/>
      <c r="H23" s="295" t="s">
        <v>4827</v>
      </c>
      <c r="I23" s="295" t="s">
        <v>122</v>
      </c>
      <c r="J23" s="519" t="s">
        <v>123</v>
      </c>
      <c r="K23" s="525" t="s">
        <v>118</v>
      </c>
      <c r="L23" s="525"/>
      <c r="M23" s="296">
        <v>36</v>
      </c>
      <c r="N23" s="296">
        <v>6</v>
      </c>
      <c r="O23" s="386"/>
      <c r="P23" s="297">
        <v>1793</v>
      </c>
      <c r="Q23" s="612">
        <f t="shared" si="0"/>
        <v>0</v>
      </c>
      <c r="R23" s="387">
        <v>1485</v>
      </c>
      <c r="S23" s="388">
        <f t="shared" si="1"/>
        <v>0</v>
      </c>
      <c r="T23" s="388">
        <f t="shared" si="2"/>
        <v>0</v>
      </c>
      <c r="U23" s="389" t="e">
        <f t="shared" si="3"/>
        <v>#DIV/0!</v>
      </c>
      <c r="V23" s="299"/>
      <c r="W23" s="299"/>
      <c r="X23" s="299"/>
      <c r="Y23" s="299"/>
      <c r="Z23" s="299"/>
      <c r="AA23" s="299"/>
      <c r="AB23" s="523">
        <v>0.1515</v>
      </c>
      <c r="AC23" s="523">
        <f t="shared" si="5"/>
        <v>0</v>
      </c>
      <c r="AD23" s="499" t="s">
        <v>124</v>
      </c>
      <c r="AE23" s="489" t="s">
        <v>4045</v>
      </c>
      <c r="AF23" s="220" t="s">
        <v>30</v>
      </c>
      <c r="AG23" s="220" t="s">
        <v>31</v>
      </c>
    </row>
    <row r="24" spans="1:33" s="292" customFormat="1" ht="20.100000000000001" hidden="1" customHeight="1" thickBot="1">
      <c r="A24" s="290"/>
      <c r="B24" s="638"/>
      <c r="C24" s="289" t="s">
        <v>125</v>
      </c>
      <c r="D24" s="289"/>
      <c r="E24" s="290" t="s">
        <v>30</v>
      </c>
      <c r="F24" s="290" t="s">
        <v>126</v>
      </c>
      <c r="G24" s="305"/>
      <c r="H24" s="295" t="s">
        <v>4828</v>
      </c>
      <c r="I24" s="295" t="s">
        <v>127</v>
      </c>
      <c r="J24" s="519" t="s">
        <v>128</v>
      </c>
      <c r="K24" s="295" t="s">
        <v>118</v>
      </c>
      <c r="L24" s="295"/>
      <c r="M24" s="296">
        <v>36</v>
      </c>
      <c r="N24" s="296">
        <v>6</v>
      </c>
      <c r="O24" s="386"/>
      <c r="P24" s="297">
        <v>1116</v>
      </c>
      <c r="Q24" s="612">
        <f t="shared" si="0"/>
        <v>0</v>
      </c>
      <c r="R24" s="387">
        <v>924</v>
      </c>
      <c r="S24" s="388">
        <f t="shared" si="1"/>
        <v>0</v>
      </c>
      <c r="T24" s="388">
        <f t="shared" si="2"/>
        <v>0</v>
      </c>
      <c r="U24" s="389" t="e">
        <f t="shared" si="3"/>
        <v>#DIV/0!</v>
      </c>
      <c r="V24" s="299"/>
      <c r="W24" s="299"/>
      <c r="X24" s="299"/>
      <c r="Y24" s="299"/>
      <c r="Z24" s="299"/>
      <c r="AA24" s="299"/>
      <c r="AB24" s="296">
        <v>0.125</v>
      </c>
      <c r="AC24" s="523">
        <f t="shared" si="5"/>
        <v>0</v>
      </c>
      <c r="AD24" s="499" t="s">
        <v>4829</v>
      </c>
      <c r="AE24" s="489" t="s">
        <v>129</v>
      </c>
      <c r="AF24" s="220" t="s">
        <v>30</v>
      </c>
      <c r="AG24" s="220" t="s">
        <v>31</v>
      </c>
    </row>
    <row r="25" spans="1:33" s="292" customFormat="1" ht="20.100000000000001" hidden="1" customHeight="1" thickBot="1">
      <c r="A25" s="290"/>
      <c r="B25" s="638"/>
      <c r="C25" s="289" t="s">
        <v>130</v>
      </c>
      <c r="D25" s="289"/>
      <c r="E25" s="290" t="s">
        <v>30</v>
      </c>
      <c r="F25" s="290" t="s">
        <v>126</v>
      </c>
      <c r="G25" s="305"/>
      <c r="H25" s="295" t="s">
        <v>4830</v>
      </c>
      <c r="I25" s="295" t="s">
        <v>127</v>
      </c>
      <c r="J25" s="519" t="s">
        <v>128</v>
      </c>
      <c r="K25" s="295" t="s">
        <v>131</v>
      </c>
      <c r="L25" s="295"/>
      <c r="M25" s="296">
        <v>36</v>
      </c>
      <c r="N25" s="296">
        <v>6</v>
      </c>
      <c r="O25" s="386"/>
      <c r="P25" s="297">
        <v>1116</v>
      </c>
      <c r="Q25" s="520">
        <f t="shared" si="0"/>
        <v>0</v>
      </c>
      <c r="R25" s="298">
        <v>924</v>
      </c>
      <c r="S25" s="388">
        <f t="shared" si="1"/>
        <v>0</v>
      </c>
      <c r="T25" s="388">
        <f t="shared" si="2"/>
        <v>0</v>
      </c>
      <c r="U25" s="389" t="e">
        <f t="shared" si="3"/>
        <v>#DIV/0!</v>
      </c>
      <c r="V25" s="299"/>
      <c r="W25" s="299"/>
      <c r="X25" s="299"/>
      <c r="Y25" s="299"/>
      <c r="Z25" s="299"/>
      <c r="AA25" s="299"/>
      <c r="AB25" s="296">
        <v>0.125</v>
      </c>
      <c r="AC25" s="523">
        <f t="shared" si="5"/>
        <v>0</v>
      </c>
      <c r="AD25" s="499" t="s">
        <v>4831</v>
      </c>
      <c r="AE25" s="489" t="s">
        <v>129</v>
      </c>
      <c r="AF25" s="220" t="s">
        <v>30</v>
      </c>
      <c r="AG25" s="220" t="s">
        <v>31</v>
      </c>
    </row>
    <row r="26" spans="1:33" s="292" customFormat="1" ht="20.100000000000001" hidden="1" customHeight="1" thickBot="1">
      <c r="A26" s="296"/>
      <c r="B26" s="631"/>
      <c r="C26" s="289">
        <v>4949775300617</v>
      </c>
      <c r="D26" s="289"/>
      <c r="E26" s="290" t="s">
        <v>30</v>
      </c>
      <c r="F26" s="290" t="s">
        <v>132</v>
      </c>
      <c r="G26" s="305"/>
      <c r="H26" s="613" t="s">
        <v>4832</v>
      </c>
      <c r="I26" s="613" t="s">
        <v>133</v>
      </c>
      <c r="J26" s="614" t="s">
        <v>134</v>
      </c>
      <c r="K26" s="525" t="s">
        <v>135</v>
      </c>
      <c r="L26" s="525"/>
      <c r="M26" s="296"/>
      <c r="N26" s="296">
        <v>6</v>
      </c>
      <c r="O26" s="386"/>
      <c r="P26" s="297">
        <v>1195</v>
      </c>
      <c r="Q26" s="520">
        <f>O26*P26</f>
        <v>0</v>
      </c>
      <c r="R26" s="298">
        <v>990</v>
      </c>
      <c r="S26" s="388">
        <f t="shared" si="1"/>
        <v>0</v>
      </c>
      <c r="T26" s="388">
        <f t="shared" si="2"/>
        <v>0</v>
      </c>
      <c r="U26" s="389" t="e">
        <f t="shared" si="3"/>
        <v>#DIV/0!</v>
      </c>
      <c r="V26" s="299"/>
      <c r="W26" s="299"/>
      <c r="X26" s="299"/>
      <c r="Y26" s="299"/>
      <c r="Z26" s="299"/>
      <c r="AA26" s="299"/>
      <c r="AB26" s="385">
        <v>1.2999999999999999E-2</v>
      </c>
      <c r="AC26" s="385">
        <f t="shared" si="5"/>
        <v>0</v>
      </c>
      <c r="AD26" s="499" t="s">
        <v>4833</v>
      </c>
      <c r="AE26" s="489" t="s">
        <v>4045</v>
      </c>
      <c r="AF26" s="220" t="s">
        <v>30</v>
      </c>
      <c r="AG26" s="220" t="s">
        <v>31</v>
      </c>
    </row>
    <row r="27" spans="1:33" s="292" customFormat="1" ht="20.100000000000001" hidden="1" customHeight="1" thickBot="1">
      <c r="A27" s="290"/>
      <c r="B27" s="638"/>
      <c r="C27" s="289"/>
      <c r="D27" s="289"/>
      <c r="E27" s="290"/>
      <c r="F27" s="290"/>
      <c r="G27" s="305"/>
      <c r="H27" s="1104"/>
      <c r="I27" s="295"/>
      <c r="J27" s="519"/>
      <c r="K27" s="295"/>
      <c r="L27" s="295"/>
      <c r="M27" s="296"/>
      <c r="N27" s="296"/>
      <c r="O27" s="386"/>
      <c r="P27" s="297"/>
      <c r="Q27" s="520"/>
      <c r="R27" s="298"/>
      <c r="S27" s="388"/>
      <c r="T27" s="388"/>
      <c r="U27" s="389"/>
      <c r="V27" s="299"/>
      <c r="W27" s="299"/>
      <c r="X27" s="299"/>
      <c r="Y27" s="299"/>
      <c r="Z27" s="299"/>
      <c r="AA27" s="299"/>
      <c r="AB27" s="296"/>
      <c r="AC27" s="523"/>
      <c r="AD27" s="499"/>
      <c r="AE27" s="489"/>
      <c r="AF27" s="220"/>
      <c r="AG27" s="220"/>
    </row>
    <row r="28" spans="1:33" s="292" customFormat="1" ht="20.100000000000001" hidden="1" customHeight="1" thickBot="1">
      <c r="A28" s="296"/>
      <c r="B28" s="670" t="s">
        <v>4787</v>
      </c>
      <c r="C28" s="666">
        <v>2100058020451</v>
      </c>
      <c r="D28" s="665">
        <v>5802045</v>
      </c>
      <c r="E28" s="290" t="s">
        <v>136</v>
      </c>
      <c r="F28" s="290" t="s">
        <v>137</v>
      </c>
      <c r="G28" s="305" t="s">
        <v>4834</v>
      </c>
      <c r="H28" s="613" t="s">
        <v>4835</v>
      </c>
      <c r="I28" s="295" t="s">
        <v>138</v>
      </c>
      <c r="J28" s="519" t="s">
        <v>139</v>
      </c>
      <c r="K28" s="525" t="s">
        <v>36</v>
      </c>
      <c r="L28" s="525"/>
      <c r="M28" s="305"/>
      <c r="N28" s="296">
        <v>6</v>
      </c>
      <c r="O28" s="386"/>
      <c r="P28" s="297">
        <v>2391</v>
      </c>
      <c r="Q28" s="520">
        <f t="shared" si="0"/>
        <v>0</v>
      </c>
      <c r="R28" s="387">
        <v>1980</v>
      </c>
      <c r="S28" s="388">
        <f t="shared" si="1"/>
        <v>0</v>
      </c>
      <c r="T28" s="388">
        <f t="shared" si="2"/>
        <v>0</v>
      </c>
      <c r="U28" s="389" t="e">
        <f t="shared" si="3"/>
        <v>#DIV/0!</v>
      </c>
      <c r="V28" s="299"/>
      <c r="W28" s="299"/>
      <c r="X28" s="299"/>
      <c r="Y28" s="299"/>
      <c r="Z28" s="299"/>
      <c r="AA28" s="299" t="s">
        <v>140</v>
      </c>
      <c r="AB28" s="527">
        <v>0.123</v>
      </c>
      <c r="AC28" s="523">
        <f t="shared" si="5"/>
        <v>0</v>
      </c>
      <c r="AD28" s="499" t="s">
        <v>4836</v>
      </c>
      <c r="AE28" s="489" t="s">
        <v>141</v>
      </c>
      <c r="AF28" s="220" t="s">
        <v>136</v>
      </c>
      <c r="AG28" s="220" t="s">
        <v>142</v>
      </c>
    </row>
    <row r="29" spans="1:33" s="292" customFormat="1" ht="20.100000000000001" hidden="1" customHeight="1" thickBot="1">
      <c r="A29" s="296"/>
      <c r="B29" s="667" t="s">
        <v>4787</v>
      </c>
      <c r="C29" s="668" t="s">
        <v>3103</v>
      </c>
      <c r="D29" s="665">
        <v>5802046</v>
      </c>
      <c r="E29" s="290" t="s">
        <v>136</v>
      </c>
      <c r="F29" s="290" t="s">
        <v>143</v>
      </c>
      <c r="G29" s="305" t="s">
        <v>4837</v>
      </c>
      <c r="H29" s="295" t="s">
        <v>4838</v>
      </c>
      <c r="I29" s="295" t="s">
        <v>144</v>
      </c>
      <c r="J29" s="519" t="s">
        <v>145</v>
      </c>
      <c r="K29" s="295" t="s">
        <v>43</v>
      </c>
      <c r="L29" s="295"/>
      <c r="M29" s="305"/>
      <c r="N29" s="296">
        <v>6</v>
      </c>
      <c r="O29" s="386"/>
      <c r="P29" s="297">
        <v>2391</v>
      </c>
      <c r="Q29" s="520">
        <f t="shared" si="0"/>
        <v>0</v>
      </c>
      <c r="R29" s="298">
        <v>1980</v>
      </c>
      <c r="S29" s="388">
        <f>O29*R29</f>
        <v>0</v>
      </c>
      <c r="T29" s="388">
        <f t="shared" si="2"/>
        <v>0</v>
      </c>
      <c r="U29" s="389" t="e">
        <f t="shared" si="3"/>
        <v>#DIV/0!</v>
      </c>
      <c r="V29" s="299"/>
      <c r="W29" s="299"/>
      <c r="X29" s="299"/>
      <c r="Y29" s="299"/>
      <c r="Z29" s="299"/>
      <c r="AA29" s="299" t="s">
        <v>140</v>
      </c>
      <c r="AB29" s="521">
        <v>0.123</v>
      </c>
      <c r="AC29" s="385">
        <f t="shared" si="5"/>
        <v>0</v>
      </c>
      <c r="AD29" s="499" t="s">
        <v>3695</v>
      </c>
      <c r="AE29" s="489" t="s">
        <v>146</v>
      </c>
      <c r="AF29" s="220" t="s">
        <v>136</v>
      </c>
      <c r="AG29" s="220" t="s">
        <v>142</v>
      </c>
    </row>
    <row r="30" spans="1:33" s="292" customFormat="1" ht="20.100000000000001" hidden="1" customHeight="1" thickBot="1">
      <c r="A30" s="296"/>
      <c r="B30" s="615" t="s">
        <v>4788</v>
      </c>
      <c r="C30" s="666" t="s">
        <v>3104</v>
      </c>
      <c r="D30" s="665">
        <v>5802047</v>
      </c>
      <c r="E30" s="290" t="s">
        <v>136</v>
      </c>
      <c r="F30" s="290" t="s">
        <v>147</v>
      </c>
      <c r="G30" s="305" t="s">
        <v>4839</v>
      </c>
      <c r="H30" s="613" t="s">
        <v>4840</v>
      </c>
      <c r="I30" s="295" t="s">
        <v>148</v>
      </c>
      <c r="J30" s="519" t="s">
        <v>149</v>
      </c>
      <c r="K30" s="525" t="s">
        <v>150</v>
      </c>
      <c r="L30" s="525"/>
      <c r="M30" s="305"/>
      <c r="N30" s="296">
        <v>6</v>
      </c>
      <c r="O30" s="386"/>
      <c r="P30" s="297">
        <v>2391</v>
      </c>
      <c r="Q30" s="520">
        <f t="shared" si="0"/>
        <v>0</v>
      </c>
      <c r="R30" s="387">
        <v>1980</v>
      </c>
      <c r="S30" s="616">
        <f t="shared" si="1"/>
        <v>0</v>
      </c>
      <c r="T30" s="616">
        <f t="shared" si="2"/>
        <v>0</v>
      </c>
      <c r="U30" s="617" t="e">
        <f t="shared" si="3"/>
        <v>#DIV/0!</v>
      </c>
      <c r="V30" s="299"/>
      <c r="W30" s="299"/>
      <c r="X30" s="299"/>
      <c r="Y30" s="299"/>
      <c r="Z30" s="299"/>
      <c r="AA30" s="299" t="s">
        <v>151</v>
      </c>
      <c r="AB30" s="527">
        <v>0.10199999999999999</v>
      </c>
      <c r="AC30" s="523">
        <f t="shared" si="5"/>
        <v>0</v>
      </c>
      <c r="AD30" s="499" t="s">
        <v>4841</v>
      </c>
      <c r="AE30" s="489" t="s">
        <v>141</v>
      </c>
      <c r="AF30" s="220" t="s">
        <v>136</v>
      </c>
      <c r="AG30" s="220" t="s">
        <v>142</v>
      </c>
    </row>
    <row r="31" spans="1:33" s="292" customFormat="1" ht="20.100000000000001" hidden="1" customHeight="1" thickBot="1">
      <c r="A31" s="296"/>
      <c r="B31" s="669" t="s">
        <v>4788</v>
      </c>
      <c r="C31" s="666">
        <v>2100058020499</v>
      </c>
      <c r="D31" s="665">
        <v>5802049</v>
      </c>
      <c r="E31" s="290" t="s">
        <v>136</v>
      </c>
      <c r="F31" s="290" t="s">
        <v>152</v>
      </c>
      <c r="G31" s="305" t="s">
        <v>4842</v>
      </c>
      <c r="H31" s="295" t="s">
        <v>4843</v>
      </c>
      <c r="I31" s="295" t="s">
        <v>153</v>
      </c>
      <c r="J31" s="519" t="s">
        <v>154</v>
      </c>
      <c r="K31" s="295" t="s">
        <v>49</v>
      </c>
      <c r="L31" s="295"/>
      <c r="M31" s="305"/>
      <c r="N31" s="296">
        <v>6</v>
      </c>
      <c r="O31" s="386"/>
      <c r="P31" s="297">
        <v>1992</v>
      </c>
      <c r="Q31" s="520">
        <f t="shared" si="0"/>
        <v>0</v>
      </c>
      <c r="R31" s="387">
        <v>1650</v>
      </c>
      <c r="S31" s="616">
        <f t="shared" si="1"/>
        <v>0</v>
      </c>
      <c r="T31" s="616">
        <f t="shared" si="2"/>
        <v>0</v>
      </c>
      <c r="U31" s="617" t="e">
        <f t="shared" si="3"/>
        <v>#DIV/0!</v>
      </c>
      <c r="V31" s="299"/>
      <c r="W31" s="299"/>
      <c r="X31" s="299"/>
      <c r="Y31" s="299"/>
      <c r="Z31" s="299"/>
      <c r="AA31" s="299" t="s">
        <v>155</v>
      </c>
      <c r="AB31" s="522">
        <v>0.27500000000000002</v>
      </c>
      <c r="AC31" s="523">
        <f t="shared" si="5"/>
        <v>0</v>
      </c>
      <c r="AD31" s="499" t="s">
        <v>3696</v>
      </c>
      <c r="AE31" s="489" t="s">
        <v>4045</v>
      </c>
      <c r="AF31" s="489" t="s">
        <v>157</v>
      </c>
      <c r="AG31" s="489" t="s">
        <v>158</v>
      </c>
    </row>
    <row r="32" spans="1:33" s="292" customFormat="1" ht="20.100000000000001" hidden="1" customHeight="1" thickBot="1">
      <c r="A32" s="296"/>
      <c r="B32" s="670" t="s">
        <v>4788</v>
      </c>
      <c r="C32" s="666" t="s">
        <v>3105</v>
      </c>
      <c r="D32" s="665">
        <v>5802048</v>
      </c>
      <c r="E32" s="290" t="s">
        <v>136</v>
      </c>
      <c r="F32" s="290" t="s">
        <v>159</v>
      </c>
      <c r="G32" s="305" t="s">
        <v>4844</v>
      </c>
      <c r="H32" s="613" t="s">
        <v>4845</v>
      </c>
      <c r="I32" s="295" t="s">
        <v>160</v>
      </c>
      <c r="J32" s="519" t="s">
        <v>161</v>
      </c>
      <c r="K32" s="525" t="s">
        <v>162</v>
      </c>
      <c r="L32" s="525"/>
      <c r="M32" s="305"/>
      <c r="N32" s="296">
        <v>6</v>
      </c>
      <c r="O32" s="386"/>
      <c r="P32" s="297">
        <v>3188</v>
      </c>
      <c r="Q32" s="520">
        <f t="shared" si="0"/>
        <v>0</v>
      </c>
      <c r="R32" s="387">
        <v>2640</v>
      </c>
      <c r="S32" s="616">
        <f t="shared" si="1"/>
        <v>0</v>
      </c>
      <c r="T32" s="616">
        <f t="shared" si="2"/>
        <v>0</v>
      </c>
      <c r="U32" s="617" t="e">
        <f t="shared" si="3"/>
        <v>#DIV/0!</v>
      </c>
      <c r="V32" s="299"/>
      <c r="W32" s="299"/>
      <c r="X32" s="299"/>
      <c r="Y32" s="299"/>
      <c r="Z32" s="299"/>
      <c r="AA32" s="299" t="s">
        <v>163</v>
      </c>
      <c r="AB32" s="618">
        <v>0.27700000000000002</v>
      </c>
      <c r="AC32" s="547">
        <f t="shared" si="5"/>
        <v>0</v>
      </c>
      <c r="AD32" s="499" t="s">
        <v>4846</v>
      </c>
      <c r="AE32" s="489" t="s">
        <v>4451</v>
      </c>
      <c r="AF32" s="220" t="s">
        <v>157</v>
      </c>
      <c r="AG32" s="220" t="s">
        <v>142</v>
      </c>
    </row>
    <row r="33" spans="1:33" s="292" customFormat="1" ht="20.100000000000001" hidden="1" customHeight="1" thickBot="1">
      <c r="A33" s="296"/>
      <c r="B33" s="669" t="s">
        <v>4788</v>
      </c>
      <c r="C33" s="666">
        <v>2100058020505</v>
      </c>
      <c r="D33" s="665">
        <v>5802050</v>
      </c>
      <c r="E33" s="290" t="s">
        <v>136</v>
      </c>
      <c r="F33" s="290" t="s">
        <v>164</v>
      </c>
      <c r="G33" s="305" t="s">
        <v>4847</v>
      </c>
      <c r="H33" s="259" t="s">
        <v>4848</v>
      </c>
      <c r="I33" s="259" t="s">
        <v>165</v>
      </c>
      <c r="J33" s="343" t="s">
        <v>166</v>
      </c>
      <c r="K33" s="295" t="s">
        <v>162</v>
      </c>
      <c r="L33" s="295"/>
      <c r="M33" s="305"/>
      <c r="N33" s="296">
        <v>6</v>
      </c>
      <c r="O33" s="386"/>
      <c r="P33" s="297">
        <v>3387</v>
      </c>
      <c r="Q33" s="520">
        <f t="shared" si="0"/>
        <v>0</v>
      </c>
      <c r="R33" s="387">
        <v>2805</v>
      </c>
      <c r="S33" s="616">
        <f t="shared" si="1"/>
        <v>0</v>
      </c>
      <c r="T33" s="616">
        <f t="shared" si="2"/>
        <v>0</v>
      </c>
      <c r="U33" s="617" t="e">
        <f t="shared" si="3"/>
        <v>#DIV/0!</v>
      </c>
      <c r="V33" s="299"/>
      <c r="W33" s="299"/>
      <c r="X33" s="299"/>
      <c r="Y33" s="299"/>
      <c r="Z33" s="299"/>
      <c r="AA33" s="299" t="s">
        <v>167</v>
      </c>
      <c r="AB33" s="618">
        <v>0.23200000000000001</v>
      </c>
      <c r="AC33" s="547">
        <f t="shared" si="5"/>
        <v>0</v>
      </c>
      <c r="AD33" s="499" t="s">
        <v>4849</v>
      </c>
      <c r="AE33" s="489" t="s">
        <v>4045</v>
      </c>
      <c r="AF33" s="220" t="s">
        <v>157</v>
      </c>
      <c r="AG33" s="220" t="s">
        <v>158</v>
      </c>
    </row>
    <row r="34" spans="1:33" s="292" customFormat="1" ht="20.100000000000001" hidden="1" customHeight="1" thickBot="1">
      <c r="A34" s="296"/>
      <c r="B34" s="669" t="s">
        <v>4788</v>
      </c>
      <c r="C34" s="666">
        <v>2100058020512</v>
      </c>
      <c r="D34" s="665">
        <v>5802051</v>
      </c>
      <c r="E34" s="290" t="s">
        <v>136</v>
      </c>
      <c r="F34" s="290" t="s">
        <v>168</v>
      </c>
      <c r="G34" s="305" t="s">
        <v>4850</v>
      </c>
      <c r="H34" s="259" t="s">
        <v>4851</v>
      </c>
      <c r="I34" s="259" t="s">
        <v>169</v>
      </c>
      <c r="J34" s="343" t="s">
        <v>170</v>
      </c>
      <c r="K34" s="295" t="s">
        <v>558</v>
      </c>
      <c r="L34" s="295"/>
      <c r="M34" s="305"/>
      <c r="N34" s="296">
        <v>6</v>
      </c>
      <c r="O34" s="386"/>
      <c r="P34" s="297">
        <v>3387</v>
      </c>
      <c r="Q34" s="520">
        <f t="shared" si="0"/>
        <v>0</v>
      </c>
      <c r="R34" s="387">
        <v>2805</v>
      </c>
      <c r="S34" s="616">
        <f t="shared" si="1"/>
        <v>0</v>
      </c>
      <c r="T34" s="616">
        <f t="shared" si="2"/>
        <v>0</v>
      </c>
      <c r="U34" s="617" t="e">
        <f t="shared" si="3"/>
        <v>#DIV/0!</v>
      </c>
      <c r="V34" s="299"/>
      <c r="W34" s="299"/>
      <c r="X34" s="299"/>
      <c r="Y34" s="299"/>
      <c r="Z34" s="299"/>
      <c r="AA34" s="299" t="s">
        <v>171</v>
      </c>
      <c r="AB34" s="521">
        <v>0.11899999999999999</v>
      </c>
      <c r="AC34" s="385">
        <f t="shared" si="5"/>
        <v>0</v>
      </c>
      <c r="AD34" s="499" t="s">
        <v>3697</v>
      </c>
      <c r="AE34" s="489" t="s">
        <v>4452</v>
      </c>
      <c r="AF34" s="489" t="s">
        <v>157</v>
      </c>
      <c r="AG34" s="489" t="s">
        <v>142</v>
      </c>
    </row>
    <row r="35" spans="1:33" s="292" customFormat="1" ht="16.5" hidden="1" customHeight="1" thickBot="1">
      <c r="A35" s="296"/>
      <c r="B35" s="669" t="s">
        <v>4788</v>
      </c>
      <c r="C35" s="666" t="s">
        <v>3106</v>
      </c>
      <c r="D35" s="665">
        <v>5802052</v>
      </c>
      <c r="E35" s="290" t="s">
        <v>136</v>
      </c>
      <c r="F35" s="290" t="s">
        <v>173</v>
      </c>
      <c r="G35" s="305" t="s">
        <v>4852</v>
      </c>
      <c r="H35" s="295" t="s">
        <v>4853</v>
      </c>
      <c r="I35" s="295" t="s">
        <v>174</v>
      </c>
      <c r="J35" s="519" t="s">
        <v>175</v>
      </c>
      <c r="K35" s="295" t="s">
        <v>162</v>
      </c>
      <c r="L35" s="295"/>
      <c r="M35" s="305"/>
      <c r="N35" s="296">
        <v>6</v>
      </c>
      <c r="O35" s="386"/>
      <c r="P35" s="297">
        <v>3188</v>
      </c>
      <c r="Q35" s="520">
        <f t="shared" si="0"/>
        <v>0</v>
      </c>
      <c r="R35" s="387">
        <v>2640</v>
      </c>
      <c r="S35" s="616">
        <f t="shared" si="1"/>
        <v>0</v>
      </c>
      <c r="T35" s="616">
        <f t="shared" si="2"/>
        <v>0</v>
      </c>
      <c r="U35" s="617" t="e">
        <f t="shared" si="3"/>
        <v>#DIV/0!</v>
      </c>
      <c r="V35" s="299"/>
      <c r="W35" s="299"/>
      <c r="X35" s="299"/>
      <c r="Y35" s="299"/>
      <c r="Z35" s="299"/>
      <c r="AA35" s="299" t="s">
        <v>171</v>
      </c>
      <c r="AB35" s="524">
        <v>0.11600000000000001</v>
      </c>
      <c r="AC35" s="385">
        <f t="shared" si="5"/>
        <v>0</v>
      </c>
      <c r="AD35" s="499" t="s">
        <v>3698</v>
      </c>
      <c r="AE35" s="489" t="s">
        <v>4571</v>
      </c>
      <c r="AF35" s="489" t="s">
        <v>157</v>
      </c>
      <c r="AG35" s="489" t="s">
        <v>158</v>
      </c>
    </row>
    <row r="36" spans="1:33" s="292" customFormat="1" ht="19.5" hidden="1" customHeight="1" thickBot="1">
      <c r="A36" s="296"/>
      <c r="B36" s="670" t="s">
        <v>4788</v>
      </c>
      <c r="C36" s="666">
        <v>2100058020536</v>
      </c>
      <c r="D36" s="665">
        <v>5802053</v>
      </c>
      <c r="E36" s="290" t="s">
        <v>136</v>
      </c>
      <c r="F36" s="302" t="s">
        <v>176</v>
      </c>
      <c r="G36" s="497" t="s">
        <v>4854</v>
      </c>
      <c r="H36" s="259" t="s">
        <v>4855</v>
      </c>
      <c r="I36" s="259" t="s">
        <v>177</v>
      </c>
      <c r="J36" s="343" t="s">
        <v>178</v>
      </c>
      <c r="K36" s="525" t="s">
        <v>27</v>
      </c>
      <c r="L36" s="525"/>
      <c r="M36" s="305"/>
      <c r="N36" s="296">
        <v>6</v>
      </c>
      <c r="O36" s="386"/>
      <c r="P36" s="297">
        <v>3985</v>
      </c>
      <c r="Q36" s="520">
        <f t="shared" si="0"/>
        <v>0</v>
      </c>
      <c r="R36" s="387">
        <v>3300</v>
      </c>
      <c r="S36" s="616">
        <f t="shared" si="1"/>
        <v>0</v>
      </c>
      <c r="T36" s="616">
        <f t="shared" si="2"/>
        <v>0</v>
      </c>
      <c r="U36" s="617" t="e">
        <f t="shared" si="3"/>
        <v>#DIV/0!</v>
      </c>
      <c r="V36" s="299"/>
      <c r="W36" s="299"/>
      <c r="X36" s="299"/>
      <c r="Y36" s="299"/>
      <c r="Z36" s="299"/>
      <c r="AA36" s="299" t="s">
        <v>179</v>
      </c>
      <c r="AB36" s="416">
        <v>0.129</v>
      </c>
      <c r="AC36" s="385">
        <f t="shared" si="5"/>
        <v>0</v>
      </c>
      <c r="AD36" s="499" t="s">
        <v>3699</v>
      </c>
      <c r="AE36" s="489" t="s">
        <v>180</v>
      </c>
      <c r="AF36" s="220" t="s">
        <v>136</v>
      </c>
      <c r="AG36" s="220" t="s">
        <v>142</v>
      </c>
    </row>
    <row r="37" spans="1:33" s="292" customFormat="1" ht="20.100000000000001" hidden="1" customHeight="1" thickBot="1">
      <c r="A37" s="296"/>
      <c r="B37" s="667" t="s">
        <v>4789</v>
      </c>
      <c r="C37" s="668">
        <v>2100058020543</v>
      </c>
      <c r="D37" s="665">
        <v>5802054</v>
      </c>
      <c r="E37" s="290" t="s">
        <v>136</v>
      </c>
      <c r="F37" s="302" t="s">
        <v>181</v>
      </c>
      <c r="G37" s="497" t="s">
        <v>4856</v>
      </c>
      <c r="H37" s="259" t="s">
        <v>4857</v>
      </c>
      <c r="I37" s="259" t="s">
        <v>182</v>
      </c>
      <c r="J37" s="343" t="s">
        <v>183</v>
      </c>
      <c r="K37" s="525" t="s">
        <v>57</v>
      </c>
      <c r="L37" s="525"/>
      <c r="M37" s="305"/>
      <c r="N37" s="296">
        <v>6</v>
      </c>
      <c r="O37" s="386"/>
      <c r="P37" s="297">
        <v>3586</v>
      </c>
      <c r="Q37" s="520">
        <f t="shared" si="0"/>
        <v>0</v>
      </c>
      <c r="R37" s="387">
        <v>2970</v>
      </c>
      <c r="S37" s="616">
        <f t="shared" si="1"/>
        <v>0</v>
      </c>
      <c r="T37" s="616">
        <f t="shared" si="2"/>
        <v>0</v>
      </c>
      <c r="U37" s="617" t="e">
        <f t="shared" si="3"/>
        <v>#DIV/0!</v>
      </c>
      <c r="V37" s="299"/>
      <c r="W37" s="299">
        <v>9</v>
      </c>
      <c r="X37" s="299"/>
      <c r="Y37" s="299"/>
      <c r="Z37" s="299"/>
      <c r="AA37" s="299" t="s">
        <v>184</v>
      </c>
      <c r="AB37" s="524">
        <v>0.23300000000000001</v>
      </c>
      <c r="AC37" s="385">
        <f t="shared" si="5"/>
        <v>0</v>
      </c>
      <c r="AD37" s="499" t="s">
        <v>3700</v>
      </c>
      <c r="AE37" s="629" t="s">
        <v>4477</v>
      </c>
      <c r="AF37" s="489" t="s">
        <v>157</v>
      </c>
      <c r="AG37" s="489" t="s">
        <v>158</v>
      </c>
    </row>
    <row r="38" spans="1:33" s="292" customFormat="1" ht="20.100000000000001" hidden="1" customHeight="1" thickBot="1">
      <c r="A38" s="296"/>
      <c r="B38" s="667" t="s">
        <v>4789</v>
      </c>
      <c r="C38" s="668">
        <v>2100058020550</v>
      </c>
      <c r="D38" s="665">
        <v>5802055</v>
      </c>
      <c r="E38" s="290" t="s">
        <v>136</v>
      </c>
      <c r="F38" s="302" t="s">
        <v>185</v>
      </c>
      <c r="G38" s="497" t="s">
        <v>4858</v>
      </c>
      <c r="H38" s="259" t="s">
        <v>4859</v>
      </c>
      <c r="I38" s="259" t="s">
        <v>186</v>
      </c>
      <c r="J38" s="343" t="s">
        <v>187</v>
      </c>
      <c r="K38" s="525" t="s">
        <v>63</v>
      </c>
      <c r="L38" s="525"/>
      <c r="M38" s="305"/>
      <c r="N38" s="296">
        <v>6</v>
      </c>
      <c r="O38" s="386"/>
      <c r="P38" s="297">
        <v>5977</v>
      </c>
      <c r="Q38" s="520">
        <f t="shared" si="0"/>
        <v>0</v>
      </c>
      <c r="R38" s="387">
        <v>4950</v>
      </c>
      <c r="S38" s="616">
        <f t="shared" si="1"/>
        <v>0</v>
      </c>
      <c r="T38" s="616">
        <f t="shared" si="2"/>
        <v>0</v>
      </c>
      <c r="U38" s="617" t="e">
        <f t="shared" si="3"/>
        <v>#DIV/0!</v>
      </c>
      <c r="V38" s="299"/>
      <c r="W38" s="299">
        <v>4.5</v>
      </c>
      <c r="X38" s="299"/>
      <c r="Y38" s="299"/>
      <c r="Z38" s="299"/>
      <c r="AA38" s="299" t="s">
        <v>188</v>
      </c>
      <c r="AB38" s="416">
        <v>0.13800000000000001</v>
      </c>
      <c r="AC38" s="385">
        <f t="shared" si="5"/>
        <v>0</v>
      </c>
      <c r="AD38" s="499" t="s">
        <v>3701</v>
      </c>
      <c r="AE38" s="489" t="s">
        <v>3475</v>
      </c>
      <c r="AF38" s="489" t="s">
        <v>4104</v>
      </c>
      <c r="AG38" s="489" t="s">
        <v>4105</v>
      </c>
    </row>
    <row r="39" spans="1:33" s="673" customFormat="1" ht="20.100000000000001" customHeight="1" thickBot="1">
      <c r="A39" s="627"/>
      <c r="B39" s="678"/>
      <c r="C39" s="624"/>
      <c r="D39" s="624">
        <v>5802583</v>
      </c>
      <c r="E39" s="622" t="s">
        <v>136</v>
      </c>
      <c r="F39" s="1054" t="s">
        <v>4454</v>
      </c>
      <c r="G39" s="791"/>
      <c r="H39" s="916" t="s">
        <v>6816</v>
      </c>
      <c r="I39" s="391" t="s">
        <v>4448</v>
      </c>
      <c r="J39" s="391" t="s">
        <v>4449</v>
      </c>
      <c r="K39" s="1052" t="s">
        <v>753</v>
      </c>
      <c r="L39" s="680"/>
      <c r="M39" s="605"/>
      <c r="N39" s="627"/>
      <c r="O39" s="937"/>
      <c r="P39" s="1055">
        <v>5488</v>
      </c>
      <c r="Q39" s="606">
        <f t="shared" si="0"/>
        <v>0</v>
      </c>
      <c r="R39" s="937">
        <v>4500</v>
      </c>
      <c r="S39" s="758">
        <f t="shared" si="1"/>
        <v>0</v>
      </c>
      <c r="T39" s="758">
        <f t="shared" si="2"/>
        <v>0</v>
      </c>
      <c r="U39" s="965" t="e">
        <f t="shared" si="3"/>
        <v>#DIV/0!</v>
      </c>
      <c r="V39" s="628"/>
      <c r="W39" s="628"/>
      <c r="X39" s="628"/>
      <c r="Y39" s="628"/>
      <c r="Z39" s="628"/>
      <c r="AA39" s="628"/>
      <c r="AB39" s="671">
        <v>0.13600000000000001</v>
      </c>
      <c r="AC39" s="526">
        <f t="shared" si="5"/>
        <v>0</v>
      </c>
      <c r="AD39" s="672" t="s">
        <v>4860</v>
      </c>
      <c r="AE39" s="508" t="s">
        <v>4453</v>
      </c>
      <c r="AF39" s="508" t="s">
        <v>157</v>
      </c>
      <c r="AG39" s="1056" t="s">
        <v>142</v>
      </c>
    </row>
    <row r="40" spans="1:33" s="292" customFormat="1" ht="20.100000000000001" hidden="1" customHeight="1" thickBot="1">
      <c r="A40" s="290"/>
      <c r="B40" s="638"/>
      <c r="C40" s="289" t="s">
        <v>3107</v>
      </c>
      <c r="D40" s="289">
        <v>5802044</v>
      </c>
      <c r="E40" s="290" t="s">
        <v>136</v>
      </c>
      <c r="F40" s="302" t="s">
        <v>190</v>
      </c>
      <c r="G40" s="497" t="s">
        <v>4861</v>
      </c>
      <c r="H40" s="259" t="s">
        <v>4862</v>
      </c>
      <c r="I40" s="259" t="s">
        <v>191</v>
      </c>
      <c r="J40" s="343" t="s">
        <v>192</v>
      </c>
      <c r="K40" s="525" t="s">
        <v>193</v>
      </c>
      <c r="L40" s="525"/>
      <c r="M40" s="305"/>
      <c r="N40" s="296">
        <v>6</v>
      </c>
      <c r="O40" s="386"/>
      <c r="P40" s="520">
        <v>400</v>
      </c>
      <c r="Q40" s="520">
        <f t="shared" si="0"/>
        <v>0</v>
      </c>
      <c r="R40" s="387">
        <v>300</v>
      </c>
      <c r="S40" s="616">
        <f t="shared" si="1"/>
        <v>0</v>
      </c>
      <c r="T40" s="616">
        <f t="shared" si="2"/>
        <v>0</v>
      </c>
      <c r="U40" s="617" t="e">
        <f t="shared" si="3"/>
        <v>#DIV/0!</v>
      </c>
      <c r="V40" s="299"/>
      <c r="W40" s="299"/>
      <c r="X40" s="299"/>
      <c r="Y40" s="299"/>
      <c r="Z40" s="299"/>
      <c r="AA40" s="299" t="s">
        <v>194</v>
      </c>
      <c r="AB40" s="524">
        <v>0.113</v>
      </c>
      <c r="AC40" s="385">
        <f t="shared" si="5"/>
        <v>0</v>
      </c>
      <c r="AD40" s="499" t="s">
        <v>4863</v>
      </c>
      <c r="AE40" s="489" t="s">
        <v>195</v>
      </c>
      <c r="AF40" s="489"/>
      <c r="AG40" s="489" t="s">
        <v>158</v>
      </c>
    </row>
    <row r="41" spans="1:33" s="292" customFormat="1" ht="20.100000000000001" hidden="1" customHeight="1" thickBot="1">
      <c r="A41" s="296"/>
      <c r="B41" s="631"/>
      <c r="C41" s="289">
        <v>2100058024909</v>
      </c>
      <c r="D41" s="289">
        <v>5802490</v>
      </c>
      <c r="E41" s="290" t="s">
        <v>136</v>
      </c>
      <c r="F41" s="302" t="s">
        <v>4786</v>
      </c>
      <c r="G41" s="497" t="s">
        <v>4864</v>
      </c>
      <c r="H41" s="259" t="s">
        <v>4865</v>
      </c>
      <c r="I41" s="259" t="s">
        <v>196</v>
      </c>
      <c r="J41" s="343" t="s">
        <v>197</v>
      </c>
      <c r="K41" s="525" t="s">
        <v>198</v>
      </c>
      <c r="L41" s="525"/>
      <c r="M41" s="305"/>
      <c r="N41" s="296">
        <v>6</v>
      </c>
      <c r="O41" s="386"/>
      <c r="P41" s="297">
        <v>3600</v>
      </c>
      <c r="Q41" s="520">
        <f t="shared" si="0"/>
        <v>0</v>
      </c>
      <c r="R41" s="387">
        <v>2970</v>
      </c>
      <c r="S41" s="616">
        <f t="shared" si="1"/>
        <v>0</v>
      </c>
      <c r="T41" s="616">
        <f t="shared" si="2"/>
        <v>0</v>
      </c>
      <c r="U41" s="617" t="e">
        <f t="shared" si="3"/>
        <v>#DIV/0!</v>
      </c>
      <c r="V41" s="299"/>
      <c r="W41" s="299"/>
      <c r="X41" s="299"/>
      <c r="Y41" s="299"/>
      <c r="Z41" s="299"/>
      <c r="AA41" s="299"/>
      <c r="AB41" s="541">
        <v>0.115</v>
      </c>
      <c r="AC41" s="385">
        <f t="shared" si="5"/>
        <v>0</v>
      </c>
      <c r="AD41" s="499" t="s">
        <v>4238</v>
      </c>
      <c r="AE41" s="489" t="s">
        <v>199</v>
      </c>
      <c r="AF41" s="489"/>
      <c r="AG41" s="489" t="s">
        <v>158</v>
      </c>
    </row>
    <row r="42" spans="1:33" s="292" customFormat="1" ht="20.100000000000001" customHeight="1" thickBot="1">
      <c r="A42" s="296"/>
      <c r="B42" s="631"/>
      <c r="C42" s="289"/>
      <c r="D42" s="289">
        <v>5802598</v>
      </c>
      <c r="E42" s="290" t="s">
        <v>136</v>
      </c>
      <c r="F42" s="290">
        <v>5802598</v>
      </c>
      <c r="G42" s="305"/>
      <c r="H42" s="613" t="s">
        <v>4866</v>
      </c>
      <c r="I42" s="295" t="s">
        <v>200</v>
      </c>
      <c r="J42" s="519" t="s">
        <v>201</v>
      </c>
      <c r="K42" s="525" t="s">
        <v>202</v>
      </c>
      <c r="L42" s="525"/>
      <c r="M42" s="305"/>
      <c r="N42" s="296"/>
      <c r="O42" s="386"/>
      <c r="P42" s="297">
        <v>1449</v>
      </c>
      <c r="Q42" s="520">
        <f t="shared" si="0"/>
        <v>0</v>
      </c>
      <c r="R42" s="387">
        <v>1188</v>
      </c>
      <c r="S42" s="616">
        <f>O42*R42</f>
        <v>0</v>
      </c>
      <c r="T42" s="616">
        <f>Q42-S42</f>
        <v>0</v>
      </c>
      <c r="U42" s="617" t="e">
        <f>T42/Q42</f>
        <v>#DIV/0!</v>
      </c>
      <c r="V42" s="299"/>
      <c r="W42" s="299"/>
      <c r="X42" s="299"/>
      <c r="Y42" s="299"/>
      <c r="Z42" s="299"/>
      <c r="AA42" s="299"/>
      <c r="AB42" s="541">
        <v>0.59599999999999997</v>
      </c>
      <c r="AC42" s="385">
        <f t="shared" si="5"/>
        <v>0</v>
      </c>
      <c r="AD42" s="499" t="s">
        <v>4867</v>
      </c>
      <c r="AE42" s="489" t="s">
        <v>3068</v>
      </c>
      <c r="AF42" s="489" t="s">
        <v>136</v>
      </c>
      <c r="AG42" s="489" t="s">
        <v>3069</v>
      </c>
    </row>
    <row r="43" spans="1:33" s="292" customFormat="1" ht="20.100000000000001" customHeight="1" thickBot="1">
      <c r="A43" s="296"/>
      <c r="B43" s="631"/>
      <c r="C43" s="289"/>
      <c r="D43" s="289">
        <v>5802599</v>
      </c>
      <c r="E43" s="290" t="s">
        <v>136</v>
      </c>
      <c r="F43" s="290">
        <v>5802599</v>
      </c>
      <c r="G43" s="305"/>
      <c r="H43" s="295" t="s">
        <v>4868</v>
      </c>
      <c r="I43" s="295" t="s">
        <v>203</v>
      </c>
      <c r="J43" s="519" t="s">
        <v>204</v>
      </c>
      <c r="K43" s="525" t="s">
        <v>205</v>
      </c>
      <c r="L43" s="525"/>
      <c r="M43" s="305"/>
      <c r="N43" s="296"/>
      <c r="O43" s="386"/>
      <c r="P43" s="297">
        <v>1449</v>
      </c>
      <c r="Q43" s="520">
        <f t="shared" si="0"/>
        <v>0</v>
      </c>
      <c r="R43" s="387">
        <v>1188</v>
      </c>
      <c r="S43" s="616">
        <f>O43*R43</f>
        <v>0</v>
      </c>
      <c r="T43" s="616">
        <f>Q43-S43</f>
        <v>0</v>
      </c>
      <c r="U43" s="617" t="e">
        <f>T43/Q43</f>
        <v>#DIV/0!</v>
      </c>
      <c r="V43" s="299"/>
      <c r="W43" s="299"/>
      <c r="X43" s="299"/>
      <c r="Y43" s="299"/>
      <c r="Z43" s="299"/>
      <c r="AA43" s="299"/>
      <c r="AB43" s="541">
        <v>0.59399999999999997</v>
      </c>
      <c r="AC43" s="385">
        <f t="shared" si="5"/>
        <v>0</v>
      </c>
      <c r="AD43" s="499" t="s">
        <v>4869</v>
      </c>
      <c r="AE43" s="489" t="s">
        <v>3070</v>
      </c>
      <c r="AF43" s="220" t="s">
        <v>136</v>
      </c>
      <c r="AG43" s="220" t="s">
        <v>3069</v>
      </c>
    </row>
    <row r="44" spans="1:33" s="292" customFormat="1" ht="20.100000000000001" hidden="1" customHeight="1" thickBot="1">
      <c r="A44" s="296"/>
      <c r="B44" s="631"/>
      <c r="C44" s="289">
        <v>2100058025364</v>
      </c>
      <c r="D44" s="289">
        <v>5802536</v>
      </c>
      <c r="E44" s="290" t="s">
        <v>136</v>
      </c>
      <c r="F44" s="290">
        <v>5802536</v>
      </c>
      <c r="G44" s="305"/>
      <c r="H44" s="613" t="s">
        <v>4870</v>
      </c>
      <c r="I44" s="295" t="s">
        <v>206</v>
      </c>
      <c r="J44" s="519" t="s">
        <v>207</v>
      </c>
      <c r="K44" s="525" t="s">
        <v>208</v>
      </c>
      <c r="L44" s="525"/>
      <c r="M44" s="305"/>
      <c r="N44" s="296"/>
      <c r="O44" s="386"/>
      <c r="P44" s="297">
        <v>1368</v>
      </c>
      <c r="Q44" s="520">
        <f t="shared" si="0"/>
        <v>0</v>
      </c>
      <c r="R44" s="387">
        <v>1122</v>
      </c>
      <c r="S44" s="616">
        <f>O44*R44</f>
        <v>0</v>
      </c>
      <c r="T44" s="616">
        <f>Q44-S44</f>
        <v>0</v>
      </c>
      <c r="U44" s="617" t="e">
        <f>T44/Q44</f>
        <v>#DIV/0!</v>
      </c>
      <c r="V44" s="299"/>
      <c r="W44" s="299"/>
      <c r="X44" s="299"/>
      <c r="Y44" s="299"/>
      <c r="Z44" s="299"/>
      <c r="AA44" s="299"/>
      <c r="AB44" s="541">
        <v>0.60299999999999998</v>
      </c>
      <c r="AC44" s="385">
        <f t="shared" si="5"/>
        <v>0</v>
      </c>
      <c r="AD44" s="499" t="s">
        <v>4871</v>
      </c>
      <c r="AE44" s="220" t="s">
        <v>3071</v>
      </c>
      <c r="AF44" s="220" t="s">
        <v>136</v>
      </c>
      <c r="AG44" s="220" t="s">
        <v>3069</v>
      </c>
    </row>
    <row r="45" spans="1:33" s="673" customFormat="1" ht="20.100000000000001" hidden="1" customHeight="1" thickBot="1">
      <c r="A45" s="622"/>
      <c r="B45" s="623" t="s">
        <v>4787</v>
      </c>
      <c r="C45" s="624">
        <v>2100058020161</v>
      </c>
      <c r="D45" s="624">
        <v>5802016</v>
      </c>
      <c r="E45" s="622" t="s">
        <v>136</v>
      </c>
      <c r="F45" s="622" t="s">
        <v>209</v>
      </c>
      <c r="G45" s="605"/>
      <c r="H45" s="625" t="s">
        <v>4872</v>
      </c>
      <c r="I45" s="625" t="s">
        <v>210</v>
      </c>
      <c r="J45" s="626" t="s">
        <v>211</v>
      </c>
      <c r="K45" s="625" t="s">
        <v>36</v>
      </c>
      <c r="L45" s="625"/>
      <c r="M45" s="605"/>
      <c r="N45" s="627">
        <v>6</v>
      </c>
      <c r="O45" s="386"/>
      <c r="P45" s="538">
        <v>2817</v>
      </c>
      <c r="Q45" s="606">
        <f t="shared" si="0"/>
        <v>0</v>
      </c>
      <c r="R45" s="607">
        <v>2310</v>
      </c>
      <c r="S45" s="606">
        <f t="shared" si="1"/>
        <v>0</v>
      </c>
      <c r="T45" s="606">
        <f t="shared" si="2"/>
        <v>0</v>
      </c>
      <c r="U45" s="608" t="e">
        <f t="shared" si="3"/>
        <v>#DIV/0!</v>
      </c>
      <c r="V45" s="628"/>
      <c r="W45" s="628"/>
      <c r="X45" s="628"/>
      <c r="Y45" s="628"/>
      <c r="Z45" s="628"/>
      <c r="AA45" s="628"/>
      <c r="AB45" s="671">
        <v>0.13864000000000001</v>
      </c>
      <c r="AC45" s="526">
        <f t="shared" si="5"/>
        <v>0</v>
      </c>
      <c r="AD45" s="672" t="s">
        <v>4873</v>
      </c>
      <c r="AE45" s="505" t="s">
        <v>141</v>
      </c>
      <c r="AF45" s="505" t="s">
        <v>136</v>
      </c>
      <c r="AG45" s="505" t="s">
        <v>142</v>
      </c>
    </row>
    <row r="46" spans="1:33" s="292" customFormat="1" ht="20.100000000000001" hidden="1" customHeight="1" thickBot="1">
      <c r="A46" s="290"/>
      <c r="B46" s="638"/>
      <c r="C46" s="674">
        <v>2100058025913</v>
      </c>
      <c r="D46" s="674">
        <v>58025913</v>
      </c>
      <c r="E46" s="290" t="s">
        <v>4311</v>
      </c>
      <c r="F46" s="290"/>
      <c r="G46" s="305"/>
      <c r="H46" s="613" t="s">
        <v>4874</v>
      </c>
      <c r="I46" s="295" t="s">
        <v>210</v>
      </c>
      <c r="J46" s="519" t="s">
        <v>211</v>
      </c>
      <c r="K46" s="295" t="s">
        <v>36</v>
      </c>
      <c r="L46" s="295"/>
      <c r="M46" s="305"/>
      <c r="N46" s="296"/>
      <c r="O46" s="386"/>
      <c r="P46" s="297">
        <v>2817</v>
      </c>
      <c r="Q46" s="520">
        <f t="shared" si="0"/>
        <v>0</v>
      </c>
      <c r="R46" s="298">
        <v>2310</v>
      </c>
      <c r="S46" s="388">
        <f t="shared" si="1"/>
        <v>0</v>
      </c>
      <c r="T46" s="388">
        <f>Q46-S46</f>
        <v>0</v>
      </c>
      <c r="U46" s="389" t="e">
        <f>T46/Q46</f>
        <v>#DIV/0!</v>
      </c>
      <c r="V46" s="299"/>
      <c r="W46" s="299"/>
      <c r="X46" s="299"/>
      <c r="Y46" s="299"/>
      <c r="Z46" s="299"/>
      <c r="AA46" s="299"/>
      <c r="AB46" s="300"/>
      <c r="AC46" s="385">
        <f t="shared" si="5"/>
        <v>0</v>
      </c>
      <c r="AD46" s="499" t="s">
        <v>4312</v>
      </c>
      <c r="AE46" s="489" t="s">
        <v>141</v>
      </c>
      <c r="AF46" s="489" t="s">
        <v>136</v>
      </c>
      <c r="AG46" s="489" t="s">
        <v>142</v>
      </c>
    </row>
    <row r="47" spans="1:33" s="292" customFormat="1" ht="20.100000000000001" hidden="1" customHeight="1" thickBot="1">
      <c r="A47" s="290"/>
      <c r="B47" s="675" t="s">
        <v>4788</v>
      </c>
      <c r="C47" s="648">
        <v>2100058020185</v>
      </c>
      <c r="D47" s="647">
        <v>5802018</v>
      </c>
      <c r="E47" s="676" t="s">
        <v>136</v>
      </c>
      <c r="F47" s="302" t="s">
        <v>212</v>
      </c>
      <c r="G47" s="497"/>
      <c r="H47" s="259" t="s">
        <v>4314</v>
      </c>
      <c r="I47" s="259" t="s">
        <v>213</v>
      </c>
      <c r="J47" s="519" t="s">
        <v>214</v>
      </c>
      <c r="K47" s="525" t="s">
        <v>215</v>
      </c>
      <c r="L47" s="525"/>
      <c r="M47" s="305"/>
      <c r="N47" s="296">
        <v>6</v>
      </c>
      <c r="O47" s="386"/>
      <c r="P47" s="297">
        <v>3219</v>
      </c>
      <c r="Q47" s="520">
        <f t="shared" si="0"/>
        <v>0</v>
      </c>
      <c r="R47" s="298">
        <v>2640</v>
      </c>
      <c r="S47" s="388">
        <f t="shared" si="1"/>
        <v>0</v>
      </c>
      <c r="T47" s="388">
        <f t="shared" si="2"/>
        <v>0</v>
      </c>
      <c r="U47" s="389" t="e">
        <f t="shared" si="3"/>
        <v>#DIV/0!</v>
      </c>
      <c r="V47" s="299"/>
      <c r="W47" s="299"/>
      <c r="X47" s="299"/>
      <c r="Y47" s="299"/>
      <c r="Z47" s="299"/>
      <c r="AA47" s="299"/>
      <c r="AB47" s="300">
        <v>0.153</v>
      </c>
      <c r="AC47" s="385">
        <f t="shared" si="5"/>
        <v>0</v>
      </c>
      <c r="AD47" s="499" t="s">
        <v>4875</v>
      </c>
      <c r="AE47" s="489" t="s">
        <v>141</v>
      </c>
      <c r="AF47" s="489" t="s">
        <v>136</v>
      </c>
      <c r="AG47" s="489" t="s">
        <v>142</v>
      </c>
    </row>
    <row r="48" spans="1:33" s="292" customFormat="1" ht="20.100000000000001" hidden="1" customHeight="1" thickBot="1">
      <c r="A48" s="290"/>
      <c r="B48" s="675"/>
      <c r="C48" s="646">
        <v>2100058025920</v>
      </c>
      <c r="D48" s="630">
        <v>5802592</v>
      </c>
      <c r="E48" s="676" t="s">
        <v>136</v>
      </c>
      <c r="F48" s="302"/>
      <c r="G48" s="497"/>
      <c r="H48" s="390" t="s">
        <v>4876</v>
      </c>
      <c r="I48" s="259" t="s">
        <v>213</v>
      </c>
      <c r="J48" s="519" t="s">
        <v>214</v>
      </c>
      <c r="K48" s="525" t="s">
        <v>215</v>
      </c>
      <c r="L48" s="525"/>
      <c r="M48" s="305"/>
      <c r="N48" s="296"/>
      <c r="O48" s="386"/>
      <c r="P48" s="297">
        <v>3219</v>
      </c>
      <c r="Q48" s="520">
        <f t="shared" si="0"/>
        <v>0</v>
      </c>
      <c r="R48" s="298">
        <v>2640</v>
      </c>
      <c r="S48" s="388">
        <f>O48*R48</f>
        <v>0</v>
      </c>
      <c r="T48" s="388">
        <f>Q48-S48</f>
        <v>0</v>
      </c>
      <c r="U48" s="389" t="e">
        <f>T48/Q48</f>
        <v>#DIV/0!</v>
      </c>
      <c r="V48" s="299"/>
      <c r="W48" s="299"/>
      <c r="X48" s="299"/>
      <c r="Y48" s="299"/>
      <c r="Z48" s="299"/>
      <c r="AA48" s="299"/>
      <c r="AB48" s="300">
        <v>0.153</v>
      </c>
      <c r="AC48" s="385">
        <f t="shared" si="5"/>
        <v>0</v>
      </c>
      <c r="AD48" s="499" t="s">
        <v>4313</v>
      </c>
      <c r="AE48" s="489" t="s">
        <v>141</v>
      </c>
      <c r="AF48" s="489" t="s">
        <v>136</v>
      </c>
      <c r="AG48" s="489" t="s">
        <v>142</v>
      </c>
    </row>
    <row r="49" spans="1:33" s="292" customFormat="1" ht="20.100000000000001" customHeight="1" thickBot="1">
      <c r="A49" s="290"/>
      <c r="B49" s="638"/>
      <c r="C49" s="645"/>
      <c r="D49" s="645">
        <v>5802585</v>
      </c>
      <c r="E49" s="302" t="s">
        <v>136</v>
      </c>
      <c r="F49" s="302" t="s">
        <v>6685</v>
      </c>
      <c r="G49" s="497"/>
      <c r="H49" s="259" t="s">
        <v>4877</v>
      </c>
      <c r="I49" s="677" t="s">
        <v>4025</v>
      </c>
      <c r="J49" s="677" t="s">
        <v>4026</v>
      </c>
      <c r="K49" s="620" t="s">
        <v>107</v>
      </c>
      <c r="L49" s="525"/>
      <c r="M49" s="305"/>
      <c r="N49" s="296"/>
      <c r="O49" s="386"/>
      <c r="P49" s="297">
        <v>2386</v>
      </c>
      <c r="Q49" s="520">
        <f t="shared" si="0"/>
        <v>0</v>
      </c>
      <c r="R49" s="298">
        <v>1980</v>
      </c>
      <c r="S49" s="388">
        <f t="shared" si="1"/>
        <v>0</v>
      </c>
      <c r="T49" s="388">
        <f>Q49-S49</f>
        <v>0</v>
      </c>
      <c r="U49" s="389" t="e">
        <f>T49/Q49</f>
        <v>#DIV/0!</v>
      </c>
      <c r="V49" s="299"/>
      <c r="W49" s="299"/>
      <c r="X49" s="299"/>
      <c r="Y49" s="299"/>
      <c r="Z49" s="299"/>
      <c r="AA49" s="299"/>
      <c r="AB49" s="300">
        <v>0.104</v>
      </c>
      <c r="AC49" s="385">
        <f t="shared" si="5"/>
        <v>0</v>
      </c>
      <c r="AD49" s="499" t="s">
        <v>4220</v>
      </c>
      <c r="AE49" s="506" t="s">
        <v>4479</v>
      </c>
      <c r="AF49" s="489" t="s">
        <v>136</v>
      </c>
      <c r="AG49" s="489" t="s">
        <v>142</v>
      </c>
    </row>
    <row r="50" spans="1:33" s="673" customFormat="1" ht="20.100000000000001" hidden="1" customHeight="1" thickBot="1">
      <c r="A50" s="627"/>
      <c r="B50" s="678"/>
      <c r="C50" s="624">
        <v>2100058020192</v>
      </c>
      <c r="D50" s="624">
        <v>5802019</v>
      </c>
      <c r="E50" s="622" t="s">
        <v>136</v>
      </c>
      <c r="F50" s="622" t="s">
        <v>216</v>
      </c>
      <c r="G50" s="605"/>
      <c r="H50" s="391" t="s">
        <v>4878</v>
      </c>
      <c r="I50" s="679" t="s">
        <v>4879</v>
      </c>
      <c r="J50" s="626" t="s">
        <v>218</v>
      </c>
      <c r="K50" s="680" t="s">
        <v>49</v>
      </c>
      <c r="L50" s="680"/>
      <c r="M50" s="605"/>
      <c r="N50" s="627">
        <v>6</v>
      </c>
      <c r="O50" s="681"/>
      <c r="P50" s="538">
        <v>2391</v>
      </c>
      <c r="Q50" s="606">
        <f t="shared" si="0"/>
        <v>0</v>
      </c>
      <c r="R50" s="607">
        <v>1980</v>
      </c>
      <c r="S50" s="388">
        <f t="shared" si="1"/>
        <v>0</v>
      </c>
      <c r="T50" s="606">
        <f t="shared" si="2"/>
        <v>0</v>
      </c>
      <c r="U50" s="608" t="e">
        <f t="shared" si="3"/>
        <v>#DIV/0!</v>
      </c>
      <c r="V50" s="628"/>
      <c r="W50" s="628"/>
      <c r="X50" s="628"/>
      <c r="Y50" s="628"/>
      <c r="Z50" s="628"/>
      <c r="AA50" s="628"/>
      <c r="AB50" s="671">
        <v>0.25600000000000001</v>
      </c>
      <c r="AC50" s="526">
        <f t="shared" si="5"/>
        <v>0</v>
      </c>
      <c r="AD50" s="672" t="s">
        <v>4880</v>
      </c>
      <c r="AE50" s="505" t="s">
        <v>156</v>
      </c>
      <c r="AF50" s="505" t="s">
        <v>157</v>
      </c>
      <c r="AG50" s="505" t="s">
        <v>158</v>
      </c>
    </row>
    <row r="51" spans="1:33" s="292" customFormat="1" ht="20.100000000000001" hidden="1" customHeight="1" thickBot="1">
      <c r="A51" s="296"/>
      <c r="B51" s="631" t="s">
        <v>4788</v>
      </c>
      <c r="C51" s="289">
        <v>2100058020208</v>
      </c>
      <c r="D51" s="289">
        <v>5802020</v>
      </c>
      <c r="E51" s="290" t="s">
        <v>136</v>
      </c>
      <c r="F51" s="290" t="s">
        <v>219</v>
      </c>
      <c r="G51" s="305" t="s">
        <v>4881</v>
      </c>
      <c r="H51" s="613" t="s">
        <v>4882</v>
      </c>
      <c r="I51" s="613" t="s">
        <v>220</v>
      </c>
      <c r="J51" s="519" t="s">
        <v>221</v>
      </c>
      <c r="K51" s="295" t="s">
        <v>49</v>
      </c>
      <c r="L51" s="295"/>
      <c r="M51" s="305"/>
      <c r="N51" s="296">
        <v>6</v>
      </c>
      <c r="O51" s="386"/>
      <c r="P51" s="297">
        <v>3985</v>
      </c>
      <c r="Q51" s="612">
        <f t="shared" si="0"/>
        <v>0</v>
      </c>
      <c r="R51" s="387">
        <v>3300</v>
      </c>
      <c r="S51" s="616">
        <f t="shared" si="1"/>
        <v>0</v>
      </c>
      <c r="T51" s="616">
        <f t="shared" si="2"/>
        <v>0</v>
      </c>
      <c r="U51" s="389" t="e">
        <f t="shared" si="3"/>
        <v>#DIV/0!</v>
      </c>
      <c r="V51" s="299"/>
      <c r="W51" s="299">
        <v>9</v>
      </c>
      <c r="X51" s="299"/>
      <c r="Y51" s="299"/>
      <c r="Z51" s="299"/>
      <c r="AA51" s="299" t="s">
        <v>222</v>
      </c>
      <c r="AB51" s="300">
        <v>0.19</v>
      </c>
      <c r="AC51" s="385">
        <f t="shared" si="5"/>
        <v>0</v>
      </c>
      <c r="AD51" s="499" t="s">
        <v>4883</v>
      </c>
      <c r="AE51" s="984" t="s">
        <v>4217</v>
      </c>
      <c r="AF51" s="489" t="s">
        <v>157</v>
      </c>
      <c r="AG51" s="489" t="s">
        <v>158</v>
      </c>
    </row>
    <row r="52" spans="1:33" s="292" customFormat="1" ht="20.100000000000001" hidden="1" customHeight="1" thickBot="1">
      <c r="A52" s="296"/>
      <c r="B52" s="631" t="s">
        <v>4788</v>
      </c>
      <c r="C52" s="289">
        <v>2100058020215</v>
      </c>
      <c r="D52" s="289">
        <v>5802021</v>
      </c>
      <c r="E52" s="290" t="s">
        <v>136</v>
      </c>
      <c r="F52" s="290" t="s">
        <v>223</v>
      </c>
      <c r="G52" s="305"/>
      <c r="H52" s="613" t="s">
        <v>4884</v>
      </c>
      <c r="I52" s="295" t="s">
        <v>224</v>
      </c>
      <c r="J52" s="519" t="s">
        <v>225</v>
      </c>
      <c r="K52" s="525" t="s">
        <v>226</v>
      </c>
      <c r="L52" s="525"/>
      <c r="M52" s="305"/>
      <c r="N52" s="296">
        <v>6</v>
      </c>
      <c r="O52" s="386"/>
      <c r="P52" s="297">
        <v>3985</v>
      </c>
      <c r="Q52" s="612">
        <f t="shared" si="0"/>
        <v>0</v>
      </c>
      <c r="R52" s="387">
        <v>3300</v>
      </c>
      <c r="S52" s="616">
        <f t="shared" si="1"/>
        <v>0</v>
      </c>
      <c r="T52" s="616">
        <f t="shared" si="2"/>
        <v>0</v>
      </c>
      <c r="U52" s="389" t="e">
        <f t="shared" si="3"/>
        <v>#DIV/0!</v>
      </c>
      <c r="V52" s="299"/>
      <c r="W52" s="299">
        <v>9</v>
      </c>
      <c r="X52" s="299"/>
      <c r="Y52" s="299"/>
      <c r="Z52" s="299"/>
      <c r="AA52" s="299" t="s">
        <v>227</v>
      </c>
      <c r="AB52" s="300">
        <v>0.20699999999999999</v>
      </c>
      <c r="AC52" s="385">
        <f t="shared" si="5"/>
        <v>0</v>
      </c>
      <c r="AD52" s="499" t="s">
        <v>4885</v>
      </c>
      <c r="AE52" s="489" t="s">
        <v>4045</v>
      </c>
      <c r="AF52" s="489"/>
      <c r="AG52" s="489" t="s">
        <v>158</v>
      </c>
    </row>
    <row r="53" spans="1:33" s="292" customFormat="1" ht="20.100000000000001" hidden="1" customHeight="1" thickBot="1">
      <c r="A53" s="296"/>
      <c r="B53" s="631" t="s">
        <v>4788</v>
      </c>
      <c r="C53" s="289">
        <v>2100058020222</v>
      </c>
      <c r="D53" s="289">
        <v>5802022</v>
      </c>
      <c r="E53" s="290" t="s">
        <v>136</v>
      </c>
      <c r="F53" s="290" t="s">
        <v>228</v>
      </c>
      <c r="G53" s="305" t="s">
        <v>4886</v>
      </c>
      <c r="H53" s="613" t="s">
        <v>4887</v>
      </c>
      <c r="I53" s="295" t="s">
        <v>229</v>
      </c>
      <c r="J53" s="519" t="s">
        <v>230</v>
      </c>
      <c r="K53" s="525" t="s">
        <v>2060</v>
      </c>
      <c r="L53" s="525"/>
      <c r="M53" s="305"/>
      <c r="N53" s="296">
        <v>6</v>
      </c>
      <c r="O53" s="386"/>
      <c r="P53" s="297">
        <v>5977</v>
      </c>
      <c r="Q53" s="612">
        <f t="shared" si="0"/>
        <v>0</v>
      </c>
      <c r="R53" s="387">
        <v>4950</v>
      </c>
      <c r="S53" s="616">
        <f t="shared" si="1"/>
        <v>0</v>
      </c>
      <c r="T53" s="616">
        <f t="shared" si="2"/>
        <v>0</v>
      </c>
      <c r="U53" s="389" t="e">
        <f t="shared" si="3"/>
        <v>#DIV/0!</v>
      </c>
      <c r="V53" s="299"/>
      <c r="W53" s="299">
        <v>4.5</v>
      </c>
      <c r="X53" s="299"/>
      <c r="Y53" s="299"/>
      <c r="Z53" s="299"/>
      <c r="AA53" s="299" t="s">
        <v>232</v>
      </c>
      <c r="AB53" s="416">
        <v>8.1000000000000003E-2</v>
      </c>
      <c r="AC53" s="385">
        <f t="shared" si="5"/>
        <v>0</v>
      </c>
      <c r="AD53" s="499" t="s">
        <v>4888</v>
      </c>
      <c r="AE53" s="506" t="s">
        <v>4480</v>
      </c>
      <c r="AF53" s="489" t="s">
        <v>157</v>
      </c>
      <c r="AG53" s="489" t="s">
        <v>158</v>
      </c>
    </row>
    <row r="54" spans="1:33" s="292" customFormat="1" ht="20.100000000000001" hidden="1" customHeight="1" thickBot="1">
      <c r="A54" s="296"/>
      <c r="B54" s="631" t="s">
        <v>4789</v>
      </c>
      <c r="C54" s="289">
        <v>2100058020239</v>
      </c>
      <c r="D54" s="289">
        <v>5802023</v>
      </c>
      <c r="E54" s="290" t="s">
        <v>136</v>
      </c>
      <c r="F54" s="290" t="s">
        <v>233</v>
      </c>
      <c r="G54" s="305"/>
      <c r="H54" s="259" t="s">
        <v>4889</v>
      </c>
      <c r="I54" s="259" t="s">
        <v>234</v>
      </c>
      <c r="J54" s="343" t="s">
        <v>235</v>
      </c>
      <c r="K54" s="525" t="s">
        <v>57</v>
      </c>
      <c r="L54" s="525"/>
      <c r="M54" s="305"/>
      <c r="N54" s="296">
        <v>6</v>
      </c>
      <c r="O54" s="386"/>
      <c r="P54" s="297">
        <v>3985</v>
      </c>
      <c r="Q54" s="612">
        <f t="shared" si="0"/>
        <v>0</v>
      </c>
      <c r="R54" s="387">
        <v>3300</v>
      </c>
      <c r="S54" s="616">
        <f t="shared" si="1"/>
        <v>0</v>
      </c>
      <c r="T54" s="616">
        <f t="shared" si="2"/>
        <v>0</v>
      </c>
      <c r="U54" s="389" t="e">
        <f t="shared" si="3"/>
        <v>#DIV/0!</v>
      </c>
      <c r="V54" s="299"/>
      <c r="W54" s="299"/>
      <c r="X54" s="299"/>
      <c r="Y54" s="299"/>
      <c r="Z54" s="299"/>
      <c r="AA54" s="299"/>
      <c r="AB54" s="528">
        <v>0.17399999999999999</v>
      </c>
      <c r="AC54" s="385">
        <f t="shared" si="5"/>
        <v>0</v>
      </c>
      <c r="AD54" s="499" t="s">
        <v>4890</v>
      </c>
      <c r="AE54" s="489" t="s">
        <v>4477</v>
      </c>
      <c r="AF54" s="489" t="s">
        <v>157</v>
      </c>
      <c r="AG54" s="489" t="s">
        <v>4572</v>
      </c>
    </row>
    <row r="55" spans="1:33" s="673" customFormat="1" ht="20.100000000000001" customHeight="1" thickBot="1">
      <c r="A55" s="627"/>
      <c r="B55" s="678"/>
      <c r="C55" s="624"/>
      <c r="D55" s="624">
        <v>5802584</v>
      </c>
      <c r="E55" s="622" t="s">
        <v>136</v>
      </c>
      <c r="F55" s="622" t="str">
        <f>F54</f>
        <v>A8201R</v>
      </c>
      <c r="G55" s="605"/>
      <c r="H55" s="916" t="s">
        <v>6815</v>
      </c>
      <c r="I55" s="1051" t="s">
        <v>4448</v>
      </c>
      <c r="J55" s="1051" t="s">
        <v>4449</v>
      </c>
      <c r="K55" s="1052" t="s">
        <v>1191</v>
      </c>
      <c r="L55" s="680"/>
      <c r="M55" s="605"/>
      <c r="N55" s="627"/>
      <c r="O55" s="937"/>
      <c r="P55" s="538">
        <v>3659</v>
      </c>
      <c r="Q55" s="758">
        <f>O55*P55</f>
        <v>0</v>
      </c>
      <c r="R55" s="937">
        <v>3000</v>
      </c>
      <c r="S55" s="758">
        <f>O55*R55</f>
        <v>0</v>
      </c>
      <c r="T55" s="758">
        <f>Q55-S55</f>
        <v>0</v>
      </c>
      <c r="U55" s="608" t="e">
        <f>T55/Q55</f>
        <v>#DIV/0!</v>
      </c>
      <c r="V55" s="628"/>
      <c r="W55" s="628"/>
      <c r="X55" s="628"/>
      <c r="Y55" s="628"/>
      <c r="Z55" s="628"/>
      <c r="AA55" s="628"/>
      <c r="AB55" s="1053">
        <v>0.17</v>
      </c>
      <c r="AC55" s="526">
        <f t="shared" si="5"/>
        <v>0</v>
      </c>
      <c r="AD55" s="672" t="s">
        <v>4891</v>
      </c>
      <c r="AE55" s="508" t="s">
        <v>4651</v>
      </c>
      <c r="AF55" s="508" t="str">
        <f>AF54</f>
        <v>RELENT</v>
      </c>
      <c r="AG55" s="508" t="str">
        <f>AG54</f>
        <v xml:space="preserve">
"BRUNO Inc."</v>
      </c>
    </row>
    <row r="56" spans="1:33" s="292" customFormat="1" ht="20.100000000000001" hidden="1" customHeight="1" thickBot="1">
      <c r="A56" s="296"/>
      <c r="B56" s="631" t="s">
        <v>4789</v>
      </c>
      <c r="C56" s="289">
        <v>2100058025241</v>
      </c>
      <c r="D56" s="289">
        <v>5802524</v>
      </c>
      <c r="E56" s="290" t="s">
        <v>136</v>
      </c>
      <c r="F56" s="290" t="s">
        <v>236</v>
      </c>
      <c r="G56" s="305" t="s">
        <v>4892</v>
      </c>
      <c r="H56" s="259" t="s">
        <v>4893</v>
      </c>
      <c r="I56" s="259" t="s">
        <v>237</v>
      </c>
      <c r="J56" s="343" t="s">
        <v>238</v>
      </c>
      <c r="K56" s="295" t="s">
        <v>63</v>
      </c>
      <c r="L56" s="295"/>
      <c r="M56" s="305"/>
      <c r="N56" s="296">
        <v>6</v>
      </c>
      <c r="O56" s="386"/>
      <c r="P56" s="297">
        <v>9165</v>
      </c>
      <c r="Q56" s="612">
        <f t="shared" si="0"/>
        <v>0</v>
      </c>
      <c r="R56" s="387">
        <v>7590</v>
      </c>
      <c r="S56" s="616">
        <f t="shared" si="1"/>
        <v>0</v>
      </c>
      <c r="T56" s="616">
        <f t="shared" si="2"/>
        <v>0</v>
      </c>
      <c r="U56" s="389" t="e">
        <f t="shared" si="3"/>
        <v>#DIV/0!</v>
      </c>
      <c r="V56" s="299"/>
      <c r="W56" s="299"/>
      <c r="X56" s="299"/>
      <c r="Y56" s="299"/>
      <c r="Z56" s="299"/>
      <c r="AA56" s="299" t="s">
        <v>239</v>
      </c>
      <c r="AB56" s="385">
        <v>7.0000000000000007E-2</v>
      </c>
      <c r="AC56" s="523">
        <f>ROUND(O56*AB56,3)</f>
        <v>0</v>
      </c>
      <c r="AD56" s="499" t="s">
        <v>4229</v>
      </c>
      <c r="AE56" s="489" t="s">
        <v>141</v>
      </c>
      <c r="AF56" s="489" t="s">
        <v>136</v>
      </c>
      <c r="AG56" s="489" t="s">
        <v>142</v>
      </c>
    </row>
    <row r="57" spans="1:33" s="292" customFormat="1" ht="20.100000000000001" hidden="1" customHeight="1" thickBot="1">
      <c r="A57" s="296"/>
      <c r="B57" s="631"/>
      <c r="C57" s="289">
        <v>2100058024954</v>
      </c>
      <c r="D57" s="289">
        <v>5802495</v>
      </c>
      <c r="E57" s="290" t="s">
        <v>136</v>
      </c>
      <c r="F57" s="290" t="s">
        <v>240</v>
      </c>
      <c r="G57" s="305" t="s">
        <v>4894</v>
      </c>
      <c r="H57" s="259" t="s">
        <v>4614</v>
      </c>
      <c r="I57" s="259" t="s">
        <v>241</v>
      </c>
      <c r="J57" s="343" t="s">
        <v>3692</v>
      </c>
      <c r="K57" s="295" t="s">
        <v>243</v>
      </c>
      <c r="L57" s="295"/>
      <c r="M57" s="305"/>
      <c r="N57" s="296"/>
      <c r="O57" s="386"/>
      <c r="P57" s="297">
        <v>2125</v>
      </c>
      <c r="Q57" s="612">
        <f t="shared" si="0"/>
        <v>0</v>
      </c>
      <c r="R57" s="387">
        <v>1700</v>
      </c>
      <c r="S57" s="616">
        <f t="shared" si="1"/>
        <v>0</v>
      </c>
      <c r="T57" s="616">
        <f>Q57-S57</f>
        <v>0</v>
      </c>
      <c r="U57" s="389" t="e">
        <f>T57/Q57</f>
        <v>#DIV/0!</v>
      </c>
      <c r="V57" s="299"/>
      <c r="W57" s="299"/>
      <c r="X57" s="299"/>
      <c r="Y57" s="299"/>
      <c r="Z57" s="299"/>
      <c r="AA57" s="299" t="s">
        <v>244</v>
      </c>
      <c r="AB57" s="527">
        <v>0.13700000000000001</v>
      </c>
      <c r="AC57" s="523">
        <f>ROUND(O57*AB57,3)</f>
        <v>0</v>
      </c>
      <c r="AD57" s="499" t="s">
        <v>3702</v>
      </c>
      <c r="AE57" s="489" t="s">
        <v>245</v>
      </c>
      <c r="AF57" s="489" t="s">
        <v>136</v>
      </c>
      <c r="AG57" s="489" t="s">
        <v>142</v>
      </c>
    </row>
    <row r="58" spans="1:33" s="292" customFormat="1" ht="20.100000000000001" hidden="1" customHeight="1" thickBot="1">
      <c r="A58" s="296"/>
      <c r="B58" s="631"/>
      <c r="C58" s="289" t="s">
        <v>3113</v>
      </c>
      <c r="D58" s="289">
        <v>5802476</v>
      </c>
      <c r="E58" s="290" t="s">
        <v>136</v>
      </c>
      <c r="F58" s="290">
        <v>5802476</v>
      </c>
      <c r="G58" s="305" t="s">
        <v>4895</v>
      </c>
      <c r="H58" s="613" t="s">
        <v>4896</v>
      </c>
      <c r="I58" s="613" t="s">
        <v>334</v>
      </c>
      <c r="J58" s="519" t="s">
        <v>335</v>
      </c>
      <c r="K58" s="525" t="s">
        <v>277</v>
      </c>
      <c r="L58" s="525"/>
      <c r="M58" s="305"/>
      <c r="N58" s="296"/>
      <c r="O58" s="386"/>
      <c r="P58" s="297">
        <v>1500</v>
      </c>
      <c r="Q58" s="612">
        <f>O58*P58</f>
        <v>0</v>
      </c>
      <c r="R58" s="387">
        <v>1200</v>
      </c>
      <c r="S58" s="616">
        <f>O58*R58</f>
        <v>0</v>
      </c>
      <c r="T58" s="616">
        <f>Q58-S58</f>
        <v>0</v>
      </c>
      <c r="U58" s="389" t="e">
        <f>T58/Q58</f>
        <v>#DIV/0!</v>
      </c>
      <c r="V58" s="299"/>
      <c r="W58" s="299"/>
      <c r="X58" s="299"/>
      <c r="Y58" s="299"/>
      <c r="Z58" s="299"/>
      <c r="AA58" s="299" t="s">
        <v>336</v>
      </c>
      <c r="AB58" s="535">
        <v>0.157</v>
      </c>
      <c r="AC58" s="523">
        <f>ROUND(O58*AB58,3)</f>
        <v>0</v>
      </c>
      <c r="AD58" s="682" t="s">
        <v>4897</v>
      </c>
      <c r="AE58" s="489" t="s">
        <v>180</v>
      </c>
      <c r="AF58" s="489" t="s">
        <v>136</v>
      </c>
      <c r="AG58" s="489" t="s">
        <v>142</v>
      </c>
    </row>
    <row r="59" spans="1:33" s="292" customFormat="1" ht="20.100000000000001" customHeight="1" thickBot="1">
      <c r="A59" s="296"/>
      <c r="B59" s="631"/>
      <c r="C59" s="289"/>
      <c r="D59" s="289">
        <v>5802566</v>
      </c>
      <c r="E59" s="290" t="s">
        <v>136</v>
      </c>
      <c r="F59" s="290" t="s">
        <v>3235</v>
      </c>
      <c r="G59" s="305"/>
      <c r="H59" s="613" t="s">
        <v>4898</v>
      </c>
      <c r="I59" s="613" t="s">
        <v>3233</v>
      </c>
      <c r="J59" s="519" t="s">
        <v>3234</v>
      </c>
      <c r="K59" s="525" t="s">
        <v>3203</v>
      </c>
      <c r="L59" s="525"/>
      <c r="M59" s="305"/>
      <c r="N59" s="296"/>
      <c r="O59" s="386"/>
      <c r="P59" s="297">
        <v>6625</v>
      </c>
      <c r="Q59" s="612">
        <f>O59*P59</f>
        <v>0</v>
      </c>
      <c r="R59" s="387">
        <v>5300</v>
      </c>
      <c r="S59" s="616">
        <f>O59*R59</f>
        <v>0</v>
      </c>
      <c r="T59" s="616">
        <f>Q59-S59</f>
        <v>0</v>
      </c>
      <c r="U59" s="389" t="e">
        <f>T59/Q59</f>
        <v>#DIV/0!</v>
      </c>
      <c r="V59" s="299"/>
      <c r="W59" s="299"/>
      <c r="X59" s="299"/>
      <c r="Y59" s="299"/>
      <c r="Z59" s="299"/>
      <c r="AA59" s="299"/>
      <c r="AB59" s="535">
        <v>0.41499999999999998</v>
      </c>
      <c r="AC59" s="523">
        <f>ROUND(O59*AB59,3)</f>
        <v>0</v>
      </c>
      <c r="AD59" s="682"/>
      <c r="AE59" s="489" t="s">
        <v>3273</v>
      </c>
      <c r="AF59" s="489" t="s">
        <v>136</v>
      </c>
      <c r="AG59" s="489" t="s">
        <v>142</v>
      </c>
    </row>
    <row r="60" spans="1:33" s="292" customFormat="1" ht="20.100000000000001" hidden="1" customHeight="1" thickBot="1">
      <c r="A60" s="290"/>
      <c r="B60" s="638" t="s">
        <v>4787</v>
      </c>
      <c r="C60" s="224">
        <v>2100058020338</v>
      </c>
      <c r="D60" s="224">
        <v>5802033</v>
      </c>
      <c r="E60" s="290" t="s">
        <v>136</v>
      </c>
      <c r="F60" s="290" t="s">
        <v>246</v>
      </c>
      <c r="G60" s="305" t="s">
        <v>4899</v>
      </c>
      <c r="H60" s="306" t="s">
        <v>4900</v>
      </c>
      <c r="I60" s="306" t="s">
        <v>247</v>
      </c>
      <c r="J60" s="417" t="s">
        <v>248</v>
      </c>
      <c r="K60" s="306" t="s">
        <v>36</v>
      </c>
      <c r="L60" s="306"/>
      <c r="M60" s="305"/>
      <c r="N60" s="296">
        <v>6</v>
      </c>
      <c r="O60" s="386"/>
      <c r="P60" s="297">
        <v>2420</v>
      </c>
      <c r="Q60" s="612">
        <f t="shared" si="0"/>
        <v>0</v>
      </c>
      <c r="R60" s="387">
        <v>1997</v>
      </c>
      <c r="S60" s="616">
        <f t="shared" si="1"/>
        <v>0</v>
      </c>
      <c r="T60" s="616">
        <f t="shared" si="2"/>
        <v>0</v>
      </c>
      <c r="U60" s="389" t="e">
        <f t="shared" si="3"/>
        <v>#DIV/0!</v>
      </c>
      <c r="V60" s="299"/>
      <c r="W60" s="299"/>
      <c r="X60" s="299"/>
      <c r="Y60" s="299"/>
      <c r="Z60" s="299"/>
      <c r="AA60" s="299"/>
      <c r="AB60" s="531">
        <v>0.1</v>
      </c>
      <c r="AC60" s="523">
        <f t="shared" ref="AC60:AC71" si="6">ROUND(O60*AB60,3)</f>
        <v>0</v>
      </c>
      <c r="AD60" s="499" t="s">
        <v>4229</v>
      </c>
      <c r="AE60" s="489" t="s">
        <v>141</v>
      </c>
      <c r="AF60" s="489" t="s">
        <v>136</v>
      </c>
      <c r="AG60" s="489" t="s">
        <v>142</v>
      </c>
    </row>
    <row r="61" spans="1:33" s="292" customFormat="1" ht="20.100000000000001" hidden="1" customHeight="1" thickBot="1">
      <c r="A61" s="290"/>
      <c r="B61" s="638" t="s">
        <v>4787</v>
      </c>
      <c r="C61" s="224">
        <v>2100058020345</v>
      </c>
      <c r="D61" s="224">
        <v>5802034</v>
      </c>
      <c r="E61" s="290" t="s">
        <v>136</v>
      </c>
      <c r="F61" s="290" t="s">
        <v>249</v>
      </c>
      <c r="G61" s="305" t="s">
        <v>4901</v>
      </c>
      <c r="H61" s="306" t="s">
        <v>4902</v>
      </c>
      <c r="I61" s="306" t="s">
        <v>250</v>
      </c>
      <c r="J61" s="417" t="s">
        <v>251</v>
      </c>
      <c r="K61" s="306" t="s">
        <v>43</v>
      </c>
      <c r="L61" s="306"/>
      <c r="M61" s="305"/>
      <c r="N61" s="296">
        <v>6</v>
      </c>
      <c r="O61" s="386">
        <v>12</v>
      </c>
      <c r="P61" s="297">
        <v>2420</v>
      </c>
      <c r="Q61" s="612">
        <f t="shared" si="0"/>
        <v>29040</v>
      </c>
      <c r="R61" s="387">
        <v>1997</v>
      </c>
      <c r="S61" s="616">
        <f t="shared" si="1"/>
        <v>23964</v>
      </c>
      <c r="T61" s="616">
        <f t="shared" si="2"/>
        <v>5076</v>
      </c>
      <c r="U61" s="389">
        <f t="shared" si="3"/>
        <v>0.17479338842975206</v>
      </c>
      <c r="V61" s="299"/>
      <c r="W61" s="299"/>
      <c r="X61" s="299"/>
      <c r="Y61" s="299"/>
      <c r="Z61" s="299"/>
      <c r="AA61" s="299"/>
      <c r="AB61" s="385">
        <v>0.13500000000000001</v>
      </c>
      <c r="AC61" s="523">
        <f t="shared" si="6"/>
        <v>1.62</v>
      </c>
      <c r="AD61" s="499" t="s">
        <v>4903</v>
      </c>
      <c r="AE61" s="489" t="s">
        <v>252</v>
      </c>
      <c r="AF61" s="489" t="s">
        <v>136</v>
      </c>
      <c r="AG61" s="489" t="s">
        <v>142</v>
      </c>
    </row>
    <row r="62" spans="1:33" s="292" customFormat="1" ht="20.100000000000001" hidden="1" customHeight="1" thickBot="1">
      <c r="A62" s="290"/>
      <c r="B62" s="638" t="s">
        <v>4788</v>
      </c>
      <c r="C62" s="224">
        <v>2100058020352</v>
      </c>
      <c r="D62" s="224">
        <v>5802035</v>
      </c>
      <c r="E62" s="290" t="s">
        <v>136</v>
      </c>
      <c r="F62" s="290" t="s">
        <v>253</v>
      </c>
      <c r="G62" s="305"/>
      <c r="H62" s="306" t="s">
        <v>4904</v>
      </c>
      <c r="I62" s="306" t="s">
        <v>254</v>
      </c>
      <c r="J62" s="417" t="s">
        <v>255</v>
      </c>
      <c r="K62" s="306" t="s">
        <v>150</v>
      </c>
      <c r="L62" s="306"/>
      <c r="M62" s="305"/>
      <c r="N62" s="296">
        <v>6</v>
      </c>
      <c r="O62" s="386">
        <v>12</v>
      </c>
      <c r="P62" s="297">
        <v>2420</v>
      </c>
      <c r="Q62" s="612">
        <f t="shared" si="0"/>
        <v>29040</v>
      </c>
      <c r="R62" s="387">
        <v>1997</v>
      </c>
      <c r="S62" s="616">
        <f t="shared" si="1"/>
        <v>23964</v>
      </c>
      <c r="T62" s="616">
        <f t="shared" si="2"/>
        <v>5076</v>
      </c>
      <c r="U62" s="389">
        <f t="shared" si="3"/>
        <v>0.17479338842975206</v>
      </c>
      <c r="V62" s="299"/>
      <c r="W62" s="299"/>
      <c r="X62" s="299"/>
      <c r="Y62" s="299"/>
      <c r="Z62" s="299"/>
      <c r="AA62" s="299"/>
      <c r="AB62" s="531">
        <v>0.15</v>
      </c>
      <c r="AC62" s="523">
        <f t="shared" si="6"/>
        <v>1.8</v>
      </c>
      <c r="AD62" s="499" t="s">
        <v>4905</v>
      </c>
      <c r="AE62" s="489" t="s">
        <v>141</v>
      </c>
      <c r="AF62" s="489" t="s">
        <v>136</v>
      </c>
      <c r="AG62" s="489" t="s">
        <v>142</v>
      </c>
    </row>
    <row r="63" spans="1:33" s="292" customFormat="1" ht="20.100000000000001" hidden="1" customHeight="1" thickBot="1">
      <c r="A63" s="290"/>
      <c r="B63" s="638" t="s">
        <v>4788</v>
      </c>
      <c r="C63" s="224">
        <v>2100058020369</v>
      </c>
      <c r="D63" s="224">
        <v>5802036</v>
      </c>
      <c r="E63" s="290" t="s">
        <v>136</v>
      </c>
      <c r="F63" s="290" t="s">
        <v>256</v>
      </c>
      <c r="G63" s="305" t="s">
        <v>4906</v>
      </c>
      <c r="H63" s="306" t="s">
        <v>4907</v>
      </c>
      <c r="I63" s="306" t="s">
        <v>257</v>
      </c>
      <c r="J63" s="417" t="s">
        <v>258</v>
      </c>
      <c r="K63" s="306" t="s">
        <v>49</v>
      </c>
      <c r="L63" s="306"/>
      <c r="M63" s="305"/>
      <c r="N63" s="296">
        <v>6</v>
      </c>
      <c r="O63" s="386"/>
      <c r="P63" s="297">
        <v>1755</v>
      </c>
      <c r="Q63" s="612">
        <f t="shared" si="0"/>
        <v>0</v>
      </c>
      <c r="R63" s="387">
        <v>1452</v>
      </c>
      <c r="S63" s="616">
        <f t="shared" si="1"/>
        <v>0</v>
      </c>
      <c r="T63" s="616">
        <f t="shared" si="2"/>
        <v>0</v>
      </c>
      <c r="U63" s="389" t="e">
        <f t="shared" si="3"/>
        <v>#DIV/0!</v>
      </c>
      <c r="V63" s="299"/>
      <c r="W63" s="299"/>
      <c r="X63" s="299"/>
      <c r="Y63" s="299"/>
      <c r="Z63" s="299"/>
      <c r="AA63" s="299"/>
      <c r="AB63" s="531">
        <v>0.224</v>
      </c>
      <c r="AC63" s="523">
        <f t="shared" si="6"/>
        <v>0</v>
      </c>
      <c r="AD63" s="499" t="s">
        <v>4908</v>
      </c>
      <c r="AE63" s="489" t="s">
        <v>259</v>
      </c>
      <c r="AF63" s="489"/>
      <c r="AG63" s="489" t="s">
        <v>158</v>
      </c>
    </row>
    <row r="64" spans="1:33" s="292" customFormat="1" ht="20.100000000000001" hidden="1" customHeight="1" thickBot="1">
      <c r="A64" s="290"/>
      <c r="B64" s="638" t="s">
        <v>4788</v>
      </c>
      <c r="C64" s="224">
        <v>2100058020376</v>
      </c>
      <c r="D64" s="224">
        <v>5802037</v>
      </c>
      <c r="E64" s="290" t="s">
        <v>136</v>
      </c>
      <c r="F64" s="290" t="s">
        <v>260</v>
      </c>
      <c r="G64" s="305"/>
      <c r="H64" s="306" t="s">
        <v>4909</v>
      </c>
      <c r="I64" s="306" t="s">
        <v>261</v>
      </c>
      <c r="J64" s="417" t="s">
        <v>262</v>
      </c>
      <c r="K64" s="384" t="s">
        <v>49</v>
      </c>
      <c r="L64" s="384"/>
      <c r="M64" s="305"/>
      <c r="N64" s="296">
        <v>6</v>
      </c>
      <c r="O64" s="386"/>
      <c r="P64" s="297">
        <v>2420</v>
      </c>
      <c r="Q64" s="612">
        <f t="shared" si="0"/>
        <v>0</v>
      </c>
      <c r="R64" s="387">
        <v>1997</v>
      </c>
      <c r="S64" s="616">
        <f t="shared" si="1"/>
        <v>0</v>
      </c>
      <c r="T64" s="616">
        <f t="shared" si="2"/>
        <v>0</v>
      </c>
      <c r="U64" s="389" t="e">
        <f t="shared" si="3"/>
        <v>#DIV/0!</v>
      </c>
      <c r="V64" s="299"/>
      <c r="W64" s="299"/>
      <c r="X64" s="299"/>
      <c r="Y64" s="299"/>
      <c r="Z64" s="299"/>
      <c r="AA64" s="299"/>
      <c r="AB64" s="385">
        <v>0.19</v>
      </c>
      <c r="AC64" s="523">
        <f t="shared" si="6"/>
        <v>0</v>
      </c>
      <c r="AD64" s="499" t="s">
        <v>4910</v>
      </c>
      <c r="AE64" s="489" t="s">
        <v>3763</v>
      </c>
      <c r="AF64" s="489"/>
      <c r="AG64" s="489" t="s">
        <v>158</v>
      </c>
    </row>
    <row r="65" spans="1:33" s="292" customFormat="1" ht="20.100000000000001" hidden="1" customHeight="1" thickBot="1">
      <c r="A65" s="290"/>
      <c r="B65" s="638" t="s">
        <v>4788</v>
      </c>
      <c r="C65" s="224">
        <v>2100058020383</v>
      </c>
      <c r="D65" s="224">
        <v>5802038</v>
      </c>
      <c r="E65" s="290" t="s">
        <v>136</v>
      </c>
      <c r="F65" s="290" t="s">
        <v>263</v>
      </c>
      <c r="G65" s="305" t="s">
        <v>4911</v>
      </c>
      <c r="H65" s="259" t="s">
        <v>4912</v>
      </c>
      <c r="I65" s="259" t="s">
        <v>264</v>
      </c>
      <c r="J65" s="343" t="s">
        <v>265</v>
      </c>
      <c r="K65" s="306" t="s">
        <v>49</v>
      </c>
      <c r="L65" s="306"/>
      <c r="M65" s="305"/>
      <c r="N65" s="296">
        <v>6</v>
      </c>
      <c r="O65" s="386"/>
      <c r="P65" s="297">
        <v>2420</v>
      </c>
      <c r="Q65" s="612">
        <f t="shared" si="0"/>
        <v>0</v>
      </c>
      <c r="R65" s="387">
        <v>1997</v>
      </c>
      <c r="S65" s="616">
        <f>O65*R65</f>
        <v>0</v>
      </c>
      <c r="T65" s="616">
        <f t="shared" si="2"/>
        <v>0</v>
      </c>
      <c r="U65" s="389" t="e">
        <f t="shared" si="3"/>
        <v>#DIV/0!</v>
      </c>
      <c r="V65" s="299"/>
      <c r="W65" s="299"/>
      <c r="X65" s="299"/>
      <c r="Y65" s="299"/>
      <c r="Z65" s="299"/>
      <c r="AA65" s="299"/>
      <c r="AB65" s="385">
        <v>8.5000000000000006E-2</v>
      </c>
      <c r="AC65" s="523">
        <f t="shared" si="6"/>
        <v>0</v>
      </c>
      <c r="AD65" s="499" t="s">
        <v>4913</v>
      </c>
      <c r="AE65" s="489" t="s">
        <v>3763</v>
      </c>
      <c r="AF65" s="489"/>
      <c r="AG65" s="489" t="s">
        <v>158</v>
      </c>
    </row>
    <row r="66" spans="1:33" s="292" customFormat="1" ht="36" hidden="1" customHeight="1" thickBot="1">
      <c r="A66" s="290"/>
      <c r="B66" s="638" t="s">
        <v>4788</v>
      </c>
      <c r="C66" s="224">
        <v>2100058020390</v>
      </c>
      <c r="D66" s="224">
        <v>5802039</v>
      </c>
      <c r="E66" s="290" t="s">
        <v>136</v>
      </c>
      <c r="F66" s="290" t="s">
        <v>266</v>
      </c>
      <c r="G66" s="305" t="s">
        <v>4914</v>
      </c>
      <c r="H66" s="259" t="s">
        <v>4615</v>
      </c>
      <c r="I66" s="259" t="s">
        <v>3764</v>
      </c>
      <c r="J66" s="343" t="s">
        <v>3765</v>
      </c>
      <c r="K66" s="306" t="s">
        <v>269</v>
      </c>
      <c r="L66" s="306"/>
      <c r="M66" s="305"/>
      <c r="N66" s="296">
        <v>6</v>
      </c>
      <c r="O66" s="386">
        <v>12</v>
      </c>
      <c r="P66" s="297">
        <v>2420</v>
      </c>
      <c r="Q66" s="612">
        <f t="shared" si="0"/>
        <v>29040</v>
      </c>
      <c r="R66" s="387">
        <v>1997</v>
      </c>
      <c r="S66" s="616">
        <f t="shared" si="1"/>
        <v>23964</v>
      </c>
      <c r="T66" s="616">
        <f t="shared" si="2"/>
        <v>5076</v>
      </c>
      <c r="U66" s="389">
        <f t="shared" si="3"/>
        <v>0.17479338842975206</v>
      </c>
      <c r="V66" s="299"/>
      <c r="W66" s="299"/>
      <c r="X66" s="299"/>
      <c r="Y66" s="299"/>
      <c r="Z66" s="299"/>
      <c r="AA66" s="299"/>
      <c r="AB66" s="385">
        <v>0.17699999999999999</v>
      </c>
      <c r="AC66" s="523">
        <f t="shared" si="6"/>
        <v>2.1240000000000001</v>
      </c>
      <c r="AD66" s="499" t="s">
        <v>4915</v>
      </c>
      <c r="AE66" s="489" t="s">
        <v>3431</v>
      </c>
      <c r="AF66" s="489" t="s">
        <v>136</v>
      </c>
      <c r="AG66" s="489" t="s">
        <v>3428</v>
      </c>
    </row>
    <row r="67" spans="1:33" s="292" customFormat="1" ht="20.100000000000001" hidden="1" customHeight="1" thickBot="1">
      <c r="A67" s="290"/>
      <c r="B67" s="638" t="s">
        <v>4789</v>
      </c>
      <c r="C67" s="224">
        <v>2100058020406</v>
      </c>
      <c r="D67" s="224">
        <v>5802040</v>
      </c>
      <c r="E67" s="290" t="s">
        <v>136</v>
      </c>
      <c r="F67" s="290" t="s">
        <v>270</v>
      </c>
      <c r="G67" s="305" t="s">
        <v>4916</v>
      </c>
      <c r="H67" s="259" t="s">
        <v>4917</v>
      </c>
      <c r="I67" s="259" t="s">
        <v>271</v>
      </c>
      <c r="J67" s="343" t="s">
        <v>272</v>
      </c>
      <c r="K67" s="384" t="s">
        <v>63</v>
      </c>
      <c r="L67" s="384"/>
      <c r="M67" s="305"/>
      <c r="N67" s="296">
        <v>6</v>
      </c>
      <c r="O67" s="386"/>
      <c r="P67" s="297">
        <v>2420</v>
      </c>
      <c r="Q67" s="612">
        <f t="shared" si="0"/>
        <v>0</v>
      </c>
      <c r="R67" s="387">
        <v>1997</v>
      </c>
      <c r="S67" s="616">
        <f t="shared" si="1"/>
        <v>0</v>
      </c>
      <c r="T67" s="616">
        <f t="shared" si="2"/>
        <v>0</v>
      </c>
      <c r="U67" s="389" t="e">
        <f t="shared" si="3"/>
        <v>#DIV/0!</v>
      </c>
      <c r="V67" s="299"/>
      <c r="W67" s="299"/>
      <c r="X67" s="299"/>
      <c r="Y67" s="299"/>
      <c r="Z67" s="299"/>
      <c r="AA67" s="299"/>
      <c r="AB67" s="531">
        <v>9.6000000000000002E-2</v>
      </c>
      <c r="AC67" s="523">
        <f t="shared" si="6"/>
        <v>0</v>
      </c>
      <c r="AD67" s="499" t="s">
        <v>4918</v>
      </c>
      <c r="AE67" s="489" t="s">
        <v>3475</v>
      </c>
      <c r="AF67" s="489" t="s">
        <v>136</v>
      </c>
      <c r="AG67" s="489" t="s">
        <v>142</v>
      </c>
    </row>
    <row r="68" spans="1:33" s="292" customFormat="1" ht="20.100000000000001" hidden="1" customHeight="1" thickBot="1">
      <c r="A68" s="290"/>
      <c r="B68" s="638" t="s">
        <v>4788</v>
      </c>
      <c r="C68" s="224">
        <v>2100058020567</v>
      </c>
      <c r="D68" s="224">
        <v>5802056</v>
      </c>
      <c r="E68" s="290" t="s">
        <v>136</v>
      </c>
      <c r="F68" s="290" t="s">
        <v>273</v>
      </c>
      <c r="G68" s="305"/>
      <c r="H68" s="259" t="s">
        <v>4616</v>
      </c>
      <c r="I68" s="683" t="s">
        <v>4215</v>
      </c>
      <c r="J68" s="683" t="s">
        <v>4216</v>
      </c>
      <c r="K68" s="295" t="s">
        <v>49</v>
      </c>
      <c r="L68" s="306"/>
      <c r="M68" s="305"/>
      <c r="N68" s="296">
        <v>6</v>
      </c>
      <c r="O68" s="386"/>
      <c r="P68" s="297">
        <v>3390</v>
      </c>
      <c r="Q68" s="612">
        <f t="shared" ref="Q68:Q158" si="7">O68*P68</f>
        <v>0</v>
      </c>
      <c r="R68" s="387">
        <v>2805</v>
      </c>
      <c r="S68" s="616">
        <f t="shared" ref="S68:S173" si="8">O68*R68</f>
        <v>0</v>
      </c>
      <c r="T68" s="616">
        <f t="shared" ref="T68:T173" si="9">Q68-S68</f>
        <v>0</v>
      </c>
      <c r="U68" s="389" t="e">
        <f t="shared" ref="U68:U173" si="10">T68/Q68</f>
        <v>#DIV/0!</v>
      </c>
      <c r="V68" s="299"/>
      <c r="W68" s="299"/>
      <c r="X68" s="299"/>
      <c r="Y68" s="299"/>
      <c r="Z68" s="299"/>
      <c r="AA68" s="299"/>
      <c r="AB68" s="528">
        <v>0.432</v>
      </c>
      <c r="AC68" s="529">
        <f>ROUND(O68*AB68,3)</f>
        <v>0</v>
      </c>
      <c r="AD68" s="499" t="s">
        <v>4221</v>
      </c>
      <c r="AE68" s="629" t="s">
        <v>4217</v>
      </c>
      <c r="AF68" s="629" t="s">
        <v>157</v>
      </c>
      <c r="AG68" s="684" t="s">
        <v>158</v>
      </c>
    </row>
    <row r="69" spans="1:33" s="292" customFormat="1" ht="20.100000000000001" hidden="1" customHeight="1" thickBot="1">
      <c r="A69" s="290"/>
      <c r="B69" s="638" t="s">
        <v>4788</v>
      </c>
      <c r="C69" s="289">
        <v>2100058020574</v>
      </c>
      <c r="D69" s="289">
        <v>5802057</v>
      </c>
      <c r="E69" s="290" t="s">
        <v>136</v>
      </c>
      <c r="F69" s="290" t="s">
        <v>274</v>
      </c>
      <c r="G69" s="305"/>
      <c r="H69" s="259" t="s">
        <v>4919</v>
      </c>
      <c r="I69" s="259" t="s">
        <v>275</v>
      </c>
      <c r="J69" s="343" t="s">
        <v>276</v>
      </c>
      <c r="K69" s="295" t="s">
        <v>277</v>
      </c>
      <c r="L69" s="295"/>
      <c r="M69" s="305"/>
      <c r="N69" s="296">
        <v>6</v>
      </c>
      <c r="O69" s="386"/>
      <c r="P69" s="297">
        <v>3985</v>
      </c>
      <c r="Q69" s="612">
        <f t="shared" si="7"/>
        <v>0</v>
      </c>
      <c r="R69" s="387">
        <v>3300</v>
      </c>
      <c r="S69" s="616">
        <f t="shared" si="8"/>
        <v>0</v>
      </c>
      <c r="T69" s="616">
        <f t="shared" si="9"/>
        <v>0</v>
      </c>
      <c r="U69" s="389" t="e">
        <f t="shared" si="10"/>
        <v>#DIV/0!</v>
      </c>
      <c r="V69" s="299"/>
      <c r="W69" s="299"/>
      <c r="X69" s="299"/>
      <c r="Y69" s="299"/>
      <c r="Z69" s="299"/>
      <c r="AA69" s="299"/>
      <c r="AB69" s="385">
        <v>0.159</v>
      </c>
      <c r="AC69" s="523">
        <f t="shared" si="6"/>
        <v>0</v>
      </c>
      <c r="AD69" s="499" t="s">
        <v>4920</v>
      </c>
      <c r="AE69" s="489" t="s">
        <v>278</v>
      </c>
      <c r="AF69" s="489"/>
      <c r="AG69" s="489" t="s">
        <v>158</v>
      </c>
    </row>
    <row r="70" spans="1:33" s="292" customFormat="1" ht="20.100000000000001" hidden="1" customHeight="1" thickBot="1">
      <c r="A70" s="290"/>
      <c r="B70" s="638" t="s">
        <v>4788</v>
      </c>
      <c r="C70" s="289">
        <v>2100058020581</v>
      </c>
      <c r="D70" s="289">
        <v>5802058</v>
      </c>
      <c r="E70" s="290" t="s">
        <v>136</v>
      </c>
      <c r="F70" s="290" t="s">
        <v>273</v>
      </c>
      <c r="G70" s="305"/>
      <c r="H70" s="259" t="s">
        <v>4921</v>
      </c>
      <c r="I70" s="259"/>
      <c r="J70" s="343"/>
      <c r="K70" s="295" t="s">
        <v>57</v>
      </c>
      <c r="L70" s="295"/>
      <c r="M70" s="305"/>
      <c r="N70" s="296">
        <v>6</v>
      </c>
      <c r="O70" s="386"/>
      <c r="P70" s="297">
        <v>3985</v>
      </c>
      <c r="Q70" s="612">
        <f t="shared" si="7"/>
        <v>0</v>
      </c>
      <c r="R70" s="387">
        <v>3300</v>
      </c>
      <c r="S70" s="616">
        <f t="shared" si="8"/>
        <v>0</v>
      </c>
      <c r="T70" s="616">
        <f t="shared" si="9"/>
        <v>0</v>
      </c>
      <c r="U70" s="389" t="e">
        <f t="shared" si="10"/>
        <v>#DIV/0!</v>
      </c>
      <c r="V70" s="299"/>
      <c r="W70" s="299"/>
      <c r="X70" s="299"/>
      <c r="Y70" s="299"/>
      <c r="Z70" s="299"/>
      <c r="AA70" s="299"/>
      <c r="AB70" s="385">
        <v>0.11700000000000001</v>
      </c>
      <c r="AC70" s="523">
        <f t="shared" si="6"/>
        <v>0</v>
      </c>
      <c r="AD70" s="499" t="s">
        <v>4922</v>
      </c>
      <c r="AE70" s="489" t="s">
        <v>4045</v>
      </c>
      <c r="AF70" s="489" t="s">
        <v>157</v>
      </c>
      <c r="AG70" s="489" t="s">
        <v>158</v>
      </c>
    </row>
    <row r="71" spans="1:33" s="292" customFormat="1" ht="20.100000000000001" hidden="1" customHeight="1" thickBot="1">
      <c r="A71" s="290"/>
      <c r="B71" s="638" t="s">
        <v>4789</v>
      </c>
      <c r="C71" s="289">
        <v>2100058020598</v>
      </c>
      <c r="D71" s="289">
        <v>5802059</v>
      </c>
      <c r="E71" s="290" t="s">
        <v>136</v>
      </c>
      <c r="F71" s="290" t="s">
        <v>279</v>
      </c>
      <c r="G71" s="305"/>
      <c r="H71" s="259" t="s">
        <v>4923</v>
      </c>
      <c r="I71" s="259" t="s">
        <v>280</v>
      </c>
      <c r="J71" s="343" t="s">
        <v>281</v>
      </c>
      <c r="K71" s="525" t="s">
        <v>63</v>
      </c>
      <c r="L71" s="525"/>
      <c r="M71" s="305"/>
      <c r="N71" s="296">
        <v>6</v>
      </c>
      <c r="O71" s="386"/>
      <c r="P71" s="297">
        <v>5977</v>
      </c>
      <c r="Q71" s="612">
        <f t="shared" si="7"/>
        <v>0</v>
      </c>
      <c r="R71" s="387">
        <v>4950</v>
      </c>
      <c r="S71" s="616">
        <f t="shared" si="8"/>
        <v>0</v>
      </c>
      <c r="T71" s="616">
        <f>Q71-S71</f>
        <v>0</v>
      </c>
      <c r="U71" s="389" t="e">
        <f>T71/Q71</f>
        <v>#DIV/0!</v>
      </c>
      <c r="V71" s="299"/>
      <c r="W71" s="299"/>
      <c r="X71" s="299"/>
      <c r="Y71" s="299"/>
      <c r="Z71" s="299"/>
      <c r="AA71" s="299"/>
      <c r="AB71" s="531">
        <v>0.1</v>
      </c>
      <c r="AC71" s="523">
        <f t="shared" si="6"/>
        <v>0</v>
      </c>
      <c r="AD71" s="499" t="s">
        <v>4924</v>
      </c>
      <c r="AE71" s="489" t="s">
        <v>141</v>
      </c>
      <c r="AF71" s="489" t="s">
        <v>136</v>
      </c>
      <c r="AG71" s="489" t="s">
        <v>142</v>
      </c>
    </row>
    <row r="72" spans="1:33" s="292" customFormat="1" ht="20.100000000000001" hidden="1" customHeight="1" thickBot="1">
      <c r="A72" s="290"/>
      <c r="B72" s="638"/>
      <c r="C72" s="289" t="s">
        <v>3108</v>
      </c>
      <c r="D72" s="289">
        <v>5802508</v>
      </c>
      <c r="E72" s="290" t="s">
        <v>136</v>
      </c>
      <c r="F72" s="290" t="s">
        <v>282</v>
      </c>
      <c r="G72" s="305"/>
      <c r="H72" s="306" t="s">
        <v>4925</v>
      </c>
      <c r="I72" s="306"/>
      <c r="J72" s="417" t="s">
        <v>283</v>
      </c>
      <c r="K72" s="306" t="s">
        <v>284</v>
      </c>
      <c r="L72" s="306"/>
      <c r="M72" s="305"/>
      <c r="N72" s="296">
        <v>6</v>
      </c>
      <c r="O72" s="386"/>
      <c r="P72" s="297">
        <v>2192</v>
      </c>
      <c r="Q72" s="612">
        <f t="shared" si="7"/>
        <v>0</v>
      </c>
      <c r="R72" s="387">
        <v>1815</v>
      </c>
      <c r="S72" s="616">
        <f>O72*R72</f>
        <v>0</v>
      </c>
      <c r="T72" s="616">
        <f t="shared" si="9"/>
        <v>0</v>
      </c>
      <c r="U72" s="389" t="e">
        <f t="shared" si="10"/>
        <v>#DIV/0!</v>
      </c>
      <c r="V72" s="299"/>
      <c r="W72" s="299"/>
      <c r="X72" s="299"/>
      <c r="Y72" s="299"/>
      <c r="Z72" s="299"/>
      <c r="AA72" s="299"/>
      <c r="AB72" s="385">
        <v>8.2000000000000003E-2</v>
      </c>
      <c r="AC72" s="296">
        <f>O72*AB72</f>
        <v>0</v>
      </c>
      <c r="AD72" s="499" t="s">
        <v>4926</v>
      </c>
      <c r="AE72" s="489" t="s">
        <v>285</v>
      </c>
      <c r="AF72" s="489"/>
      <c r="AG72" s="489" t="s">
        <v>158</v>
      </c>
    </row>
    <row r="73" spans="1:33" s="292" customFormat="1" ht="20.100000000000001" hidden="1" customHeight="1" thickBot="1">
      <c r="A73" s="290"/>
      <c r="B73" s="638" t="s">
        <v>4789</v>
      </c>
      <c r="C73" s="289">
        <v>2100058020062</v>
      </c>
      <c r="D73" s="289">
        <v>5802006</v>
      </c>
      <c r="E73" s="290" t="s">
        <v>136</v>
      </c>
      <c r="F73" s="685" t="s">
        <v>4044</v>
      </c>
      <c r="G73" s="305"/>
      <c r="H73" s="295" t="s">
        <v>4927</v>
      </c>
      <c r="I73" s="295" t="s">
        <v>286</v>
      </c>
      <c r="J73" s="519" t="s">
        <v>287</v>
      </c>
      <c r="K73" s="295" t="s">
        <v>63</v>
      </c>
      <c r="L73" s="295"/>
      <c r="M73" s="305"/>
      <c r="N73" s="296">
        <v>6</v>
      </c>
      <c r="O73" s="386"/>
      <c r="P73" s="297">
        <v>2789</v>
      </c>
      <c r="Q73" s="612">
        <f t="shared" si="7"/>
        <v>0</v>
      </c>
      <c r="R73" s="387">
        <v>2310</v>
      </c>
      <c r="S73" s="616">
        <f t="shared" si="8"/>
        <v>0</v>
      </c>
      <c r="T73" s="616">
        <f t="shared" si="9"/>
        <v>0</v>
      </c>
      <c r="U73" s="389" t="e">
        <f t="shared" si="10"/>
        <v>#DIV/0!</v>
      </c>
      <c r="V73" s="299"/>
      <c r="W73" s="299"/>
      <c r="X73" s="299"/>
      <c r="Y73" s="299"/>
      <c r="Z73" s="299"/>
      <c r="AA73" s="299"/>
      <c r="AB73" s="385">
        <v>0.152</v>
      </c>
      <c r="AC73" s="523">
        <f>ROUND(O73*AB73,3)</f>
        <v>0</v>
      </c>
      <c r="AD73" s="499" t="s">
        <v>4928</v>
      </c>
      <c r="AE73" s="489" t="s">
        <v>141</v>
      </c>
      <c r="AF73" s="489" t="s">
        <v>136</v>
      </c>
      <c r="AG73" s="489" t="s">
        <v>142</v>
      </c>
    </row>
    <row r="74" spans="1:33" s="292" customFormat="1" ht="20.100000000000001" hidden="1" customHeight="1" thickBot="1">
      <c r="A74" s="290"/>
      <c r="B74" s="638"/>
      <c r="C74" s="289" t="s">
        <v>3109</v>
      </c>
      <c r="D74" s="289">
        <v>5802426</v>
      </c>
      <c r="E74" s="290" t="s">
        <v>136</v>
      </c>
      <c r="F74" s="302" t="s">
        <v>288</v>
      </c>
      <c r="G74" s="305"/>
      <c r="H74" s="259" t="s">
        <v>4929</v>
      </c>
      <c r="I74" s="259" t="s">
        <v>289</v>
      </c>
      <c r="J74" s="343" t="s">
        <v>290</v>
      </c>
      <c r="K74" s="525" t="s">
        <v>131</v>
      </c>
      <c r="L74" s="525"/>
      <c r="M74" s="305"/>
      <c r="N74" s="296">
        <v>6</v>
      </c>
      <c r="O74" s="386"/>
      <c r="P74" s="297">
        <v>398</v>
      </c>
      <c r="Q74" s="612">
        <f t="shared" si="7"/>
        <v>0</v>
      </c>
      <c r="R74" s="387">
        <v>330</v>
      </c>
      <c r="S74" s="616">
        <f t="shared" si="8"/>
        <v>0</v>
      </c>
      <c r="T74" s="616">
        <f t="shared" si="9"/>
        <v>0</v>
      </c>
      <c r="U74" s="389" t="e">
        <f t="shared" si="10"/>
        <v>#DIV/0!</v>
      </c>
      <c r="V74" s="299"/>
      <c r="W74" s="299"/>
      <c r="X74" s="299"/>
      <c r="Y74" s="299"/>
      <c r="Z74" s="299"/>
      <c r="AA74" s="299"/>
      <c r="AB74" s="531">
        <v>6.021E-2</v>
      </c>
      <c r="AC74" s="523">
        <f>O74*AB74</f>
        <v>0</v>
      </c>
      <c r="AD74" s="499" t="s">
        <v>4930</v>
      </c>
      <c r="AE74" s="686" t="s">
        <v>4481</v>
      </c>
      <c r="AF74" s="489" t="s">
        <v>157</v>
      </c>
      <c r="AG74" s="489" t="s">
        <v>158</v>
      </c>
    </row>
    <row r="75" spans="1:33" s="292" customFormat="1" ht="20.100000000000001" hidden="1" customHeight="1" thickBot="1">
      <c r="A75" s="296"/>
      <c r="B75" s="631"/>
      <c r="C75" s="289" t="s">
        <v>3110</v>
      </c>
      <c r="D75" s="289">
        <v>5802254</v>
      </c>
      <c r="E75" s="290" t="s">
        <v>136</v>
      </c>
      <c r="F75" s="290" t="s">
        <v>292</v>
      </c>
      <c r="G75" s="305" t="s">
        <v>4931</v>
      </c>
      <c r="H75" s="295" t="s">
        <v>3703</v>
      </c>
      <c r="I75" s="295" t="s">
        <v>293</v>
      </c>
      <c r="J75" s="519" t="s">
        <v>294</v>
      </c>
      <c r="K75" s="295" t="s">
        <v>135</v>
      </c>
      <c r="L75" s="295"/>
      <c r="M75" s="305"/>
      <c r="N75" s="296">
        <v>6</v>
      </c>
      <c r="O75" s="386"/>
      <c r="P75" s="297">
        <v>1046</v>
      </c>
      <c r="Q75" s="612">
        <f t="shared" si="7"/>
        <v>0</v>
      </c>
      <c r="R75" s="387">
        <v>858</v>
      </c>
      <c r="S75" s="616">
        <f t="shared" si="8"/>
        <v>0</v>
      </c>
      <c r="T75" s="616">
        <f t="shared" si="9"/>
        <v>0</v>
      </c>
      <c r="U75" s="389" t="e">
        <f t="shared" si="10"/>
        <v>#DIV/0!</v>
      </c>
      <c r="V75" s="299"/>
      <c r="W75" s="299"/>
      <c r="X75" s="299"/>
      <c r="Y75" s="299"/>
      <c r="Z75" s="299"/>
      <c r="AA75" s="299"/>
      <c r="AB75" s="530">
        <v>1.4999999999999999E-2</v>
      </c>
      <c r="AC75" s="385">
        <f>ROUND(O75*AB75,3)</f>
        <v>0</v>
      </c>
      <c r="AD75" s="499" t="s">
        <v>3693</v>
      </c>
      <c r="AE75" s="506" t="s">
        <v>3395</v>
      </c>
      <c r="AF75" s="506" t="s">
        <v>157</v>
      </c>
      <c r="AG75" s="506" t="s">
        <v>158</v>
      </c>
    </row>
    <row r="76" spans="1:33" s="292" customFormat="1" ht="20.100000000000001" hidden="1" customHeight="1" thickBot="1">
      <c r="A76" s="296"/>
      <c r="B76" s="631"/>
      <c r="C76" s="289" t="s">
        <v>3111</v>
      </c>
      <c r="D76" s="289">
        <v>5802179</v>
      </c>
      <c r="E76" s="290" t="s">
        <v>136</v>
      </c>
      <c r="F76" s="290" t="s">
        <v>295</v>
      </c>
      <c r="G76" s="305"/>
      <c r="H76" s="295" t="s">
        <v>3704</v>
      </c>
      <c r="I76" s="295" t="s">
        <v>296</v>
      </c>
      <c r="J76" s="519" t="s">
        <v>297</v>
      </c>
      <c r="K76" s="295" t="s">
        <v>298</v>
      </c>
      <c r="L76" s="295"/>
      <c r="M76" s="305"/>
      <c r="N76" s="296">
        <v>6</v>
      </c>
      <c r="O76" s="386"/>
      <c r="P76" s="297">
        <v>399</v>
      </c>
      <c r="Q76" s="612">
        <f t="shared" si="7"/>
        <v>0</v>
      </c>
      <c r="R76" s="387">
        <v>330</v>
      </c>
      <c r="S76" s="616">
        <f>O76*R76</f>
        <v>0</v>
      </c>
      <c r="T76" s="616">
        <f t="shared" si="9"/>
        <v>0</v>
      </c>
      <c r="U76" s="389" t="e">
        <f t="shared" si="10"/>
        <v>#DIV/0!</v>
      </c>
      <c r="V76" s="299"/>
      <c r="W76" s="299"/>
      <c r="X76" s="299"/>
      <c r="Y76" s="299"/>
      <c r="Z76" s="299"/>
      <c r="AA76" s="299"/>
      <c r="AB76" s="385">
        <v>0.13500000000000001</v>
      </c>
      <c r="AC76" s="523">
        <f>ROUND(O76*AB76,3)</f>
        <v>0</v>
      </c>
      <c r="AD76" s="499" t="s">
        <v>299</v>
      </c>
      <c r="AE76" s="489" t="s">
        <v>300</v>
      </c>
      <c r="AF76" s="489" t="s">
        <v>136</v>
      </c>
      <c r="AG76" s="489" t="s">
        <v>158</v>
      </c>
    </row>
    <row r="77" spans="1:33" s="292" customFormat="1" ht="20.100000000000001" hidden="1" customHeight="1" thickBot="1">
      <c r="A77" s="296"/>
      <c r="B77" s="631"/>
      <c r="C77" s="289">
        <v>2100058021052</v>
      </c>
      <c r="D77" s="289">
        <v>5802105</v>
      </c>
      <c r="E77" s="290" t="s">
        <v>136</v>
      </c>
      <c r="F77" s="302" t="s">
        <v>301</v>
      </c>
      <c r="G77" s="305"/>
      <c r="H77" s="259" t="s">
        <v>4932</v>
      </c>
      <c r="I77" s="259" t="s">
        <v>302</v>
      </c>
      <c r="J77" s="343" t="s">
        <v>303</v>
      </c>
      <c r="K77" s="295" t="s">
        <v>4526</v>
      </c>
      <c r="L77" s="295"/>
      <c r="M77" s="305"/>
      <c r="N77" s="296">
        <v>6</v>
      </c>
      <c r="O77" s="681"/>
      <c r="P77" s="297">
        <v>2888</v>
      </c>
      <c r="Q77" s="612">
        <f t="shared" si="7"/>
        <v>0</v>
      </c>
      <c r="R77" s="387">
        <v>2310</v>
      </c>
      <c r="S77" s="616">
        <f>O77*R77</f>
        <v>0</v>
      </c>
      <c r="T77" s="616">
        <f t="shared" si="9"/>
        <v>0</v>
      </c>
      <c r="U77" s="389" t="e">
        <f t="shared" si="10"/>
        <v>#DIV/0!</v>
      </c>
      <c r="V77" s="299"/>
      <c r="W77" s="299"/>
      <c r="X77" s="299"/>
      <c r="Y77" s="299"/>
      <c r="Z77" s="299"/>
      <c r="AA77" s="299" t="s">
        <v>305</v>
      </c>
      <c r="AB77" s="531">
        <v>8.4000000000000005E-2</v>
      </c>
      <c r="AC77" s="523">
        <f>ROUND(O77*AB77,3)</f>
        <v>0</v>
      </c>
      <c r="AD77" s="499" t="s">
        <v>4222</v>
      </c>
      <c r="AE77" s="686" t="s">
        <v>4482</v>
      </c>
      <c r="AF77" s="686" t="s">
        <v>157</v>
      </c>
      <c r="AG77" s="506" t="s">
        <v>158</v>
      </c>
    </row>
    <row r="78" spans="1:33" s="292" customFormat="1" ht="20.100000000000001" hidden="1" customHeight="1" thickBot="1">
      <c r="A78" s="296"/>
      <c r="B78" s="631"/>
      <c r="C78" s="289">
        <v>2100058021069</v>
      </c>
      <c r="D78" s="289">
        <v>5802106</v>
      </c>
      <c r="E78" s="290" t="s">
        <v>136</v>
      </c>
      <c r="F78" s="302" t="s">
        <v>306</v>
      </c>
      <c r="G78" s="305"/>
      <c r="H78" s="259" t="s">
        <v>4933</v>
      </c>
      <c r="I78" s="259" t="s">
        <v>307</v>
      </c>
      <c r="J78" s="343" t="s">
        <v>308</v>
      </c>
      <c r="K78" s="525" t="s">
        <v>304</v>
      </c>
      <c r="L78" s="525"/>
      <c r="M78" s="305"/>
      <c r="N78" s="296">
        <v>6</v>
      </c>
      <c r="O78" s="386"/>
      <c r="P78" s="297">
        <v>2888</v>
      </c>
      <c r="Q78" s="612">
        <f t="shared" si="7"/>
        <v>0</v>
      </c>
      <c r="R78" s="387">
        <v>2310</v>
      </c>
      <c r="S78" s="616">
        <f>O78*R78</f>
        <v>0</v>
      </c>
      <c r="T78" s="616">
        <f t="shared" si="9"/>
        <v>0</v>
      </c>
      <c r="U78" s="389" t="e">
        <f t="shared" si="10"/>
        <v>#DIV/0!</v>
      </c>
      <c r="V78" s="299"/>
      <c r="W78" s="299"/>
      <c r="X78" s="299"/>
      <c r="Y78" s="299"/>
      <c r="Z78" s="299"/>
      <c r="AA78" s="299" t="s">
        <v>305</v>
      </c>
      <c r="AB78" s="530">
        <v>8.5000000000000006E-2</v>
      </c>
      <c r="AC78" s="523">
        <f>ROUND(O78*AB78,3)</f>
        <v>0</v>
      </c>
      <c r="AD78" s="499" t="s">
        <v>4223</v>
      </c>
      <c r="AE78" s="489" t="s">
        <v>4482</v>
      </c>
      <c r="AF78" s="686" t="s">
        <v>157</v>
      </c>
      <c r="AG78" s="506" t="s">
        <v>158</v>
      </c>
    </row>
    <row r="79" spans="1:33" s="292" customFormat="1" ht="20.100000000000001" hidden="1" customHeight="1" thickBot="1">
      <c r="A79" s="296"/>
      <c r="B79" s="631"/>
      <c r="C79" s="289">
        <v>2100058021076</v>
      </c>
      <c r="D79" s="289">
        <v>5802107</v>
      </c>
      <c r="E79" s="290" t="s">
        <v>136</v>
      </c>
      <c r="F79" s="302" t="s">
        <v>309</v>
      </c>
      <c r="G79" s="305"/>
      <c r="H79" s="259" t="s">
        <v>4934</v>
      </c>
      <c r="I79" s="259" t="s">
        <v>310</v>
      </c>
      <c r="J79" s="677" t="s">
        <v>4935</v>
      </c>
      <c r="K79" s="525" t="s">
        <v>304</v>
      </c>
      <c r="L79" s="525"/>
      <c r="M79" s="305"/>
      <c r="N79" s="296">
        <v>6</v>
      </c>
      <c r="O79" s="386"/>
      <c r="P79" s="297">
        <v>2888</v>
      </c>
      <c r="Q79" s="612">
        <f t="shared" si="7"/>
        <v>0</v>
      </c>
      <c r="R79" s="387">
        <v>2310</v>
      </c>
      <c r="S79" s="616">
        <f>O79*R79</f>
        <v>0</v>
      </c>
      <c r="T79" s="616">
        <f t="shared" si="9"/>
        <v>0</v>
      </c>
      <c r="U79" s="389" t="e">
        <f t="shared" si="10"/>
        <v>#DIV/0!</v>
      </c>
      <c r="V79" s="299"/>
      <c r="W79" s="299"/>
      <c r="X79" s="299"/>
      <c r="Y79" s="299"/>
      <c r="Z79" s="299"/>
      <c r="AA79" s="299" t="s">
        <v>305</v>
      </c>
      <c r="AB79" s="530">
        <v>8.5000000000000006E-2</v>
      </c>
      <c r="AC79" s="523">
        <f>ROUND(O79*AB79,3)</f>
        <v>0</v>
      </c>
      <c r="AD79" s="499" t="s">
        <v>4936</v>
      </c>
      <c r="AE79" s="489" t="s">
        <v>4482</v>
      </c>
      <c r="AF79" s="686" t="s">
        <v>157</v>
      </c>
      <c r="AG79" s="506" t="s">
        <v>158</v>
      </c>
    </row>
    <row r="80" spans="1:33" s="292" customFormat="1" ht="20.100000000000001" customHeight="1" thickBot="1">
      <c r="A80" s="290"/>
      <c r="B80" s="638"/>
      <c r="C80" s="289"/>
      <c r="D80" s="289">
        <v>5802159</v>
      </c>
      <c r="E80" s="290" t="s">
        <v>136</v>
      </c>
      <c r="F80" s="290" t="s">
        <v>311</v>
      </c>
      <c r="G80" s="305"/>
      <c r="H80" s="613" t="s">
        <v>3930</v>
      </c>
      <c r="I80" s="295" t="s">
        <v>312</v>
      </c>
      <c r="J80" s="519" t="s">
        <v>313</v>
      </c>
      <c r="K80" s="295" t="s">
        <v>314</v>
      </c>
      <c r="L80" s="295"/>
      <c r="M80" s="305"/>
      <c r="N80" s="296">
        <v>6</v>
      </c>
      <c r="O80" s="386"/>
      <c r="P80" s="297">
        <v>2888</v>
      </c>
      <c r="Q80" s="612">
        <f t="shared" si="7"/>
        <v>0</v>
      </c>
      <c r="R80" s="387">
        <v>2310</v>
      </c>
      <c r="S80" s="616">
        <f t="shared" si="8"/>
        <v>0</v>
      </c>
      <c r="T80" s="616">
        <f t="shared" si="9"/>
        <v>0</v>
      </c>
      <c r="U80" s="389" t="e">
        <f t="shared" si="10"/>
        <v>#DIV/0!</v>
      </c>
      <c r="V80" s="299"/>
      <c r="W80" s="299"/>
      <c r="X80" s="299"/>
      <c r="Y80" s="299"/>
      <c r="Z80" s="299"/>
      <c r="AA80" s="299"/>
      <c r="AB80" s="385">
        <v>8.2000000000000003E-2</v>
      </c>
      <c r="AC80" s="523">
        <f t="shared" ref="AC80:AC114" si="11">ROUND(O80*AB80,3)</f>
        <v>0</v>
      </c>
      <c r="AD80" s="499" t="s">
        <v>4224</v>
      </c>
      <c r="AE80" s="489" t="s">
        <v>4045</v>
      </c>
      <c r="AF80" s="686" t="s">
        <v>157</v>
      </c>
      <c r="AG80" s="506" t="s">
        <v>158</v>
      </c>
    </row>
    <row r="81" spans="1:33" s="292" customFormat="1" ht="20.100000000000001" customHeight="1" thickBot="1">
      <c r="A81" s="290"/>
      <c r="B81" s="638"/>
      <c r="C81" s="289"/>
      <c r="D81" s="289">
        <v>5802160</v>
      </c>
      <c r="E81" s="290" t="s">
        <v>136</v>
      </c>
      <c r="F81" s="290" t="s">
        <v>315</v>
      </c>
      <c r="G81" s="305"/>
      <c r="H81" s="295" t="s">
        <v>4937</v>
      </c>
      <c r="I81" s="259" t="s">
        <v>316</v>
      </c>
      <c r="J81" s="343" t="s">
        <v>317</v>
      </c>
      <c r="K81" s="295" t="s">
        <v>314</v>
      </c>
      <c r="L81" s="295"/>
      <c r="M81" s="305"/>
      <c r="N81" s="296">
        <v>6</v>
      </c>
      <c r="O81" s="386"/>
      <c r="P81" s="297">
        <v>2888</v>
      </c>
      <c r="Q81" s="612">
        <f t="shared" si="7"/>
        <v>0</v>
      </c>
      <c r="R81" s="387">
        <v>2310</v>
      </c>
      <c r="S81" s="616">
        <f t="shared" si="8"/>
        <v>0</v>
      </c>
      <c r="T81" s="616">
        <f t="shared" si="9"/>
        <v>0</v>
      </c>
      <c r="U81" s="389" t="e">
        <f t="shared" si="10"/>
        <v>#DIV/0!</v>
      </c>
      <c r="V81" s="299"/>
      <c r="W81" s="299"/>
      <c r="X81" s="299"/>
      <c r="Y81" s="299"/>
      <c r="Z81" s="299"/>
      <c r="AA81" s="299"/>
      <c r="AB81" s="531">
        <v>8.2000000000000003E-2</v>
      </c>
      <c r="AC81" s="523">
        <f t="shared" si="11"/>
        <v>0</v>
      </c>
      <c r="AD81" s="499" t="s">
        <v>4224</v>
      </c>
      <c r="AE81" s="489" t="s">
        <v>4045</v>
      </c>
      <c r="AF81" s="686" t="s">
        <v>157</v>
      </c>
      <c r="AG81" s="506" t="s">
        <v>158</v>
      </c>
    </row>
    <row r="82" spans="1:33" s="292" customFormat="1" ht="19.5" customHeight="1" thickBot="1">
      <c r="A82" s="290"/>
      <c r="B82" s="638"/>
      <c r="C82" s="289"/>
      <c r="D82" s="289">
        <v>5802161</v>
      </c>
      <c r="E82" s="290" t="s">
        <v>136</v>
      </c>
      <c r="F82" s="290" t="s">
        <v>6894</v>
      </c>
      <c r="G82" s="305"/>
      <c r="H82" s="295" t="s">
        <v>4938</v>
      </c>
      <c r="I82" s="259" t="s">
        <v>318</v>
      </c>
      <c r="J82" s="343" t="s">
        <v>319</v>
      </c>
      <c r="K82" s="295" t="s">
        <v>314</v>
      </c>
      <c r="L82" s="295"/>
      <c r="M82" s="305"/>
      <c r="N82" s="296">
        <v>6</v>
      </c>
      <c r="O82" s="386"/>
      <c r="P82" s="297">
        <v>2888</v>
      </c>
      <c r="Q82" s="612">
        <f t="shared" si="7"/>
        <v>0</v>
      </c>
      <c r="R82" s="387">
        <v>2310</v>
      </c>
      <c r="S82" s="616">
        <f t="shared" si="8"/>
        <v>0</v>
      </c>
      <c r="T82" s="616">
        <f t="shared" si="9"/>
        <v>0</v>
      </c>
      <c r="U82" s="389" t="e">
        <f t="shared" si="10"/>
        <v>#DIV/0!</v>
      </c>
      <c r="V82" s="299"/>
      <c r="W82" s="299"/>
      <c r="X82" s="299"/>
      <c r="Y82" s="299"/>
      <c r="Z82" s="299"/>
      <c r="AA82" s="299"/>
      <c r="AB82" s="531">
        <v>8.2000000000000003E-2</v>
      </c>
      <c r="AC82" s="523">
        <f t="shared" si="11"/>
        <v>0</v>
      </c>
      <c r="AD82" s="499" t="s">
        <v>4224</v>
      </c>
      <c r="AE82" s="983" t="s">
        <v>4482</v>
      </c>
      <c r="AF82" s="686" t="s">
        <v>157</v>
      </c>
      <c r="AG82" s="506" t="s">
        <v>158</v>
      </c>
    </row>
    <row r="83" spans="1:33" s="292" customFormat="1" ht="19.5" customHeight="1" thickBot="1">
      <c r="A83" s="290"/>
      <c r="B83" s="638"/>
      <c r="C83" s="289"/>
      <c r="D83" s="289">
        <v>5802471</v>
      </c>
      <c r="E83" s="290" t="s">
        <v>136</v>
      </c>
      <c r="F83" s="290" t="s">
        <v>320</v>
      </c>
      <c r="G83" s="305"/>
      <c r="H83" s="613" t="s">
        <v>4140</v>
      </c>
      <c r="I83" s="259" t="s">
        <v>3426</v>
      </c>
      <c r="J83" s="343" t="s">
        <v>3427</v>
      </c>
      <c r="K83" s="295" t="s">
        <v>321</v>
      </c>
      <c r="L83" s="295"/>
      <c r="M83" s="305"/>
      <c r="N83" s="296">
        <v>1</v>
      </c>
      <c r="O83" s="386"/>
      <c r="P83" s="297">
        <v>702</v>
      </c>
      <c r="Q83" s="612">
        <f t="shared" si="7"/>
        <v>0</v>
      </c>
      <c r="R83" s="387">
        <v>580</v>
      </c>
      <c r="S83" s="616">
        <f t="shared" si="8"/>
        <v>0</v>
      </c>
      <c r="T83" s="616">
        <f t="shared" si="9"/>
        <v>0</v>
      </c>
      <c r="U83" s="389" t="e">
        <f t="shared" si="10"/>
        <v>#DIV/0!</v>
      </c>
      <c r="V83" s="299"/>
      <c r="W83" s="299"/>
      <c r="X83" s="299"/>
      <c r="Y83" s="299"/>
      <c r="Z83" s="299"/>
      <c r="AA83" s="299"/>
      <c r="AB83" s="531">
        <v>4.8000000000000001E-2</v>
      </c>
      <c r="AC83" s="523">
        <f t="shared" si="11"/>
        <v>0</v>
      </c>
      <c r="AD83" s="499" t="s">
        <v>4225</v>
      </c>
      <c r="AE83" s="686" t="s">
        <v>4046</v>
      </c>
      <c r="AF83" s="489" t="s">
        <v>157</v>
      </c>
      <c r="AG83" s="686" t="s">
        <v>3428</v>
      </c>
    </row>
    <row r="84" spans="1:33" s="292" customFormat="1" ht="20.100000000000001" customHeight="1" thickBot="1">
      <c r="A84" s="290"/>
      <c r="B84" s="638"/>
      <c r="C84" s="289"/>
      <c r="D84" s="289">
        <v>5802470</v>
      </c>
      <c r="E84" s="290" t="s">
        <v>136</v>
      </c>
      <c r="F84" s="290" t="s">
        <v>3430</v>
      </c>
      <c r="G84" s="305"/>
      <c r="H84" s="295" t="s">
        <v>4939</v>
      </c>
      <c r="I84" s="677" t="s">
        <v>4004</v>
      </c>
      <c r="J84" s="677" t="s">
        <v>4142</v>
      </c>
      <c r="K84" s="295" t="s">
        <v>322</v>
      </c>
      <c r="L84" s="295"/>
      <c r="M84" s="305"/>
      <c r="N84" s="296"/>
      <c r="O84" s="386"/>
      <c r="P84" s="297">
        <v>205</v>
      </c>
      <c r="Q84" s="612">
        <f t="shared" si="7"/>
        <v>0</v>
      </c>
      <c r="R84" s="387">
        <v>165</v>
      </c>
      <c r="S84" s="616">
        <f t="shared" si="8"/>
        <v>0</v>
      </c>
      <c r="T84" s="616">
        <f t="shared" si="9"/>
        <v>0</v>
      </c>
      <c r="U84" s="389" t="e">
        <f t="shared" si="10"/>
        <v>#DIV/0!</v>
      </c>
      <c r="V84" s="299"/>
      <c r="W84" s="299"/>
      <c r="X84" s="299"/>
      <c r="Y84" s="299"/>
      <c r="Z84" s="299"/>
      <c r="AA84" s="299"/>
      <c r="AB84" s="385">
        <v>1E-3</v>
      </c>
      <c r="AC84" s="523">
        <f t="shared" si="11"/>
        <v>0</v>
      </c>
      <c r="AD84" s="570" t="s">
        <v>4226</v>
      </c>
      <c r="AE84" s="686" t="s">
        <v>3429</v>
      </c>
      <c r="AF84" s="489" t="s">
        <v>157</v>
      </c>
      <c r="AG84" s="686"/>
    </row>
    <row r="85" spans="1:33" s="292" customFormat="1" ht="20.100000000000001" hidden="1" customHeight="1" thickBot="1">
      <c r="A85" s="290"/>
      <c r="B85" s="638"/>
      <c r="C85" s="289">
        <v>2100058021113</v>
      </c>
      <c r="D85" s="289">
        <v>5802111</v>
      </c>
      <c r="E85" s="290" t="s">
        <v>136</v>
      </c>
      <c r="F85" s="290" t="s">
        <v>323</v>
      </c>
      <c r="G85" s="305"/>
      <c r="H85" s="295" t="s">
        <v>4940</v>
      </c>
      <c r="I85" s="259" t="s">
        <v>324</v>
      </c>
      <c r="J85" s="343" t="s">
        <v>325</v>
      </c>
      <c r="K85" s="613" t="s">
        <v>2175</v>
      </c>
      <c r="L85" s="295"/>
      <c r="M85" s="305"/>
      <c r="N85" s="296"/>
      <c r="O85" s="386"/>
      <c r="P85" s="297">
        <v>1195</v>
      </c>
      <c r="Q85" s="612">
        <f t="shared" si="7"/>
        <v>0</v>
      </c>
      <c r="R85" s="387">
        <v>990</v>
      </c>
      <c r="S85" s="616">
        <f>O85*R85</f>
        <v>0</v>
      </c>
      <c r="T85" s="616">
        <f>Q85-S85</f>
        <v>0</v>
      </c>
      <c r="U85" s="389" t="e">
        <f>T85/Q85</f>
        <v>#DIV/0!</v>
      </c>
      <c r="V85" s="299"/>
      <c r="W85" s="299"/>
      <c r="X85" s="299"/>
      <c r="Y85" s="299"/>
      <c r="Z85" s="299"/>
      <c r="AA85" s="299"/>
      <c r="AB85" s="385">
        <v>2.5000000000000001E-2</v>
      </c>
      <c r="AC85" s="523">
        <f t="shared" si="11"/>
        <v>0</v>
      </c>
      <c r="AD85" s="499" t="s">
        <v>4941</v>
      </c>
      <c r="AE85" s="489" t="s">
        <v>326</v>
      </c>
      <c r="AF85" s="489" t="s">
        <v>157</v>
      </c>
      <c r="AG85" s="489" t="s">
        <v>158</v>
      </c>
    </row>
    <row r="86" spans="1:33" s="292" customFormat="1" ht="20.100000000000001" hidden="1" customHeight="1" thickBot="1">
      <c r="A86" s="296"/>
      <c r="B86" s="631"/>
      <c r="C86" s="289" t="s">
        <v>3112</v>
      </c>
      <c r="D86" s="289">
        <v>5802136</v>
      </c>
      <c r="E86" s="290" t="s">
        <v>136</v>
      </c>
      <c r="F86" s="302" t="s">
        <v>327</v>
      </c>
      <c r="G86" s="305" t="s">
        <v>4942</v>
      </c>
      <c r="H86" s="259" t="s">
        <v>4943</v>
      </c>
      <c r="I86" s="259" t="s">
        <v>328</v>
      </c>
      <c r="J86" s="343" t="s">
        <v>329</v>
      </c>
      <c r="K86" s="525" t="s">
        <v>202</v>
      </c>
      <c r="L86" s="525"/>
      <c r="M86" s="305"/>
      <c r="N86" s="296">
        <v>6</v>
      </c>
      <c r="O86" s="386"/>
      <c r="P86" s="297">
        <v>1195</v>
      </c>
      <c r="Q86" s="612">
        <f t="shared" si="7"/>
        <v>0</v>
      </c>
      <c r="R86" s="387">
        <v>990</v>
      </c>
      <c r="S86" s="616">
        <f>O86*R86</f>
        <v>0</v>
      </c>
      <c r="T86" s="616">
        <f t="shared" si="9"/>
        <v>0</v>
      </c>
      <c r="U86" s="389" t="e">
        <f t="shared" si="10"/>
        <v>#DIV/0!</v>
      </c>
      <c r="V86" s="299"/>
      <c r="W86" s="299"/>
      <c r="X86" s="299"/>
      <c r="Y86" s="299"/>
      <c r="Z86" s="299"/>
      <c r="AA86" s="299"/>
      <c r="AB86" s="385">
        <v>0.35299999999999998</v>
      </c>
      <c r="AC86" s="523">
        <f t="shared" si="11"/>
        <v>0</v>
      </c>
      <c r="AD86" s="499" t="s">
        <v>4944</v>
      </c>
      <c r="AE86" s="489" t="s">
        <v>4483</v>
      </c>
      <c r="AF86" s="489" t="s">
        <v>157</v>
      </c>
      <c r="AG86" s="489" t="s">
        <v>158</v>
      </c>
    </row>
    <row r="87" spans="1:33" s="292" customFormat="1" ht="20.100000000000001" hidden="1" customHeight="1" thickBot="1">
      <c r="A87" s="296"/>
      <c r="B87" s="631"/>
      <c r="C87" s="289">
        <v>2100058021373</v>
      </c>
      <c r="D87" s="289">
        <v>5802137</v>
      </c>
      <c r="E87" s="290" t="s">
        <v>136</v>
      </c>
      <c r="F87" s="290" t="s">
        <v>330</v>
      </c>
      <c r="G87" s="305" t="s">
        <v>4945</v>
      </c>
      <c r="H87" s="295" t="s">
        <v>4946</v>
      </c>
      <c r="I87" s="259" t="s">
        <v>331</v>
      </c>
      <c r="J87" s="343" t="s">
        <v>332</v>
      </c>
      <c r="K87" s="525" t="s">
        <v>205</v>
      </c>
      <c r="L87" s="525"/>
      <c r="M87" s="305"/>
      <c r="N87" s="296">
        <v>6</v>
      </c>
      <c r="O87" s="386"/>
      <c r="P87" s="297">
        <v>1195</v>
      </c>
      <c r="Q87" s="612">
        <f t="shared" si="7"/>
        <v>0</v>
      </c>
      <c r="R87" s="387">
        <v>990</v>
      </c>
      <c r="S87" s="616">
        <f>O87*R87</f>
        <v>0</v>
      </c>
      <c r="T87" s="616">
        <f t="shared" si="9"/>
        <v>0</v>
      </c>
      <c r="U87" s="389" t="e">
        <f t="shared" si="10"/>
        <v>#DIV/0!</v>
      </c>
      <c r="V87" s="299"/>
      <c r="W87" s="299"/>
      <c r="X87" s="299"/>
      <c r="Y87" s="299"/>
      <c r="Z87" s="299"/>
      <c r="AA87" s="299"/>
      <c r="AB87" s="416">
        <v>0.33700000000000002</v>
      </c>
      <c r="AC87" s="523">
        <f t="shared" si="11"/>
        <v>0</v>
      </c>
      <c r="AD87" s="499" t="s">
        <v>4947</v>
      </c>
      <c r="AE87" s="489" t="s">
        <v>333</v>
      </c>
      <c r="AF87" s="489" t="s">
        <v>157</v>
      </c>
      <c r="AG87" s="489" t="s">
        <v>158</v>
      </c>
    </row>
    <row r="88" spans="1:33" s="292" customFormat="1" ht="30.75" customHeight="1" thickBot="1">
      <c r="A88" s="296"/>
      <c r="B88" s="631"/>
      <c r="C88" s="289"/>
      <c r="D88" s="289">
        <v>5802503</v>
      </c>
      <c r="E88" s="290" t="s">
        <v>136</v>
      </c>
      <c r="F88" s="290">
        <v>5802503</v>
      </c>
      <c r="G88" s="305"/>
      <c r="H88" s="259" t="s">
        <v>4948</v>
      </c>
      <c r="I88" s="259" t="s">
        <v>337</v>
      </c>
      <c r="J88" s="519" t="s">
        <v>338</v>
      </c>
      <c r="K88" s="525"/>
      <c r="L88" s="525"/>
      <c r="M88" s="305"/>
      <c r="N88" s="296"/>
      <c r="O88" s="386"/>
      <c r="P88" s="598">
        <v>1098</v>
      </c>
      <c r="Q88" s="612">
        <f t="shared" si="7"/>
        <v>0</v>
      </c>
      <c r="R88" s="387">
        <v>900</v>
      </c>
      <c r="S88" s="616">
        <f t="shared" si="8"/>
        <v>0</v>
      </c>
      <c r="T88" s="616">
        <f>Q88-S88</f>
        <v>0</v>
      </c>
      <c r="U88" s="389" t="e">
        <f>T88/Q88</f>
        <v>#DIV/0!</v>
      </c>
      <c r="V88" s="299"/>
      <c r="W88" s="299"/>
      <c r="X88" s="299"/>
      <c r="Y88" s="299"/>
      <c r="Z88" s="299"/>
      <c r="AA88" s="299"/>
      <c r="AB88" s="300">
        <v>0.187</v>
      </c>
      <c r="AC88" s="523">
        <f t="shared" si="11"/>
        <v>0</v>
      </c>
      <c r="AD88" s="682" t="s">
        <v>4949</v>
      </c>
      <c r="AE88" s="489" t="s">
        <v>339</v>
      </c>
      <c r="AF88" s="489" t="s">
        <v>136</v>
      </c>
      <c r="AG88" s="489" t="s">
        <v>142</v>
      </c>
    </row>
    <row r="89" spans="1:33" s="292" customFormat="1" ht="20.100000000000001" hidden="1" customHeight="1" thickBot="1">
      <c r="A89" s="290"/>
      <c r="B89" s="638" t="s">
        <v>4787</v>
      </c>
      <c r="C89" s="289" t="s">
        <v>3220</v>
      </c>
      <c r="D89" s="289">
        <v>5802180</v>
      </c>
      <c r="E89" s="290" t="s">
        <v>340</v>
      </c>
      <c r="F89" s="290" t="s">
        <v>341</v>
      </c>
      <c r="G89" s="305"/>
      <c r="H89" s="687" t="s">
        <v>4950</v>
      </c>
      <c r="I89" s="259" t="s">
        <v>210</v>
      </c>
      <c r="J89" s="519" t="s">
        <v>211</v>
      </c>
      <c r="K89" s="295" t="s">
        <v>36</v>
      </c>
      <c r="L89" s="295"/>
      <c r="M89" s="305"/>
      <c r="N89" s="296">
        <v>6</v>
      </c>
      <c r="O89" s="386"/>
      <c r="P89" s="297">
        <v>5195</v>
      </c>
      <c r="Q89" s="612">
        <f t="shared" si="7"/>
        <v>0</v>
      </c>
      <c r="R89" s="387">
        <v>4000</v>
      </c>
      <c r="S89" s="616">
        <f t="shared" si="8"/>
        <v>0</v>
      </c>
      <c r="T89" s="616">
        <f t="shared" si="9"/>
        <v>0</v>
      </c>
      <c r="U89" s="389" t="e">
        <f>T89/Q89</f>
        <v>#DIV/0!</v>
      </c>
      <c r="V89" s="299"/>
      <c r="W89" s="299"/>
      <c r="X89" s="299"/>
      <c r="Y89" s="299"/>
      <c r="Z89" s="299"/>
      <c r="AA89" s="299"/>
      <c r="AB89" s="300">
        <v>0.23</v>
      </c>
      <c r="AC89" s="523">
        <f t="shared" si="11"/>
        <v>0</v>
      </c>
      <c r="AD89" s="499" t="s">
        <v>4873</v>
      </c>
      <c r="AE89" s="686" t="str">
        <f>AE45</f>
        <v>ЕАЭС N RU Д-JP.РА03.В.90112/22 от 31.05.2022 действует до 29.05.2027</v>
      </c>
      <c r="AF89" s="686" t="str">
        <f>AF45</f>
        <v>Relent</v>
      </c>
      <c r="AG89" s="686" t="str">
        <f>AG45</f>
        <v>BRUNO Inc.</v>
      </c>
    </row>
    <row r="90" spans="1:33" s="292" customFormat="1" ht="20.100000000000001" hidden="1" customHeight="1" thickBot="1">
      <c r="A90" s="290"/>
      <c r="B90" s="638" t="s">
        <v>4787</v>
      </c>
      <c r="C90" s="289" t="s">
        <v>3119</v>
      </c>
      <c r="D90" s="289">
        <v>5802551</v>
      </c>
      <c r="E90" s="290" t="s">
        <v>340</v>
      </c>
      <c r="F90" s="302" t="s">
        <v>6686</v>
      </c>
      <c r="G90" s="305"/>
      <c r="H90" s="927" t="s">
        <v>6491</v>
      </c>
      <c r="I90" s="259" t="s">
        <v>210</v>
      </c>
      <c r="J90" s="519" t="s">
        <v>211</v>
      </c>
      <c r="K90" s="295" t="s">
        <v>36</v>
      </c>
      <c r="L90" s="295"/>
      <c r="M90" s="305"/>
      <c r="N90" s="296"/>
      <c r="O90" s="386"/>
      <c r="P90" s="297">
        <v>7532</v>
      </c>
      <c r="Q90" s="612">
        <f t="shared" si="7"/>
        <v>0</v>
      </c>
      <c r="R90" s="387">
        <v>5800</v>
      </c>
      <c r="S90" s="616">
        <f t="shared" si="8"/>
        <v>0</v>
      </c>
      <c r="T90" s="616">
        <f t="shared" si="9"/>
        <v>0</v>
      </c>
      <c r="U90" s="389" t="e">
        <f>T90/Q90</f>
        <v>#DIV/0!</v>
      </c>
      <c r="V90" s="299"/>
      <c r="W90" s="299"/>
      <c r="X90" s="299"/>
      <c r="Y90" s="299"/>
      <c r="Z90" s="299"/>
      <c r="AA90" s="299"/>
      <c r="AB90" s="300">
        <v>0.30599999999999999</v>
      </c>
      <c r="AC90" s="385">
        <f t="shared" si="11"/>
        <v>0</v>
      </c>
      <c r="AD90" s="499"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90" s="686" t="str">
        <f>AE45</f>
        <v>ЕАЭС N RU Д-JP.РА03.В.90112/22 от 31.05.2022 действует до 29.05.2027</v>
      </c>
      <c r="AF90" s="686" t="str">
        <f>AF45</f>
        <v>Relent</v>
      </c>
      <c r="AG90" s="686" t="str">
        <f>AG45</f>
        <v>BRUNO Inc.</v>
      </c>
    </row>
    <row r="91" spans="1:33" s="292" customFormat="1" ht="20.100000000000001" hidden="1" customHeight="1" thickBot="1">
      <c r="A91" s="290"/>
      <c r="B91" s="638" t="s">
        <v>4788</v>
      </c>
      <c r="C91" s="302" t="s">
        <v>3219</v>
      </c>
      <c r="D91" s="302">
        <v>5802181</v>
      </c>
      <c r="E91" s="302" t="s">
        <v>340</v>
      </c>
      <c r="F91" s="302" t="s">
        <v>342</v>
      </c>
      <c r="G91" s="305"/>
      <c r="H91" s="687" t="s">
        <v>4951</v>
      </c>
      <c r="I91" s="259" t="s">
        <v>213</v>
      </c>
      <c r="J91" s="519" t="s">
        <v>214</v>
      </c>
      <c r="K91" s="295" t="s">
        <v>150</v>
      </c>
      <c r="L91" s="295"/>
      <c r="M91" s="305"/>
      <c r="N91" s="305"/>
      <c r="O91" s="386"/>
      <c r="P91" s="297">
        <v>5195</v>
      </c>
      <c r="Q91" s="612">
        <f t="shared" si="7"/>
        <v>0</v>
      </c>
      <c r="R91" s="387">
        <v>4000</v>
      </c>
      <c r="S91" s="616">
        <f t="shared" si="8"/>
        <v>0</v>
      </c>
      <c r="T91" s="616">
        <f t="shared" si="9"/>
        <v>0</v>
      </c>
      <c r="U91" s="389" t="e">
        <f t="shared" si="10"/>
        <v>#DIV/0!</v>
      </c>
      <c r="V91" s="299"/>
      <c r="W91" s="299"/>
      <c r="X91" s="299"/>
      <c r="Y91" s="299"/>
      <c r="Z91" s="299"/>
      <c r="AA91" s="299"/>
      <c r="AB91" s="300">
        <v>0.23</v>
      </c>
      <c r="AC91" s="523">
        <f t="shared" si="11"/>
        <v>0</v>
      </c>
      <c r="AD91" s="499" t="s">
        <v>4952</v>
      </c>
      <c r="AE91" s="686" t="s">
        <v>3475</v>
      </c>
      <c r="AF91" s="686" t="s">
        <v>136</v>
      </c>
      <c r="AG91" s="686" t="s">
        <v>142</v>
      </c>
    </row>
    <row r="92" spans="1:33" s="292" customFormat="1" ht="23.25" hidden="1" customHeight="1" thickBot="1">
      <c r="A92" s="290"/>
      <c r="B92" s="638"/>
      <c r="C92" s="301">
        <v>2100058024060</v>
      </c>
      <c r="D92" s="301">
        <v>5802406</v>
      </c>
      <c r="E92" s="302" t="s">
        <v>340</v>
      </c>
      <c r="F92" s="302" t="s">
        <v>343</v>
      </c>
      <c r="G92" s="305"/>
      <c r="H92" s="929" t="s">
        <v>6495</v>
      </c>
      <c r="I92" s="259" t="s">
        <v>217</v>
      </c>
      <c r="J92" s="519" t="s">
        <v>218</v>
      </c>
      <c r="K92" s="295" t="s">
        <v>49</v>
      </c>
      <c r="L92" s="295"/>
      <c r="M92" s="305"/>
      <c r="N92" s="305"/>
      <c r="O92" s="386"/>
      <c r="P92" s="297">
        <v>6234</v>
      </c>
      <c r="Q92" s="612">
        <f t="shared" si="7"/>
        <v>0</v>
      </c>
      <c r="R92" s="387">
        <v>4800</v>
      </c>
      <c r="S92" s="616">
        <f t="shared" si="8"/>
        <v>0</v>
      </c>
      <c r="T92" s="616">
        <f t="shared" si="9"/>
        <v>0</v>
      </c>
      <c r="U92" s="389" t="e">
        <f t="shared" si="10"/>
        <v>#DIV/0!</v>
      </c>
      <c r="V92" s="299"/>
      <c r="W92" s="299"/>
      <c r="X92" s="299"/>
      <c r="Y92" s="299"/>
      <c r="Z92" s="299"/>
      <c r="AA92" s="299"/>
      <c r="AB92" s="300">
        <v>0.29599999999999999</v>
      </c>
      <c r="AC92" s="385">
        <f t="shared" si="11"/>
        <v>0</v>
      </c>
      <c r="AD92" s="499" t="s">
        <v>4953</v>
      </c>
      <c r="AE92" s="983" t="s">
        <v>4217</v>
      </c>
      <c r="AF92" s="686" t="str">
        <f>AF50</f>
        <v>RELENT</v>
      </c>
      <c r="AG92" s="686" t="str">
        <f>AG50</f>
        <v>IDEA INTERNATIONAL CO., LTD</v>
      </c>
    </row>
    <row r="93" spans="1:33" s="292" customFormat="1" ht="30" hidden="1" customHeight="1" thickBot="1">
      <c r="A93" s="296"/>
      <c r="B93" s="631" t="s">
        <v>4788</v>
      </c>
      <c r="C93" s="301">
        <v>2100058025524</v>
      </c>
      <c r="D93" s="301">
        <v>5802552</v>
      </c>
      <c r="E93" s="302" t="s">
        <v>340</v>
      </c>
      <c r="F93" s="302" t="s">
        <v>3393</v>
      </c>
      <c r="G93" s="305"/>
      <c r="H93" s="928" t="s">
        <v>6492</v>
      </c>
      <c r="I93" s="533" t="s">
        <v>213</v>
      </c>
      <c r="J93" s="519" t="s">
        <v>3474</v>
      </c>
      <c r="K93" s="613" t="s">
        <v>215</v>
      </c>
      <c r="L93" s="295"/>
      <c r="M93" s="305"/>
      <c r="N93" s="305"/>
      <c r="O93" s="386"/>
      <c r="P93" s="297">
        <v>8311</v>
      </c>
      <c r="Q93" s="612">
        <f>O93*P93</f>
        <v>0</v>
      </c>
      <c r="R93" s="387">
        <v>6400</v>
      </c>
      <c r="S93" s="616">
        <f>O93*R93</f>
        <v>0</v>
      </c>
      <c r="T93" s="616">
        <f>Q93-S93</f>
        <v>0</v>
      </c>
      <c r="U93" s="389" t="e">
        <f>T93/Q93</f>
        <v>#DIV/0!</v>
      </c>
      <c r="V93" s="299"/>
      <c r="W93" s="299"/>
      <c r="X93" s="299"/>
      <c r="Y93" s="299"/>
      <c r="Z93" s="299"/>
      <c r="AA93" s="299"/>
      <c r="AB93" s="300">
        <v>0.30599999999999999</v>
      </c>
      <c r="AC93" s="385">
        <f t="shared" si="11"/>
        <v>0</v>
      </c>
      <c r="AD93" s="499" t="s">
        <v>4952</v>
      </c>
      <c r="AE93" s="489" t="s">
        <v>141</v>
      </c>
      <c r="AF93" s="489" t="s">
        <v>157</v>
      </c>
      <c r="AG93" s="489" t="s">
        <v>142</v>
      </c>
    </row>
    <row r="94" spans="1:33" s="292" customFormat="1" ht="30" hidden="1" customHeight="1" thickBot="1">
      <c r="A94" s="296"/>
      <c r="B94" s="631" t="s">
        <v>4788</v>
      </c>
      <c r="C94" s="301" t="s">
        <v>3120</v>
      </c>
      <c r="D94" s="301">
        <v>5802183</v>
      </c>
      <c r="E94" s="302" t="s">
        <v>340</v>
      </c>
      <c r="F94" s="302" t="s">
        <v>344</v>
      </c>
      <c r="G94" s="305"/>
      <c r="H94" s="929" t="s">
        <v>6493</v>
      </c>
      <c r="I94" s="259" t="s">
        <v>220</v>
      </c>
      <c r="J94" s="343" t="s">
        <v>221</v>
      </c>
      <c r="K94" s="259" t="s">
        <v>49</v>
      </c>
      <c r="L94" s="259"/>
      <c r="M94" s="497"/>
      <c r="N94" s="497"/>
      <c r="O94" s="386"/>
      <c r="P94" s="297">
        <v>3896</v>
      </c>
      <c r="Q94" s="612">
        <f t="shared" si="7"/>
        <v>0</v>
      </c>
      <c r="R94" s="387">
        <v>3000</v>
      </c>
      <c r="S94" s="616">
        <f t="shared" si="8"/>
        <v>0</v>
      </c>
      <c r="T94" s="616">
        <f t="shared" si="9"/>
        <v>0</v>
      </c>
      <c r="U94" s="389" t="e">
        <f t="shared" si="10"/>
        <v>#DIV/0!</v>
      </c>
      <c r="V94" s="299"/>
      <c r="W94" s="299"/>
      <c r="X94" s="299"/>
      <c r="Y94" s="299"/>
      <c r="Z94" s="299"/>
      <c r="AA94" s="299"/>
      <c r="AB94" s="535">
        <v>0.29399999999999998</v>
      </c>
      <c r="AC94" s="523">
        <f t="shared" si="11"/>
        <v>0</v>
      </c>
      <c r="AD94" s="499" t="s">
        <v>4883</v>
      </c>
      <c r="AE94" s="983" t="s">
        <v>4217</v>
      </c>
      <c r="AF94" s="985" t="s">
        <v>157</v>
      </c>
      <c r="AG94" s="489" t="s">
        <v>158</v>
      </c>
    </row>
    <row r="95" spans="1:33" s="292" customFormat="1" ht="23.25" hidden="1" customHeight="1" thickBot="1">
      <c r="A95" s="296"/>
      <c r="B95" s="631" t="s">
        <v>4788</v>
      </c>
      <c r="C95" s="289">
        <v>2100058021847</v>
      </c>
      <c r="D95" s="289">
        <v>5802184</v>
      </c>
      <c r="E95" s="290" t="s">
        <v>340</v>
      </c>
      <c r="F95" s="290" t="s">
        <v>345</v>
      </c>
      <c r="G95" s="305"/>
      <c r="H95" s="930" t="s">
        <v>6494</v>
      </c>
      <c r="I95" s="259" t="s">
        <v>224</v>
      </c>
      <c r="J95" s="519" t="s">
        <v>225</v>
      </c>
      <c r="K95" s="525" t="s">
        <v>226</v>
      </c>
      <c r="L95" s="525"/>
      <c r="M95" s="305"/>
      <c r="N95" s="305"/>
      <c r="O95" s="386"/>
      <c r="P95" s="297">
        <v>5195</v>
      </c>
      <c r="Q95" s="612">
        <f t="shared" si="7"/>
        <v>0</v>
      </c>
      <c r="R95" s="387">
        <v>4000</v>
      </c>
      <c r="S95" s="616">
        <f t="shared" si="8"/>
        <v>0</v>
      </c>
      <c r="T95" s="616">
        <f t="shared" si="9"/>
        <v>0</v>
      </c>
      <c r="U95" s="389" t="e">
        <f t="shared" si="10"/>
        <v>#DIV/0!</v>
      </c>
      <c r="V95" s="299"/>
      <c r="W95" s="299"/>
      <c r="X95" s="299"/>
      <c r="Y95" s="299"/>
      <c r="Z95" s="299"/>
      <c r="AA95" s="299"/>
      <c r="AB95" s="535">
        <v>0.23799999999999999</v>
      </c>
      <c r="AC95" s="523">
        <f t="shared" si="11"/>
        <v>0</v>
      </c>
      <c r="AD95" s="499" t="s">
        <v>4885</v>
      </c>
      <c r="AE95" s="983" t="s">
        <v>4217</v>
      </c>
      <c r="AF95" s="983" t="s">
        <v>157</v>
      </c>
      <c r="AG95" s="489" t="s">
        <v>158</v>
      </c>
    </row>
    <row r="96" spans="1:33" s="292" customFormat="1" ht="20.100000000000001" hidden="1" customHeight="1" thickBot="1">
      <c r="A96" s="296"/>
      <c r="B96" s="631" t="s">
        <v>4788</v>
      </c>
      <c r="C96" s="289">
        <v>2100058021878</v>
      </c>
      <c r="D96" s="289">
        <v>5802187</v>
      </c>
      <c r="E96" s="290" t="s">
        <v>340</v>
      </c>
      <c r="F96" s="290" t="s">
        <v>346</v>
      </c>
      <c r="G96" s="305"/>
      <c r="H96" s="892" t="s">
        <v>6496</v>
      </c>
      <c r="I96" s="259" t="s">
        <v>229</v>
      </c>
      <c r="J96" s="519" t="s">
        <v>230</v>
      </c>
      <c r="K96" s="295" t="s">
        <v>231</v>
      </c>
      <c r="L96" s="295"/>
      <c r="M96" s="305"/>
      <c r="N96" s="305"/>
      <c r="O96" s="386"/>
      <c r="P96" s="297">
        <v>6234</v>
      </c>
      <c r="Q96" s="612">
        <f t="shared" si="7"/>
        <v>0</v>
      </c>
      <c r="R96" s="387">
        <v>4800</v>
      </c>
      <c r="S96" s="616">
        <f t="shared" si="8"/>
        <v>0</v>
      </c>
      <c r="T96" s="616">
        <f t="shared" si="9"/>
        <v>0</v>
      </c>
      <c r="U96" s="389" t="e">
        <f t="shared" si="10"/>
        <v>#DIV/0!</v>
      </c>
      <c r="V96" s="299"/>
      <c r="W96" s="299"/>
      <c r="X96" s="299"/>
      <c r="Y96" s="299"/>
      <c r="Z96" s="299"/>
      <c r="AA96" s="299"/>
      <c r="AB96" s="300">
        <v>0.13</v>
      </c>
      <c r="AC96" s="523">
        <f t="shared" si="11"/>
        <v>0</v>
      </c>
      <c r="AD96" s="499" t="s">
        <v>4954</v>
      </c>
      <c r="AE96" s="506" t="s">
        <v>4480</v>
      </c>
      <c r="AF96" s="489" t="s">
        <v>157</v>
      </c>
      <c r="AG96" s="489" t="s">
        <v>158</v>
      </c>
    </row>
    <row r="97" spans="1:33" s="292" customFormat="1" ht="32.25" hidden="1" customHeight="1" thickBot="1">
      <c r="A97" s="290"/>
      <c r="B97" s="638" t="s">
        <v>4789</v>
      </c>
      <c r="C97" s="289" t="s">
        <v>3121</v>
      </c>
      <c r="D97" s="289">
        <v>5802186</v>
      </c>
      <c r="E97" s="290" t="s">
        <v>340</v>
      </c>
      <c r="F97" s="290" t="s">
        <v>233</v>
      </c>
      <c r="G97" s="305"/>
      <c r="H97" s="934" t="s">
        <v>4955</v>
      </c>
      <c r="I97" s="259" t="s">
        <v>234</v>
      </c>
      <c r="J97" s="519" t="s">
        <v>235</v>
      </c>
      <c r="K97" s="295" t="s">
        <v>57</v>
      </c>
      <c r="L97" s="295"/>
      <c r="M97" s="305"/>
      <c r="N97" s="305"/>
      <c r="O97" s="386"/>
      <c r="P97" s="297">
        <v>6234</v>
      </c>
      <c r="Q97" s="612">
        <f t="shared" si="7"/>
        <v>0</v>
      </c>
      <c r="R97" s="387">
        <v>4800</v>
      </c>
      <c r="S97" s="616">
        <f t="shared" si="8"/>
        <v>0</v>
      </c>
      <c r="T97" s="616">
        <f t="shared" si="9"/>
        <v>0</v>
      </c>
      <c r="U97" s="389" t="e">
        <f t="shared" si="10"/>
        <v>#DIV/0!</v>
      </c>
      <c r="V97" s="299"/>
      <c r="W97" s="299"/>
      <c r="X97" s="299"/>
      <c r="Y97" s="299"/>
      <c r="Z97" s="299"/>
      <c r="AA97" s="299"/>
      <c r="AB97" s="300">
        <v>0.13100000000000001</v>
      </c>
      <c r="AC97" s="523">
        <f t="shared" si="11"/>
        <v>0</v>
      </c>
      <c r="AD97" s="499" t="s">
        <v>4956</v>
      </c>
      <c r="AE97" s="489" t="s">
        <v>172</v>
      </c>
      <c r="AF97" s="489" t="s">
        <v>157</v>
      </c>
      <c r="AG97" s="489" t="s">
        <v>158</v>
      </c>
    </row>
    <row r="98" spans="1:33" s="292" customFormat="1" ht="20.100000000000001" hidden="1" customHeight="1" thickBot="1">
      <c r="A98" s="290"/>
      <c r="B98" s="638" t="s">
        <v>4789</v>
      </c>
      <c r="C98" s="289">
        <v>2100058021885</v>
      </c>
      <c r="D98" s="289">
        <v>5802188</v>
      </c>
      <c r="E98" s="290" t="s">
        <v>340</v>
      </c>
      <c r="F98" s="290" t="s">
        <v>347</v>
      </c>
      <c r="G98" s="305" t="s">
        <v>4957</v>
      </c>
      <c r="H98" s="931" t="s">
        <v>6497</v>
      </c>
      <c r="I98" s="259" t="s">
        <v>237</v>
      </c>
      <c r="J98" s="519" t="s">
        <v>238</v>
      </c>
      <c r="K98" s="295" t="s">
        <v>63</v>
      </c>
      <c r="L98" s="295"/>
      <c r="M98" s="305"/>
      <c r="N98" s="305"/>
      <c r="O98" s="386"/>
      <c r="P98" s="297">
        <v>8831</v>
      </c>
      <c r="Q98" s="612">
        <f t="shared" si="7"/>
        <v>0</v>
      </c>
      <c r="R98" s="387">
        <v>6800</v>
      </c>
      <c r="S98" s="616">
        <f t="shared" si="8"/>
        <v>0</v>
      </c>
      <c r="T98" s="616">
        <f t="shared" si="9"/>
        <v>0</v>
      </c>
      <c r="U98" s="389" t="e">
        <f t="shared" si="10"/>
        <v>#DIV/0!</v>
      </c>
      <c r="V98" s="299"/>
      <c r="W98" s="299"/>
      <c r="X98" s="299"/>
      <c r="Y98" s="299"/>
      <c r="Z98" s="299"/>
      <c r="AA98" s="299"/>
      <c r="AB98" s="534">
        <v>0.09</v>
      </c>
      <c r="AC98" s="523">
        <f t="shared" si="11"/>
        <v>0</v>
      </c>
      <c r="AD98" s="499" t="s">
        <v>4956</v>
      </c>
      <c r="AE98" s="489" t="s">
        <v>141</v>
      </c>
      <c r="AF98" s="489" t="s">
        <v>136</v>
      </c>
      <c r="AG98" s="489" t="s">
        <v>142</v>
      </c>
    </row>
    <row r="99" spans="1:33" s="292" customFormat="1" ht="32.25" hidden="1" customHeight="1" thickBot="1">
      <c r="A99" s="296"/>
      <c r="B99" s="631" t="s">
        <v>4788</v>
      </c>
      <c r="C99" s="289">
        <v>2100058025388</v>
      </c>
      <c r="D99" s="289">
        <v>5802538</v>
      </c>
      <c r="E99" s="290" t="s">
        <v>340</v>
      </c>
      <c r="F99" s="393" t="s">
        <v>348</v>
      </c>
      <c r="G99" s="305"/>
      <c r="H99" s="932" t="s">
        <v>6499</v>
      </c>
      <c r="I99" s="414" t="s">
        <v>241</v>
      </c>
      <c r="J99" s="532" t="s">
        <v>242</v>
      </c>
      <c r="K99" s="295" t="s">
        <v>162</v>
      </c>
      <c r="L99" s="295"/>
      <c r="M99" s="305"/>
      <c r="N99" s="305"/>
      <c r="O99" s="386"/>
      <c r="P99" s="297">
        <v>8311</v>
      </c>
      <c r="Q99" s="612">
        <f>O99*P99</f>
        <v>0</v>
      </c>
      <c r="R99" s="387">
        <v>6400</v>
      </c>
      <c r="S99" s="616">
        <f>O99*R99</f>
        <v>0</v>
      </c>
      <c r="T99" s="616">
        <f>Q99-S99</f>
        <v>0</v>
      </c>
      <c r="U99" s="389" t="e">
        <f>T99/Q99</f>
        <v>#DIV/0!</v>
      </c>
      <c r="V99" s="299"/>
      <c r="W99" s="299"/>
      <c r="X99" s="299"/>
      <c r="Y99" s="299"/>
      <c r="Z99" s="299"/>
      <c r="AA99" s="299"/>
      <c r="AB99" s="300">
        <v>0.13700000000000001</v>
      </c>
      <c r="AC99" s="523">
        <f t="shared" si="11"/>
        <v>0</v>
      </c>
      <c r="AD99" s="499" t="s">
        <v>4309</v>
      </c>
      <c r="AE99" s="489" t="s">
        <v>245</v>
      </c>
      <c r="AF99" s="489" t="s">
        <v>136</v>
      </c>
      <c r="AG99" s="489" t="s">
        <v>142</v>
      </c>
    </row>
    <row r="100" spans="1:33" s="292" customFormat="1" ht="36" hidden="1" customHeight="1" thickBot="1">
      <c r="A100" s="296"/>
      <c r="B100" s="631" t="s">
        <v>4788</v>
      </c>
      <c r="C100" s="289">
        <v>2100058025371</v>
      </c>
      <c r="D100" s="289">
        <v>5802550</v>
      </c>
      <c r="E100" s="290" t="s">
        <v>340</v>
      </c>
      <c r="F100" s="290" t="s">
        <v>6687</v>
      </c>
      <c r="G100" s="305"/>
      <c r="H100" s="933" t="s">
        <v>6498</v>
      </c>
      <c r="I100" s="533" t="s">
        <v>4446</v>
      </c>
      <c r="J100" s="519" t="s">
        <v>335</v>
      </c>
      <c r="K100" s="295" t="s">
        <v>162</v>
      </c>
      <c r="L100" s="295"/>
      <c r="M100" s="305"/>
      <c r="N100" s="305"/>
      <c r="O100" s="386"/>
      <c r="P100" s="297">
        <v>8831</v>
      </c>
      <c r="Q100" s="612">
        <f>O100*P100</f>
        <v>0</v>
      </c>
      <c r="R100" s="387">
        <v>6800</v>
      </c>
      <c r="S100" s="616">
        <f>O100*R100</f>
        <v>0</v>
      </c>
      <c r="T100" s="616">
        <f>Q100-S100</f>
        <v>0</v>
      </c>
      <c r="U100" s="389" t="e">
        <f>T100/Q100</f>
        <v>#DIV/0!</v>
      </c>
      <c r="V100" s="299"/>
      <c r="W100" s="299"/>
      <c r="X100" s="299"/>
      <c r="Y100" s="299"/>
      <c r="Z100" s="299"/>
      <c r="AA100" s="299"/>
      <c r="AB100" s="300">
        <v>0.24099999999999999</v>
      </c>
      <c r="AC100" s="385">
        <f t="shared" si="11"/>
        <v>0</v>
      </c>
      <c r="AD100" s="499" t="s">
        <v>4230</v>
      </c>
      <c r="AE100" s="489" t="s">
        <v>180</v>
      </c>
      <c r="AF100" s="489" t="s">
        <v>136</v>
      </c>
      <c r="AG100" s="489" t="s">
        <v>142</v>
      </c>
    </row>
    <row r="101" spans="1:33" s="292" customFormat="1" ht="21.75" hidden="1" customHeight="1" thickBot="1">
      <c r="A101" s="296"/>
      <c r="B101" s="631" t="s">
        <v>4787</v>
      </c>
      <c r="C101" s="301" t="s">
        <v>3114</v>
      </c>
      <c r="D101" s="289">
        <v>5802189</v>
      </c>
      <c r="E101" s="290" t="s">
        <v>340</v>
      </c>
      <c r="F101" s="302" t="s">
        <v>349</v>
      </c>
      <c r="G101" s="305"/>
      <c r="H101" s="390" t="s">
        <v>6500</v>
      </c>
      <c r="I101" s="259" t="s">
        <v>138</v>
      </c>
      <c r="J101" s="343" t="s">
        <v>139</v>
      </c>
      <c r="K101" s="295" t="s">
        <v>36</v>
      </c>
      <c r="L101" s="295"/>
      <c r="M101" s="305"/>
      <c r="N101" s="305"/>
      <c r="O101" s="386"/>
      <c r="P101" s="297">
        <v>3896</v>
      </c>
      <c r="Q101" s="612">
        <f t="shared" si="7"/>
        <v>0</v>
      </c>
      <c r="R101" s="387">
        <v>3000</v>
      </c>
      <c r="S101" s="616">
        <f t="shared" si="8"/>
        <v>0</v>
      </c>
      <c r="T101" s="616">
        <f t="shared" si="9"/>
        <v>0</v>
      </c>
      <c r="U101" s="389" t="e">
        <f t="shared" si="10"/>
        <v>#DIV/0!</v>
      </c>
      <c r="V101" s="299"/>
      <c r="W101" s="299"/>
      <c r="X101" s="299"/>
      <c r="Y101" s="299"/>
      <c r="Z101" s="299"/>
      <c r="AA101" s="299"/>
      <c r="AB101" s="300">
        <v>0.24299999999999999</v>
      </c>
      <c r="AC101" s="523">
        <f>ROUND(O101*AB101,3)</f>
        <v>0</v>
      </c>
      <c r="AD101" s="499" t="s">
        <v>4958</v>
      </c>
      <c r="AE101" s="489" t="s">
        <v>141</v>
      </c>
      <c r="AF101" s="489" t="s">
        <v>136</v>
      </c>
      <c r="AG101" s="489" t="s">
        <v>142</v>
      </c>
    </row>
    <row r="102" spans="1:33" s="292" customFormat="1" ht="21.75" hidden="1" customHeight="1" thickBot="1">
      <c r="A102" s="296"/>
      <c r="B102" s="631" t="s">
        <v>4787</v>
      </c>
      <c r="C102" s="301">
        <v>2100058025531</v>
      </c>
      <c r="D102" s="689">
        <v>5802553</v>
      </c>
      <c r="E102" s="290" t="s">
        <v>340</v>
      </c>
      <c r="F102" s="986" t="s">
        <v>6623</v>
      </c>
      <c r="G102" s="305"/>
      <c r="H102" s="390" t="s">
        <v>6501</v>
      </c>
      <c r="I102" s="259" t="s">
        <v>138</v>
      </c>
      <c r="J102" s="519" t="s">
        <v>139</v>
      </c>
      <c r="K102" s="295" t="s">
        <v>36</v>
      </c>
      <c r="L102" s="295"/>
      <c r="M102" s="305"/>
      <c r="N102" s="305"/>
      <c r="O102" s="386"/>
      <c r="P102" s="297">
        <v>6234</v>
      </c>
      <c r="Q102" s="612">
        <f t="shared" si="7"/>
        <v>0</v>
      </c>
      <c r="R102" s="387">
        <v>4800</v>
      </c>
      <c r="S102" s="616">
        <f t="shared" si="8"/>
        <v>0</v>
      </c>
      <c r="T102" s="616">
        <f t="shared" si="9"/>
        <v>0</v>
      </c>
      <c r="U102" s="389" t="e">
        <f t="shared" si="10"/>
        <v>#DIV/0!</v>
      </c>
      <c r="V102" s="299"/>
      <c r="W102" s="299"/>
      <c r="X102" s="299"/>
      <c r="Y102" s="299"/>
      <c r="Z102" s="299"/>
      <c r="AA102" s="299"/>
      <c r="AB102" s="300"/>
      <c r="AC102" s="523"/>
      <c r="AD102" s="499"/>
      <c r="AE102" s="983" t="s">
        <v>141</v>
      </c>
      <c r="AF102" s="983" t="s">
        <v>136</v>
      </c>
      <c r="AG102" s="983" t="s">
        <v>6624</v>
      </c>
    </row>
    <row r="103" spans="1:33" s="292" customFormat="1" ht="24" hidden="1" customHeight="1" thickBot="1">
      <c r="A103" s="296"/>
      <c r="B103" s="631" t="s">
        <v>4787</v>
      </c>
      <c r="C103" s="301" t="s">
        <v>3221</v>
      </c>
      <c r="D103" s="289">
        <v>5802190</v>
      </c>
      <c r="E103" s="290" t="s">
        <v>340</v>
      </c>
      <c r="F103" s="290" t="s">
        <v>350</v>
      </c>
      <c r="G103" s="305"/>
      <c r="H103" s="934" t="s">
        <v>6505</v>
      </c>
      <c r="I103" s="259" t="s">
        <v>144</v>
      </c>
      <c r="J103" s="519" t="s">
        <v>145</v>
      </c>
      <c r="K103" s="295" t="s">
        <v>43</v>
      </c>
      <c r="L103" s="295"/>
      <c r="M103" s="305"/>
      <c r="N103" s="305"/>
      <c r="O103" s="386"/>
      <c r="P103" s="297">
        <v>3896</v>
      </c>
      <c r="Q103" s="612">
        <f t="shared" si="7"/>
        <v>0</v>
      </c>
      <c r="R103" s="387">
        <v>3000</v>
      </c>
      <c r="S103" s="616">
        <f t="shared" si="8"/>
        <v>0</v>
      </c>
      <c r="T103" s="616">
        <f t="shared" si="9"/>
        <v>0</v>
      </c>
      <c r="U103" s="389" t="e">
        <f t="shared" si="10"/>
        <v>#DIV/0!</v>
      </c>
      <c r="V103" s="299"/>
      <c r="W103" s="299"/>
      <c r="X103" s="299"/>
      <c r="Y103" s="299"/>
      <c r="Z103" s="299"/>
      <c r="AA103" s="299"/>
      <c r="AB103" s="534">
        <v>0.26100000000000001</v>
      </c>
      <c r="AC103" s="523">
        <f t="shared" si="11"/>
        <v>0</v>
      </c>
      <c r="AD103" s="499" t="s">
        <v>3695</v>
      </c>
      <c r="AE103" s="489" t="s">
        <v>146</v>
      </c>
      <c r="AF103" s="489" t="s">
        <v>136</v>
      </c>
      <c r="AG103" s="489" t="s">
        <v>142</v>
      </c>
    </row>
    <row r="104" spans="1:33" s="292" customFormat="1" ht="24" hidden="1" customHeight="1" thickBot="1">
      <c r="A104" s="296"/>
      <c r="B104" s="631" t="s">
        <v>4787</v>
      </c>
      <c r="C104" s="301">
        <v>2100058025548</v>
      </c>
      <c r="D104" s="689">
        <v>5802554</v>
      </c>
      <c r="E104" s="290" t="s">
        <v>340</v>
      </c>
      <c r="F104" s="290" t="s">
        <v>3236</v>
      </c>
      <c r="G104" s="305"/>
      <c r="H104" s="892" t="s">
        <v>6502</v>
      </c>
      <c r="I104" s="259" t="s">
        <v>144</v>
      </c>
      <c r="J104" s="519" t="s">
        <v>145</v>
      </c>
      <c r="K104" s="613" t="s">
        <v>107</v>
      </c>
      <c r="L104" s="295"/>
      <c r="M104" s="305"/>
      <c r="N104" s="305"/>
      <c r="O104" s="386"/>
      <c r="P104" s="297">
        <v>6234</v>
      </c>
      <c r="Q104" s="612">
        <f t="shared" si="7"/>
        <v>0</v>
      </c>
      <c r="R104" s="387">
        <v>4800</v>
      </c>
      <c r="S104" s="616">
        <f>O104*R104</f>
        <v>0</v>
      </c>
      <c r="T104" s="616">
        <f>Q104-S104</f>
        <v>0</v>
      </c>
      <c r="U104" s="389" t="e">
        <f t="shared" si="10"/>
        <v>#DIV/0!</v>
      </c>
      <c r="V104" s="299"/>
      <c r="W104" s="299"/>
      <c r="X104" s="299"/>
      <c r="Y104" s="299"/>
      <c r="Z104" s="299"/>
      <c r="AA104" s="299"/>
      <c r="AB104" s="534">
        <v>0.30499999999999999</v>
      </c>
      <c r="AC104" s="523">
        <f t="shared" si="11"/>
        <v>0</v>
      </c>
      <c r="AD104" s="499"/>
      <c r="AE104" s="489" t="s">
        <v>146</v>
      </c>
      <c r="AF104" s="489" t="s">
        <v>136</v>
      </c>
      <c r="AG104" s="489" t="s">
        <v>142</v>
      </c>
    </row>
    <row r="105" spans="1:33" s="292" customFormat="1" ht="20.100000000000001" hidden="1" customHeight="1" thickBot="1">
      <c r="A105" s="290"/>
      <c r="B105" s="638"/>
      <c r="C105" s="301" t="s">
        <v>3222</v>
      </c>
      <c r="D105" s="289">
        <v>5802191</v>
      </c>
      <c r="E105" s="290" t="s">
        <v>340</v>
      </c>
      <c r="F105" s="290" t="s">
        <v>351</v>
      </c>
      <c r="G105" s="305"/>
      <c r="H105" s="934" t="s">
        <v>6504</v>
      </c>
      <c r="I105" s="259" t="s">
        <v>148</v>
      </c>
      <c r="J105" s="519" t="s">
        <v>149</v>
      </c>
      <c r="K105" s="295" t="s">
        <v>150</v>
      </c>
      <c r="L105" s="295"/>
      <c r="M105" s="305"/>
      <c r="N105" s="305"/>
      <c r="O105" s="386"/>
      <c r="P105" s="297">
        <v>5195</v>
      </c>
      <c r="Q105" s="612">
        <f t="shared" si="7"/>
        <v>0</v>
      </c>
      <c r="R105" s="387">
        <v>4000</v>
      </c>
      <c r="S105" s="616">
        <f t="shared" si="8"/>
        <v>0</v>
      </c>
      <c r="T105" s="616">
        <f t="shared" si="9"/>
        <v>0</v>
      </c>
      <c r="U105" s="389" t="e">
        <f t="shared" si="10"/>
        <v>#DIV/0!</v>
      </c>
      <c r="V105" s="299"/>
      <c r="W105" s="299"/>
      <c r="X105" s="299"/>
      <c r="Y105" s="299"/>
      <c r="Z105" s="299"/>
      <c r="AA105" s="299"/>
      <c r="AB105" s="300">
        <v>0.23</v>
      </c>
      <c r="AC105" s="523">
        <f t="shared" si="11"/>
        <v>0</v>
      </c>
      <c r="AD105" s="499" t="s">
        <v>4233</v>
      </c>
      <c r="AE105" s="489" t="s">
        <v>141</v>
      </c>
      <c r="AF105" s="489" t="s">
        <v>136</v>
      </c>
      <c r="AG105" s="489" t="s">
        <v>142</v>
      </c>
    </row>
    <row r="106" spans="1:33" s="292" customFormat="1" ht="20.100000000000001" customHeight="1" thickBot="1">
      <c r="A106" s="296"/>
      <c r="B106" s="631"/>
      <c r="C106" s="301"/>
      <c r="D106" s="289" t="s">
        <v>3115</v>
      </c>
      <c r="E106" s="290" t="s">
        <v>340</v>
      </c>
      <c r="F106" s="290" t="s">
        <v>3237</v>
      </c>
      <c r="G106" s="305"/>
      <c r="H106" s="892" t="s">
        <v>6503</v>
      </c>
      <c r="I106" s="259" t="s">
        <v>3049</v>
      </c>
      <c r="J106" s="519" t="s">
        <v>149</v>
      </c>
      <c r="K106" s="295" t="s">
        <v>150</v>
      </c>
      <c r="L106" s="295"/>
      <c r="M106" s="305"/>
      <c r="N106" s="305"/>
      <c r="O106" s="386"/>
      <c r="P106" s="297">
        <v>7792</v>
      </c>
      <c r="Q106" s="612">
        <f t="shared" si="7"/>
        <v>0</v>
      </c>
      <c r="R106" s="387">
        <v>6000</v>
      </c>
      <c r="S106" s="616">
        <f>O106*R106</f>
        <v>0</v>
      </c>
      <c r="T106" s="616">
        <f>Q106-S106</f>
        <v>0</v>
      </c>
      <c r="U106" s="389" t="e">
        <f>T106/Q106</f>
        <v>#DIV/0!</v>
      </c>
      <c r="V106" s="299"/>
      <c r="W106" s="299"/>
      <c r="X106" s="299"/>
      <c r="Y106" s="299"/>
      <c r="Z106" s="299"/>
      <c r="AA106" s="299"/>
      <c r="AB106" s="300">
        <v>0.30599999999999999</v>
      </c>
      <c r="AC106" s="523">
        <f t="shared" si="11"/>
        <v>0</v>
      </c>
      <c r="AD106" s="690" t="str">
        <f>AD30</f>
        <v>水 スクワラン トリエチルヘキサノイン エチルヘキサン酸セチル ＢＧ グリセリン ステアリン酸グリセリル ホホバ種子油 リンゴ酸ジイソステアリル ジメチコン ベヘニルアルコール パルミチン酸デキストリン ハトムギ油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トコフェロール アラントイン グリチルリチン酸２Ｋ グリチルレチン酸ステアリル セラミド３ ヘキサ（ヒドロキシステアリン酸／ステアリン酸／ロジン酸）ジペンタエリスリチル マカデミアナッツ脂肪酸フィトステリル ダイズステロール ステアリン酸 カルボマー キサンタンガム ステアリン酸ＰＥＧ－４５ テトラオレイン酸ソルベス－４０ 酸化チタン パルミチン酸スクロース ポリソルベート２０ ラウロイルグルタミン酸Ｎａ 水酸化Ａｌ エタノール 香料 メチルパラベン ブチルパラベン 安息香酸Ｎａ</v>
      </c>
      <c r="AE106" s="489" t="s">
        <v>141</v>
      </c>
      <c r="AF106" s="489" t="s">
        <v>136</v>
      </c>
      <c r="AG106" s="489" t="s">
        <v>142</v>
      </c>
    </row>
    <row r="107" spans="1:33" s="292" customFormat="1" ht="20.100000000000001" hidden="1" customHeight="1" thickBot="1">
      <c r="A107" s="296"/>
      <c r="B107" s="631"/>
      <c r="C107" s="289" t="s">
        <v>3116</v>
      </c>
      <c r="D107" s="289">
        <v>5802192</v>
      </c>
      <c r="E107" s="290" t="s">
        <v>340</v>
      </c>
      <c r="F107" s="290" t="s">
        <v>352</v>
      </c>
      <c r="G107" s="305"/>
      <c r="H107" s="892" t="s">
        <v>6506</v>
      </c>
      <c r="I107" s="259" t="s">
        <v>153</v>
      </c>
      <c r="J107" s="519" t="s">
        <v>154</v>
      </c>
      <c r="K107" s="295" t="s">
        <v>49</v>
      </c>
      <c r="L107" s="295"/>
      <c r="M107" s="305"/>
      <c r="N107" s="305"/>
      <c r="O107" s="386"/>
      <c r="P107" s="297">
        <v>2597</v>
      </c>
      <c r="Q107" s="612">
        <f t="shared" si="7"/>
        <v>0</v>
      </c>
      <c r="R107" s="387">
        <v>2000</v>
      </c>
      <c r="S107" s="616">
        <f t="shared" si="8"/>
        <v>0</v>
      </c>
      <c r="T107" s="616">
        <f t="shared" si="9"/>
        <v>0</v>
      </c>
      <c r="U107" s="389" t="e">
        <f t="shared" si="10"/>
        <v>#DIV/0!</v>
      </c>
      <c r="V107" s="299"/>
      <c r="W107" s="299"/>
      <c r="X107" s="299"/>
      <c r="Y107" s="299"/>
      <c r="Z107" s="299"/>
      <c r="AA107" s="299"/>
      <c r="AB107" s="534">
        <v>0.29599999999999999</v>
      </c>
      <c r="AC107" s="523">
        <f t="shared" si="11"/>
        <v>0</v>
      </c>
      <c r="AD107" s="499" t="s">
        <v>3696</v>
      </c>
      <c r="AE107" s="983" t="s">
        <v>4217</v>
      </c>
      <c r="AF107" s="489" t="s">
        <v>157</v>
      </c>
      <c r="AG107" s="489" t="s">
        <v>158</v>
      </c>
    </row>
    <row r="108" spans="1:33" s="292" customFormat="1" ht="38.25" hidden="1" customHeight="1" thickBot="1">
      <c r="A108" s="290"/>
      <c r="B108" s="638"/>
      <c r="C108" s="289" t="s">
        <v>3117</v>
      </c>
      <c r="D108" s="289">
        <v>5802193</v>
      </c>
      <c r="E108" s="290" t="s">
        <v>340</v>
      </c>
      <c r="F108" s="290" t="s">
        <v>353</v>
      </c>
      <c r="G108" s="305"/>
      <c r="H108" s="892" t="s">
        <v>6507</v>
      </c>
      <c r="I108" s="259" t="s">
        <v>160</v>
      </c>
      <c r="J108" s="519" t="s">
        <v>161</v>
      </c>
      <c r="K108" s="295" t="s">
        <v>162</v>
      </c>
      <c r="L108" s="295"/>
      <c r="M108" s="305"/>
      <c r="N108" s="305"/>
      <c r="O108" s="386"/>
      <c r="P108" s="297">
        <v>2597</v>
      </c>
      <c r="Q108" s="612">
        <f t="shared" si="7"/>
        <v>0</v>
      </c>
      <c r="R108" s="387">
        <v>2000</v>
      </c>
      <c r="S108" s="616">
        <f t="shared" si="8"/>
        <v>0</v>
      </c>
      <c r="T108" s="616">
        <f t="shared" si="9"/>
        <v>0</v>
      </c>
      <c r="U108" s="389" t="e">
        <f t="shared" si="10"/>
        <v>#DIV/0!</v>
      </c>
      <c r="V108" s="299"/>
      <c r="W108" s="299"/>
      <c r="X108" s="299"/>
      <c r="Y108" s="299"/>
      <c r="Z108" s="299"/>
      <c r="AA108" s="299"/>
      <c r="AB108" s="300">
        <v>0.28899999999999998</v>
      </c>
      <c r="AC108" s="523">
        <f t="shared" si="11"/>
        <v>0</v>
      </c>
      <c r="AD108" s="499" t="s">
        <v>4959</v>
      </c>
      <c r="AE108" s="983" t="s">
        <v>4217</v>
      </c>
      <c r="AF108" s="489" t="s">
        <v>157</v>
      </c>
      <c r="AG108" s="489" t="s">
        <v>158</v>
      </c>
    </row>
    <row r="109" spans="1:33" s="292" customFormat="1" ht="30" hidden="1" customHeight="1" thickBot="1">
      <c r="A109" s="296"/>
      <c r="B109" s="631"/>
      <c r="C109" s="289">
        <v>2100058021946</v>
      </c>
      <c r="D109" s="289">
        <v>5802194</v>
      </c>
      <c r="E109" s="290" t="s">
        <v>340</v>
      </c>
      <c r="F109" s="290" t="s">
        <v>354</v>
      </c>
      <c r="G109" s="305"/>
      <c r="H109" s="390" t="s">
        <v>6508</v>
      </c>
      <c r="I109" s="259" t="s">
        <v>165</v>
      </c>
      <c r="J109" s="519" t="s">
        <v>166</v>
      </c>
      <c r="K109" s="295" t="s">
        <v>162</v>
      </c>
      <c r="L109" s="295"/>
      <c r="M109" s="305"/>
      <c r="N109" s="305"/>
      <c r="O109" s="386"/>
      <c r="P109" s="297">
        <v>3896</v>
      </c>
      <c r="Q109" s="612">
        <f t="shared" si="7"/>
        <v>0</v>
      </c>
      <c r="R109" s="387">
        <v>3000</v>
      </c>
      <c r="S109" s="616">
        <f>O109*R109</f>
        <v>0</v>
      </c>
      <c r="T109" s="616">
        <f t="shared" si="9"/>
        <v>0</v>
      </c>
      <c r="U109" s="389" t="e">
        <f t="shared" si="10"/>
        <v>#DIV/0!</v>
      </c>
      <c r="V109" s="299"/>
      <c r="W109" s="299"/>
      <c r="X109" s="299"/>
      <c r="Y109" s="299"/>
      <c r="Z109" s="299"/>
      <c r="AA109" s="299"/>
      <c r="AB109" s="300">
        <v>0.29399999999999998</v>
      </c>
      <c r="AC109" s="523">
        <f t="shared" si="11"/>
        <v>0</v>
      </c>
      <c r="AD109" s="499" t="s">
        <v>4960</v>
      </c>
      <c r="AE109" s="983" t="s">
        <v>4217</v>
      </c>
      <c r="AF109" s="489" t="s">
        <v>157</v>
      </c>
      <c r="AG109" s="489" t="s">
        <v>158</v>
      </c>
    </row>
    <row r="110" spans="1:33" s="292" customFormat="1" ht="30" hidden="1" customHeight="1" thickBot="1">
      <c r="A110" s="290"/>
      <c r="B110" s="638"/>
      <c r="C110" s="289">
        <v>2100058021953</v>
      </c>
      <c r="D110" s="289">
        <v>5802195</v>
      </c>
      <c r="E110" s="290" t="s">
        <v>340</v>
      </c>
      <c r="F110" s="302" t="s">
        <v>4438</v>
      </c>
      <c r="G110" s="305"/>
      <c r="H110" s="892" t="s">
        <v>6509</v>
      </c>
      <c r="I110" s="259" t="s">
        <v>169</v>
      </c>
      <c r="J110" s="519" t="s">
        <v>170</v>
      </c>
      <c r="K110" s="525" t="s">
        <v>162</v>
      </c>
      <c r="L110" s="525"/>
      <c r="M110" s="305"/>
      <c r="N110" s="305"/>
      <c r="O110" s="386"/>
      <c r="P110" s="297">
        <v>3117</v>
      </c>
      <c r="Q110" s="612">
        <f t="shared" si="7"/>
        <v>0</v>
      </c>
      <c r="R110" s="387">
        <v>2400</v>
      </c>
      <c r="S110" s="616">
        <f t="shared" si="8"/>
        <v>0</v>
      </c>
      <c r="T110" s="616">
        <f t="shared" si="9"/>
        <v>0</v>
      </c>
      <c r="U110" s="389" t="e">
        <f t="shared" si="10"/>
        <v>#DIV/0!</v>
      </c>
      <c r="V110" s="299"/>
      <c r="W110" s="299"/>
      <c r="X110" s="299"/>
      <c r="Y110" s="299"/>
      <c r="Z110" s="299"/>
      <c r="AA110" s="299"/>
      <c r="AB110" s="534">
        <v>0.13500000000000001</v>
      </c>
      <c r="AC110" s="523">
        <f t="shared" si="11"/>
        <v>0</v>
      </c>
      <c r="AD110" s="499" t="s">
        <v>4961</v>
      </c>
      <c r="AE110" s="489" t="s">
        <v>4484</v>
      </c>
      <c r="AF110" s="489" t="s">
        <v>157</v>
      </c>
      <c r="AG110" s="489" t="s">
        <v>158</v>
      </c>
    </row>
    <row r="111" spans="1:33" s="292" customFormat="1" ht="23.25" hidden="1" customHeight="1" thickBot="1">
      <c r="A111" s="290"/>
      <c r="B111" s="638"/>
      <c r="C111" s="289" t="s">
        <v>3118</v>
      </c>
      <c r="D111" s="289">
        <v>5802196</v>
      </c>
      <c r="E111" s="290" t="s">
        <v>340</v>
      </c>
      <c r="F111" s="290" t="s">
        <v>355</v>
      </c>
      <c r="G111" s="305"/>
      <c r="H111" s="892" t="s">
        <v>6510</v>
      </c>
      <c r="I111" s="259" t="s">
        <v>174</v>
      </c>
      <c r="J111" s="519" t="s">
        <v>175</v>
      </c>
      <c r="K111" s="295" t="s">
        <v>162</v>
      </c>
      <c r="L111" s="295"/>
      <c r="M111" s="305"/>
      <c r="N111" s="305"/>
      <c r="O111" s="386"/>
      <c r="P111" s="297">
        <v>6494</v>
      </c>
      <c r="Q111" s="612">
        <f t="shared" si="7"/>
        <v>0</v>
      </c>
      <c r="R111" s="387">
        <v>5000</v>
      </c>
      <c r="S111" s="616">
        <f t="shared" si="8"/>
        <v>0</v>
      </c>
      <c r="T111" s="616">
        <f t="shared" si="9"/>
        <v>0</v>
      </c>
      <c r="U111" s="389" t="e">
        <f t="shared" si="10"/>
        <v>#DIV/0!</v>
      </c>
      <c r="V111" s="299"/>
      <c r="W111" s="299"/>
      <c r="X111" s="299"/>
      <c r="Y111" s="299"/>
      <c r="Z111" s="299"/>
      <c r="AA111" s="299"/>
      <c r="AB111" s="300">
        <v>0.13100000000000001</v>
      </c>
      <c r="AC111" s="523">
        <f t="shared" si="11"/>
        <v>0</v>
      </c>
      <c r="AD111" s="499" t="s">
        <v>3698</v>
      </c>
      <c r="AE111" s="489" t="s">
        <v>4652</v>
      </c>
      <c r="AF111" s="489" t="s">
        <v>157</v>
      </c>
      <c r="AG111" s="489" t="s">
        <v>158</v>
      </c>
    </row>
    <row r="112" spans="1:33" s="292" customFormat="1" ht="33.75" hidden="1" customHeight="1" thickBot="1">
      <c r="A112" s="296"/>
      <c r="B112" s="631"/>
      <c r="C112" s="289">
        <v>2100058025562</v>
      </c>
      <c r="D112" s="289">
        <v>5802556</v>
      </c>
      <c r="E112" s="290" t="s">
        <v>340</v>
      </c>
      <c r="F112" s="290" t="s">
        <v>3394</v>
      </c>
      <c r="G112" s="305"/>
      <c r="H112" s="892" t="s">
        <v>6511</v>
      </c>
      <c r="I112" s="259" t="s">
        <v>177</v>
      </c>
      <c r="J112" s="519" t="s">
        <v>178</v>
      </c>
      <c r="K112" s="295" t="s">
        <v>27</v>
      </c>
      <c r="L112" s="295"/>
      <c r="M112" s="305"/>
      <c r="N112" s="305"/>
      <c r="O112" s="386"/>
      <c r="P112" s="297">
        <v>9756</v>
      </c>
      <c r="Q112" s="612">
        <f t="shared" si="7"/>
        <v>0</v>
      </c>
      <c r="R112" s="387">
        <v>8000</v>
      </c>
      <c r="S112" s="616">
        <f t="shared" si="8"/>
        <v>0</v>
      </c>
      <c r="T112" s="616">
        <f t="shared" si="9"/>
        <v>0</v>
      </c>
      <c r="U112" s="389" t="e">
        <f t="shared" si="10"/>
        <v>#DIV/0!</v>
      </c>
      <c r="V112" s="299">
        <f>R112/0.8</f>
        <v>10000</v>
      </c>
      <c r="W112" s="299"/>
      <c r="X112" s="299"/>
      <c r="Y112" s="299"/>
      <c r="Z112" s="299"/>
      <c r="AA112" s="299"/>
      <c r="AB112" s="300">
        <v>0.24399999999999999</v>
      </c>
      <c r="AC112" s="385">
        <f t="shared" si="11"/>
        <v>0</v>
      </c>
      <c r="AD112" s="499" t="s">
        <v>4236</v>
      </c>
      <c r="AE112" s="489" t="s">
        <v>180</v>
      </c>
      <c r="AF112" s="489" t="s">
        <v>136</v>
      </c>
      <c r="AG112" s="489" t="s">
        <v>142</v>
      </c>
    </row>
    <row r="113" spans="1:33" s="292" customFormat="1" ht="30" hidden="1" customHeight="1" thickBot="1">
      <c r="A113" s="296"/>
      <c r="B113" s="631"/>
      <c r="C113" s="289">
        <v>2100058021984</v>
      </c>
      <c r="D113" s="289">
        <v>5802198</v>
      </c>
      <c r="E113" s="290" t="s">
        <v>340</v>
      </c>
      <c r="F113" s="290" t="s">
        <v>351</v>
      </c>
      <c r="G113" s="305"/>
      <c r="H113" s="892" t="s">
        <v>6512</v>
      </c>
      <c r="I113" s="259" t="s">
        <v>182</v>
      </c>
      <c r="J113" s="519" t="s">
        <v>183</v>
      </c>
      <c r="K113" s="525" t="s">
        <v>57</v>
      </c>
      <c r="L113" s="525"/>
      <c r="M113" s="305"/>
      <c r="N113" s="305"/>
      <c r="O113" s="386"/>
      <c r="P113" s="297">
        <v>3896</v>
      </c>
      <c r="Q113" s="612">
        <f t="shared" si="7"/>
        <v>0</v>
      </c>
      <c r="R113" s="387">
        <v>3000</v>
      </c>
      <c r="S113" s="616">
        <f>O113*R113</f>
        <v>0</v>
      </c>
      <c r="T113" s="616">
        <f t="shared" si="9"/>
        <v>0</v>
      </c>
      <c r="U113" s="389" t="e">
        <f t="shared" si="10"/>
        <v>#DIV/0!</v>
      </c>
      <c r="V113" s="299"/>
      <c r="W113" s="299"/>
      <c r="X113" s="299"/>
      <c r="Y113" s="299"/>
      <c r="Z113" s="299"/>
      <c r="AA113" s="299"/>
      <c r="AB113" s="300">
        <v>0.23200000000000001</v>
      </c>
      <c r="AC113" s="385">
        <f t="shared" si="11"/>
        <v>0</v>
      </c>
      <c r="AD113" s="499" t="s">
        <v>3700</v>
      </c>
      <c r="AE113" s="629" t="s">
        <v>4477</v>
      </c>
      <c r="AF113" s="489" t="s">
        <v>157</v>
      </c>
      <c r="AG113" s="489" t="s">
        <v>158</v>
      </c>
    </row>
    <row r="114" spans="1:33" s="292" customFormat="1" ht="30" hidden="1" customHeight="1" thickBot="1">
      <c r="A114" s="296"/>
      <c r="B114" s="631"/>
      <c r="C114" s="289">
        <v>2100058021991</v>
      </c>
      <c r="D114" s="289">
        <v>5802199</v>
      </c>
      <c r="E114" s="290" t="s">
        <v>340</v>
      </c>
      <c r="F114" s="290" t="s">
        <v>356</v>
      </c>
      <c r="G114" s="305"/>
      <c r="H114" s="931" t="s">
        <v>6513</v>
      </c>
      <c r="I114" s="259" t="s">
        <v>186</v>
      </c>
      <c r="J114" s="519" t="s">
        <v>187</v>
      </c>
      <c r="K114" s="295" t="s">
        <v>63</v>
      </c>
      <c r="L114" s="295"/>
      <c r="M114" s="305"/>
      <c r="N114" s="305"/>
      <c r="O114" s="386"/>
      <c r="P114" s="297">
        <v>9091</v>
      </c>
      <c r="Q114" s="612">
        <f t="shared" si="7"/>
        <v>0</v>
      </c>
      <c r="R114" s="387">
        <v>7000</v>
      </c>
      <c r="S114" s="616">
        <f t="shared" si="8"/>
        <v>0</v>
      </c>
      <c r="T114" s="616">
        <f t="shared" si="9"/>
        <v>0</v>
      </c>
      <c r="U114" s="389" t="e">
        <f t="shared" si="10"/>
        <v>#DIV/0!</v>
      </c>
      <c r="V114" s="299"/>
      <c r="W114" s="299"/>
      <c r="X114" s="299"/>
      <c r="Y114" s="299"/>
      <c r="Z114" s="299"/>
      <c r="AA114" s="299"/>
      <c r="AB114" s="300">
        <v>0.157</v>
      </c>
      <c r="AC114" s="523">
        <f t="shared" si="11"/>
        <v>0</v>
      </c>
      <c r="AD114" s="499" t="s">
        <v>4962</v>
      </c>
      <c r="AE114" s="489" t="s">
        <v>141</v>
      </c>
      <c r="AF114" s="489" t="s">
        <v>189</v>
      </c>
      <c r="AG114" s="489" t="s">
        <v>158</v>
      </c>
    </row>
    <row r="115" spans="1:33" s="292" customFormat="1" ht="30" hidden="1" customHeight="1" thickBot="1">
      <c r="A115" s="296"/>
      <c r="B115" s="631"/>
      <c r="C115" s="289">
        <v>2100058025401</v>
      </c>
      <c r="D115" s="289">
        <v>5802540</v>
      </c>
      <c r="E115" s="290" t="s">
        <v>340</v>
      </c>
      <c r="F115" s="290" t="s">
        <v>357</v>
      </c>
      <c r="G115" s="305"/>
      <c r="H115" s="892" t="s">
        <v>6514</v>
      </c>
      <c r="I115" s="259" t="s">
        <v>196</v>
      </c>
      <c r="J115" s="519" t="s">
        <v>197</v>
      </c>
      <c r="K115" s="613" t="s">
        <v>558</v>
      </c>
      <c r="L115" s="295"/>
      <c r="M115" s="305"/>
      <c r="N115" s="305"/>
      <c r="O115" s="386"/>
      <c r="P115" s="297">
        <v>4156</v>
      </c>
      <c r="Q115" s="612">
        <f t="shared" si="7"/>
        <v>0</v>
      </c>
      <c r="R115" s="387">
        <v>3200</v>
      </c>
      <c r="S115" s="616">
        <f>O115*R115</f>
        <v>0</v>
      </c>
      <c r="T115" s="616">
        <f>Q115-S115</f>
        <v>0</v>
      </c>
      <c r="U115" s="389" t="e">
        <f>T115/Q115</f>
        <v>#DIV/0!</v>
      </c>
      <c r="V115" s="299"/>
      <c r="W115" s="299"/>
      <c r="X115" s="299"/>
      <c r="Y115" s="299"/>
      <c r="Z115" s="299"/>
      <c r="AA115" s="299"/>
      <c r="AB115" s="300">
        <v>0.115</v>
      </c>
      <c r="AC115" s="385">
        <f t="shared" ref="AC115:AC133" si="12">ROUND(O115*AB115,3)</f>
        <v>0</v>
      </c>
      <c r="AD115" s="499" t="s">
        <v>4238</v>
      </c>
      <c r="AE115" s="489" t="s">
        <v>4047</v>
      </c>
      <c r="AF115" s="489" t="s">
        <v>157</v>
      </c>
      <c r="AG115" s="489" t="s">
        <v>158</v>
      </c>
    </row>
    <row r="116" spans="1:33" s="292" customFormat="1" ht="30" customHeight="1" thickBot="1">
      <c r="A116" s="296"/>
      <c r="B116" s="631"/>
      <c r="C116" s="289"/>
      <c r="D116" s="289">
        <v>5802539</v>
      </c>
      <c r="E116" s="290" t="s">
        <v>340</v>
      </c>
      <c r="F116" s="496" t="s">
        <v>253</v>
      </c>
      <c r="G116" s="497"/>
      <c r="H116" s="259" t="s">
        <v>4963</v>
      </c>
      <c r="I116" s="414" t="s">
        <v>254</v>
      </c>
      <c r="J116" s="414" t="s">
        <v>255</v>
      </c>
      <c r="K116" s="295" t="s">
        <v>215</v>
      </c>
      <c r="L116" s="295"/>
      <c r="M116" s="305"/>
      <c r="N116" s="305"/>
      <c r="O116" s="386"/>
      <c r="P116" s="297">
        <v>4026</v>
      </c>
      <c r="Q116" s="612">
        <f t="shared" si="7"/>
        <v>0</v>
      </c>
      <c r="R116" s="387">
        <v>3100</v>
      </c>
      <c r="S116" s="616">
        <f>O116*R116</f>
        <v>0</v>
      </c>
      <c r="T116" s="616">
        <f>Q116-S116</f>
        <v>0</v>
      </c>
      <c r="U116" s="389" t="e">
        <f>T116/Q116</f>
        <v>#DIV/0!</v>
      </c>
      <c r="V116" s="299"/>
      <c r="W116" s="299"/>
      <c r="X116" s="299"/>
      <c r="Y116" s="299"/>
      <c r="Z116" s="299"/>
      <c r="AA116" s="299"/>
      <c r="AB116" s="300">
        <v>0.24</v>
      </c>
      <c r="AC116" s="523">
        <f t="shared" si="12"/>
        <v>0</v>
      </c>
      <c r="AD116" s="499" t="s">
        <v>4905</v>
      </c>
      <c r="AE116" s="489" t="s">
        <v>141</v>
      </c>
      <c r="AF116" s="489" t="s">
        <v>136</v>
      </c>
      <c r="AG116" s="489" t="s">
        <v>142</v>
      </c>
    </row>
    <row r="117" spans="1:33" s="292" customFormat="1" ht="30" hidden="1" customHeight="1" thickBot="1">
      <c r="A117" s="296"/>
      <c r="B117" s="631" t="s">
        <v>4787</v>
      </c>
      <c r="C117" s="691">
        <v>2100058022998</v>
      </c>
      <c r="D117" s="691">
        <v>5802299</v>
      </c>
      <c r="E117" s="290" t="s">
        <v>4785</v>
      </c>
      <c r="F117" s="302" t="s">
        <v>358</v>
      </c>
      <c r="G117" s="497"/>
      <c r="H117" s="259" t="s">
        <v>4964</v>
      </c>
      <c r="I117" s="259" t="s">
        <v>210</v>
      </c>
      <c r="J117" s="343" t="s">
        <v>211</v>
      </c>
      <c r="K117" s="295" t="s">
        <v>36</v>
      </c>
      <c r="L117" s="295"/>
      <c r="M117" s="305"/>
      <c r="N117" s="305"/>
      <c r="O117" s="386"/>
      <c r="P117" s="297">
        <v>1920</v>
      </c>
      <c r="Q117" s="612">
        <f t="shared" si="7"/>
        <v>0</v>
      </c>
      <c r="R117" s="387">
        <v>1920</v>
      </c>
      <c r="S117" s="616">
        <f t="shared" si="8"/>
        <v>0</v>
      </c>
      <c r="T117" s="616">
        <f t="shared" si="9"/>
        <v>0</v>
      </c>
      <c r="U117" s="389" t="e">
        <f t="shared" si="10"/>
        <v>#DIV/0!</v>
      </c>
      <c r="V117" s="299"/>
      <c r="W117" s="299"/>
      <c r="X117" s="299"/>
      <c r="Y117" s="299"/>
      <c r="Z117" s="299"/>
      <c r="AA117" s="299"/>
      <c r="AB117" s="300">
        <v>9.6000000000000002E-2</v>
      </c>
      <c r="AC117" s="523">
        <f t="shared" si="12"/>
        <v>0</v>
      </c>
      <c r="AD117" s="499" t="s">
        <v>4873</v>
      </c>
      <c r="AE117" s="489" t="s">
        <v>141</v>
      </c>
      <c r="AF117" s="489" t="s">
        <v>136</v>
      </c>
      <c r="AG117" s="489" t="s">
        <v>142</v>
      </c>
    </row>
    <row r="118" spans="1:33" s="292" customFormat="1" ht="30" hidden="1" customHeight="1" thickBot="1">
      <c r="A118" s="296"/>
      <c r="B118" s="631" t="s">
        <v>4788</v>
      </c>
      <c r="C118" s="691">
        <v>2100058023001</v>
      </c>
      <c r="D118" s="691">
        <v>5802300</v>
      </c>
      <c r="E118" s="290" t="s">
        <v>4785</v>
      </c>
      <c r="F118" s="692" t="s">
        <v>4048</v>
      </c>
      <c r="G118" s="497"/>
      <c r="H118" s="259" t="s">
        <v>4965</v>
      </c>
      <c r="I118" s="259" t="s">
        <v>213</v>
      </c>
      <c r="J118" s="343" t="s">
        <v>214</v>
      </c>
      <c r="K118" s="295" t="s">
        <v>150</v>
      </c>
      <c r="L118" s="295"/>
      <c r="M118" s="305"/>
      <c r="N118" s="305"/>
      <c r="O118" s="386"/>
      <c r="P118" s="297">
        <v>1920</v>
      </c>
      <c r="Q118" s="612">
        <f t="shared" si="7"/>
        <v>0</v>
      </c>
      <c r="R118" s="387">
        <v>1920</v>
      </c>
      <c r="S118" s="616">
        <f t="shared" si="8"/>
        <v>0</v>
      </c>
      <c r="T118" s="616">
        <f t="shared" si="9"/>
        <v>0</v>
      </c>
      <c r="U118" s="389" t="e">
        <f t="shared" si="10"/>
        <v>#DIV/0!</v>
      </c>
      <c r="V118" s="299"/>
      <c r="W118" s="299"/>
      <c r="X118" s="299"/>
      <c r="Y118" s="299"/>
      <c r="Z118" s="299"/>
      <c r="AA118" s="299"/>
      <c r="AB118" s="300">
        <v>6.7000000000000004E-2</v>
      </c>
      <c r="AC118" s="523">
        <f t="shared" si="12"/>
        <v>0</v>
      </c>
      <c r="AD118" s="499" t="s">
        <v>4966</v>
      </c>
      <c r="AE118" s="489" t="s">
        <v>141</v>
      </c>
      <c r="AF118" s="489" t="s">
        <v>136</v>
      </c>
      <c r="AG118" s="489" t="s">
        <v>142</v>
      </c>
    </row>
    <row r="119" spans="1:33" s="292" customFormat="1" ht="30" hidden="1" customHeight="1" thickBot="1">
      <c r="A119" s="296"/>
      <c r="B119" s="631" t="s">
        <v>4788</v>
      </c>
      <c r="C119" s="691">
        <v>2100058023025</v>
      </c>
      <c r="D119" s="691">
        <v>5802302</v>
      </c>
      <c r="E119" s="290" t="s">
        <v>4785</v>
      </c>
      <c r="F119" s="692" t="s">
        <v>4049</v>
      </c>
      <c r="G119" s="497"/>
      <c r="H119" s="259" t="s">
        <v>4967</v>
      </c>
      <c r="I119" s="259" t="s">
        <v>220</v>
      </c>
      <c r="J119" s="343" t="s">
        <v>221</v>
      </c>
      <c r="K119" s="295" t="s">
        <v>49</v>
      </c>
      <c r="L119" s="295"/>
      <c r="M119" s="305"/>
      <c r="N119" s="305"/>
      <c r="O119" s="386"/>
      <c r="P119" s="297">
        <v>1920</v>
      </c>
      <c r="Q119" s="612">
        <f t="shared" si="7"/>
        <v>0</v>
      </c>
      <c r="R119" s="387">
        <v>1920</v>
      </c>
      <c r="S119" s="616">
        <f t="shared" si="8"/>
        <v>0</v>
      </c>
      <c r="T119" s="616">
        <f t="shared" si="9"/>
        <v>0</v>
      </c>
      <c r="U119" s="389" t="e">
        <f t="shared" si="10"/>
        <v>#DIV/0!</v>
      </c>
      <c r="V119" s="299"/>
      <c r="W119" s="299"/>
      <c r="X119" s="299"/>
      <c r="Y119" s="299"/>
      <c r="Z119" s="299"/>
      <c r="AA119" s="299"/>
      <c r="AB119" s="300">
        <v>4.8000000000000001E-2</v>
      </c>
      <c r="AC119" s="523">
        <f t="shared" si="12"/>
        <v>0</v>
      </c>
      <c r="AD119" s="499" t="s">
        <v>4227</v>
      </c>
      <c r="AE119" s="489" t="s">
        <v>4045</v>
      </c>
      <c r="AF119" s="489" t="s">
        <v>157</v>
      </c>
      <c r="AG119" s="489" t="s">
        <v>158</v>
      </c>
    </row>
    <row r="120" spans="1:33" s="292" customFormat="1" ht="30" hidden="1" customHeight="1" thickBot="1">
      <c r="A120" s="290"/>
      <c r="B120" s="631" t="s">
        <v>4788</v>
      </c>
      <c r="C120" s="691">
        <v>2100058023032</v>
      </c>
      <c r="D120" s="691">
        <v>5802303</v>
      </c>
      <c r="E120" s="290" t="s">
        <v>4785</v>
      </c>
      <c r="F120" s="692" t="s">
        <v>4050</v>
      </c>
      <c r="G120" s="497"/>
      <c r="H120" s="259" t="s">
        <v>4968</v>
      </c>
      <c r="I120" s="259" t="s">
        <v>224</v>
      </c>
      <c r="J120" s="343" t="s">
        <v>225</v>
      </c>
      <c r="K120" s="295" t="s">
        <v>226</v>
      </c>
      <c r="L120" s="295"/>
      <c r="M120" s="305"/>
      <c r="N120" s="305"/>
      <c r="O120" s="386"/>
      <c r="P120" s="297">
        <v>1920</v>
      </c>
      <c r="Q120" s="612">
        <f t="shared" si="7"/>
        <v>0</v>
      </c>
      <c r="R120" s="387">
        <v>1920</v>
      </c>
      <c r="S120" s="616">
        <f t="shared" si="8"/>
        <v>0</v>
      </c>
      <c r="T120" s="616">
        <f t="shared" si="9"/>
        <v>0</v>
      </c>
      <c r="U120" s="389" t="e">
        <f t="shared" si="10"/>
        <v>#DIV/0!</v>
      </c>
      <c r="V120" s="299"/>
      <c r="W120" s="299"/>
      <c r="X120" s="299"/>
      <c r="Y120" s="299"/>
      <c r="Z120" s="299"/>
      <c r="AA120" s="299"/>
      <c r="AB120" s="300">
        <v>6.7199999999999996E-2</v>
      </c>
      <c r="AC120" s="523">
        <f t="shared" si="12"/>
        <v>0</v>
      </c>
      <c r="AD120" s="499" t="s">
        <v>4969</v>
      </c>
      <c r="AE120" s="489" t="s">
        <v>4045</v>
      </c>
      <c r="AF120" s="489"/>
      <c r="AG120" s="489" t="s">
        <v>158</v>
      </c>
    </row>
    <row r="121" spans="1:33" s="292" customFormat="1" ht="30" hidden="1" customHeight="1" thickBot="1">
      <c r="A121" s="296"/>
      <c r="B121" s="631" t="s">
        <v>4788</v>
      </c>
      <c r="C121" s="691">
        <v>2100058023049</v>
      </c>
      <c r="D121" s="691">
        <v>5802304</v>
      </c>
      <c r="E121" s="290" t="s">
        <v>4785</v>
      </c>
      <c r="F121" s="302" t="s">
        <v>359</v>
      </c>
      <c r="G121" s="497"/>
      <c r="H121" s="259" t="s">
        <v>4970</v>
      </c>
      <c r="I121" s="259" t="s">
        <v>229</v>
      </c>
      <c r="J121" s="343" t="s">
        <v>230</v>
      </c>
      <c r="K121" s="295" t="s">
        <v>231</v>
      </c>
      <c r="L121" s="295"/>
      <c r="M121" s="305"/>
      <c r="N121" s="305"/>
      <c r="O121" s="386"/>
      <c r="P121" s="297">
        <v>3600</v>
      </c>
      <c r="Q121" s="612">
        <f t="shared" si="7"/>
        <v>0</v>
      </c>
      <c r="R121" s="387">
        <v>3600</v>
      </c>
      <c r="S121" s="616">
        <f t="shared" si="8"/>
        <v>0</v>
      </c>
      <c r="T121" s="616">
        <f t="shared" si="9"/>
        <v>0</v>
      </c>
      <c r="U121" s="389" t="e">
        <f t="shared" si="10"/>
        <v>#DIV/0!</v>
      </c>
      <c r="V121" s="299"/>
      <c r="W121" s="299"/>
      <c r="X121" s="299"/>
      <c r="Y121" s="299"/>
      <c r="Z121" s="299"/>
      <c r="AA121" s="299"/>
      <c r="AB121" s="300">
        <v>9.6000000000000002E-2</v>
      </c>
      <c r="AC121" s="523">
        <f t="shared" si="12"/>
        <v>0</v>
      </c>
      <c r="AD121" s="499" t="s">
        <v>4971</v>
      </c>
      <c r="AE121" s="506" t="s">
        <v>4480</v>
      </c>
      <c r="AF121" s="489" t="s">
        <v>157</v>
      </c>
      <c r="AG121" s="489" t="s">
        <v>158</v>
      </c>
    </row>
    <row r="122" spans="1:33" s="292" customFormat="1" ht="30" hidden="1" customHeight="1" thickBot="1">
      <c r="A122" s="296"/>
      <c r="B122" s="631" t="s">
        <v>4789</v>
      </c>
      <c r="C122" s="691">
        <v>2100058023056</v>
      </c>
      <c r="D122" s="691">
        <v>5802305</v>
      </c>
      <c r="E122" s="290" t="s">
        <v>4785</v>
      </c>
      <c r="F122" s="692" t="s">
        <v>4051</v>
      </c>
      <c r="G122" s="497"/>
      <c r="H122" s="259" t="s">
        <v>4972</v>
      </c>
      <c r="I122" s="259" t="s">
        <v>234</v>
      </c>
      <c r="J122" s="343" t="s">
        <v>235</v>
      </c>
      <c r="K122" s="295" t="s">
        <v>57</v>
      </c>
      <c r="L122" s="295"/>
      <c r="M122" s="305"/>
      <c r="N122" s="305"/>
      <c r="O122" s="386"/>
      <c r="P122" s="297">
        <v>1920</v>
      </c>
      <c r="Q122" s="612">
        <f t="shared" si="7"/>
        <v>0</v>
      </c>
      <c r="R122" s="387">
        <v>1920</v>
      </c>
      <c r="S122" s="616">
        <f t="shared" si="8"/>
        <v>0</v>
      </c>
      <c r="T122" s="616">
        <f t="shared" si="9"/>
        <v>0</v>
      </c>
      <c r="U122" s="389" t="e">
        <f t="shared" si="10"/>
        <v>#DIV/0!</v>
      </c>
      <c r="V122" s="299"/>
      <c r="W122" s="299"/>
      <c r="X122" s="299"/>
      <c r="Y122" s="299"/>
      <c r="Z122" s="299"/>
      <c r="AA122" s="299"/>
      <c r="AB122" s="300">
        <v>9.6000000000000002E-2</v>
      </c>
      <c r="AC122" s="523">
        <f t="shared" si="12"/>
        <v>0</v>
      </c>
      <c r="AD122" s="499" t="s">
        <v>4228</v>
      </c>
      <c r="AE122" s="489" t="s">
        <v>4653</v>
      </c>
      <c r="AF122" s="489" t="s">
        <v>157</v>
      </c>
      <c r="AG122" s="489" t="s">
        <v>158</v>
      </c>
    </row>
    <row r="123" spans="1:33" s="292" customFormat="1" ht="30" hidden="1" customHeight="1" thickBot="1">
      <c r="A123" s="296"/>
      <c r="B123" s="631" t="s">
        <v>4789</v>
      </c>
      <c r="C123" s="691">
        <v>2100058023063</v>
      </c>
      <c r="D123" s="691">
        <v>5802306</v>
      </c>
      <c r="E123" s="290" t="s">
        <v>4785</v>
      </c>
      <c r="F123" s="692" t="s">
        <v>4052</v>
      </c>
      <c r="G123" s="497"/>
      <c r="H123" s="259" t="s">
        <v>4973</v>
      </c>
      <c r="I123" s="259" t="s">
        <v>237</v>
      </c>
      <c r="J123" s="343" t="s">
        <v>238</v>
      </c>
      <c r="K123" s="295" t="s">
        <v>63</v>
      </c>
      <c r="L123" s="295"/>
      <c r="M123" s="305"/>
      <c r="N123" s="305"/>
      <c r="O123" s="386"/>
      <c r="P123" s="297">
        <v>5040</v>
      </c>
      <c r="Q123" s="612">
        <f t="shared" si="7"/>
        <v>0</v>
      </c>
      <c r="R123" s="387">
        <v>5040</v>
      </c>
      <c r="S123" s="616">
        <f t="shared" si="8"/>
        <v>0</v>
      </c>
      <c r="T123" s="616">
        <f t="shared" si="9"/>
        <v>0</v>
      </c>
      <c r="U123" s="389" t="e">
        <f t="shared" si="10"/>
        <v>#DIV/0!</v>
      </c>
      <c r="V123" s="299"/>
      <c r="W123" s="299"/>
      <c r="X123" s="299"/>
      <c r="Y123" s="299"/>
      <c r="Z123" s="299"/>
      <c r="AA123" s="299"/>
      <c r="AB123" s="300">
        <v>4.8000000000000001E-2</v>
      </c>
      <c r="AC123" s="523">
        <f t="shared" si="12"/>
        <v>0</v>
      </c>
      <c r="AD123" s="499" t="s">
        <v>4229</v>
      </c>
      <c r="AE123" s="489" t="s">
        <v>141</v>
      </c>
      <c r="AF123" s="489" t="s">
        <v>136</v>
      </c>
      <c r="AG123" s="489" t="s">
        <v>142</v>
      </c>
    </row>
    <row r="124" spans="1:33" s="292" customFormat="1" ht="30" customHeight="1" thickBot="1">
      <c r="A124" s="296"/>
      <c r="B124" s="631"/>
      <c r="C124" s="289"/>
      <c r="D124" s="289"/>
      <c r="E124" s="290" t="s">
        <v>4785</v>
      </c>
      <c r="F124" s="692" t="s">
        <v>4054</v>
      </c>
      <c r="G124" s="497" t="s">
        <v>4974</v>
      </c>
      <c r="H124" s="259" t="s">
        <v>4975</v>
      </c>
      <c r="I124" s="259" t="s">
        <v>334</v>
      </c>
      <c r="J124" s="343" t="s">
        <v>335</v>
      </c>
      <c r="K124" s="295" t="s">
        <v>277</v>
      </c>
      <c r="L124" s="295"/>
      <c r="M124" s="305"/>
      <c r="N124" s="305"/>
      <c r="O124" s="386"/>
      <c r="P124" s="297">
        <v>2400</v>
      </c>
      <c r="Q124" s="612">
        <f t="shared" si="7"/>
        <v>0</v>
      </c>
      <c r="R124" s="387">
        <v>2400</v>
      </c>
      <c r="S124" s="616">
        <f t="shared" si="8"/>
        <v>0</v>
      </c>
      <c r="T124" s="616">
        <f t="shared" si="9"/>
        <v>0</v>
      </c>
      <c r="U124" s="389" t="e">
        <f t="shared" si="10"/>
        <v>#DIV/0!</v>
      </c>
      <c r="V124" s="299"/>
      <c r="W124" s="299"/>
      <c r="X124" s="299"/>
      <c r="Y124" s="299"/>
      <c r="Z124" s="299"/>
      <c r="AA124" s="299"/>
      <c r="AB124" s="300">
        <v>9.6000000000000002E-2</v>
      </c>
      <c r="AC124" s="523">
        <f t="shared" si="12"/>
        <v>0</v>
      </c>
      <c r="AD124" s="499" t="s">
        <v>4230</v>
      </c>
      <c r="AE124" s="489" t="s">
        <v>180</v>
      </c>
      <c r="AF124" s="489" t="s">
        <v>136</v>
      </c>
      <c r="AG124" s="489" t="s">
        <v>142</v>
      </c>
    </row>
    <row r="125" spans="1:33" s="292" customFormat="1" ht="30" customHeight="1" thickBot="1">
      <c r="A125" s="296"/>
      <c r="B125" s="631"/>
      <c r="C125" s="289"/>
      <c r="D125" s="289"/>
      <c r="E125" s="290" t="s">
        <v>4785</v>
      </c>
      <c r="F125" s="692"/>
      <c r="G125" s="497"/>
      <c r="H125" s="259" t="s">
        <v>4976</v>
      </c>
      <c r="I125" s="259" t="s">
        <v>241</v>
      </c>
      <c r="J125" s="343" t="s">
        <v>3692</v>
      </c>
      <c r="K125" s="613" t="s">
        <v>1057</v>
      </c>
      <c r="L125" s="295"/>
      <c r="M125" s="305"/>
      <c r="N125" s="305"/>
      <c r="O125" s="386"/>
      <c r="P125" s="297">
        <v>2880</v>
      </c>
      <c r="Q125" s="612">
        <f t="shared" si="7"/>
        <v>0</v>
      </c>
      <c r="R125" s="387">
        <v>2880</v>
      </c>
      <c r="S125" s="616">
        <f t="shared" si="8"/>
        <v>0</v>
      </c>
      <c r="T125" s="616">
        <f t="shared" si="9"/>
        <v>0</v>
      </c>
      <c r="U125" s="389" t="e">
        <f t="shared" si="10"/>
        <v>#DIV/0!</v>
      </c>
      <c r="V125" s="299"/>
      <c r="W125" s="299"/>
      <c r="X125" s="299"/>
      <c r="Y125" s="299"/>
      <c r="Z125" s="299"/>
      <c r="AA125" s="299"/>
      <c r="AB125" s="300">
        <v>9.6000000000000002E-2</v>
      </c>
      <c r="AC125" s="523">
        <f t="shared" si="12"/>
        <v>0</v>
      </c>
      <c r="AD125" s="499"/>
      <c r="AE125" s="489" t="s">
        <v>2115</v>
      </c>
      <c r="AF125" s="489" t="s">
        <v>136</v>
      </c>
      <c r="AG125" s="489" t="s">
        <v>142</v>
      </c>
    </row>
    <row r="126" spans="1:33" s="292" customFormat="1" ht="30" customHeight="1" thickBot="1">
      <c r="A126" s="631"/>
      <c r="B126" s="631"/>
      <c r="C126" s="693"/>
      <c r="D126" s="693"/>
      <c r="E126" s="290" t="s">
        <v>4785</v>
      </c>
      <c r="F126" s="694"/>
      <c r="G126" s="643"/>
      <c r="H126" s="259" t="s">
        <v>4977</v>
      </c>
      <c r="I126" s="641"/>
      <c r="J126" s="642"/>
      <c r="K126" s="695"/>
      <c r="L126" s="696"/>
      <c r="M126" s="632"/>
      <c r="N126" s="632"/>
      <c r="O126" s="639"/>
      <c r="P126" s="697">
        <v>3600</v>
      </c>
      <c r="Q126" s="698">
        <f t="shared" si="7"/>
        <v>0</v>
      </c>
      <c r="R126" s="640">
        <v>3600</v>
      </c>
      <c r="S126" s="699">
        <f t="shared" si="8"/>
        <v>0</v>
      </c>
      <c r="T126" s="699">
        <f t="shared" si="9"/>
        <v>0</v>
      </c>
      <c r="U126" s="634" t="e">
        <f t="shared" si="10"/>
        <v>#DIV/0!</v>
      </c>
      <c r="V126" s="635"/>
      <c r="W126" s="635"/>
      <c r="X126" s="635"/>
      <c r="Y126" s="635"/>
      <c r="Z126" s="635"/>
      <c r="AA126" s="635"/>
      <c r="AB126" s="602"/>
      <c r="AC126" s="636"/>
      <c r="AD126" s="601"/>
      <c r="AE126" s="489"/>
      <c r="AF126" s="489"/>
      <c r="AG126" s="489"/>
    </row>
    <row r="127" spans="1:33" s="292" customFormat="1" ht="30" hidden="1" customHeight="1" thickBot="1">
      <c r="A127" s="296"/>
      <c r="B127" s="631" t="s">
        <v>4787</v>
      </c>
      <c r="C127" s="691">
        <v>2100058023155</v>
      </c>
      <c r="D127" s="691">
        <v>5802315</v>
      </c>
      <c r="E127" s="290" t="s">
        <v>4785</v>
      </c>
      <c r="F127" s="692" t="s">
        <v>4055</v>
      </c>
      <c r="G127" s="497"/>
      <c r="H127" s="259" t="s">
        <v>4978</v>
      </c>
      <c r="I127" s="259" t="s">
        <v>138</v>
      </c>
      <c r="J127" s="343" t="s">
        <v>139</v>
      </c>
      <c r="K127" s="295" t="s">
        <v>36</v>
      </c>
      <c r="L127" s="295"/>
      <c r="M127" s="305"/>
      <c r="N127" s="305"/>
      <c r="O127" s="386"/>
      <c r="P127" s="297">
        <v>1680</v>
      </c>
      <c r="Q127" s="612">
        <f t="shared" si="7"/>
        <v>0</v>
      </c>
      <c r="R127" s="387">
        <v>1680</v>
      </c>
      <c r="S127" s="616">
        <f t="shared" si="8"/>
        <v>0</v>
      </c>
      <c r="T127" s="616">
        <f t="shared" si="9"/>
        <v>0</v>
      </c>
      <c r="U127" s="389" t="e">
        <f t="shared" si="10"/>
        <v>#DIV/0!</v>
      </c>
      <c r="V127" s="299"/>
      <c r="W127" s="299"/>
      <c r="X127" s="299"/>
      <c r="Y127" s="299"/>
      <c r="Z127" s="299"/>
      <c r="AA127" s="299"/>
      <c r="AB127" s="300">
        <v>9.6000000000000002E-2</v>
      </c>
      <c r="AC127" s="523">
        <f t="shared" si="12"/>
        <v>0</v>
      </c>
      <c r="AD127" s="499" t="s">
        <v>4231</v>
      </c>
      <c r="AE127" s="489" t="s">
        <v>141</v>
      </c>
      <c r="AF127" s="489" t="s">
        <v>136</v>
      </c>
      <c r="AG127" s="489" t="s">
        <v>142</v>
      </c>
    </row>
    <row r="128" spans="1:33" s="292" customFormat="1" ht="30" hidden="1" customHeight="1" thickBot="1">
      <c r="A128" s="296"/>
      <c r="B128" s="631" t="s">
        <v>4787</v>
      </c>
      <c r="C128" s="691">
        <v>2100058023162</v>
      </c>
      <c r="D128" s="691">
        <v>5802316</v>
      </c>
      <c r="E128" s="290" t="s">
        <v>4785</v>
      </c>
      <c r="F128" s="302" t="s">
        <v>360</v>
      </c>
      <c r="G128" s="497"/>
      <c r="H128" s="259" t="s">
        <v>4979</v>
      </c>
      <c r="I128" s="259" t="s">
        <v>144</v>
      </c>
      <c r="J128" s="343" t="s">
        <v>145</v>
      </c>
      <c r="K128" s="295" t="s">
        <v>43</v>
      </c>
      <c r="L128" s="295"/>
      <c r="M128" s="305"/>
      <c r="N128" s="305"/>
      <c r="O128" s="386"/>
      <c r="P128" s="297">
        <v>1680</v>
      </c>
      <c r="Q128" s="612">
        <f>O128*P128</f>
        <v>0</v>
      </c>
      <c r="R128" s="387">
        <v>1680</v>
      </c>
      <c r="S128" s="616">
        <f t="shared" si="8"/>
        <v>0</v>
      </c>
      <c r="T128" s="616">
        <f t="shared" si="9"/>
        <v>0</v>
      </c>
      <c r="U128" s="389" t="e">
        <f t="shared" si="10"/>
        <v>#DIV/0!</v>
      </c>
      <c r="V128" s="299"/>
      <c r="W128" s="299"/>
      <c r="X128" s="299"/>
      <c r="Y128" s="299"/>
      <c r="Z128" s="299"/>
      <c r="AA128" s="299"/>
      <c r="AB128" s="300">
        <v>9.6000000000000002E-2</v>
      </c>
      <c r="AC128" s="523">
        <f t="shared" si="12"/>
        <v>0</v>
      </c>
      <c r="AD128" s="499" t="s">
        <v>4232</v>
      </c>
      <c r="AE128" s="489" t="s">
        <v>146</v>
      </c>
      <c r="AF128" s="489" t="s">
        <v>136</v>
      </c>
      <c r="AG128" s="489" t="s">
        <v>142</v>
      </c>
    </row>
    <row r="129" spans="1:33" s="292" customFormat="1" ht="30" hidden="1" customHeight="1" thickBot="1">
      <c r="A129" s="290"/>
      <c r="B129" s="631" t="s">
        <v>4788</v>
      </c>
      <c r="C129" s="691">
        <v>2100058023247</v>
      </c>
      <c r="D129" s="691">
        <v>5802324</v>
      </c>
      <c r="E129" s="290" t="s">
        <v>4785</v>
      </c>
      <c r="F129" s="692" t="s">
        <v>4056</v>
      </c>
      <c r="G129" s="497"/>
      <c r="H129" s="259" t="s">
        <v>4980</v>
      </c>
      <c r="I129" s="259" t="s">
        <v>148</v>
      </c>
      <c r="J129" s="343" t="s">
        <v>149</v>
      </c>
      <c r="K129" s="295" t="s">
        <v>150</v>
      </c>
      <c r="L129" s="295"/>
      <c r="M129" s="305"/>
      <c r="N129" s="305"/>
      <c r="O129" s="386"/>
      <c r="P129" s="297">
        <v>1680</v>
      </c>
      <c r="Q129" s="612">
        <f t="shared" si="7"/>
        <v>0</v>
      </c>
      <c r="R129" s="387">
        <v>1680</v>
      </c>
      <c r="S129" s="616">
        <f t="shared" si="8"/>
        <v>0</v>
      </c>
      <c r="T129" s="616">
        <f t="shared" si="9"/>
        <v>0</v>
      </c>
      <c r="U129" s="389" t="e">
        <f t="shared" si="10"/>
        <v>#DIV/0!</v>
      </c>
      <c r="V129" s="299"/>
      <c r="W129" s="299"/>
      <c r="X129" s="299"/>
      <c r="Y129" s="299"/>
      <c r="Z129" s="299"/>
      <c r="AA129" s="299"/>
      <c r="AB129" s="300">
        <v>9.6000000000000002E-2</v>
      </c>
      <c r="AC129" s="523">
        <f t="shared" si="12"/>
        <v>0</v>
      </c>
      <c r="AD129" s="499" t="s">
        <v>4233</v>
      </c>
      <c r="AE129" s="489" t="s">
        <v>141</v>
      </c>
      <c r="AF129" s="489" t="s">
        <v>136</v>
      </c>
      <c r="AG129" s="489" t="s">
        <v>142</v>
      </c>
    </row>
    <row r="130" spans="1:33" s="292" customFormat="1" ht="30" hidden="1" customHeight="1" thickBot="1">
      <c r="A130" s="296"/>
      <c r="B130" s="631" t="s">
        <v>4788</v>
      </c>
      <c r="C130" s="691">
        <v>2100058023254</v>
      </c>
      <c r="D130" s="691">
        <v>5802325</v>
      </c>
      <c r="E130" s="290" t="s">
        <v>4785</v>
      </c>
      <c r="F130" s="692" t="s">
        <v>4057</v>
      </c>
      <c r="G130" s="497"/>
      <c r="H130" s="259" t="s">
        <v>4981</v>
      </c>
      <c r="I130" s="259" t="s">
        <v>153</v>
      </c>
      <c r="J130" s="343" t="s">
        <v>154</v>
      </c>
      <c r="K130" s="295" t="s">
        <v>49</v>
      </c>
      <c r="L130" s="295"/>
      <c r="M130" s="305"/>
      <c r="N130" s="305"/>
      <c r="O130" s="386"/>
      <c r="P130" s="297">
        <v>1680</v>
      </c>
      <c r="Q130" s="612">
        <f t="shared" si="7"/>
        <v>0</v>
      </c>
      <c r="R130" s="387">
        <v>1680</v>
      </c>
      <c r="S130" s="616">
        <f t="shared" si="8"/>
        <v>0</v>
      </c>
      <c r="T130" s="616">
        <f t="shared" si="9"/>
        <v>0</v>
      </c>
      <c r="U130" s="389" t="e">
        <f t="shared" si="10"/>
        <v>#DIV/0!</v>
      </c>
      <c r="V130" s="299"/>
      <c r="W130" s="299"/>
      <c r="X130" s="299"/>
      <c r="Y130" s="299"/>
      <c r="Z130" s="299"/>
      <c r="AA130" s="299"/>
      <c r="AB130" s="300">
        <v>9.6000000000000002E-2</v>
      </c>
      <c r="AC130" s="523">
        <f t="shared" si="12"/>
        <v>0</v>
      </c>
      <c r="AD130" s="499" t="s">
        <v>4234</v>
      </c>
      <c r="AE130" s="489" t="s">
        <v>4045</v>
      </c>
      <c r="AF130" s="489" t="s">
        <v>157</v>
      </c>
      <c r="AG130" s="489" t="s">
        <v>158</v>
      </c>
    </row>
    <row r="131" spans="1:33" s="292" customFormat="1" ht="30" hidden="1" customHeight="1" thickBot="1">
      <c r="A131" s="296"/>
      <c r="B131" s="631" t="s">
        <v>4788</v>
      </c>
      <c r="C131" s="691">
        <v>2100058023179</v>
      </c>
      <c r="D131" s="691">
        <v>5802317</v>
      </c>
      <c r="E131" s="290" t="s">
        <v>4785</v>
      </c>
      <c r="F131" s="302" t="s">
        <v>361</v>
      </c>
      <c r="G131" s="497"/>
      <c r="H131" s="259" t="s">
        <v>4982</v>
      </c>
      <c r="I131" s="259" t="s">
        <v>160</v>
      </c>
      <c r="J131" s="343" t="s">
        <v>161</v>
      </c>
      <c r="K131" s="295" t="s">
        <v>162</v>
      </c>
      <c r="L131" s="295"/>
      <c r="M131" s="305"/>
      <c r="N131" s="305"/>
      <c r="O131" s="386"/>
      <c r="P131" s="297">
        <v>1680</v>
      </c>
      <c r="Q131" s="612">
        <f t="shared" si="7"/>
        <v>0</v>
      </c>
      <c r="R131" s="387">
        <v>1680</v>
      </c>
      <c r="S131" s="616">
        <f t="shared" si="8"/>
        <v>0</v>
      </c>
      <c r="T131" s="616">
        <f t="shared" si="9"/>
        <v>0</v>
      </c>
      <c r="U131" s="389" t="e">
        <f t="shared" si="10"/>
        <v>#DIV/0!</v>
      </c>
      <c r="V131" s="299"/>
      <c r="W131" s="299"/>
      <c r="X131" s="299"/>
      <c r="Y131" s="299"/>
      <c r="Z131" s="299"/>
      <c r="AA131" s="299"/>
      <c r="AB131" s="300">
        <v>9.6000000000000002E-2</v>
      </c>
      <c r="AC131" s="523">
        <f t="shared" si="12"/>
        <v>0</v>
      </c>
      <c r="AD131" s="499" t="s">
        <v>4959</v>
      </c>
      <c r="AE131" s="489" t="s">
        <v>4045</v>
      </c>
      <c r="AF131" s="489" t="s">
        <v>157</v>
      </c>
      <c r="AG131" s="489" t="s">
        <v>158</v>
      </c>
    </row>
    <row r="132" spans="1:33" s="292" customFormat="1" ht="30" hidden="1" customHeight="1" thickBot="1">
      <c r="A132" s="296"/>
      <c r="B132" s="631" t="s">
        <v>4788</v>
      </c>
      <c r="C132" s="691">
        <v>2100058023186</v>
      </c>
      <c r="D132" s="691">
        <v>5802318</v>
      </c>
      <c r="E132" s="290" t="s">
        <v>4785</v>
      </c>
      <c r="F132" s="692" t="s">
        <v>4058</v>
      </c>
      <c r="G132" s="497"/>
      <c r="H132" s="259" t="s">
        <v>4983</v>
      </c>
      <c r="I132" s="259" t="s">
        <v>165</v>
      </c>
      <c r="J132" s="343" t="s">
        <v>166</v>
      </c>
      <c r="K132" s="295" t="s">
        <v>162</v>
      </c>
      <c r="L132" s="295"/>
      <c r="M132" s="305"/>
      <c r="N132" s="305"/>
      <c r="O132" s="386"/>
      <c r="P132" s="297">
        <v>1680</v>
      </c>
      <c r="Q132" s="612">
        <f t="shared" si="7"/>
        <v>0</v>
      </c>
      <c r="R132" s="387">
        <v>1680</v>
      </c>
      <c r="S132" s="616">
        <f t="shared" si="8"/>
        <v>0</v>
      </c>
      <c r="T132" s="616">
        <f t="shared" si="9"/>
        <v>0</v>
      </c>
      <c r="U132" s="389" t="e">
        <f t="shared" si="10"/>
        <v>#DIV/0!</v>
      </c>
      <c r="V132" s="299"/>
      <c r="W132" s="299"/>
      <c r="X132" s="299"/>
      <c r="Y132" s="299"/>
      <c r="Z132" s="299"/>
      <c r="AA132" s="299"/>
      <c r="AB132" s="300">
        <v>9.6000000000000002E-2</v>
      </c>
      <c r="AC132" s="523">
        <f t="shared" si="12"/>
        <v>0</v>
      </c>
      <c r="AD132" s="499" t="s">
        <v>4960</v>
      </c>
      <c r="AE132" s="489" t="s">
        <v>4045</v>
      </c>
      <c r="AF132" s="489" t="s">
        <v>157</v>
      </c>
      <c r="AG132" s="489" t="s">
        <v>158</v>
      </c>
    </row>
    <row r="133" spans="1:33" s="292" customFormat="1" ht="30" hidden="1" customHeight="1" thickBot="1">
      <c r="A133" s="296"/>
      <c r="B133" s="631" t="s">
        <v>4788</v>
      </c>
      <c r="C133" s="691">
        <v>2100058023193</v>
      </c>
      <c r="D133" s="691">
        <v>5802319</v>
      </c>
      <c r="E133" s="290" t="s">
        <v>4785</v>
      </c>
      <c r="F133" s="692" t="s">
        <v>4059</v>
      </c>
      <c r="G133" s="497"/>
      <c r="H133" s="259" t="s">
        <v>4984</v>
      </c>
      <c r="I133" s="259" t="s">
        <v>169</v>
      </c>
      <c r="J133" s="343" t="s">
        <v>170</v>
      </c>
      <c r="K133" s="295" t="s">
        <v>162</v>
      </c>
      <c r="L133" s="295"/>
      <c r="M133" s="305"/>
      <c r="N133" s="305"/>
      <c r="O133" s="386"/>
      <c r="P133" s="297">
        <v>1680</v>
      </c>
      <c r="Q133" s="612">
        <f t="shared" si="7"/>
        <v>0</v>
      </c>
      <c r="R133" s="387">
        <v>1680</v>
      </c>
      <c r="S133" s="616">
        <f t="shared" si="8"/>
        <v>0</v>
      </c>
      <c r="T133" s="616">
        <f t="shared" si="9"/>
        <v>0</v>
      </c>
      <c r="U133" s="389" t="e">
        <f t="shared" si="10"/>
        <v>#DIV/0!</v>
      </c>
      <c r="V133" s="299"/>
      <c r="W133" s="299"/>
      <c r="X133" s="299"/>
      <c r="Y133" s="299"/>
      <c r="Z133" s="299"/>
      <c r="AA133" s="299"/>
      <c r="AB133" s="300">
        <v>9.6000000000000002E-2</v>
      </c>
      <c r="AC133" s="523">
        <f t="shared" si="12"/>
        <v>0</v>
      </c>
      <c r="AD133" s="499" t="s">
        <v>3697</v>
      </c>
      <c r="AE133" s="489" t="s">
        <v>4654</v>
      </c>
      <c r="AF133" s="489" t="s">
        <v>157</v>
      </c>
      <c r="AG133" s="489" t="s">
        <v>158</v>
      </c>
    </row>
    <row r="134" spans="1:33" s="292" customFormat="1" ht="30" hidden="1" customHeight="1" thickBot="1">
      <c r="A134" s="290"/>
      <c r="B134" s="631" t="s">
        <v>4788</v>
      </c>
      <c r="C134" s="691">
        <v>2100058023230</v>
      </c>
      <c r="D134" s="691">
        <v>5802323</v>
      </c>
      <c r="E134" s="290" t="s">
        <v>4785</v>
      </c>
      <c r="F134" s="692" t="s">
        <v>4060</v>
      </c>
      <c r="G134" s="497"/>
      <c r="H134" s="259" t="s">
        <v>4985</v>
      </c>
      <c r="I134" s="259" t="s">
        <v>174</v>
      </c>
      <c r="J134" s="343" t="s">
        <v>175</v>
      </c>
      <c r="K134" s="295" t="s">
        <v>162</v>
      </c>
      <c r="L134" s="295"/>
      <c r="M134" s="305"/>
      <c r="N134" s="305"/>
      <c r="O134" s="386"/>
      <c r="P134" s="297">
        <v>1680</v>
      </c>
      <c r="Q134" s="612">
        <f t="shared" si="7"/>
        <v>0</v>
      </c>
      <c r="R134" s="387">
        <v>1680</v>
      </c>
      <c r="S134" s="616">
        <f>O134*R134</f>
        <v>0</v>
      </c>
      <c r="T134" s="616">
        <f t="shared" si="9"/>
        <v>0</v>
      </c>
      <c r="U134" s="389" t="e">
        <f t="shared" si="10"/>
        <v>#DIV/0!</v>
      </c>
      <c r="V134" s="299"/>
      <c r="W134" s="299"/>
      <c r="X134" s="299"/>
      <c r="Y134" s="299"/>
      <c r="Z134" s="299"/>
      <c r="AA134" s="299"/>
      <c r="AB134" s="300">
        <v>9.6000000000000002E-2</v>
      </c>
      <c r="AC134" s="523">
        <f>ROUND(O134*AB134,3)</f>
        <v>0</v>
      </c>
      <c r="AD134" s="499" t="s">
        <v>4235</v>
      </c>
      <c r="AE134" s="489" t="s">
        <v>4651</v>
      </c>
      <c r="AF134" s="489" t="s">
        <v>157</v>
      </c>
      <c r="AG134" s="489" t="s">
        <v>158</v>
      </c>
    </row>
    <row r="135" spans="1:33" s="292" customFormat="1" ht="30" hidden="1" customHeight="1" thickBot="1">
      <c r="A135" s="296"/>
      <c r="B135" s="631" t="s">
        <v>4788</v>
      </c>
      <c r="C135" s="691">
        <v>2100058023209</v>
      </c>
      <c r="D135" s="691">
        <v>5802320</v>
      </c>
      <c r="E135" s="290" t="s">
        <v>4785</v>
      </c>
      <c r="F135" s="692" t="s">
        <v>4061</v>
      </c>
      <c r="G135" s="497"/>
      <c r="H135" s="259" t="s">
        <v>4986</v>
      </c>
      <c r="I135" s="259" t="s">
        <v>177</v>
      </c>
      <c r="J135" s="343" t="s">
        <v>178</v>
      </c>
      <c r="K135" s="295" t="s">
        <v>27</v>
      </c>
      <c r="L135" s="295"/>
      <c r="M135" s="305"/>
      <c r="N135" s="305"/>
      <c r="O135" s="386"/>
      <c r="P135" s="297">
        <v>1700</v>
      </c>
      <c r="Q135" s="612">
        <f t="shared" si="7"/>
        <v>0</v>
      </c>
      <c r="R135" s="387">
        <v>1700</v>
      </c>
      <c r="S135" s="616">
        <f t="shared" si="8"/>
        <v>0</v>
      </c>
      <c r="T135" s="616">
        <f t="shared" si="9"/>
        <v>0</v>
      </c>
      <c r="U135" s="389" t="e">
        <f t="shared" si="10"/>
        <v>#DIV/0!</v>
      </c>
      <c r="V135" s="299"/>
      <c r="W135" s="299"/>
      <c r="X135" s="299"/>
      <c r="Y135" s="299"/>
      <c r="Z135" s="299"/>
      <c r="AA135" s="299"/>
      <c r="AB135" s="300">
        <v>0.2</v>
      </c>
      <c r="AC135" s="523">
        <f t="shared" ref="AC135:AC144" si="13">ROUND(O135*AB135,3)</f>
        <v>0</v>
      </c>
      <c r="AD135" s="499" t="s">
        <v>4236</v>
      </c>
      <c r="AE135" s="489" t="s">
        <v>180</v>
      </c>
      <c r="AF135" s="489" t="s">
        <v>136</v>
      </c>
      <c r="AG135" s="489" t="s">
        <v>142</v>
      </c>
    </row>
    <row r="136" spans="1:33" s="292" customFormat="1" ht="30" hidden="1" customHeight="1" thickBot="1">
      <c r="A136" s="296"/>
      <c r="B136" s="631" t="s">
        <v>4789</v>
      </c>
      <c r="C136" s="691">
        <v>2100058023216</v>
      </c>
      <c r="D136" s="691">
        <v>5802321</v>
      </c>
      <c r="E136" s="290" t="s">
        <v>4785</v>
      </c>
      <c r="F136" s="692" t="s">
        <v>4062</v>
      </c>
      <c r="G136" s="497"/>
      <c r="H136" s="259" t="s">
        <v>4987</v>
      </c>
      <c r="I136" s="259" t="s">
        <v>182</v>
      </c>
      <c r="J136" s="343" t="s">
        <v>183</v>
      </c>
      <c r="K136" s="295" t="s">
        <v>57</v>
      </c>
      <c r="L136" s="295"/>
      <c r="M136" s="305"/>
      <c r="N136" s="305"/>
      <c r="O136" s="386"/>
      <c r="P136" s="297">
        <v>1680</v>
      </c>
      <c r="Q136" s="612">
        <f t="shared" si="7"/>
        <v>0</v>
      </c>
      <c r="R136" s="387">
        <v>1680</v>
      </c>
      <c r="S136" s="616">
        <f t="shared" si="8"/>
        <v>0</v>
      </c>
      <c r="T136" s="616">
        <f t="shared" si="9"/>
        <v>0</v>
      </c>
      <c r="U136" s="389" t="e">
        <f t="shared" si="10"/>
        <v>#DIV/0!</v>
      </c>
      <c r="V136" s="299"/>
      <c r="W136" s="299"/>
      <c r="X136" s="299"/>
      <c r="Y136" s="299"/>
      <c r="Z136" s="299"/>
      <c r="AA136" s="299"/>
      <c r="AB136" s="300">
        <v>9.6000000000000002E-2</v>
      </c>
      <c r="AC136" s="523">
        <f t="shared" si="13"/>
        <v>0</v>
      </c>
      <c r="AD136" s="499" t="s">
        <v>4237</v>
      </c>
      <c r="AE136" s="629" t="s">
        <v>4477</v>
      </c>
      <c r="AF136" s="489" t="s">
        <v>157</v>
      </c>
      <c r="AG136" s="489" t="s">
        <v>158</v>
      </c>
    </row>
    <row r="137" spans="1:33" s="292" customFormat="1" ht="30" hidden="1" customHeight="1" thickBot="1">
      <c r="A137" s="296"/>
      <c r="B137" s="631" t="s">
        <v>4789</v>
      </c>
      <c r="C137" s="691">
        <v>2100058023223</v>
      </c>
      <c r="D137" s="691">
        <v>5802322</v>
      </c>
      <c r="E137" s="290" t="s">
        <v>4785</v>
      </c>
      <c r="F137" s="692" t="s">
        <v>4988</v>
      </c>
      <c r="G137" s="497"/>
      <c r="H137" s="259" t="s">
        <v>4989</v>
      </c>
      <c r="I137" s="259" t="s">
        <v>186</v>
      </c>
      <c r="J137" s="343" t="s">
        <v>187</v>
      </c>
      <c r="K137" s="295" t="s">
        <v>63</v>
      </c>
      <c r="L137" s="295"/>
      <c r="M137" s="305"/>
      <c r="N137" s="305"/>
      <c r="O137" s="386"/>
      <c r="P137" s="297">
        <v>1920</v>
      </c>
      <c r="Q137" s="612">
        <f t="shared" si="7"/>
        <v>0</v>
      </c>
      <c r="R137" s="387">
        <v>1920</v>
      </c>
      <c r="S137" s="616">
        <f t="shared" si="8"/>
        <v>0</v>
      </c>
      <c r="T137" s="616">
        <f t="shared" si="9"/>
        <v>0</v>
      </c>
      <c r="U137" s="389" t="e">
        <f t="shared" si="10"/>
        <v>#DIV/0!</v>
      </c>
      <c r="V137" s="299"/>
      <c r="W137" s="299"/>
      <c r="X137" s="299"/>
      <c r="Y137" s="299"/>
      <c r="Z137" s="299"/>
      <c r="AA137" s="299"/>
      <c r="AB137" s="300">
        <v>9.6000000000000002E-2</v>
      </c>
      <c r="AC137" s="523">
        <f t="shared" si="13"/>
        <v>0</v>
      </c>
      <c r="AD137" s="499" t="s">
        <v>4990</v>
      </c>
      <c r="AE137" s="489" t="s">
        <v>3475</v>
      </c>
      <c r="AF137" s="489" t="s">
        <v>189</v>
      </c>
      <c r="AG137" s="489" t="s">
        <v>158</v>
      </c>
    </row>
    <row r="138" spans="1:33" s="292" customFormat="1" ht="30" hidden="1" customHeight="1" thickBot="1">
      <c r="A138" s="296"/>
      <c r="B138" s="631"/>
      <c r="C138" s="289">
        <v>2100058024930</v>
      </c>
      <c r="D138" s="289">
        <v>5802493</v>
      </c>
      <c r="E138" s="290" t="s">
        <v>4785</v>
      </c>
      <c r="F138" s="692" t="s">
        <v>4063</v>
      </c>
      <c r="G138" s="497"/>
      <c r="H138" s="259" t="s">
        <v>4991</v>
      </c>
      <c r="I138" s="259" t="s">
        <v>196</v>
      </c>
      <c r="J138" s="343" t="s">
        <v>197</v>
      </c>
      <c r="K138" s="700" t="s">
        <v>226</v>
      </c>
      <c r="L138" s="295"/>
      <c r="M138" s="305"/>
      <c r="N138" s="305"/>
      <c r="O138" s="386"/>
      <c r="P138" s="297">
        <v>2640</v>
      </c>
      <c r="Q138" s="612">
        <f t="shared" si="7"/>
        <v>0</v>
      </c>
      <c r="R138" s="387">
        <v>0</v>
      </c>
      <c r="S138" s="616">
        <f t="shared" si="8"/>
        <v>0</v>
      </c>
      <c r="T138" s="616">
        <f t="shared" si="9"/>
        <v>0</v>
      </c>
      <c r="U138" s="389" t="e">
        <f t="shared" si="10"/>
        <v>#DIV/0!</v>
      </c>
      <c r="V138" s="299"/>
      <c r="W138" s="299"/>
      <c r="X138" s="299"/>
      <c r="Y138" s="299"/>
      <c r="Z138" s="299"/>
      <c r="AA138" s="299"/>
      <c r="AB138" s="300">
        <v>9.6000000000000002E-2</v>
      </c>
      <c r="AC138" s="523">
        <f t="shared" si="13"/>
        <v>0</v>
      </c>
      <c r="AD138" s="499" t="s">
        <v>4238</v>
      </c>
      <c r="AE138" s="489" t="s">
        <v>199</v>
      </c>
      <c r="AF138" s="489" t="s">
        <v>157</v>
      </c>
      <c r="AG138" s="489" t="s">
        <v>158</v>
      </c>
    </row>
    <row r="139" spans="1:33" s="292" customFormat="1" ht="30" hidden="1" customHeight="1" thickBot="1">
      <c r="A139" s="290"/>
      <c r="B139" s="638" t="s">
        <v>4788</v>
      </c>
      <c r="C139" s="289">
        <v>2100058023261</v>
      </c>
      <c r="D139" s="289">
        <v>5802326</v>
      </c>
      <c r="E139" s="290" t="s">
        <v>4785</v>
      </c>
      <c r="F139" s="302" t="s">
        <v>362</v>
      </c>
      <c r="G139" s="497"/>
      <c r="H139" s="259" t="s">
        <v>4992</v>
      </c>
      <c r="I139" s="701" t="s">
        <v>2125</v>
      </c>
      <c r="J139" s="701" t="s">
        <v>2126</v>
      </c>
      <c r="K139" s="295" t="s">
        <v>49</v>
      </c>
      <c r="L139" s="295"/>
      <c r="M139" s="305"/>
      <c r="N139" s="305"/>
      <c r="O139" s="386"/>
      <c r="P139" s="297">
        <v>1920</v>
      </c>
      <c r="Q139" s="612">
        <f t="shared" si="7"/>
        <v>0</v>
      </c>
      <c r="R139" s="387">
        <v>1920</v>
      </c>
      <c r="S139" s="616">
        <f t="shared" si="8"/>
        <v>0</v>
      </c>
      <c r="T139" s="616">
        <f t="shared" si="9"/>
        <v>0</v>
      </c>
      <c r="U139" s="389" t="e">
        <f t="shared" si="10"/>
        <v>#DIV/0!</v>
      </c>
      <c r="V139" s="299"/>
      <c r="W139" s="299"/>
      <c r="X139" s="299"/>
      <c r="Y139" s="299"/>
      <c r="Z139" s="299"/>
      <c r="AA139" s="299"/>
      <c r="AB139" s="300">
        <v>4.8000000000000001E-2</v>
      </c>
      <c r="AC139" s="523">
        <f t="shared" si="13"/>
        <v>0</v>
      </c>
      <c r="AD139" s="499" t="s">
        <v>4993</v>
      </c>
      <c r="AE139" s="629" t="s">
        <v>156</v>
      </c>
      <c r="AF139" s="629" t="s">
        <v>157</v>
      </c>
      <c r="AG139" s="684" t="s">
        <v>158</v>
      </c>
    </row>
    <row r="140" spans="1:33" s="292" customFormat="1" ht="30" hidden="1" customHeight="1" thickBot="1">
      <c r="A140" s="290"/>
      <c r="B140" s="638" t="s">
        <v>4788</v>
      </c>
      <c r="C140" s="289">
        <v>2100058023278</v>
      </c>
      <c r="D140" s="289">
        <v>5802327</v>
      </c>
      <c r="E140" s="290" t="s">
        <v>4785</v>
      </c>
      <c r="F140" s="692" t="s">
        <v>4064</v>
      </c>
      <c r="G140" s="497"/>
      <c r="H140" s="259" t="s">
        <v>4994</v>
      </c>
      <c r="I140" s="259" t="s">
        <v>275</v>
      </c>
      <c r="J140" s="343" t="s">
        <v>276</v>
      </c>
      <c r="K140" s="295" t="s">
        <v>277</v>
      </c>
      <c r="L140" s="295"/>
      <c r="M140" s="305"/>
      <c r="N140" s="305"/>
      <c r="O140" s="386"/>
      <c r="P140" s="297">
        <v>1920</v>
      </c>
      <c r="Q140" s="612">
        <f t="shared" si="7"/>
        <v>0</v>
      </c>
      <c r="R140" s="387">
        <v>1920</v>
      </c>
      <c r="S140" s="616">
        <f t="shared" si="8"/>
        <v>0</v>
      </c>
      <c r="T140" s="616">
        <f t="shared" si="9"/>
        <v>0</v>
      </c>
      <c r="U140" s="389" t="e">
        <f t="shared" si="10"/>
        <v>#DIV/0!</v>
      </c>
      <c r="V140" s="299"/>
      <c r="W140" s="299"/>
      <c r="X140" s="299"/>
      <c r="Y140" s="299"/>
      <c r="Z140" s="299"/>
      <c r="AA140" s="299"/>
      <c r="AB140" s="300">
        <v>4.8000000000000001E-2</v>
      </c>
      <c r="AC140" s="523">
        <f t="shared" si="13"/>
        <v>0</v>
      </c>
      <c r="AD140" s="499" t="s">
        <v>4920</v>
      </c>
      <c r="AE140" s="489" t="s">
        <v>278</v>
      </c>
      <c r="AF140" s="489" t="s">
        <v>157</v>
      </c>
      <c r="AG140" s="489" t="s">
        <v>158</v>
      </c>
    </row>
    <row r="141" spans="1:33" s="292" customFormat="1" ht="30" hidden="1" customHeight="1" thickBot="1">
      <c r="A141" s="290"/>
      <c r="B141" s="638" t="s">
        <v>4788</v>
      </c>
      <c r="C141" s="289">
        <v>2100058023285</v>
      </c>
      <c r="D141" s="289">
        <v>5802328</v>
      </c>
      <c r="E141" s="290" t="s">
        <v>4785</v>
      </c>
      <c r="F141" s="692" t="s">
        <v>4065</v>
      </c>
      <c r="G141" s="497"/>
      <c r="H141" s="259" t="s">
        <v>4995</v>
      </c>
      <c r="I141" s="259" t="s">
        <v>267</v>
      </c>
      <c r="J141" s="343" t="s">
        <v>268</v>
      </c>
      <c r="K141" s="295" t="s">
        <v>57</v>
      </c>
      <c r="L141" s="295"/>
      <c r="M141" s="305"/>
      <c r="N141" s="305"/>
      <c r="O141" s="386"/>
      <c r="P141" s="297">
        <v>1920</v>
      </c>
      <c r="Q141" s="612">
        <f t="shared" si="7"/>
        <v>0</v>
      </c>
      <c r="R141" s="387">
        <v>1920</v>
      </c>
      <c r="S141" s="616">
        <f t="shared" si="8"/>
        <v>0</v>
      </c>
      <c r="T141" s="616">
        <f t="shared" si="9"/>
        <v>0</v>
      </c>
      <c r="U141" s="389" t="e">
        <f t="shared" si="10"/>
        <v>#DIV/0!</v>
      </c>
      <c r="V141" s="299"/>
      <c r="W141" s="299"/>
      <c r="X141" s="299"/>
      <c r="Y141" s="299"/>
      <c r="Z141" s="299"/>
      <c r="AA141" s="299"/>
      <c r="AB141" s="300">
        <v>4.8000000000000001E-2</v>
      </c>
      <c r="AC141" s="523">
        <f t="shared" si="13"/>
        <v>0</v>
      </c>
      <c r="AD141" s="499" t="s">
        <v>4996</v>
      </c>
      <c r="AE141" s="489" t="s">
        <v>4045</v>
      </c>
      <c r="AF141" s="489" t="s">
        <v>157</v>
      </c>
      <c r="AG141" s="489" t="s">
        <v>158</v>
      </c>
    </row>
    <row r="142" spans="1:33" s="292" customFormat="1" ht="30" hidden="1" customHeight="1" thickBot="1">
      <c r="A142" s="290"/>
      <c r="B142" s="638" t="s">
        <v>4789</v>
      </c>
      <c r="C142" s="289">
        <v>2100058023292</v>
      </c>
      <c r="D142" s="238">
        <v>5802329</v>
      </c>
      <c r="E142" s="290" t="s">
        <v>4785</v>
      </c>
      <c r="F142" s="692" t="s">
        <v>4066</v>
      </c>
      <c r="G142" s="497"/>
      <c r="H142" s="259" t="s">
        <v>4997</v>
      </c>
      <c r="I142" s="259" t="s">
        <v>280</v>
      </c>
      <c r="J142" s="343" t="s">
        <v>281</v>
      </c>
      <c r="K142" s="295" t="s">
        <v>63</v>
      </c>
      <c r="L142" s="295"/>
      <c r="M142" s="305"/>
      <c r="N142" s="305"/>
      <c r="O142" s="386"/>
      <c r="P142" s="297">
        <v>1920</v>
      </c>
      <c r="Q142" s="612">
        <f t="shared" si="7"/>
        <v>0</v>
      </c>
      <c r="R142" s="387">
        <v>1920</v>
      </c>
      <c r="S142" s="616">
        <f t="shared" si="8"/>
        <v>0</v>
      </c>
      <c r="T142" s="616">
        <f t="shared" si="9"/>
        <v>0</v>
      </c>
      <c r="U142" s="389" t="e">
        <f t="shared" si="10"/>
        <v>#DIV/0!</v>
      </c>
      <c r="V142" s="299"/>
      <c r="W142" s="299"/>
      <c r="X142" s="299"/>
      <c r="Y142" s="299"/>
      <c r="Z142" s="299"/>
      <c r="AA142" s="299"/>
      <c r="AB142" s="300">
        <v>4.8000000000000001E-2</v>
      </c>
      <c r="AC142" s="523">
        <f t="shared" si="13"/>
        <v>0</v>
      </c>
      <c r="AD142" s="499" t="s">
        <v>4998</v>
      </c>
      <c r="AE142" s="489" t="s">
        <v>141</v>
      </c>
      <c r="AF142" s="489" t="s">
        <v>136</v>
      </c>
      <c r="AG142" s="489" t="s">
        <v>142</v>
      </c>
    </row>
    <row r="143" spans="1:33" s="292" customFormat="1" ht="30" hidden="1" customHeight="1" thickBot="1">
      <c r="A143" s="290"/>
      <c r="B143" s="638" t="s">
        <v>4787</v>
      </c>
      <c r="C143" s="289">
        <v>2100058023070</v>
      </c>
      <c r="D143" s="289">
        <v>5802307</v>
      </c>
      <c r="E143" s="290" t="s">
        <v>4785</v>
      </c>
      <c r="F143" s="692" t="s">
        <v>4067</v>
      </c>
      <c r="G143" s="497"/>
      <c r="H143" s="259" t="s">
        <v>4999</v>
      </c>
      <c r="I143" s="259" t="s">
        <v>247</v>
      </c>
      <c r="J143" s="343" t="s">
        <v>248</v>
      </c>
      <c r="K143" s="295" t="s">
        <v>36</v>
      </c>
      <c r="L143" s="295"/>
      <c r="M143" s="305"/>
      <c r="N143" s="305"/>
      <c r="O143" s="386"/>
      <c r="P143" s="297">
        <v>1680</v>
      </c>
      <c r="Q143" s="612">
        <f t="shared" si="7"/>
        <v>0</v>
      </c>
      <c r="R143" s="387">
        <v>1680</v>
      </c>
      <c r="S143" s="616">
        <f t="shared" si="8"/>
        <v>0</v>
      </c>
      <c r="T143" s="616">
        <f t="shared" si="9"/>
        <v>0</v>
      </c>
      <c r="U143" s="389" t="e">
        <f t="shared" si="10"/>
        <v>#DIV/0!</v>
      </c>
      <c r="V143" s="299"/>
      <c r="W143" s="299"/>
      <c r="X143" s="299"/>
      <c r="Y143" s="299"/>
      <c r="Z143" s="299"/>
      <c r="AA143" s="299"/>
      <c r="AB143" s="300">
        <v>9.6000000000000002E-2</v>
      </c>
      <c r="AC143" s="523">
        <f t="shared" si="13"/>
        <v>0</v>
      </c>
      <c r="AD143" s="690" t="str">
        <f>AD60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43" s="489" t="s">
        <v>141</v>
      </c>
      <c r="AF143" s="489" t="s">
        <v>136</v>
      </c>
      <c r="AG143" s="489" t="s">
        <v>142</v>
      </c>
    </row>
    <row r="144" spans="1:33" s="292" customFormat="1" ht="30" hidden="1" customHeight="1" thickBot="1">
      <c r="A144" s="290"/>
      <c r="B144" s="638" t="s">
        <v>4787</v>
      </c>
      <c r="C144" s="289">
        <v>2100058023087</v>
      </c>
      <c r="D144" s="289">
        <v>5802308</v>
      </c>
      <c r="E144" s="290" t="s">
        <v>4785</v>
      </c>
      <c r="F144" s="702" t="s">
        <v>4068</v>
      </c>
      <c r="G144" s="497"/>
      <c r="H144" s="259" t="s">
        <v>5000</v>
      </c>
      <c r="I144" s="259" t="s">
        <v>250</v>
      </c>
      <c r="J144" s="343" t="s">
        <v>251</v>
      </c>
      <c r="K144" s="295" t="s">
        <v>43</v>
      </c>
      <c r="L144" s="295"/>
      <c r="M144" s="305"/>
      <c r="N144" s="305"/>
      <c r="O144" s="386"/>
      <c r="P144" s="297">
        <v>1680</v>
      </c>
      <c r="Q144" s="612">
        <f t="shared" si="7"/>
        <v>0</v>
      </c>
      <c r="R144" s="387">
        <v>1680</v>
      </c>
      <c r="S144" s="616">
        <f t="shared" si="8"/>
        <v>0</v>
      </c>
      <c r="T144" s="616">
        <f t="shared" si="9"/>
        <v>0</v>
      </c>
      <c r="U144" s="389" t="e">
        <f t="shared" si="10"/>
        <v>#DIV/0!</v>
      </c>
      <c r="V144" s="299"/>
      <c r="W144" s="299"/>
      <c r="X144" s="299"/>
      <c r="Y144" s="299"/>
      <c r="Z144" s="299"/>
      <c r="AA144" s="299"/>
      <c r="AB144" s="300">
        <v>9.6000000000000002E-2</v>
      </c>
      <c r="AC144" s="523">
        <f t="shared" si="13"/>
        <v>0</v>
      </c>
      <c r="AD144" s="499" t="str">
        <f>AD61</f>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144" s="489" t="s">
        <v>252</v>
      </c>
      <c r="AF144" s="489" t="s">
        <v>136</v>
      </c>
      <c r="AG144" s="489" t="s">
        <v>142</v>
      </c>
    </row>
    <row r="145" spans="1:33" s="292" customFormat="1" ht="30" hidden="1" customHeight="1" thickBot="1">
      <c r="A145" s="290"/>
      <c r="B145" s="638" t="s">
        <v>4788</v>
      </c>
      <c r="C145" s="289">
        <v>2100058023094</v>
      </c>
      <c r="D145" s="289">
        <v>5802309</v>
      </c>
      <c r="E145" s="290" t="s">
        <v>4785</v>
      </c>
      <c r="F145" s="702" t="s">
        <v>4069</v>
      </c>
      <c r="G145" s="497"/>
      <c r="H145" s="259" t="s">
        <v>5001</v>
      </c>
      <c r="I145" s="259" t="s">
        <v>254</v>
      </c>
      <c r="J145" s="343" t="s">
        <v>255</v>
      </c>
      <c r="K145" s="295" t="s">
        <v>150</v>
      </c>
      <c r="L145" s="295"/>
      <c r="M145" s="305"/>
      <c r="N145" s="305"/>
      <c r="O145" s="386"/>
      <c r="P145" s="297">
        <v>1680</v>
      </c>
      <c r="Q145" s="612">
        <f t="shared" si="7"/>
        <v>0</v>
      </c>
      <c r="R145" s="387">
        <v>1680</v>
      </c>
      <c r="S145" s="616">
        <f t="shared" si="8"/>
        <v>0</v>
      </c>
      <c r="T145" s="616">
        <f t="shared" si="9"/>
        <v>0</v>
      </c>
      <c r="U145" s="389" t="e">
        <f t="shared" si="10"/>
        <v>#DIV/0!</v>
      </c>
      <c r="V145" s="299"/>
      <c r="W145" s="299"/>
      <c r="X145" s="299"/>
      <c r="Y145" s="299"/>
      <c r="Z145" s="299"/>
      <c r="AA145" s="299"/>
      <c r="AB145" s="300">
        <v>9.6000000000000002E-2</v>
      </c>
      <c r="AC145" s="523">
        <f t="shared" ref="AC145:AC150" si="14">ROUND(O145*AB145,3)</f>
        <v>0</v>
      </c>
      <c r="AD145" s="690" t="str">
        <f>AD62</f>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145" s="489" t="s">
        <v>141</v>
      </c>
      <c r="AF145" s="489" t="s">
        <v>136</v>
      </c>
      <c r="AG145" s="489" t="s">
        <v>142</v>
      </c>
    </row>
    <row r="146" spans="1:33" s="292" customFormat="1" ht="30" hidden="1" customHeight="1" thickBot="1">
      <c r="A146" s="290"/>
      <c r="B146" s="638" t="s">
        <v>4788</v>
      </c>
      <c r="C146" s="289">
        <v>2100058023100</v>
      </c>
      <c r="D146" s="289">
        <v>5802310</v>
      </c>
      <c r="E146" s="290" t="s">
        <v>4785</v>
      </c>
      <c r="F146" s="702" t="s">
        <v>4070</v>
      </c>
      <c r="G146" s="497"/>
      <c r="H146" s="259" t="s">
        <v>5002</v>
      </c>
      <c r="I146" s="259" t="s">
        <v>257</v>
      </c>
      <c r="J146" s="343" t="s">
        <v>258</v>
      </c>
      <c r="K146" s="295" t="s">
        <v>49</v>
      </c>
      <c r="L146" s="295"/>
      <c r="M146" s="305"/>
      <c r="N146" s="305"/>
      <c r="O146" s="386"/>
      <c r="P146" s="297">
        <v>1680</v>
      </c>
      <c r="Q146" s="612">
        <f t="shared" si="7"/>
        <v>0</v>
      </c>
      <c r="R146" s="387">
        <v>1680</v>
      </c>
      <c r="S146" s="616">
        <f t="shared" si="8"/>
        <v>0</v>
      </c>
      <c r="T146" s="616">
        <f t="shared" si="9"/>
        <v>0</v>
      </c>
      <c r="U146" s="389" t="e">
        <f t="shared" si="10"/>
        <v>#DIV/0!</v>
      </c>
      <c r="V146" s="299"/>
      <c r="W146" s="299"/>
      <c r="X146" s="299"/>
      <c r="Y146" s="299"/>
      <c r="Z146" s="299"/>
      <c r="AA146" s="299"/>
      <c r="AB146" s="300">
        <v>9.6000000000000002E-2</v>
      </c>
      <c r="AC146" s="523">
        <f t="shared" si="14"/>
        <v>0</v>
      </c>
      <c r="AD146" s="690" t="str">
        <f>AD64</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46" s="489" t="s">
        <v>259</v>
      </c>
      <c r="AF146" s="489"/>
      <c r="AG146" s="489" t="s">
        <v>158</v>
      </c>
    </row>
    <row r="147" spans="1:33" s="292" customFormat="1" ht="30" hidden="1" customHeight="1" thickBot="1">
      <c r="A147" s="290"/>
      <c r="B147" s="638" t="s">
        <v>4788</v>
      </c>
      <c r="C147" s="289">
        <v>2100058023117</v>
      </c>
      <c r="D147" s="289">
        <v>5802311</v>
      </c>
      <c r="E147" s="290" t="s">
        <v>4785</v>
      </c>
      <c r="F147" s="702" t="s">
        <v>4071</v>
      </c>
      <c r="G147" s="497"/>
      <c r="H147" s="259" t="s">
        <v>5003</v>
      </c>
      <c r="I147" s="259" t="s">
        <v>261</v>
      </c>
      <c r="J147" s="343" t="s">
        <v>262</v>
      </c>
      <c r="K147" s="295" t="s">
        <v>49</v>
      </c>
      <c r="L147" s="295"/>
      <c r="M147" s="305"/>
      <c r="N147" s="305"/>
      <c r="O147" s="386"/>
      <c r="P147" s="297">
        <v>1680</v>
      </c>
      <c r="Q147" s="612">
        <f t="shared" si="7"/>
        <v>0</v>
      </c>
      <c r="R147" s="387">
        <v>1680</v>
      </c>
      <c r="S147" s="616">
        <f t="shared" si="8"/>
        <v>0</v>
      </c>
      <c r="T147" s="616">
        <f t="shared" si="9"/>
        <v>0</v>
      </c>
      <c r="U147" s="389" t="e">
        <f t="shared" si="10"/>
        <v>#DIV/0!</v>
      </c>
      <c r="V147" s="299"/>
      <c r="W147" s="299"/>
      <c r="X147" s="299"/>
      <c r="Y147" s="299"/>
      <c r="Z147" s="299"/>
      <c r="AA147" s="299"/>
      <c r="AB147" s="300">
        <v>9.6000000000000002E-2</v>
      </c>
      <c r="AC147" s="523">
        <f t="shared" si="14"/>
        <v>0</v>
      </c>
      <c r="AD147" s="690" t="str">
        <f>AD64</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47" s="489" t="s">
        <v>259</v>
      </c>
      <c r="AF147" s="489"/>
      <c r="AG147" s="489" t="s">
        <v>158</v>
      </c>
    </row>
    <row r="148" spans="1:33" s="292" customFormat="1" ht="30" hidden="1" customHeight="1" thickBot="1">
      <c r="A148" s="290"/>
      <c r="B148" s="638" t="s">
        <v>4788</v>
      </c>
      <c r="C148" s="289">
        <v>2100058023124</v>
      </c>
      <c r="D148" s="289">
        <v>5802312</v>
      </c>
      <c r="E148" s="290" t="s">
        <v>4785</v>
      </c>
      <c r="F148" s="702" t="s">
        <v>4072</v>
      </c>
      <c r="G148" s="497"/>
      <c r="H148" s="259" t="s">
        <v>5004</v>
      </c>
      <c r="I148" s="259" t="s">
        <v>264</v>
      </c>
      <c r="J148" s="343" t="s">
        <v>265</v>
      </c>
      <c r="K148" s="295" t="s">
        <v>49</v>
      </c>
      <c r="L148" s="295"/>
      <c r="M148" s="305"/>
      <c r="N148" s="305"/>
      <c r="O148" s="386"/>
      <c r="P148" s="297">
        <v>1680</v>
      </c>
      <c r="Q148" s="612">
        <f t="shared" si="7"/>
        <v>0</v>
      </c>
      <c r="R148" s="387">
        <v>1680</v>
      </c>
      <c r="S148" s="616">
        <f t="shared" si="8"/>
        <v>0</v>
      </c>
      <c r="T148" s="616">
        <f t="shared" si="9"/>
        <v>0</v>
      </c>
      <c r="U148" s="389" t="e">
        <f t="shared" si="10"/>
        <v>#DIV/0!</v>
      </c>
      <c r="V148" s="299"/>
      <c r="W148" s="299"/>
      <c r="X148" s="299"/>
      <c r="Y148" s="299"/>
      <c r="Z148" s="299"/>
      <c r="AA148" s="299"/>
      <c r="AB148" s="300">
        <v>9.6000000000000002E-2</v>
      </c>
      <c r="AC148" s="523">
        <f t="shared" si="14"/>
        <v>0</v>
      </c>
      <c r="AD148" s="690" t="str">
        <f>AD65</f>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148" s="489" t="s">
        <v>259</v>
      </c>
      <c r="AF148" s="489"/>
      <c r="AG148" s="489" t="s">
        <v>158</v>
      </c>
    </row>
    <row r="149" spans="1:33" s="292" customFormat="1" ht="30" hidden="1" customHeight="1" thickBot="1">
      <c r="A149" s="290"/>
      <c r="B149" s="638" t="s">
        <v>4788</v>
      </c>
      <c r="C149" s="289">
        <v>2100058023131</v>
      </c>
      <c r="D149" s="289">
        <v>5802313</v>
      </c>
      <c r="E149" s="290" t="s">
        <v>4785</v>
      </c>
      <c r="F149" s="302" t="s">
        <v>363</v>
      </c>
      <c r="G149" s="497"/>
      <c r="H149" s="259" t="s">
        <v>5005</v>
      </c>
      <c r="I149" s="259"/>
      <c r="J149" s="343"/>
      <c r="K149" s="295" t="s">
        <v>49</v>
      </c>
      <c r="L149" s="295"/>
      <c r="M149" s="305"/>
      <c r="N149" s="305"/>
      <c r="O149" s="386"/>
      <c r="P149" s="297">
        <v>1680</v>
      </c>
      <c r="Q149" s="612">
        <f t="shared" si="7"/>
        <v>0</v>
      </c>
      <c r="R149" s="387">
        <v>1680</v>
      </c>
      <c r="S149" s="616">
        <f t="shared" si="8"/>
        <v>0</v>
      </c>
      <c r="T149" s="616">
        <f t="shared" si="9"/>
        <v>0</v>
      </c>
      <c r="U149" s="389" t="e">
        <f t="shared" si="10"/>
        <v>#DIV/0!</v>
      </c>
      <c r="V149" s="299"/>
      <c r="W149" s="299"/>
      <c r="X149" s="299"/>
      <c r="Y149" s="299"/>
      <c r="Z149" s="299"/>
      <c r="AA149" s="299"/>
      <c r="AB149" s="300">
        <v>9.6000000000000002E-2</v>
      </c>
      <c r="AC149" s="523">
        <f t="shared" si="14"/>
        <v>0</v>
      </c>
      <c r="AD149" s="690" t="str">
        <f>AD66</f>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149" s="489" t="s">
        <v>3431</v>
      </c>
      <c r="AF149" s="489" t="s">
        <v>136</v>
      </c>
      <c r="AG149" s="489" t="s">
        <v>3428</v>
      </c>
    </row>
    <row r="150" spans="1:33" s="292" customFormat="1" ht="30" hidden="1" customHeight="1" thickBot="1">
      <c r="A150" s="290"/>
      <c r="B150" s="638" t="s">
        <v>4789</v>
      </c>
      <c r="C150" s="289">
        <v>2100058023148</v>
      </c>
      <c r="D150" s="289">
        <v>5802314</v>
      </c>
      <c r="E150" s="290" t="s">
        <v>4785</v>
      </c>
      <c r="F150" s="702" t="s">
        <v>4073</v>
      </c>
      <c r="G150" s="497"/>
      <c r="H150" s="259" t="s">
        <v>5006</v>
      </c>
      <c r="I150" s="259" t="s">
        <v>271</v>
      </c>
      <c r="J150" s="343" t="s">
        <v>272</v>
      </c>
      <c r="K150" s="295" t="s">
        <v>63</v>
      </c>
      <c r="L150" s="295"/>
      <c r="M150" s="305"/>
      <c r="N150" s="305"/>
      <c r="O150" s="386"/>
      <c r="P150" s="297">
        <v>1680</v>
      </c>
      <c r="Q150" s="612">
        <f t="shared" si="7"/>
        <v>0</v>
      </c>
      <c r="R150" s="387">
        <v>1680</v>
      </c>
      <c r="S150" s="616">
        <f t="shared" si="8"/>
        <v>0</v>
      </c>
      <c r="T150" s="616">
        <f t="shared" si="9"/>
        <v>0</v>
      </c>
      <c r="U150" s="389" t="e">
        <f t="shared" si="10"/>
        <v>#DIV/0!</v>
      </c>
      <c r="V150" s="299"/>
      <c r="W150" s="299"/>
      <c r="X150" s="299"/>
      <c r="Y150" s="299"/>
      <c r="Z150" s="299"/>
      <c r="AA150" s="299"/>
      <c r="AB150" s="300">
        <v>9.6000000000000002E-2</v>
      </c>
      <c r="AC150" s="523">
        <f t="shared" si="14"/>
        <v>0</v>
      </c>
      <c r="AD150" s="690" t="str">
        <f>AD67</f>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150" s="489" t="s">
        <v>141</v>
      </c>
      <c r="AF150" s="489" t="s">
        <v>136</v>
      </c>
      <c r="AG150" s="489" t="s">
        <v>142</v>
      </c>
    </row>
    <row r="151" spans="1:33" s="292" customFormat="1" ht="20.100000000000001" hidden="1" customHeight="1" thickBot="1">
      <c r="A151" s="290"/>
      <c r="B151" s="638"/>
      <c r="C151" s="289">
        <v>4953035059825</v>
      </c>
      <c r="D151" s="302" t="s">
        <v>3157</v>
      </c>
      <c r="E151" s="290" t="s">
        <v>364</v>
      </c>
      <c r="F151" s="290" t="s">
        <v>3156</v>
      </c>
      <c r="G151" s="305" t="s">
        <v>5007</v>
      </c>
      <c r="H151" s="259" t="s">
        <v>4617</v>
      </c>
      <c r="I151" s="259" t="s">
        <v>365</v>
      </c>
      <c r="J151" s="519" t="s">
        <v>366</v>
      </c>
      <c r="K151" s="295" t="s">
        <v>277</v>
      </c>
      <c r="L151" s="295"/>
      <c r="M151" s="296">
        <v>30</v>
      </c>
      <c r="N151" s="296">
        <v>30</v>
      </c>
      <c r="O151" s="386"/>
      <c r="P151" s="297">
        <v>6344</v>
      </c>
      <c r="Q151" s="612">
        <f t="shared" si="7"/>
        <v>0</v>
      </c>
      <c r="R151" s="387">
        <v>5075</v>
      </c>
      <c r="S151" s="616">
        <f t="shared" si="8"/>
        <v>0</v>
      </c>
      <c r="T151" s="616">
        <f t="shared" si="9"/>
        <v>0</v>
      </c>
      <c r="U151" s="389" t="e">
        <f t="shared" si="10"/>
        <v>#DIV/0!</v>
      </c>
      <c r="V151" s="299"/>
      <c r="W151" s="299"/>
      <c r="X151" s="299"/>
      <c r="Y151" s="299"/>
      <c r="Z151" s="299"/>
      <c r="AA151" s="299" t="s">
        <v>367</v>
      </c>
      <c r="AB151" s="542">
        <v>0.125</v>
      </c>
      <c r="AC151" s="547">
        <f t="shared" ref="AC151:AC156" si="15">ROUND(O151*AB151,3)</f>
        <v>0</v>
      </c>
      <c r="AD151" s="499" t="s">
        <v>5008</v>
      </c>
      <c r="AE151" s="489" t="s">
        <v>368</v>
      </c>
      <c r="AF151" s="489" t="s">
        <v>369</v>
      </c>
      <c r="AG151" s="489" t="s">
        <v>370</v>
      </c>
    </row>
    <row r="152" spans="1:33" s="292" customFormat="1" ht="20.100000000000001" hidden="1" customHeight="1" thickBot="1">
      <c r="A152" s="290"/>
      <c r="B152" s="638"/>
      <c r="C152" s="289" t="s">
        <v>371</v>
      </c>
      <c r="D152" s="289" t="s">
        <v>3158</v>
      </c>
      <c r="E152" s="290" t="s">
        <v>364</v>
      </c>
      <c r="F152" s="290" t="s">
        <v>372</v>
      </c>
      <c r="G152" s="305" t="s">
        <v>5009</v>
      </c>
      <c r="H152" s="259" t="s">
        <v>4618</v>
      </c>
      <c r="I152" s="259" t="s">
        <v>373</v>
      </c>
      <c r="J152" s="519" t="s">
        <v>374</v>
      </c>
      <c r="K152" s="525" t="s">
        <v>277</v>
      </c>
      <c r="L152" s="525"/>
      <c r="M152" s="296">
        <v>30</v>
      </c>
      <c r="N152" s="296">
        <v>30</v>
      </c>
      <c r="O152" s="386"/>
      <c r="P152" s="297">
        <v>6344</v>
      </c>
      <c r="Q152" s="612">
        <f t="shared" si="7"/>
        <v>0</v>
      </c>
      <c r="R152" s="387">
        <v>5075</v>
      </c>
      <c r="S152" s="616">
        <f t="shared" si="8"/>
        <v>0</v>
      </c>
      <c r="T152" s="616">
        <f t="shared" si="9"/>
        <v>0</v>
      </c>
      <c r="U152" s="389" t="e">
        <f t="shared" si="10"/>
        <v>#DIV/0!</v>
      </c>
      <c r="V152" s="299"/>
      <c r="W152" s="299"/>
      <c r="X152" s="299"/>
      <c r="Y152" s="299"/>
      <c r="Z152" s="299"/>
      <c r="AA152" s="299" t="s">
        <v>367</v>
      </c>
      <c r="AB152" s="524">
        <v>0.125</v>
      </c>
      <c r="AC152" s="523">
        <f t="shared" si="15"/>
        <v>0</v>
      </c>
      <c r="AD152" s="501" t="s">
        <v>5010</v>
      </c>
      <c r="AE152" s="489" t="s">
        <v>368</v>
      </c>
      <c r="AF152" s="489" t="s">
        <v>369</v>
      </c>
      <c r="AG152" s="489" t="s">
        <v>370</v>
      </c>
    </row>
    <row r="153" spans="1:33" s="292" customFormat="1" ht="20.100000000000001" hidden="1" customHeight="1" thickBot="1">
      <c r="A153" s="290"/>
      <c r="B153" s="638"/>
      <c r="C153" s="289" t="s">
        <v>375</v>
      </c>
      <c r="D153" s="289" t="s">
        <v>3159</v>
      </c>
      <c r="E153" s="290" t="s">
        <v>364</v>
      </c>
      <c r="F153" s="290" t="s">
        <v>376</v>
      </c>
      <c r="G153" s="305" t="s">
        <v>5011</v>
      </c>
      <c r="H153" s="259" t="s">
        <v>4619</v>
      </c>
      <c r="I153" s="259" t="s">
        <v>377</v>
      </c>
      <c r="J153" s="519" t="s">
        <v>378</v>
      </c>
      <c r="K153" s="295" t="s">
        <v>277</v>
      </c>
      <c r="L153" s="295"/>
      <c r="M153" s="296">
        <v>30</v>
      </c>
      <c r="N153" s="296">
        <v>30</v>
      </c>
      <c r="O153" s="386"/>
      <c r="P153" s="297">
        <v>6344</v>
      </c>
      <c r="Q153" s="612">
        <f t="shared" si="7"/>
        <v>0</v>
      </c>
      <c r="R153" s="387">
        <v>5075</v>
      </c>
      <c r="S153" s="616">
        <f t="shared" si="8"/>
        <v>0</v>
      </c>
      <c r="T153" s="616">
        <f t="shared" si="9"/>
        <v>0</v>
      </c>
      <c r="U153" s="389" t="e">
        <f t="shared" si="10"/>
        <v>#DIV/0!</v>
      </c>
      <c r="V153" s="299"/>
      <c r="W153" s="299"/>
      <c r="X153" s="299"/>
      <c r="Y153" s="299"/>
      <c r="Z153" s="299"/>
      <c r="AA153" s="299" t="s">
        <v>367</v>
      </c>
      <c r="AB153" s="413">
        <v>0.125</v>
      </c>
      <c r="AC153" s="523">
        <f t="shared" si="15"/>
        <v>0</v>
      </c>
      <c r="AD153" s="499" t="s">
        <v>5012</v>
      </c>
      <c r="AE153" s="489" t="s">
        <v>368</v>
      </c>
      <c r="AF153" s="489" t="s">
        <v>369</v>
      </c>
      <c r="AG153" s="489" t="s">
        <v>370</v>
      </c>
    </row>
    <row r="154" spans="1:33" s="292" customFormat="1" ht="20.100000000000001" hidden="1" customHeight="1" thickBot="1">
      <c r="A154" s="290"/>
      <c r="B154" s="638"/>
      <c r="C154" s="289" t="s">
        <v>379</v>
      </c>
      <c r="D154" s="289" t="s">
        <v>3160</v>
      </c>
      <c r="E154" s="290" t="s">
        <v>364</v>
      </c>
      <c r="F154" s="290" t="s">
        <v>380</v>
      </c>
      <c r="G154" s="305" t="s">
        <v>5013</v>
      </c>
      <c r="H154" s="259" t="s">
        <v>5014</v>
      </c>
      <c r="I154" s="259" t="s">
        <v>381</v>
      </c>
      <c r="J154" s="519" t="s">
        <v>382</v>
      </c>
      <c r="K154" s="525" t="s">
        <v>277</v>
      </c>
      <c r="L154" s="525"/>
      <c r="M154" s="296">
        <v>30</v>
      </c>
      <c r="N154" s="296">
        <v>30</v>
      </c>
      <c r="O154" s="386"/>
      <c r="P154" s="297">
        <v>6344</v>
      </c>
      <c r="Q154" s="612">
        <f t="shared" si="7"/>
        <v>0</v>
      </c>
      <c r="R154" s="387">
        <v>5075</v>
      </c>
      <c r="S154" s="616">
        <f t="shared" si="8"/>
        <v>0</v>
      </c>
      <c r="T154" s="616">
        <f t="shared" si="9"/>
        <v>0</v>
      </c>
      <c r="U154" s="389" t="e">
        <f t="shared" si="10"/>
        <v>#DIV/0!</v>
      </c>
      <c r="V154" s="299"/>
      <c r="W154" s="299"/>
      <c r="X154" s="299"/>
      <c r="Y154" s="299"/>
      <c r="Z154" s="299"/>
      <c r="AA154" s="299" t="s">
        <v>367</v>
      </c>
      <c r="AB154" s="413">
        <v>0.125</v>
      </c>
      <c r="AC154" s="523">
        <f t="shared" si="15"/>
        <v>0</v>
      </c>
      <c r="AD154" s="499" t="s">
        <v>5015</v>
      </c>
      <c r="AE154" s="489" t="s">
        <v>368</v>
      </c>
      <c r="AF154" s="489" t="s">
        <v>369</v>
      </c>
      <c r="AG154" s="489" t="s">
        <v>370</v>
      </c>
    </row>
    <row r="155" spans="1:33" s="292" customFormat="1" ht="20.100000000000001" hidden="1" customHeight="1" thickBot="1">
      <c r="A155" s="290"/>
      <c r="B155" s="638"/>
      <c r="C155" s="289" t="s">
        <v>383</v>
      </c>
      <c r="D155" s="289" t="s">
        <v>3161</v>
      </c>
      <c r="E155" s="290" t="s">
        <v>364</v>
      </c>
      <c r="F155" s="290" t="s">
        <v>384</v>
      </c>
      <c r="G155" s="305" t="s">
        <v>5016</v>
      </c>
      <c r="H155" s="295" t="s">
        <v>5017</v>
      </c>
      <c r="I155" s="295" t="s">
        <v>385</v>
      </c>
      <c r="J155" s="519" t="s">
        <v>386</v>
      </c>
      <c r="K155" s="295" t="s">
        <v>277</v>
      </c>
      <c r="L155" s="295"/>
      <c r="M155" s="296">
        <v>30</v>
      </c>
      <c r="N155" s="296">
        <v>30</v>
      </c>
      <c r="O155" s="386"/>
      <c r="P155" s="297">
        <v>6344</v>
      </c>
      <c r="Q155" s="612">
        <f t="shared" si="7"/>
        <v>0</v>
      </c>
      <c r="R155" s="387">
        <v>5075</v>
      </c>
      <c r="S155" s="616">
        <f t="shared" si="8"/>
        <v>0</v>
      </c>
      <c r="T155" s="616">
        <f t="shared" si="9"/>
        <v>0</v>
      </c>
      <c r="U155" s="389" t="e">
        <f t="shared" si="10"/>
        <v>#DIV/0!</v>
      </c>
      <c r="V155" s="299"/>
      <c r="W155" s="299"/>
      <c r="X155" s="299"/>
      <c r="Y155" s="299"/>
      <c r="Z155" s="299"/>
      <c r="AA155" s="299" t="s">
        <v>367</v>
      </c>
      <c r="AB155" s="413">
        <v>0.125</v>
      </c>
      <c r="AC155" s="523">
        <f t="shared" si="15"/>
        <v>0</v>
      </c>
      <c r="AD155" s="499" t="s">
        <v>5018</v>
      </c>
      <c r="AE155" s="489" t="s">
        <v>368</v>
      </c>
      <c r="AF155" s="489" t="s">
        <v>369</v>
      </c>
      <c r="AG155" s="489" t="s">
        <v>370</v>
      </c>
    </row>
    <row r="156" spans="1:33" s="292" customFormat="1" ht="20.100000000000001" hidden="1" customHeight="1" thickBot="1">
      <c r="A156" s="290"/>
      <c r="B156" s="638"/>
      <c r="C156" s="302" t="s">
        <v>387</v>
      </c>
      <c r="D156" s="302"/>
      <c r="E156" s="290" t="s">
        <v>364</v>
      </c>
      <c r="F156" s="290" t="s">
        <v>388</v>
      </c>
      <c r="G156" s="305" t="s">
        <v>5019</v>
      </c>
      <c r="H156" s="295" t="s">
        <v>5020</v>
      </c>
      <c r="I156" s="295" t="s">
        <v>389</v>
      </c>
      <c r="J156" s="519" t="s">
        <v>390</v>
      </c>
      <c r="K156" s="295" t="s">
        <v>277</v>
      </c>
      <c r="L156" s="295"/>
      <c r="M156" s="296">
        <v>30</v>
      </c>
      <c r="N156" s="296">
        <v>30</v>
      </c>
      <c r="O156" s="386"/>
      <c r="P156" s="297">
        <v>6344</v>
      </c>
      <c r="Q156" s="612">
        <f t="shared" si="7"/>
        <v>0</v>
      </c>
      <c r="R156" s="387">
        <v>5075</v>
      </c>
      <c r="S156" s="616">
        <f t="shared" si="8"/>
        <v>0</v>
      </c>
      <c r="T156" s="616">
        <f t="shared" si="9"/>
        <v>0</v>
      </c>
      <c r="U156" s="389" t="e">
        <f t="shared" si="10"/>
        <v>#DIV/0!</v>
      </c>
      <c r="V156" s="299"/>
      <c r="W156" s="299"/>
      <c r="X156" s="299"/>
      <c r="Y156" s="299"/>
      <c r="Z156" s="299"/>
      <c r="AA156" s="299" t="s">
        <v>367</v>
      </c>
      <c r="AB156" s="542">
        <v>0.125</v>
      </c>
      <c r="AC156" s="547">
        <f t="shared" si="15"/>
        <v>0</v>
      </c>
      <c r="AD156" s="499" t="s">
        <v>5021</v>
      </c>
      <c r="AE156" s="489" t="s">
        <v>368</v>
      </c>
      <c r="AF156" s="489" t="s">
        <v>369</v>
      </c>
      <c r="AG156" s="489" t="s">
        <v>370</v>
      </c>
    </row>
    <row r="157" spans="1:33" s="292" customFormat="1" ht="20.100000000000001" hidden="1" customHeight="1" thickBot="1">
      <c r="A157" s="296"/>
      <c r="B157" s="631"/>
      <c r="C157" s="294" t="s">
        <v>391</v>
      </c>
      <c r="D157" s="294"/>
      <c r="E157" s="290" t="s">
        <v>364</v>
      </c>
      <c r="F157" s="290" t="s">
        <v>392</v>
      </c>
      <c r="G157" s="305"/>
      <c r="H157" s="613" t="s">
        <v>4141</v>
      </c>
      <c r="I157" s="295" t="s">
        <v>393</v>
      </c>
      <c r="J157" s="519" t="s">
        <v>394</v>
      </c>
      <c r="K157" s="525" t="s">
        <v>36</v>
      </c>
      <c r="L157" s="525"/>
      <c r="M157" s="296">
        <v>30</v>
      </c>
      <c r="N157" s="296">
        <v>30</v>
      </c>
      <c r="O157" s="386"/>
      <c r="P157" s="297">
        <v>2250</v>
      </c>
      <c r="Q157" s="612">
        <f t="shared" si="7"/>
        <v>0</v>
      </c>
      <c r="R157" s="387">
        <v>1800</v>
      </c>
      <c r="S157" s="616">
        <f t="shared" si="8"/>
        <v>0</v>
      </c>
      <c r="T157" s="616">
        <f>Q157-S157</f>
        <v>0</v>
      </c>
      <c r="U157" s="389" t="e">
        <f t="shared" si="10"/>
        <v>#DIV/0!</v>
      </c>
      <c r="V157" s="299"/>
      <c r="W157" s="299"/>
      <c r="X157" s="299"/>
      <c r="Y157" s="299"/>
      <c r="Z157" s="299"/>
      <c r="AA157" s="299" t="s">
        <v>395</v>
      </c>
      <c r="AB157" s="413">
        <v>0.20100000000000001</v>
      </c>
      <c r="AC157" s="523">
        <f>ROUND(O157*AB157,3)</f>
        <v>0</v>
      </c>
      <c r="AD157" s="499" t="s">
        <v>4239</v>
      </c>
      <c r="AE157" s="489" t="s">
        <v>396</v>
      </c>
      <c r="AF157" s="489" t="s">
        <v>369</v>
      </c>
      <c r="AG157" s="489" t="s">
        <v>370</v>
      </c>
    </row>
    <row r="158" spans="1:33" s="292" customFormat="1" ht="20.100000000000001" hidden="1" customHeight="1" thickBot="1">
      <c r="A158" s="290"/>
      <c r="B158" s="638"/>
      <c r="C158" s="289" t="s">
        <v>397</v>
      </c>
      <c r="D158" s="289"/>
      <c r="E158" s="290" t="s">
        <v>364</v>
      </c>
      <c r="F158" s="290" t="s">
        <v>398</v>
      </c>
      <c r="G158" s="305"/>
      <c r="H158" s="931" t="s">
        <v>6516</v>
      </c>
      <c r="I158" s="295" t="s">
        <v>399</v>
      </c>
      <c r="J158" s="519" t="s">
        <v>400</v>
      </c>
      <c r="K158" s="295" t="s">
        <v>43</v>
      </c>
      <c r="L158" s="295"/>
      <c r="M158" s="296">
        <v>30</v>
      </c>
      <c r="N158" s="296">
        <v>30</v>
      </c>
      <c r="O158" s="386"/>
      <c r="P158" s="297">
        <v>1688</v>
      </c>
      <c r="Q158" s="612">
        <f t="shared" si="7"/>
        <v>0</v>
      </c>
      <c r="R158" s="387">
        <v>1350</v>
      </c>
      <c r="S158" s="616">
        <f t="shared" si="8"/>
        <v>0</v>
      </c>
      <c r="T158" s="616">
        <f t="shared" si="9"/>
        <v>0</v>
      </c>
      <c r="U158" s="389" t="e">
        <f t="shared" si="10"/>
        <v>#DIV/0!</v>
      </c>
      <c r="V158" s="299"/>
      <c r="W158" s="299"/>
      <c r="X158" s="299"/>
      <c r="Y158" s="299"/>
      <c r="Z158" s="299"/>
      <c r="AA158" s="299" t="s">
        <v>401</v>
      </c>
      <c r="AB158" s="300">
        <v>0.27600000000000002</v>
      </c>
      <c r="AC158" s="385">
        <f>ROUND(O158*AB158,3)</f>
        <v>0</v>
      </c>
      <c r="AD158" s="499" t="s">
        <v>4240</v>
      </c>
      <c r="AE158" s="489" t="s">
        <v>402</v>
      </c>
      <c r="AF158" s="489" t="s">
        <v>369</v>
      </c>
      <c r="AG158" s="489" t="s">
        <v>370</v>
      </c>
    </row>
    <row r="159" spans="1:33" s="292" customFormat="1" ht="20.100000000000001" hidden="1" customHeight="1" thickBot="1">
      <c r="A159" s="290"/>
      <c r="B159" s="638"/>
      <c r="C159" s="289" t="s">
        <v>403</v>
      </c>
      <c r="D159" s="289"/>
      <c r="E159" s="290" t="s">
        <v>364</v>
      </c>
      <c r="F159" s="290" t="s">
        <v>404</v>
      </c>
      <c r="G159" s="305"/>
      <c r="H159" s="295" t="s">
        <v>5022</v>
      </c>
      <c r="I159" s="295" t="s">
        <v>405</v>
      </c>
      <c r="J159" s="519" t="s">
        <v>406</v>
      </c>
      <c r="K159" s="295" t="s">
        <v>49</v>
      </c>
      <c r="L159" s="295"/>
      <c r="M159" s="296">
        <v>30</v>
      </c>
      <c r="N159" s="296">
        <v>30</v>
      </c>
      <c r="O159" s="386">
        <v>30</v>
      </c>
      <c r="P159" s="297">
        <v>1875</v>
      </c>
      <c r="Q159" s="612">
        <f t="shared" ref="Q159:Q222" si="16">O159*P159</f>
        <v>56250</v>
      </c>
      <c r="R159" s="387">
        <v>1500</v>
      </c>
      <c r="S159" s="616">
        <f t="shared" si="8"/>
        <v>45000</v>
      </c>
      <c r="T159" s="616">
        <f t="shared" si="9"/>
        <v>11250</v>
      </c>
      <c r="U159" s="389">
        <f t="shared" si="10"/>
        <v>0.2</v>
      </c>
      <c r="V159" s="299"/>
      <c r="W159" s="299"/>
      <c r="X159" s="299"/>
      <c r="Y159" s="299"/>
      <c r="Z159" s="299"/>
      <c r="AA159" s="299" t="s">
        <v>407</v>
      </c>
      <c r="AB159" s="300">
        <v>0.21</v>
      </c>
      <c r="AC159" s="385">
        <f t="shared" ref="AC159:AC189" si="17">ROUND(O159*AB159,3)</f>
        <v>6.3</v>
      </c>
      <c r="AD159" s="499" t="s">
        <v>5023</v>
      </c>
      <c r="AE159" s="489" t="s">
        <v>408</v>
      </c>
      <c r="AF159" s="489" t="s">
        <v>369</v>
      </c>
      <c r="AG159" s="489" t="s">
        <v>370</v>
      </c>
    </row>
    <row r="160" spans="1:33" s="292" customFormat="1" ht="20.100000000000001" hidden="1" customHeight="1" thickBot="1">
      <c r="A160" s="296"/>
      <c r="B160" s="631"/>
      <c r="C160" s="294" t="s">
        <v>409</v>
      </c>
      <c r="D160" s="294"/>
      <c r="E160" s="290" t="s">
        <v>364</v>
      </c>
      <c r="F160" s="290" t="s">
        <v>410</v>
      </c>
      <c r="G160" s="305"/>
      <c r="H160" s="295" t="s">
        <v>5024</v>
      </c>
      <c r="I160" s="295" t="s">
        <v>411</v>
      </c>
      <c r="J160" s="519" t="s">
        <v>412</v>
      </c>
      <c r="K160" s="295" t="s">
        <v>226</v>
      </c>
      <c r="L160" s="295"/>
      <c r="M160" s="296">
        <v>30</v>
      </c>
      <c r="N160" s="296">
        <v>30</v>
      </c>
      <c r="O160" s="386"/>
      <c r="P160" s="297">
        <v>2188</v>
      </c>
      <c r="Q160" s="612">
        <f t="shared" si="16"/>
        <v>0</v>
      </c>
      <c r="R160" s="387">
        <v>1750</v>
      </c>
      <c r="S160" s="616">
        <f t="shared" si="8"/>
        <v>0</v>
      </c>
      <c r="T160" s="616">
        <f t="shared" si="9"/>
        <v>0</v>
      </c>
      <c r="U160" s="389" t="e">
        <f t="shared" si="10"/>
        <v>#DIV/0!</v>
      </c>
      <c r="V160" s="299"/>
      <c r="W160" s="299"/>
      <c r="X160" s="299"/>
      <c r="Y160" s="299"/>
      <c r="Z160" s="299"/>
      <c r="AA160" s="299" t="s">
        <v>413</v>
      </c>
      <c r="AB160" s="300">
        <v>0.14299999999999999</v>
      </c>
      <c r="AC160" s="385">
        <f t="shared" si="17"/>
        <v>0</v>
      </c>
      <c r="AD160" s="499" t="s">
        <v>5025</v>
      </c>
      <c r="AE160" s="489" t="s">
        <v>414</v>
      </c>
      <c r="AF160" s="489" t="s">
        <v>369</v>
      </c>
      <c r="AG160" s="489" t="s">
        <v>415</v>
      </c>
    </row>
    <row r="161" spans="1:33" s="292" customFormat="1" ht="20.100000000000001" hidden="1" customHeight="1" thickBot="1">
      <c r="A161" s="290"/>
      <c r="B161" s="638"/>
      <c r="C161" s="289" t="s">
        <v>416</v>
      </c>
      <c r="D161" s="289"/>
      <c r="E161" s="290" t="s">
        <v>364</v>
      </c>
      <c r="F161" s="290" t="s">
        <v>417</v>
      </c>
      <c r="G161" s="305"/>
      <c r="H161" s="295" t="s">
        <v>5026</v>
      </c>
      <c r="I161" s="295" t="s">
        <v>418</v>
      </c>
      <c r="J161" s="519" t="s">
        <v>419</v>
      </c>
      <c r="K161" s="295" t="s">
        <v>162</v>
      </c>
      <c r="L161" s="295"/>
      <c r="M161" s="296">
        <v>30</v>
      </c>
      <c r="N161" s="296">
        <v>30</v>
      </c>
      <c r="O161" s="386">
        <v>30</v>
      </c>
      <c r="P161" s="297">
        <v>3000</v>
      </c>
      <c r="Q161" s="612">
        <f t="shared" si="16"/>
        <v>90000</v>
      </c>
      <c r="R161" s="387">
        <v>2400</v>
      </c>
      <c r="S161" s="616">
        <f t="shared" si="8"/>
        <v>72000</v>
      </c>
      <c r="T161" s="616">
        <f t="shared" si="9"/>
        <v>18000</v>
      </c>
      <c r="U161" s="389">
        <f t="shared" si="10"/>
        <v>0.2</v>
      </c>
      <c r="V161" s="299"/>
      <c r="W161" s="299"/>
      <c r="X161" s="299"/>
      <c r="Y161" s="299"/>
      <c r="Z161" s="299"/>
      <c r="AA161" s="299" t="s">
        <v>420</v>
      </c>
      <c r="AB161" s="413">
        <v>0.10100000000000001</v>
      </c>
      <c r="AC161" s="523">
        <f t="shared" si="17"/>
        <v>3.03</v>
      </c>
      <c r="AD161" s="499" t="s">
        <v>5027</v>
      </c>
      <c r="AE161" s="489" t="s">
        <v>408</v>
      </c>
      <c r="AF161" s="489" t="s">
        <v>369</v>
      </c>
      <c r="AG161" s="489" t="s">
        <v>370</v>
      </c>
    </row>
    <row r="162" spans="1:33" s="292" customFormat="1" ht="20.100000000000001" hidden="1" customHeight="1" thickBot="1">
      <c r="A162" s="296"/>
      <c r="B162" s="631"/>
      <c r="C162" s="289" t="s">
        <v>421</v>
      </c>
      <c r="D162" s="289"/>
      <c r="E162" s="290" t="s">
        <v>364</v>
      </c>
      <c r="F162" s="290" t="s">
        <v>422</v>
      </c>
      <c r="G162" s="305"/>
      <c r="H162" s="306" t="s">
        <v>3923</v>
      </c>
      <c r="I162" s="306" t="s">
        <v>423</v>
      </c>
      <c r="J162" s="519" t="s">
        <v>424</v>
      </c>
      <c r="K162" s="295" t="s">
        <v>284</v>
      </c>
      <c r="L162" s="295"/>
      <c r="M162" s="296">
        <v>30</v>
      </c>
      <c r="N162" s="296">
        <v>30</v>
      </c>
      <c r="O162" s="386"/>
      <c r="P162" s="297">
        <v>1563</v>
      </c>
      <c r="Q162" s="612">
        <f t="shared" si="16"/>
        <v>0</v>
      </c>
      <c r="R162" s="387">
        <v>1250</v>
      </c>
      <c r="S162" s="616">
        <f t="shared" si="8"/>
        <v>0</v>
      </c>
      <c r="T162" s="616">
        <f t="shared" si="9"/>
        <v>0</v>
      </c>
      <c r="U162" s="389" t="e">
        <f t="shared" si="10"/>
        <v>#DIV/0!</v>
      </c>
      <c r="V162" s="299"/>
      <c r="W162" s="299"/>
      <c r="X162" s="299"/>
      <c r="Y162" s="299"/>
      <c r="Z162" s="299"/>
      <c r="AA162" s="299" t="s">
        <v>425</v>
      </c>
      <c r="AB162" s="413">
        <v>0.05</v>
      </c>
      <c r="AC162" s="523">
        <f t="shared" si="17"/>
        <v>0</v>
      </c>
      <c r="AD162" s="501" t="s">
        <v>5028</v>
      </c>
      <c r="AE162" s="489" t="s">
        <v>3774</v>
      </c>
      <c r="AF162" s="489" t="s">
        <v>427</v>
      </c>
      <c r="AG162" s="489" t="s">
        <v>370</v>
      </c>
    </row>
    <row r="163" spans="1:33" s="292" customFormat="1" ht="30" hidden="1" customHeight="1" thickBot="1">
      <c r="A163" s="296"/>
      <c r="B163" s="631"/>
      <c r="C163" s="289" t="s">
        <v>3903</v>
      </c>
      <c r="D163" s="289"/>
      <c r="E163" s="290" t="s">
        <v>364</v>
      </c>
      <c r="F163" s="290" t="s">
        <v>3914</v>
      </c>
      <c r="G163" s="305"/>
      <c r="H163" s="930" t="s">
        <v>6820</v>
      </c>
      <c r="I163" s="306" t="s">
        <v>3972</v>
      </c>
      <c r="J163" s="519" t="s">
        <v>3971</v>
      </c>
      <c r="K163" s="613" t="s">
        <v>461</v>
      </c>
      <c r="L163" s="295"/>
      <c r="M163" s="296"/>
      <c r="N163" s="296"/>
      <c r="O163" s="386">
        <v>30</v>
      </c>
      <c r="P163" s="297">
        <v>4375</v>
      </c>
      <c r="Q163" s="612">
        <f t="shared" si="16"/>
        <v>131250</v>
      </c>
      <c r="R163" s="387">
        <v>3500</v>
      </c>
      <c r="S163" s="616">
        <f t="shared" ref="S163:S170" si="18">O163*R163</f>
        <v>105000</v>
      </c>
      <c r="T163" s="616">
        <f t="shared" si="9"/>
        <v>26250</v>
      </c>
      <c r="U163" s="389">
        <f t="shared" ref="U163:U170" si="19">T163/Q163</f>
        <v>0.2</v>
      </c>
      <c r="V163" s="299"/>
      <c r="W163" s="299"/>
      <c r="X163" s="299"/>
      <c r="Y163" s="299"/>
      <c r="Z163" s="299"/>
      <c r="AA163" s="299"/>
      <c r="AB163" s="413">
        <v>0.33700000000000002</v>
      </c>
      <c r="AC163" s="523">
        <f t="shared" si="17"/>
        <v>10.11</v>
      </c>
      <c r="AD163" s="500" t="s">
        <v>4241</v>
      </c>
      <c r="AE163" s="489" t="s">
        <v>4115</v>
      </c>
      <c r="AF163" s="489" t="s">
        <v>364</v>
      </c>
      <c r="AG163" s="489" t="s">
        <v>370</v>
      </c>
    </row>
    <row r="164" spans="1:33" s="292" customFormat="1" ht="30" hidden="1" customHeight="1" thickBot="1">
      <c r="A164" s="296"/>
      <c r="B164" s="631"/>
      <c r="C164" s="289" t="s">
        <v>3904</v>
      </c>
      <c r="D164" s="289"/>
      <c r="E164" s="290" t="s">
        <v>364</v>
      </c>
      <c r="F164" s="290" t="s">
        <v>3913</v>
      </c>
      <c r="G164" s="305"/>
      <c r="H164" s="306" t="s">
        <v>5029</v>
      </c>
      <c r="I164" s="306" t="s">
        <v>3972</v>
      </c>
      <c r="J164" s="519" t="s">
        <v>3971</v>
      </c>
      <c r="K164" s="613" t="s">
        <v>461</v>
      </c>
      <c r="L164" s="295"/>
      <c r="M164" s="296"/>
      <c r="N164" s="296"/>
      <c r="O164" s="386">
        <v>30</v>
      </c>
      <c r="P164" s="297">
        <v>2406.2499999999995</v>
      </c>
      <c r="Q164" s="612">
        <f t="shared" si="16"/>
        <v>72187.499999999985</v>
      </c>
      <c r="R164" s="387">
        <v>1924.9999999999998</v>
      </c>
      <c r="S164" s="616">
        <f t="shared" si="18"/>
        <v>57749.999999999993</v>
      </c>
      <c r="T164" s="616">
        <f t="shared" si="9"/>
        <v>14437.499999999993</v>
      </c>
      <c r="U164" s="389">
        <f t="shared" si="19"/>
        <v>0.19999999999999993</v>
      </c>
      <c r="V164" s="299"/>
      <c r="W164" s="299"/>
      <c r="X164" s="299"/>
      <c r="Y164" s="299"/>
      <c r="Z164" s="299"/>
      <c r="AA164" s="299"/>
      <c r="AB164" s="413">
        <v>0.184</v>
      </c>
      <c r="AC164" s="523">
        <f t="shared" si="17"/>
        <v>5.52</v>
      </c>
      <c r="AD164" s="500" t="s">
        <v>4241</v>
      </c>
      <c r="AE164" s="489" t="s">
        <v>4115</v>
      </c>
      <c r="AF164" s="489" t="s">
        <v>364</v>
      </c>
      <c r="AG164" s="489" t="s">
        <v>370</v>
      </c>
    </row>
    <row r="165" spans="1:33" s="292" customFormat="1" ht="30" hidden="1" customHeight="1" thickBot="1">
      <c r="A165" s="296"/>
      <c r="B165" s="631"/>
      <c r="C165" s="289" t="s">
        <v>3905</v>
      </c>
      <c r="D165" s="289"/>
      <c r="E165" s="290" t="s">
        <v>364</v>
      </c>
      <c r="F165" s="290" t="s">
        <v>3915</v>
      </c>
      <c r="G165" s="305"/>
      <c r="H165" s="930" t="s">
        <v>6819</v>
      </c>
      <c r="I165" s="306" t="s">
        <v>3974</v>
      </c>
      <c r="J165" s="519" t="s">
        <v>3973</v>
      </c>
      <c r="K165" s="613" t="s">
        <v>461</v>
      </c>
      <c r="L165" s="295"/>
      <c r="M165" s="296"/>
      <c r="N165" s="296"/>
      <c r="O165" s="386">
        <v>30</v>
      </c>
      <c r="P165" s="297">
        <v>4812.4999999999991</v>
      </c>
      <c r="Q165" s="612">
        <f t="shared" si="16"/>
        <v>144374.99999999997</v>
      </c>
      <c r="R165" s="387">
        <v>3849.9999999999995</v>
      </c>
      <c r="S165" s="616">
        <f t="shared" si="18"/>
        <v>115499.99999999999</v>
      </c>
      <c r="T165" s="616">
        <f t="shared" si="9"/>
        <v>28874.999999999985</v>
      </c>
      <c r="U165" s="389">
        <f t="shared" si="19"/>
        <v>0.19999999999999993</v>
      </c>
      <c r="V165" s="299"/>
      <c r="W165" s="299"/>
      <c r="X165" s="299"/>
      <c r="Y165" s="299"/>
      <c r="Z165" s="299"/>
      <c r="AA165" s="299"/>
      <c r="AB165" s="413">
        <v>0.34</v>
      </c>
      <c r="AC165" s="523">
        <f t="shared" si="17"/>
        <v>10.199999999999999</v>
      </c>
      <c r="AD165" s="500" t="s">
        <v>4242</v>
      </c>
      <c r="AE165" s="489" t="s">
        <v>4115</v>
      </c>
      <c r="AF165" s="489" t="s">
        <v>364</v>
      </c>
      <c r="AG165" s="489" t="s">
        <v>370</v>
      </c>
    </row>
    <row r="166" spans="1:33" s="292" customFormat="1" ht="30" hidden="1" customHeight="1" thickBot="1">
      <c r="A166" s="296"/>
      <c r="B166" s="631"/>
      <c r="C166" s="289" t="s">
        <v>3906</v>
      </c>
      <c r="D166" s="289"/>
      <c r="E166" s="290" t="s">
        <v>364</v>
      </c>
      <c r="F166" s="290" t="s">
        <v>3916</v>
      </c>
      <c r="G166" s="305"/>
      <c r="H166" s="930" t="s">
        <v>6822</v>
      </c>
      <c r="I166" s="306" t="s">
        <v>3976</v>
      </c>
      <c r="J166" s="519" t="s">
        <v>3975</v>
      </c>
      <c r="K166" s="613" t="s">
        <v>461</v>
      </c>
      <c r="L166" s="295"/>
      <c r="M166" s="296"/>
      <c r="N166" s="296"/>
      <c r="O166" s="386"/>
      <c r="P166" s="297">
        <v>3062.5</v>
      </c>
      <c r="Q166" s="612">
        <f t="shared" si="16"/>
        <v>0</v>
      </c>
      <c r="R166" s="387">
        <v>2450</v>
      </c>
      <c r="S166" s="616">
        <f t="shared" si="18"/>
        <v>0</v>
      </c>
      <c r="T166" s="616">
        <f t="shared" si="9"/>
        <v>0</v>
      </c>
      <c r="U166" s="389" t="e">
        <f t="shared" si="19"/>
        <v>#DIV/0!</v>
      </c>
      <c r="V166" s="299"/>
      <c r="W166" s="299"/>
      <c r="X166" s="299"/>
      <c r="Y166" s="299"/>
      <c r="Z166" s="299"/>
      <c r="AA166" s="299"/>
      <c r="AB166" s="413">
        <v>0.27</v>
      </c>
      <c r="AC166" s="523">
        <f t="shared" si="17"/>
        <v>0</v>
      </c>
      <c r="AD166" s="500" t="s">
        <v>4243</v>
      </c>
      <c r="AE166" s="987" t="s">
        <v>6625</v>
      </c>
      <c r="AF166" s="489" t="s">
        <v>364</v>
      </c>
      <c r="AG166" s="489" t="s">
        <v>370</v>
      </c>
    </row>
    <row r="167" spans="1:33" s="292" customFormat="1" ht="30" hidden="1" customHeight="1" thickBot="1">
      <c r="A167" s="296"/>
      <c r="B167" s="631"/>
      <c r="C167" s="289" t="s">
        <v>3907</v>
      </c>
      <c r="D167" s="289"/>
      <c r="E167" s="290" t="s">
        <v>364</v>
      </c>
      <c r="F167" s="290" t="s">
        <v>3917</v>
      </c>
      <c r="G167" s="305"/>
      <c r="H167" s="930" t="s">
        <v>6823</v>
      </c>
      <c r="I167" s="306" t="s">
        <v>3978</v>
      </c>
      <c r="J167" s="519" t="s">
        <v>3977</v>
      </c>
      <c r="K167" s="613" t="s">
        <v>107</v>
      </c>
      <c r="L167" s="295"/>
      <c r="M167" s="296"/>
      <c r="N167" s="296"/>
      <c r="O167" s="386">
        <v>30</v>
      </c>
      <c r="P167" s="297">
        <v>2187.5</v>
      </c>
      <c r="Q167" s="612">
        <f t="shared" si="16"/>
        <v>65625</v>
      </c>
      <c r="R167" s="387">
        <v>1750</v>
      </c>
      <c r="S167" s="616">
        <f t="shared" si="18"/>
        <v>52500</v>
      </c>
      <c r="T167" s="616">
        <f t="shared" si="9"/>
        <v>13125</v>
      </c>
      <c r="U167" s="389">
        <f t="shared" si="19"/>
        <v>0.2</v>
      </c>
      <c r="V167" s="299"/>
      <c r="W167" s="299"/>
      <c r="X167" s="299"/>
      <c r="Y167" s="299"/>
      <c r="Z167" s="299"/>
      <c r="AA167" s="299"/>
      <c r="AB167" s="413">
        <v>0.14599999999999999</v>
      </c>
      <c r="AC167" s="523">
        <f t="shared" si="17"/>
        <v>4.38</v>
      </c>
      <c r="AD167" s="500" t="s">
        <v>4244</v>
      </c>
      <c r="AE167" s="987" t="s">
        <v>6626</v>
      </c>
      <c r="AF167" s="489" t="s">
        <v>364</v>
      </c>
      <c r="AG167" s="489" t="s">
        <v>370</v>
      </c>
    </row>
    <row r="168" spans="1:33" s="292" customFormat="1" ht="30" hidden="1" customHeight="1" thickBot="1">
      <c r="A168" s="296"/>
      <c r="B168" s="631"/>
      <c r="C168" s="289" t="s">
        <v>3908</v>
      </c>
      <c r="D168" s="289"/>
      <c r="E168" s="290" t="s">
        <v>364</v>
      </c>
      <c r="F168" s="290" t="s">
        <v>3918</v>
      </c>
      <c r="G168" s="305"/>
      <c r="H168" s="930" t="s">
        <v>6824</v>
      </c>
      <c r="I168" s="306" t="s">
        <v>3980</v>
      </c>
      <c r="J168" s="519" t="s">
        <v>3979</v>
      </c>
      <c r="K168" s="613" t="s">
        <v>107</v>
      </c>
      <c r="L168" s="295"/>
      <c r="M168" s="296"/>
      <c r="N168" s="296"/>
      <c r="O168" s="386"/>
      <c r="P168" s="704">
        <v>2187.5</v>
      </c>
      <c r="Q168" s="520">
        <f t="shared" si="16"/>
        <v>0</v>
      </c>
      <c r="R168" s="387">
        <v>1750</v>
      </c>
      <c r="S168" s="616">
        <f t="shared" si="18"/>
        <v>0</v>
      </c>
      <c r="T168" s="616">
        <f t="shared" si="9"/>
        <v>0</v>
      </c>
      <c r="U168" s="389" t="e">
        <f t="shared" si="19"/>
        <v>#DIV/0!</v>
      </c>
      <c r="V168" s="299"/>
      <c r="W168" s="299"/>
      <c r="X168" s="299"/>
      <c r="Y168" s="299"/>
      <c r="Z168" s="299"/>
      <c r="AA168" s="299"/>
      <c r="AB168" s="413">
        <v>0.151</v>
      </c>
      <c r="AC168" s="523">
        <f t="shared" si="17"/>
        <v>0</v>
      </c>
      <c r="AD168" s="500" t="s">
        <v>4245</v>
      </c>
      <c r="AE168" s="983" t="s">
        <v>6626</v>
      </c>
      <c r="AF168" s="489" t="s">
        <v>364</v>
      </c>
      <c r="AG168" s="489" t="s">
        <v>370</v>
      </c>
    </row>
    <row r="169" spans="1:33" s="292" customFormat="1" ht="30" hidden="1" customHeight="1" thickBot="1">
      <c r="A169" s="296"/>
      <c r="B169" s="631"/>
      <c r="C169" s="289" t="s">
        <v>3909</v>
      </c>
      <c r="D169" s="289"/>
      <c r="E169" s="290" t="s">
        <v>364</v>
      </c>
      <c r="F169" s="290" t="s">
        <v>3919</v>
      </c>
      <c r="G169" s="305"/>
      <c r="H169" s="930" t="s">
        <v>6821</v>
      </c>
      <c r="I169" s="306" t="s">
        <v>3982</v>
      </c>
      <c r="J169" s="519" t="s">
        <v>3981</v>
      </c>
      <c r="K169" s="613" t="s">
        <v>107</v>
      </c>
      <c r="L169" s="295"/>
      <c r="M169" s="296"/>
      <c r="N169" s="296"/>
      <c r="O169" s="386"/>
      <c r="P169" s="704">
        <v>2187.5</v>
      </c>
      <c r="Q169" s="520">
        <f t="shared" si="16"/>
        <v>0</v>
      </c>
      <c r="R169" s="387">
        <v>1750</v>
      </c>
      <c r="S169" s="616">
        <f t="shared" si="18"/>
        <v>0</v>
      </c>
      <c r="T169" s="616">
        <f t="shared" si="9"/>
        <v>0</v>
      </c>
      <c r="U169" s="389" t="e">
        <f t="shared" si="19"/>
        <v>#DIV/0!</v>
      </c>
      <c r="V169" s="299"/>
      <c r="W169" s="299"/>
      <c r="X169" s="299"/>
      <c r="Y169" s="299"/>
      <c r="Z169" s="299"/>
      <c r="AA169" s="299"/>
      <c r="AB169" s="413">
        <v>0.27700000000000002</v>
      </c>
      <c r="AC169" s="523">
        <f t="shared" si="17"/>
        <v>0</v>
      </c>
      <c r="AD169" s="500" t="s">
        <v>4246</v>
      </c>
      <c r="AE169" s="1003" t="s">
        <v>6626</v>
      </c>
      <c r="AF169" s="489" t="s">
        <v>364</v>
      </c>
      <c r="AG169" s="489" t="s">
        <v>370</v>
      </c>
    </row>
    <row r="170" spans="1:33" s="292" customFormat="1" ht="30" hidden="1" customHeight="1" thickBot="1">
      <c r="A170" s="296"/>
      <c r="B170" s="631"/>
      <c r="C170" s="289" t="s">
        <v>3910</v>
      </c>
      <c r="D170" s="289"/>
      <c r="E170" s="290" t="s">
        <v>364</v>
      </c>
      <c r="F170" s="290" t="s">
        <v>3920</v>
      </c>
      <c r="G170" s="305"/>
      <c r="H170" s="930" t="s">
        <v>6825</v>
      </c>
      <c r="I170" s="306" t="s">
        <v>3984</v>
      </c>
      <c r="J170" s="519" t="s">
        <v>3983</v>
      </c>
      <c r="K170" s="295" t="s">
        <v>36</v>
      </c>
      <c r="L170" s="295"/>
      <c r="M170" s="296"/>
      <c r="N170" s="296"/>
      <c r="O170" s="386"/>
      <c r="P170" s="704">
        <v>2406.2499999999995</v>
      </c>
      <c r="Q170" s="520">
        <f t="shared" si="16"/>
        <v>0</v>
      </c>
      <c r="R170" s="387">
        <v>1924.9999999999998</v>
      </c>
      <c r="S170" s="616">
        <f t="shared" si="18"/>
        <v>0</v>
      </c>
      <c r="T170" s="616">
        <f t="shared" si="9"/>
        <v>0</v>
      </c>
      <c r="U170" s="389" t="e">
        <f t="shared" si="19"/>
        <v>#DIV/0!</v>
      </c>
      <c r="V170" s="299"/>
      <c r="W170" s="299"/>
      <c r="X170" s="299"/>
      <c r="Y170" s="299"/>
      <c r="Z170" s="299"/>
      <c r="AA170" s="299"/>
      <c r="AB170" s="413">
        <v>0.10199999999999999</v>
      </c>
      <c r="AC170" s="523">
        <f t="shared" si="17"/>
        <v>0</v>
      </c>
      <c r="AD170" s="500" t="s">
        <v>4247</v>
      </c>
      <c r="AE170" s="489" t="s">
        <v>4115</v>
      </c>
      <c r="AF170" s="489" t="s">
        <v>364</v>
      </c>
      <c r="AG170" s="489" t="s">
        <v>370</v>
      </c>
    </row>
    <row r="171" spans="1:33" s="292" customFormat="1" ht="20.100000000000001" hidden="1" customHeight="1" thickBot="1">
      <c r="A171" s="296"/>
      <c r="B171" s="631"/>
      <c r="C171" s="289" t="s">
        <v>3911</v>
      </c>
      <c r="D171" s="289"/>
      <c r="E171" s="290" t="s">
        <v>364</v>
      </c>
      <c r="F171" s="290" t="s">
        <v>3921</v>
      </c>
      <c r="G171" s="305"/>
      <c r="H171" s="306" t="s">
        <v>5030</v>
      </c>
      <c r="I171" s="306" t="str">
        <f>I176</f>
        <v>Facialist Ferment Powder</v>
      </c>
      <c r="J171" s="519"/>
      <c r="K171" s="295" t="s">
        <v>43</v>
      </c>
      <c r="L171" s="295"/>
      <c r="M171" s="296"/>
      <c r="N171" s="296"/>
      <c r="O171" s="386"/>
      <c r="P171" s="704">
        <v>11982</v>
      </c>
      <c r="Q171" s="520"/>
      <c r="R171" s="387">
        <v>10185</v>
      </c>
      <c r="S171" s="616"/>
      <c r="T171" s="616"/>
      <c r="U171" s="389"/>
      <c r="V171" s="299"/>
      <c r="W171" s="299"/>
      <c r="X171" s="299"/>
      <c r="Y171" s="299"/>
      <c r="Z171" s="299"/>
      <c r="AA171" s="299"/>
      <c r="AB171" s="413"/>
      <c r="AC171" s="523">
        <f t="shared" si="17"/>
        <v>0</v>
      </c>
      <c r="AD171" s="500" t="s">
        <v>5031</v>
      </c>
      <c r="AE171" s="489" t="s">
        <v>402</v>
      </c>
      <c r="AF171" s="489" t="s">
        <v>427</v>
      </c>
      <c r="AG171" s="489" t="s">
        <v>370</v>
      </c>
    </row>
    <row r="172" spans="1:33" s="292" customFormat="1" ht="20.100000000000001" hidden="1" customHeight="1" thickBot="1">
      <c r="A172" s="296"/>
      <c r="B172" s="631"/>
      <c r="C172" s="289" t="s">
        <v>3912</v>
      </c>
      <c r="D172" s="289"/>
      <c r="E172" s="290" t="s">
        <v>364</v>
      </c>
      <c r="F172" s="290" t="s">
        <v>3922</v>
      </c>
      <c r="G172" s="305"/>
      <c r="H172" s="306" t="s">
        <v>5032</v>
      </c>
      <c r="I172" s="295" t="s">
        <v>438</v>
      </c>
      <c r="J172" s="519"/>
      <c r="K172" s="295" t="s">
        <v>43</v>
      </c>
      <c r="L172" s="295"/>
      <c r="M172" s="296"/>
      <c r="N172" s="296"/>
      <c r="O172" s="386"/>
      <c r="P172" s="704">
        <v>4118</v>
      </c>
      <c r="Q172" s="520"/>
      <c r="R172" s="387">
        <v>3500</v>
      </c>
      <c r="S172" s="616"/>
      <c r="T172" s="616"/>
      <c r="U172" s="389"/>
      <c r="V172" s="299"/>
      <c r="W172" s="299"/>
      <c r="X172" s="299"/>
      <c r="Y172" s="299"/>
      <c r="Z172" s="299"/>
      <c r="AA172" s="299"/>
      <c r="AB172" s="413"/>
      <c r="AC172" s="523">
        <f t="shared" si="17"/>
        <v>0</v>
      </c>
      <c r="AD172" s="500" t="s">
        <v>5031</v>
      </c>
      <c r="AE172" s="489" t="s">
        <v>402</v>
      </c>
      <c r="AF172" s="489" t="s">
        <v>427</v>
      </c>
      <c r="AG172" s="489" t="s">
        <v>370</v>
      </c>
    </row>
    <row r="173" spans="1:33" s="292" customFormat="1" ht="20.100000000000001" hidden="1" customHeight="1" thickBot="1">
      <c r="A173" s="296"/>
      <c r="B173" s="631"/>
      <c r="C173" s="224">
        <v>4953035050082</v>
      </c>
      <c r="D173" s="224"/>
      <c r="E173" s="290" t="s">
        <v>364</v>
      </c>
      <c r="F173" s="290" t="s">
        <v>3061</v>
      </c>
      <c r="G173" s="305"/>
      <c r="H173" s="613" t="s">
        <v>5033</v>
      </c>
      <c r="I173" s="295" t="s">
        <v>428</v>
      </c>
      <c r="J173" s="519" t="s">
        <v>429</v>
      </c>
      <c r="K173" s="525" t="s">
        <v>36</v>
      </c>
      <c r="L173" s="525"/>
      <c r="M173" s="296">
        <v>30</v>
      </c>
      <c r="N173" s="296">
        <v>30</v>
      </c>
      <c r="O173" s="386"/>
      <c r="P173" s="297">
        <v>4375</v>
      </c>
      <c r="Q173" s="520">
        <f t="shared" si="16"/>
        <v>0</v>
      </c>
      <c r="R173" s="387">
        <v>3500</v>
      </c>
      <c r="S173" s="616">
        <f t="shared" si="8"/>
        <v>0</v>
      </c>
      <c r="T173" s="616">
        <f t="shared" si="9"/>
        <v>0</v>
      </c>
      <c r="U173" s="389" t="e">
        <f t="shared" si="10"/>
        <v>#DIV/0!</v>
      </c>
      <c r="V173" s="299"/>
      <c r="W173" s="299"/>
      <c r="X173" s="299"/>
      <c r="Y173" s="299"/>
      <c r="Z173" s="299"/>
      <c r="AA173" s="299" t="s">
        <v>430</v>
      </c>
      <c r="AB173" s="300">
        <v>0.33700000000000002</v>
      </c>
      <c r="AC173" s="385">
        <f t="shared" si="17"/>
        <v>0</v>
      </c>
      <c r="AD173" s="501" t="s">
        <v>5034</v>
      </c>
      <c r="AE173" s="489" t="s">
        <v>396</v>
      </c>
      <c r="AF173" s="489" t="s">
        <v>369</v>
      </c>
      <c r="AG173" s="489" t="s">
        <v>370</v>
      </c>
    </row>
    <row r="174" spans="1:33" s="292" customFormat="1" ht="20.100000000000001" hidden="1" customHeight="1" thickBot="1">
      <c r="A174" s="296"/>
      <c r="B174" s="631"/>
      <c r="C174" s="289" t="s">
        <v>3184</v>
      </c>
      <c r="D174" s="289" t="s">
        <v>431</v>
      </c>
      <c r="E174" s="290" t="s">
        <v>364</v>
      </c>
      <c r="F174" s="290" t="s">
        <v>431</v>
      </c>
      <c r="G174" s="305"/>
      <c r="H174" s="613" t="s">
        <v>3060</v>
      </c>
      <c r="I174" s="295" t="s">
        <v>428</v>
      </c>
      <c r="J174" s="519" t="s">
        <v>429</v>
      </c>
      <c r="K174" s="525" t="s">
        <v>36</v>
      </c>
      <c r="L174" s="525"/>
      <c r="M174" s="296"/>
      <c r="N174" s="296"/>
      <c r="O174" s="386"/>
      <c r="P174" s="297">
        <v>2406</v>
      </c>
      <c r="Q174" s="520">
        <f t="shared" si="16"/>
        <v>0</v>
      </c>
      <c r="R174" s="387">
        <v>1925</v>
      </c>
      <c r="S174" s="616">
        <f>O174*R174</f>
        <v>0</v>
      </c>
      <c r="T174" s="616">
        <f>Q174-S174</f>
        <v>0</v>
      </c>
      <c r="U174" s="389" t="e">
        <f>T174/Q174</f>
        <v>#DIV/0!</v>
      </c>
      <c r="V174" s="299"/>
      <c r="W174" s="299"/>
      <c r="X174" s="299"/>
      <c r="Y174" s="299"/>
      <c r="Z174" s="299"/>
      <c r="AA174" s="305"/>
      <c r="AB174" s="535">
        <v>0.23</v>
      </c>
      <c r="AC174" s="385">
        <f t="shared" si="17"/>
        <v>0</v>
      </c>
      <c r="AD174" s="501"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74" s="489" t="s">
        <v>396</v>
      </c>
      <c r="AF174" s="489" t="s">
        <v>369</v>
      </c>
      <c r="AG174" s="489" t="s">
        <v>370</v>
      </c>
    </row>
    <row r="175" spans="1:33" s="292" customFormat="1" ht="20.100000000000001" hidden="1" customHeight="1" thickBot="1">
      <c r="A175" s="290"/>
      <c r="B175" s="638"/>
      <c r="C175" s="289" t="s">
        <v>432</v>
      </c>
      <c r="D175" s="289"/>
      <c r="E175" s="290" t="s">
        <v>364</v>
      </c>
      <c r="F175" s="290" t="s">
        <v>433</v>
      </c>
      <c r="G175" s="305"/>
      <c r="H175" s="295" t="s">
        <v>5035</v>
      </c>
      <c r="I175" s="295" t="s">
        <v>434</v>
      </c>
      <c r="J175" s="519" t="s">
        <v>435</v>
      </c>
      <c r="K175" s="295" t="s">
        <v>43</v>
      </c>
      <c r="L175" s="295"/>
      <c r="M175" s="296">
        <v>30</v>
      </c>
      <c r="N175" s="296">
        <v>30</v>
      </c>
      <c r="O175" s="386"/>
      <c r="P175" s="297">
        <v>2188</v>
      </c>
      <c r="Q175" s="520">
        <f t="shared" si="16"/>
        <v>0</v>
      </c>
      <c r="R175" s="387">
        <v>1750</v>
      </c>
      <c r="S175" s="616">
        <f t="shared" ref="S175:S246" si="20">O175*R175</f>
        <v>0</v>
      </c>
      <c r="T175" s="616">
        <f t="shared" ref="T175:T246" si="21">Q175-S175</f>
        <v>0</v>
      </c>
      <c r="U175" s="389" t="e">
        <f t="shared" ref="U175:U246" si="22">T175/Q175</f>
        <v>#DIV/0!</v>
      </c>
      <c r="V175" s="299"/>
      <c r="W175" s="299"/>
      <c r="X175" s="299"/>
      <c r="Y175" s="299"/>
      <c r="Z175" s="299"/>
      <c r="AA175" s="299"/>
      <c r="AB175" s="413"/>
      <c r="AC175" s="523">
        <f t="shared" si="17"/>
        <v>0</v>
      </c>
      <c r="AD175" s="499" t="s">
        <v>5036</v>
      </c>
      <c r="AE175" s="489" t="s">
        <v>402</v>
      </c>
      <c r="AF175" s="489" t="s">
        <v>369</v>
      </c>
      <c r="AG175" s="489" t="s">
        <v>370</v>
      </c>
    </row>
    <row r="176" spans="1:33" s="673" customFormat="1" ht="20.100000000000001" hidden="1" customHeight="1" thickBot="1">
      <c r="A176" s="622"/>
      <c r="B176" s="623"/>
      <c r="C176" s="624" t="s">
        <v>436</v>
      </c>
      <c r="D176" s="624"/>
      <c r="E176" s="622" t="s">
        <v>364</v>
      </c>
      <c r="F176" s="622" t="s">
        <v>437</v>
      </c>
      <c r="G176" s="605"/>
      <c r="H176" s="625" t="s">
        <v>5037</v>
      </c>
      <c r="I176" s="625" t="s">
        <v>3924</v>
      </c>
      <c r="J176" s="626" t="s">
        <v>439</v>
      </c>
      <c r="K176" s="625" t="s">
        <v>43</v>
      </c>
      <c r="L176" s="625"/>
      <c r="M176" s="627">
        <v>30</v>
      </c>
      <c r="N176" s="627">
        <v>30</v>
      </c>
      <c r="O176" s="386"/>
      <c r="P176" s="538">
        <v>13227</v>
      </c>
      <c r="Q176" s="606">
        <f t="shared" si="16"/>
        <v>0</v>
      </c>
      <c r="R176" s="607">
        <v>10185</v>
      </c>
      <c r="S176" s="606">
        <f t="shared" si="20"/>
        <v>0</v>
      </c>
      <c r="T176" s="606">
        <f t="shared" si="21"/>
        <v>0</v>
      </c>
      <c r="U176" s="608" t="e">
        <f t="shared" si="22"/>
        <v>#DIV/0!</v>
      </c>
      <c r="V176" s="628"/>
      <c r="W176" s="628"/>
      <c r="X176" s="628"/>
      <c r="Y176" s="628"/>
      <c r="Z176" s="628"/>
      <c r="AA176" s="628"/>
      <c r="AB176" s="705"/>
      <c r="AC176" s="706">
        <f t="shared" si="17"/>
        <v>0</v>
      </c>
      <c r="AD176" s="672" t="s">
        <v>5038</v>
      </c>
      <c r="AE176" s="505" t="s">
        <v>3902</v>
      </c>
      <c r="AF176" s="505" t="s">
        <v>369</v>
      </c>
      <c r="AG176" s="505" t="s">
        <v>370</v>
      </c>
    </row>
    <row r="177" spans="1:33" s="673" customFormat="1" ht="20.100000000000001" hidden="1" customHeight="1" thickBot="1">
      <c r="A177" s="622"/>
      <c r="B177" s="623"/>
      <c r="C177" s="624" t="s">
        <v>440</v>
      </c>
      <c r="D177" s="624"/>
      <c r="E177" s="622" t="s">
        <v>364</v>
      </c>
      <c r="F177" s="622" t="s">
        <v>437</v>
      </c>
      <c r="G177" s="605"/>
      <c r="H177" s="625" t="s">
        <v>5037</v>
      </c>
      <c r="I177" s="625" t="s">
        <v>438</v>
      </c>
      <c r="J177" s="626" t="s">
        <v>439</v>
      </c>
      <c r="K177" s="625" t="s">
        <v>43</v>
      </c>
      <c r="L177" s="625"/>
      <c r="M177" s="627">
        <v>30</v>
      </c>
      <c r="N177" s="627">
        <v>30</v>
      </c>
      <c r="O177" s="386"/>
      <c r="P177" s="538">
        <v>4545</v>
      </c>
      <c r="Q177" s="606">
        <f t="shared" si="16"/>
        <v>0</v>
      </c>
      <c r="R177" s="607">
        <v>3500</v>
      </c>
      <c r="S177" s="606">
        <f t="shared" si="20"/>
        <v>0</v>
      </c>
      <c r="T177" s="606">
        <f t="shared" si="21"/>
        <v>0</v>
      </c>
      <c r="U177" s="608" t="e">
        <f t="shared" si="22"/>
        <v>#DIV/0!</v>
      </c>
      <c r="V177" s="628"/>
      <c r="W177" s="628"/>
      <c r="X177" s="628"/>
      <c r="Y177" s="628"/>
      <c r="Z177" s="628"/>
      <c r="AA177" s="628"/>
      <c r="AB177" s="705"/>
      <c r="AC177" s="706">
        <f t="shared" si="17"/>
        <v>0</v>
      </c>
      <c r="AD177" s="672" t="s">
        <v>5039</v>
      </c>
      <c r="AE177" s="505" t="s">
        <v>3902</v>
      </c>
      <c r="AF177" s="505" t="s">
        <v>369</v>
      </c>
      <c r="AG177" s="505" t="s">
        <v>370</v>
      </c>
    </row>
    <row r="178" spans="1:33" s="292" customFormat="1" ht="20.100000000000001" hidden="1" customHeight="1" thickBot="1">
      <c r="A178" s="296"/>
      <c r="B178" s="631"/>
      <c r="C178" s="302" t="s">
        <v>441</v>
      </c>
      <c r="D178" s="302" t="s">
        <v>442</v>
      </c>
      <c r="E178" s="290" t="s">
        <v>364</v>
      </c>
      <c r="F178" s="302" t="s">
        <v>442</v>
      </c>
      <c r="G178" s="305"/>
      <c r="H178" s="259" t="s">
        <v>5040</v>
      </c>
      <c r="I178" s="259" t="s">
        <v>443</v>
      </c>
      <c r="J178" s="343" t="s">
        <v>444</v>
      </c>
      <c r="K178" s="259" t="s">
        <v>49</v>
      </c>
      <c r="L178" s="295"/>
      <c r="M178" s="296">
        <v>30</v>
      </c>
      <c r="N178" s="296">
        <v>30</v>
      </c>
      <c r="O178" s="386"/>
      <c r="P178" s="297">
        <v>2625</v>
      </c>
      <c r="Q178" s="612">
        <f t="shared" si="16"/>
        <v>0</v>
      </c>
      <c r="R178" s="387">
        <v>2100</v>
      </c>
      <c r="S178" s="616">
        <f t="shared" si="20"/>
        <v>0</v>
      </c>
      <c r="T178" s="616">
        <f t="shared" si="21"/>
        <v>0</v>
      </c>
      <c r="U178" s="617" t="e">
        <f t="shared" si="22"/>
        <v>#DIV/0!</v>
      </c>
      <c r="V178" s="299"/>
      <c r="W178" s="299"/>
      <c r="X178" s="299"/>
      <c r="Y178" s="299"/>
      <c r="Z178" s="299"/>
      <c r="AA178" s="299" t="s">
        <v>445</v>
      </c>
      <c r="AB178" s="300">
        <v>0.27200000000000002</v>
      </c>
      <c r="AC178" s="385">
        <f t="shared" si="17"/>
        <v>0</v>
      </c>
      <c r="AD178" s="499" t="s">
        <v>5041</v>
      </c>
      <c r="AE178" s="489" t="s">
        <v>408</v>
      </c>
      <c r="AF178" s="489" t="s">
        <v>369</v>
      </c>
      <c r="AG178" s="489" t="s">
        <v>370</v>
      </c>
    </row>
    <row r="179" spans="1:33" s="292" customFormat="1" ht="20.100000000000001" hidden="1" customHeight="1" thickBot="1">
      <c r="A179" s="290"/>
      <c r="B179" s="638"/>
      <c r="C179" s="289" t="s">
        <v>446</v>
      </c>
      <c r="D179" s="289"/>
      <c r="E179" s="290" t="s">
        <v>364</v>
      </c>
      <c r="F179" s="302" t="s">
        <v>3843</v>
      </c>
      <c r="G179" s="305"/>
      <c r="H179" s="259" t="s">
        <v>5042</v>
      </c>
      <c r="I179" s="259" t="s">
        <v>443</v>
      </c>
      <c r="J179" s="343" t="s">
        <v>444</v>
      </c>
      <c r="K179" s="259" t="s">
        <v>49</v>
      </c>
      <c r="L179" s="295"/>
      <c r="M179" s="296">
        <v>30</v>
      </c>
      <c r="N179" s="296">
        <v>30</v>
      </c>
      <c r="O179" s="707"/>
      <c r="P179" s="297">
        <v>5688</v>
      </c>
      <c r="Q179" s="612">
        <f t="shared" si="16"/>
        <v>0</v>
      </c>
      <c r="R179" s="387">
        <v>4550</v>
      </c>
      <c r="S179" s="616">
        <f t="shared" si="20"/>
        <v>0</v>
      </c>
      <c r="T179" s="616">
        <f t="shared" si="21"/>
        <v>0</v>
      </c>
      <c r="U179" s="617" t="e">
        <f t="shared" si="22"/>
        <v>#DIV/0!</v>
      </c>
      <c r="V179" s="299"/>
      <c r="W179" s="299"/>
      <c r="X179" s="299"/>
      <c r="Y179" s="299"/>
      <c r="Z179" s="299"/>
      <c r="AA179" s="299"/>
      <c r="AB179" s="413">
        <v>0.377</v>
      </c>
      <c r="AC179" s="523">
        <f t="shared" si="17"/>
        <v>0</v>
      </c>
      <c r="AD179" s="499" t="s">
        <v>5043</v>
      </c>
      <c r="AE179" s="489" t="s">
        <v>408</v>
      </c>
      <c r="AF179" s="489" t="s">
        <v>369</v>
      </c>
      <c r="AG179" s="489" t="s">
        <v>370</v>
      </c>
    </row>
    <row r="180" spans="1:33" s="292" customFormat="1" ht="20.100000000000001" hidden="1" customHeight="1" thickBot="1">
      <c r="A180" s="296"/>
      <c r="B180" s="631"/>
      <c r="C180" s="294" t="s">
        <v>447</v>
      </c>
      <c r="D180" s="294" t="s">
        <v>448</v>
      </c>
      <c r="E180" s="290" t="s">
        <v>364</v>
      </c>
      <c r="F180" s="302" t="s">
        <v>448</v>
      </c>
      <c r="G180" s="305"/>
      <c r="H180" s="259" t="s">
        <v>5044</v>
      </c>
      <c r="I180" s="259" t="s">
        <v>449</v>
      </c>
      <c r="J180" s="343" t="s">
        <v>450</v>
      </c>
      <c r="K180" s="259" t="s">
        <v>57</v>
      </c>
      <c r="L180" s="295"/>
      <c r="M180" s="296">
        <v>30</v>
      </c>
      <c r="N180" s="296">
        <v>30</v>
      </c>
      <c r="O180" s="707"/>
      <c r="P180" s="297">
        <v>2188</v>
      </c>
      <c r="Q180" s="612">
        <f t="shared" si="16"/>
        <v>0</v>
      </c>
      <c r="R180" s="387">
        <v>1750</v>
      </c>
      <c r="S180" s="616">
        <f t="shared" si="20"/>
        <v>0</v>
      </c>
      <c r="T180" s="616">
        <f t="shared" si="21"/>
        <v>0</v>
      </c>
      <c r="U180" s="617" t="e">
        <f t="shared" si="22"/>
        <v>#DIV/0!</v>
      </c>
      <c r="V180" s="299"/>
      <c r="W180" s="299"/>
      <c r="X180" s="299"/>
      <c r="Y180" s="299"/>
      <c r="Z180" s="299"/>
      <c r="AA180" s="299" t="s">
        <v>451</v>
      </c>
      <c r="AB180" s="300">
        <v>0.31900000000000001</v>
      </c>
      <c r="AC180" s="385">
        <f t="shared" si="17"/>
        <v>0</v>
      </c>
      <c r="AD180" s="499" t="s">
        <v>5045</v>
      </c>
      <c r="AE180" s="489" t="s">
        <v>3772</v>
      </c>
      <c r="AF180" s="489" t="s">
        <v>369</v>
      </c>
      <c r="AG180" s="489" t="s">
        <v>370</v>
      </c>
    </row>
    <row r="181" spans="1:33" s="292" customFormat="1" ht="20.100000000000001" hidden="1" customHeight="1" thickBot="1">
      <c r="A181" s="296"/>
      <c r="B181" s="631"/>
      <c r="C181" s="294" t="s">
        <v>452</v>
      </c>
      <c r="D181" s="294" t="s">
        <v>3162</v>
      </c>
      <c r="E181" s="290" t="s">
        <v>364</v>
      </c>
      <c r="F181" s="302" t="s">
        <v>453</v>
      </c>
      <c r="G181" s="305"/>
      <c r="H181" s="259" t="s">
        <v>5046</v>
      </c>
      <c r="I181" s="259" t="s">
        <v>454</v>
      </c>
      <c r="J181" s="343" t="s">
        <v>455</v>
      </c>
      <c r="K181" s="259" t="s">
        <v>63</v>
      </c>
      <c r="L181" s="295"/>
      <c r="M181" s="296">
        <v>30</v>
      </c>
      <c r="N181" s="296">
        <v>30</v>
      </c>
      <c r="O181" s="707">
        <v>30</v>
      </c>
      <c r="P181" s="297">
        <v>3500</v>
      </c>
      <c r="Q181" s="612">
        <f t="shared" si="16"/>
        <v>105000</v>
      </c>
      <c r="R181" s="387">
        <v>2800</v>
      </c>
      <c r="S181" s="616">
        <f t="shared" si="20"/>
        <v>84000</v>
      </c>
      <c r="T181" s="616">
        <f t="shared" si="21"/>
        <v>21000</v>
      </c>
      <c r="U181" s="617">
        <f t="shared" si="22"/>
        <v>0.2</v>
      </c>
      <c r="V181" s="299"/>
      <c r="W181" s="299"/>
      <c r="X181" s="299"/>
      <c r="Y181" s="299"/>
      <c r="Z181" s="299"/>
      <c r="AA181" s="299" t="s">
        <v>456</v>
      </c>
      <c r="AB181" s="535">
        <v>0.23300000000000001</v>
      </c>
      <c r="AC181" s="385">
        <f t="shared" si="17"/>
        <v>6.99</v>
      </c>
      <c r="AD181" s="499" t="s">
        <v>4248</v>
      </c>
      <c r="AE181" s="489" t="s">
        <v>396</v>
      </c>
      <c r="AF181" s="489" t="s">
        <v>369</v>
      </c>
      <c r="AG181" s="489" t="s">
        <v>370</v>
      </c>
    </row>
    <row r="182" spans="1:33" s="292" customFormat="1" ht="20.100000000000001" hidden="1" customHeight="1" thickBot="1">
      <c r="A182" s="290"/>
      <c r="B182" s="638"/>
      <c r="C182" s="294" t="s">
        <v>457</v>
      </c>
      <c r="D182" s="294" t="s">
        <v>458</v>
      </c>
      <c r="E182" s="290" t="s">
        <v>364</v>
      </c>
      <c r="F182" s="290" t="s">
        <v>458</v>
      </c>
      <c r="G182" s="305"/>
      <c r="H182" s="259" t="s">
        <v>5047</v>
      </c>
      <c r="I182" s="259" t="s">
        <v>459</v>
      </c>
      <c r="J182" s="343" t="s">
        <v>460</v>
      </c>
      <c r="K182" s="259" t="s">
        <v>461</v>
      </c>
      <c r="L182" s="295"/>
      <c r="M182" s="296">
        <v>30</v>
      </c>
      <c r="N182" s="296">
        <v>30</v>
      </c>
      <c r="O182" s="707"/>
      <c r="P182" s="297">
        <v>4790</v>
      </c>
      <c r="Q182" s="612">
        <f t="shared" si="16"/>
        <v>0</v>
      </c>
      <c r="R182" s="387">
        <v>3850</v>
      </c>
      <c r="S182" s="616">
        <f>O182*R182</f>
        <v>0</v>
      </c>
      <c r="T182" s="616">
        <f>Q182-S182</f>
        <v>0</v>
      </c>
      <c r="U182" s="617" t="e">
        <f>T182/Q182</f>
        <v>#DIV/0!</v>
      </c>
      <c r="V182" s="299"/>
      <c r="W182" s="299"/>
      <c r="X182" s="299"/>
      <c r="Y182" s="299"/>
      <c r="Z182" s="299"/>
      <c r="AA182" s="299" t="s">
        <v>462</v>
      </c>
      <c r="AB182" s="300">
        <v>0.23</v>
      </c>
      <c r="AC182" s="385">
        <f t="shared" si="17"/>
        <v>0</v>
      </c>
      <c r="AD182" s="499" t="s">
        <v>5048</v>
      </c>
      <c r="AE182" s="489" t="s">
        <v>396</v>
      </c>
      <c r="AF182" s="489" t="s">
        <v>369</v>
      </c>
      <c r="AG182" s="489" t="s">
        <v>370</v>
      </c>
    </row>
    <row r="183" spans="1:33" s="292" customFormat="1" ht="20.100000000000001" hidden="1" customHeight="1" thickBot="1">
      <c r="A183" s="290"/>
      <c r="B183" s="638"/>
      <c r="C183" s="289">
        <v>4953035050426</v>
      </c>
      <c r="D183" s="289" t="s">
        <v>463</v>
      </c>
      <c r="E183" s="290" t="s">
        <v>364</v>
      </c>
      <c r="F183" s="290" t="s">
        <v>463</v>
      </c>
      <c r="G183" s="305"/>
      <c r="H183" s="259" t="s">
        <v>5049</v>
      </c>
      <c r="I183" s="259" t="s">
        <v>5050</v>
      </c>
      <c r="J183" s="343" t="s">
        <v>3502</v>
      </c>
      <c r="K183" s="259" t="s">
        <v>43</v>
      </c>
      <c r="L183" s="295"/>
      <c r="M183" s="296">
        <v>30</v>
      </c>
      <c r="N183" s="296">
        <v>30</v>
      </c>
      <c r="O183" s="707"/>
      <c r="P183" s="297">
        <v>2188</v>
      </c>
      <c r="Q183" s="612">
        <f t="shared" si="16"/>
        <v>0</v>
      </c>
      <c r="R183" s="387">
        <v>1750</v>
      </c>
      <c r="S183" s="616">
        <f>O183*R183</f>
        <v>0</v>
      </c>
      <c r="T183" s="616">
        <f t="shared" si="21"/>
        <v>0</v>
      </c>
      <c r="U183" s="617" t="e">
        <f t="shared" si="22"/>
        <v>#DIV/0!</v>
      </c>
      <c r="V183" s="299"/>
      <c r="W183" s="299"/>
      <c r="X183" s="299"/>
      <c r="Y183" s="299"/>
      <c r="Z183" s="299"/>
      <c r="AA183" s="299" t="s">
        <v>464</v>
      </c>
      <c r="AB183" s="416">
        <v>0.33300000000000002</v>
      </c>
      <c r="AC183" s="385">
        <f t="shared" si="17"/>
        <v>0</v>
      </c>
      <c r="AD183" s="499" t="s">
        <v>5051</v>
      </c>
      <c r="AE183" s="489" t="s">
        <v>402</v>
      </c>
      <c r="AF183" s="489" t="s">
        <v>369</v>
      </c>
      <c r="AG183" s="489" t="s">
        <v>3268</v>
      </c>
    </row>
    <row r="184" spans="1:33" s="292" customFormat="1" ht="20.100000000000001" hidden="1" customHeight="1" thickBot="1">
      <c r="A184" s="296"/>
      <c r="B184" s="631"/>
      <c r="C184" s="289" t="s">
        <v>465</v>
      </c>
      <c r="D184" s="289" t="s">
        <v>467</v>
      </c>
      <c r="E184" s="290" t="s">
        <v>466</v>
      </c>
      <c r="F184" s="290" t="s">
        <v>467</v>
      </c>
      <c r="G184" s="305" t="s">
        <v>5052</v>
      </c>
      <c r="H184" s="259" t="s">
        <v>5053</v>
      </c>
      <c r="I184" s="259" t="s">
        <v>468</v>
      </c>
      <c r="J184" s="343" t="s">
        <v>469</v>
      </c>
      <c r="K184" s="259" t="s">
        <v>43</v>
      </c>
      <c r="L184" s="295"/>
      <c r="M184" s="296">
        <v>30</v>
      </c>
      <c r="N184" s="296">
        <v>30</v>
      </c>
      <c r="O184" s="707"/>
      <c r="P184" s="297">
        <v>2272</v>
      </c>
      <c r="Q184" s="612">
        <f t="shared" si="16"/>
        <v>0</v>
      </c>
      <c r="R184" s="387">
        <v>1750</v>
      </c>
      <c r="S184" s="616">
        <f t="shared" si="20"/>
        <v>0</v>
      </c>
      <c r="T184" s="616">
        <f t="shared" si="21"/>
        <v>0</v>
      </c>
      <c r="U184" s="617" t="e">
        <f t="shared" si="22"/>
        <v>#DIV/0!</v>
      </c>
      <c r="V184" s="299"/>
      <c r="W184" s="299"/>
      <c r="X184" s="299"/>
      <c r="Y184" s="299"/>
      <c r="Z184" s="299"/>
      <c r="AA184" s="299" t="s">
        <v>470</v>
      </c>
      <c r="AB184" s="413">
        <v>0.13</v>
      </c>
      <c r="AC184" s="523">
        <f t="shared" si="17"/>
        <v>0</v>
      </c>
      <c r="AD184" s="499" t="s">
        <v>4249</v>
      </c>
      <c r="AE184" s="489" t="s">
        <v>402</v>
      </c>
      <c r="AF184" s="489" t="s">
        <v>369</v>
      </c>
      <c r="AG184" s="489" t="s">
        <v>370</v>
      </c>
    </row>
    <row r="185" spans="1:33" s="292" customFormat="1" ht="20.100000000000001" hidden="1" customHeight="1" thickBot="1">
      <c r="A185" s="290"/>
      <c r="B185" s="638"/>
      <c r="C185" s="294" t="s">
        <v>471</v>
      </c>
      <c r="D185" s="294"/>
      <c r="E185" s="290" t="s">
        <v>364</v>
      </c>
      <c r="F185" s="290" t="s">
        <v>472</v>
      </c>
      <c r="G185" s="305"/>
      <c r="H185" s="259" t="s">
        <v>5054</v>
      </c>
      <c r="I185" s="259" t="s">
        <v>473</v>
      </c>
      <c r="J185" s="343" t="s">
        <v>474</v>
      </c>
      <c r="K185" s="259" t="s">
        <v>277</v>
      </c>
      <c r="L185" s="295"/>
      <c r="M185" s="296">
        <v>30</v>
      </c>
      <c r="N185" s="296">
        <v>30</v>
      </c>
      <c r="O185" s="707"/>
      <c r="P185" s="297">
        <v>6125</v>
      </c>
      <c r="Q185" s="612">
        <f t="shared" si="16"/>
        <v>0</v>
      </c>
      <c r="R185" s="387">
        <v>4900</v>
      </c>
      <c r="S185" s="616">
        <f>O185*R185</f>
        <v>0</v>
      </c>
      <c r="T185" s="616">
        <f t="shared" si="21"/>
        <v>0</v>
      </c>
      <c r="U185" s="617" t="e">
        <f t="shared" si="22"/>
        <v>#DIV/0!</v>
      </c>
      <c r="V185" s="299"/>
      <c r="W185" s="299"/>
      <c r="X185" s="299"/>
      <c r="Y185" s="299"/>
      <c r="Z185" s="299"/>
      <c r="AA185" s="299"/>
      <c r="AB185" s="413">
        <v>0.14499999999999999</v>
      </c>
      <c r="AC185" s="523">
        <f t="shared" si="17"/>
        <v>0</v>
      </c>
      <c r="AD185" s="499" t="s">
        <v>5055</v>
      </c>
      <c r="AE185" s="489" t="s">
        <v>368</v>
      </c>
      <c r="AF185" s="489" t="s">
        <v>369</v>
      </c>
      <c r="AG185" s="489" t="s">
        <v>370</v>
      </c>
    </row>
    <row r="186" spans="1:33" s="292" customFormat="1" ht="20.100000000000001" hidden="1" customHeight="1" thickBot="1">
      <c r="A186" s="290"/>
      <c r="B186" s="638"/>
      <c r="C186" s="289" t="s">
        <v>475</v>
      </c>
      <c r="D186" s="289"/>
      <c r="E186" s="290" t="s">
        <v>364</v>
      </c>
      <c r="F186" s="290" t="s">
        <v>476</v>
      </c>
      <c r="G186" s="305"/>
      <c r="H186" s="259" t="s">
        <v>5056</v>
      </c>
      <c r="I186" s="259" t="s">
        <v>477</v>
      </c>
      <c r="J186" s="343" t="s">
        <v>478</v>
      </c>
      <c r="K186" s="259" t="s">
        <v>479</v>
      </c>
      <c r="L186" s="295"/>
      <c r="M186" s="296">
        <v>30</v>
      </c>
      <c r="N186" s="296">
        <v>30</v>
      </c>
      <c r="O186" s="707"/>
      <c r="P186" s="297">
        <v>7000</v>
      </c>
      <c r="Q186" s="612">
        <f t="shared" si="16"/>
        <v>0</v>
      </c>
      <c r="R186" s="387">
        <v>5600</v>
      </c>
      <c r="S186" s="616">
        <f t="shared" si="20"/>
        <v>0</v>
      </c>
      <c r="T186" s="616">
        <f t="shared" si="21"/>
        <v>0</v>
      </c>
      <c r="U186" s="617" t="e">
        <f t="shared" si="22"/>
        <v>#DIV/0!</v>
      </c>
      <c r="V186" s="299"/>
      <c r="W186" s="299"/>
      <c r="X186" s="299"/>
      <c r="Y186" s="299"/>
      <c r="Z186" s="299"/>
      <c r="AA186" s="299" t="s">
        <v>480</v>
      </c>
      <c r="AB186" s="413">
        <v>0.01</v>
      </c>
      <c r="AC186" s="523">
        <f t="shared" si="17"/>
        <v>0</v>
      </c>
      <c r="AD186" s="499" t="s">
        <v>5057</v>
      </c>
      <c r="AE186" s="489" t="s">
        <v>481</v>
      </c>
      <c r="AF186" s="489" t="s">
        <v>369</v>
      </c>
      <c r="AG186" s="489" t="s">
        <v>415</v>
      </c>
    </row>
    <row r="187" spans="1:33" s="292" customFormat="1" ht="20.100000000000001" hidden="1" customHeight="1" thickBot="1">
      <c r="A187" s="290"/>
      <c r="B187" s="638"/>
      <c r="C187" s="289" t="s">
        <v>482</v>
      </c>
      <c r="D187" s="289"/>
      <c r="E187" s="290" t="s">
        <v>364</v>
      </c>
      <c r="F187" s="290" t="s">
        <v>483</v>
      </c>
      <c r="G187" s="305"/>
      <c r="H187" s="259" t="s">
        <v>5058</v>
      </c>
      <c r="I187" s="259" t="s">
        <v>484</v>
      </c>
      <c r="J187" s="343" t="s">
        <v>485</v>
      </c>
      <c r="K187" s="259" t="s">
        <v>162</v>
      </c>
      <c r="L187" s="295"/>
      <c r="M187" s="296">
        <v>30</v>
      </c>
      <c r="N187" s="296">
        <v>30</v>
      </c>
      <c r="O187" s="707"/>
      <c r="P187" s="297">
        <v>7875</v>
      </c>
      <c r="Q187" s="612">
        <f t="shared" si="16"/>
        <v>0</v>
      </c>
      <c r="R187" s="387">
        <v>6300</v>
      </c>
      <c r="S187" s="616">
        <f>O187*R187</f>
        <v>0</v>
      </c>
      <c r="T187" s="616">
        <f t="shared" si="21"/>
        <v>0</v>
      </c>
      <c r="U187" s="617" t="e">
        <f t="shared" si="22"/>
        <v>#DIV/0!</v>
      </c>
      <c r="V187" s="299"/>
      <c r="W187" s="299"/>
      <c r="X187" s="299"/>
      <c r="Y187" s="299"/>
      <c r="Z187" s="299"/>
      <c r="AA187" s="299"/>
      <c r="AB187" s="413">
        <v>0.14499999999999999</v>
      </c>
      <c r="AC187" s="523">
        <f t="shared" si="17"/>
        <v>0</v>
      </c>
      <c r="AD187" s="499" t="s">
        <v>5059</v>
      </c>
      <c r="AE187" s="489" t="s">
        <v>368</v>
      </c>
      <c r="AF187" s="489" t="s">
        <v>369</v>
      </c>
      <c r="AG187" s="489" t="s">
        <v>370</v>
      </c>
    </row>
    <row r="188" spans="1:33" s="292" customFormat="1" ht="20.100000000000001" hidden="1" customHeight="1" thickBot="1">
      <c r="A188" s="290"/>
      <c r="B188" s="638"/>
      <c r="C188" s="289" t="s">
        <v>486</v>
      </c>
      <c r="D188" s="289"/>
      <c r="E188" s="290" t="s">
        <v>364</v>
      </c>
      <c r="F188" s="290" t="s">
        <v>487</v>
      </c>
      <c r="G188" s="305"/>
      <c r="H188" s="259" t="s">
        <v>5060</v>
      </c>
      <c r="I188" s="259"/>
      <c r="J188" s="343"/>
      <c r="K188" s="708" t="s">
        <v>488</v>
      </c>
      <c r="L188" s="525"/>
      <c r="M188" s="296">
        <v>30</v>
      </c>
      <c r="N188" s="296">
        <v>30</v>
      </c>
      <c r="O188" s="707"/>
      <c r="P188" s="297">
        <v>744</v>
      </c>
      <c r="Q188" s="612">
        <f t="shared" si="16"/>
        <v>0</v>
      </c>
      <c r="R188" s="387">
        <v>595</v>
      </c>
      <c r="S188" s="616">
        <f t="shared" si="20"/>
        <v>0</v>
      </c>
      <c r="T188" s="616">
        <f t="shared" si="21"/>
        <v>0</v>
      </c>
      <c r="U188" s="617" t="e">
        <f t="shared" si="22"/>
        <v>#DIV/0!</v>
      </c>
      <c r="V188" s="299"/>
      <c r="W188" s="299"/>
      <c r="X188" s="299"/>
      <c r="Y188" s="299"/>
      <c r="Z188" s="299"/>
      <c r="AA188" s="299"/>
      <c r="AB188" s="413">
        <v>4.8000000000000001E-2</v>
      </c>
      <c r="AC188" s="523">
        <f t="shared" si="17"/>
        <v>0</v>
      </c>
      <c r="AD188" s="499" t="s">
        <v>5061</v>
      </c>
      <c r="AE188" s="489"/>
      <c r="AF188" s="489"/>
      <c r="AG188" s="489" t="s">
        <v>3268</v>
      </c>
    </row>
    <row r="189" spans="1:33" s="292" customFormat="1" ht="20.100000000000001" hidden="1" customHeight="1" thickBot="1">
      <c r="A189" s="296"/>
      <c r="B189" s="631"/>
      <c r="C189" s="294" t="s">
        <v>489</v>
      </c>
      <c r="D189" s="294" t="s">
        <v>3163</v>
      </c>
      <c r="E189" s="290" t="s">
        <v>364</v>
      </c>
      <c r="F189" s="290" t="s">
        <v>490</v>
      </c>
      <c r="G189" s="305"/>
      <c r="H189" s="259" t="s">
        <v>3951</v>
      </c>
      <c r="I189" s="259" t="s">
        <v>491</v>
      </c>
      <c r="J189" s="343" t="s">
        <v>492</v>
      </c>
      <c r="K189" s="259" t="s">
        <v>493</v>
      </c>
      <c r="L189" s="295"/>
      <c r="M189" s="296">
        <v>12</v>
      </c>
      <c r="N189" s="296">
        <v>12</v>
      </c>
      <c r="O189" s="707"/>
      <c r="P189" s="297">
        <v>1875</v>
      </c>
      <c r="Q189" s="612">
        <f t="shared" si="16"/>
        <v>0</v>
      </c>
      <c r="R189" s="387">
        <v>1500</v>
      </c>
      <c r="S189" s="616">
        <f t="shared" si="20"/>
        <v>0</v>
      </c>
      <c r="T189" s="616">
        <f t="shared" si="21"/>
        <v>0</v>
      </c>
      <c r="U189" s="617" t="e">
        <f t="shared" si="22"/>
        <v>#DIV/0!</v>
      </c>
      <c r="V189" s="299">
        <f>ROUND(0.42*0.28*0.24,3)</f>
        <v>2.8000000000000001E-2</v>
      </c>
      <c r="W189" s="299">
        <v>10.63</v>
      </c>
      <c r="X189" s="299">
        <f>O189/M189</f>
        <v>0</v>
      </c>
      <c r="Y189" s="299">
        <f>V189*X189</f>
        <v>0</v>
      </c>
      <c r="Z189" s="299">
        <f>W189*X189</f>
        <v>0</v>
      </c>
      <c r="AA189" s="299" t="s">
        <v>494</v>
      </c>
      <c r="AB189" s="416">
        <v>0.81200000000000006</v>
      </c>
      <c r="AC189" s="385">
        <f t="shared" si="17"/>
        <v>0</v>
      </c>
      <c r="AD189" s="499" t="s">
        <v>3705</v>
      </c>
      <c r="AE189" s="489" t="s">
        <v>3773</v>
      </c>
      <c r="AF189" s="507" t="s">
        <v>495</v>
      </c>
      <c r="AG189" s="489" t="s">
        <v>370</v>
      </c>
    </row>
    <row r="190" spans="1:33" s="292" customFormat="1" ht="20.100000000000001" hidden="1" customHeight="1" thickBot="1">
      <c r="A190" s="290"/>
      <c r="B190" s="638"/>
      <c r="C190" s="289" t="s">
        <v>496</v>
      </c>
      <c r="D190" s="289" t="s">
        <v>3164</v>
      </c>
      <c r="E190" s="290" t="s">
        <v>364</v>
      </c>
      <c r="F190" s="290" t="s">
        <v>497</v>
      </c>
      <c r="G190" s="305"/>
      <c r="H190" s="259" t="s">
        <v>5062</v>
      </c>
      <c r="I190" s="259" t="s">
        <v>498</v>
      </c>
      <c r="J190" s="343" t="s">
        <v>499</v>
      </c>
      <c r="K190" s="708" t="s">
        <v>131</v>
      </c>
      <c r="L190" s="525"/>
      <c r="M190" s="296">
        <v>30</v>
      </c>
      <c r="N190" s="296">
        <v>30</v>
      </c>
      <c r="O190" s="707">
        <v>30</v>
      </c>
      <c r="P190" s="297">
        <v>938</v>
      </c>
      <c r="Q190" s="612">
        <f t="shared" si="16"/>
        <v>28140</v>
      </c>
      <c r="R190" s="387">
        <v>750</v>
      </c>
      <c r="S190" s="616">
        <f t="shared" si="20"/>
        <v>22500</v>
      </c>
      <c r="T190" s="616">
        <f t="shared" si="21"/>
        <v>5640</v>
      </c>
      <c r="U190" s="617">
        <f t="shared" si="22"/>
        <v>0.20042643923240938</v>
      </c>
      <c r="V190" s="299"/>
      <c r="W190" s="299"/>
      <c r="X190" s="299"/>
      <c r="Y190" s="299"/>
      <c r="Z190" s="299"/>
      <c r="AA190" s="299" t="s">
        <v>500</v>
      </c>
      <c r="AB190" s="534">
        <v>7.2999999999999995E-2</v>
      </c>
      <c r="AC190" s="523">
        <f>ROUND(O190*AB190,3)</f>
        <v>2.19</v>
      </c>
      <c r="AD190" s="499" t="s">
        <v>5063</v>
      </c>
      <c r="AE190" s="489" t="s">
        <v>501</v>
      </c>
      <c r="AF190" s="489" t="s">
        <v>369</v>
      </c>
      <c r="AG190" s="489" t="s">
        <v>370</v>
      </c>
    </row>
    <row r="191" spans="1:33" s="673" customFormat="1" ht="20.100000000000001" hidden="1" customHeight="1" thickBot="1">
      <c r="A191" s="622"/>
      <c r="B191" s="623"/>
      <c r="C191" s="624" t="s">
        <v>502</v>
      </c>
      <c r="D191" s="624" t="s">
        <v>3167</v>
      </c>
      <c r="E191" s="622" t="s">
        <v>364</v>
      </c>
      <c r="F191" s="622" t="s">
        <v>503</v>
      </c>
      <c r="G191" s="605"/>
      <c r="H191" s="966" t="s">
        <v>6550</v>
      </c>
      <c r="I191" s="391" t="s">
        <v>504</v>
      </c>
      <c r="J191" s="392" t="s">
        <v>505</v>
      </c>
      <c r="K191" s="391" t="s">
        <v>1609</v>
      </c>
      <c r="L191" s="625"/>
      <c r="M191" s="627">
        <v>30</v>
      </c>
      <c r="N191" s="627">
        <v>30</v>
      </c>
      <c r="O191" s="1088">
        <v>0</v>
      </c>
      <c r="P191" s="538">
        <v>4400</v>
      </c>
      <c r="Q191" s="758">
        <f t="shared" si="16"/>
        <v>0</v>
      </c>
      <c r="R191" s="937">
        <v>3520</v>
      </c>
      <c r="S191" s="758">
        <f t="shared" si="20"/>
        <v>0</v>
      </c>
      <c r="T191" s="758">
        <f t="shared" si="21"/>
        <v>0</v>
      </c>
      <c r="U191" s="965" t="e">
        <f t="shared" si="22"/>
        <v>#DIV/0!</v>
      </c>
      <c r="V191" s="628"/>
      <c r="W191" s="628"/>
      <c r="X191" s="628"/>
      <c r="Y191" s="628"/>
      <c r="Z191" s="628"/>
      <c r="AA191" s="628" t="s">
        <v>507</v>
      </c>
      <c r="AB191" s="705">
        <v>0.27200000000000002</v>
      </c>
      <c r="AC191" s="706">
        <f>ROUND(O191*AB191,3)</f>
        <v>0</v>
      </c>
      <c r="AD191" s="672" t="s">
        <v>5064</v>
      </c>
      <c r="AE191" s="508" t="s">
        <v>501</v>
      </c>
      <c r="AF191" s="508" t="s">
        <v>369</v>
      </c>
      <c r="AG191" s="508" t="s">
        <v>370</v>
      </c>
    </row>
    <row r="192" spans="1:33" s="292" customFormat="1" ht="20.100000000000001" hidden="1" customHeight="1" thickBot="1">
      <c r="A192" s="290"/>
      <c r="B192" s="638"/>
      <c r="C192" s="289" t="s">
        <v>508</v>
      </c>
      <c r="D192" s="289" t="s">
        <v>3166</v>
      </c>
      <c r="E192" s="290" t="s">
        <v>364</v>
      </c>
      <c r="F192" s="290" t="s">
        <v>509</v>
      </c>
      <c r="G192" s="305"/>
      <c r="H192" s="259" t="s">
        <v>5065</v>
      </c>
      <c r="I192" s="259" t="s">
        <v>510</v>
      </c>
      <c r="J192" s="343" t="s">
        <v>511</v>
      </c>
      <c r="K192" s="259" t="s">
        <v>506</v>
      </c>
      <c r="L192" s="295"/>
      <c r="M192" s="296">
        <v>30</v>
      </c>
      <c r="N192" s="296">
        <v>30</v>
      </c>
      <c r="O192" s="707">
        <v>30</v>
      </c>
      <c r="P192" s="297">
        <v>4400</v>
      </c>
      <c r="Q192" s="612">
        <f t="shared" si="16"/>
        <v>132000</v>
      </c>
      <c r="R192" s="387">
        <v>3520</v>
      </c>
      <c r="S192" s="616">
        <f t="shared" si="20"/>
        <v>105600</v>
      </c>
      <c r="T192" s="616">
        <f t="shared" si="21"/>
        <v>26400</v>
      </c>
      <c r="U192" s="617">
        <f t="shared" si="22"/>
        <v>0.2</v>
      </c>
      <c r="V192" s="299"/>
      <c r="W192" s="299"/>
      <c r="X192" s="299"/>
      <c r="Y192" s="299"/>
      <c r="Z192" s="299"/>
      <c r="AA192" s="299" t="s">
        <v>507</v>
      </c>
      <c r="AB192" s="413">
        <v>0.27200000000000002</v>
      </c>
      <c r="AC192" s="523">
        <f t="shared" ref="AC192:AC204" si="23">ROUND(O192*AB192,3)</f>
        <v>8.16</v>
      </c>
      <c r="AD192" s="499" t="s">
        <v>5066</v>
      </c>
      <c r="AE192" s="489" t="s">
        <v>501</v>
      </c>
      <c r="AF192" s="489" t="s">
        <v>369</v>
      </c>
      <c r="AG192" s="489" t="s">
        <v>370</v>
      </c>
    </row>
    <row r="193" spans="1:33" s="292" customFormat="1" ht="19.5" hidden="1" customHeight="1" thickBot="1">
      <c r="A193" s="296"/>
      <c r="B193" s="631"/>
      <c r="C193" s="238">
        <v>4953035052321</v>
      </c>
      <c r="D193" s="238" t="s">
        <v>512</v>
      </c>
      <c r="E193" s="290" t="s">
        <v>364</v>
      </c>
      <c r="F193" s="290" t="s">
        <v>512</v>
      </c>
      <c r="G193" s="305"/>
      <c r="H193" s="259" t="s">
        <v>3952</v>
      </c>
      <c r="I193" s="259" t="s">
        <v>513</v>
      </c>
      <c r="J193" s="343" t="s">
        <v>514</v>
      </c>
      <c r="K193" s="259" t="s">
        <v>515</v>
      </c>
      <c r="L193" s="295"/>
      <c r="M193" s="296"/>
      <c r="N193" s="296"/>
      <c r="O193" s="707"/>
      <c r="P193" s="297">
        <v>1563</v>
      </c>
      <c r="Q193" s="612">
        <f t="shared" si="16"/>
        <v>0</v>
      </c>
      <c r="R193" s="387">
        <v>1250</v>
      </c>
      <c r="S193" s="616">
        <f t="shared" si="20"/>
        <v>0</v>
      </c>
      <c r="T193" s="616">
        <f t="shared" si="21"/>
        <v>0</v>
      </c>
      <c r="U193" s="617" t="e">
        <f t="shared" si="22"/>
        <v>#DIV/0!</v>
      </c>
      <c r="V193" s="299"/>
      <c r="W193" s="299"/>
      <c r="X193" s="299"/>
      <c r="Y193" s="299"/>
      <c r="Z193" s="299"/>
      <c r="AA193" s="299" t="s">
        <v>516</v>
      </c>
      <c r="AB193" s="300">
        <v>0.104</v>
      </c>
      <c r="AC193" s="385">
        <f t="shared" si="23"/>
        <v>0</v>
      </c>
      <c r="AD193" s="499" t="s">
        <v>517</v>
      </c>
      <c r="AE193" s="489" t="s">
        <v>518</v>
      </c>
      <c r="AF193" s="489" t="s">
        <v>369</v>
      </c>
      <c r="AG193" s="489" t="s">
        <v>370</v>
      </c>
    </row>
    <row r="194" spans="1:33" s="292" customFormat="1" ht="19.5" hidden="1" customHeight="1" thickBot="1">
      <c r="A194" s="296"/>
      <c r="B194" s="631"/>
      <c r="C194" s="289"/>
      <c r="D194" s="289"/>
      <c r="E194" s="290" t="s">
        <v>364</v>
      </c>
      <c r="F194" s="290" t="s">
        <v>519</v>
      </c>
      <c r="G194" s="305" t="s">
        <v>5067</v>
      </c>
      <c r="H194" s="259" t="s">
        <v>5068</v>
      </c>
      <c r="I194" s="259" t="s">
        <v>520</v>
      </c>
      <c r="J194" s="343" t="s">
        <v>521</v>
      </c>
      <c r="K194" s="259" t="s">
        <v>522</v>
      </c>
      <c r="L194" s="295"/>
      <c r="M194" s="296"/>
      <c r="N194" s="296"/>
      <c r="O194" s="707"/>
      <c r="P194" s="297">
        <v>2813</v>
      </c>
      <c r="Q194" s="612">
        <f t="shared" si="16"/>
        <v>0</v>
      </c>
      <c r="R194" s="387">
        <v>2250</v>
      </c>
      <c r="S194" s="616">
        <f>O194*R194</f>
        <v>0</v>
      </c>
      <c r="T194" s="616">
        <f t="shared" si="21"/>
        <v>0</v>
      </c>
      <c r="U194" s="617" t="e">
        <f t="shared" si="22"/>
        <v>#DIV/0!</v>
      </c>
      <c r="V194" s="299"/>
      <c r="W194" s="299"/>
      <c r="X194" s="299"/>
      <c r="Y194" s="299"/>
      <c r="Z194" s="299"/>
      <c r="AA194" s="299" t="s">
        <v>523</v>
      </c>
      <c r="AB194" s="413">
        <v>0.05</v>
      </c>
      <c r="AC194" s="523">
        <f t="shared" si="23"/>
        <v>0</v>
      </c>
      <c r="AD194" s="499" t="s">
        <v>5069</v>
      </c>
      <c r="AE194" s="489" t="s">
        <v>524</v>
      </c>
      <c r="AF194" s="489" t="s">
        <v>369</v>
      </c>
      <c r="AG194" s="489" t="s">
        <v>370</v>
      </c>
    </row>
    <row r="195" spans="1:33" s="292" customFormat="1" ht="19.5" hidden="1" customHeight="1" thickBot="1">
      <c r="A195" s="296"/>
      <c r="B195" s="631"/>
      <c r="C195" s="289"/>
      <c r="D195" s="289"/>
      <c r="E195" s="290" t="s">
        <v>364</v>
      </c>
      <c r="F195" s="290" t="s">
        <v>525</v>
      </c>
      <c r="G195" s="305" t="s">
        <v>5070</v>
      </c>
      <c r="H195" s="259" t="s">
        <v>5071</v>
      </c>
      <c r="I195" s="259" t="s">
        <v>526</v>
      </c>
      <c r="J195" s="343" t="s">
        <v>527</v>
      </c>
      <c r="K195" s="259" t="s">
        <v>522</v>
      </c>
      <c r="L195" s="295"/>
      <c r="M195" s="296"/>
      <c r="N195" s="296"/>
      <c r="O195" s="707"/>
      <c r="P195" s="297">
        <v>2813</v>
      </c>
      <c r="Q195" s="612">
        <f t="shared" si="16"/>
        <v>0</v>
      </c>
      <c r="R195" s="387">
        <v>2250</v>
      </c>
      <c r="S195" s="616">
        <f t="shared" si="20"/>
        <v>0</v>
      </c>
      <c r="T195" s="616">
        <f t="shared" si="21"/>
        <v>0</v>
      </c>
      <c r="U195" s="617" t="e">
        <f t="shared" si="22"/>
        <v>#DIV/0!</v>
      </c>
      <c r="V195" s="299"/>
      <c r="W195" s="299"/>
      <c r="X195" s="299"/>
      <c r="Y195" s="299"/>
      <c r="Z195" s="299"/>
      <c r="AA195" s="299" t="s">
        <v>523</v>
      </c>
      <c r="AB195" s="413">
        <v>0.05</v>
      </c>
      <c r="AC195" s="523">
        <f t="shared" si="23"/>
        <v>0</v>
      </c>
      <c r="AD195" s="499" t="s">
        <v>5069</v>
      </c>
      <c r="AE195" s="489" t="s">
        <v>524</v>
      </c>
      <c r="AF195" s="489" t="s">
        <v>369</v>
      </c>
      <c r="AG195" s="489" t="s">
        <v>370</v>
      </c>
    </row>
    <row r="196" spans="1:33" s="292" customFormat="1" ht="19.5" hidden="1" customHeight="1" thickBot="1">
      <c r="A196" s="296"/>
      <c r="B196" s="631"/>
      <c r="C196" s="289"/>
      <c r="D196" s="289"/>
      <c r="E196" s="290" t="s">
        <v>364</v>
      </c>
      <c r="F196" s="290" t="s">
        <v>528</v>
      </c>
      <c r="G196" s="305" t="s">
        <v>5072</v>
      </c>
      <c r="H196" s="259" t="s">
        <v>5073</v>
      </c>
      <c r="I196" s="259" t="s">
        <v>529</v>
      </c>
      <c r="J196" s="343" t="s">
        <v>530</v>
      </c>
      <c r="K196" s="259" t="s">
        <v>522</v>
      </c>
      <c r="L196" s="295"/>
      <c r="M196" s="296"/>
      <c r="N196" s="296"/>
      <c r="O196" s="707"/>
      <c r="P196" s="297">
        <v>2813</v>
      </c>
      <c r="Q196" s="612">
        <f t="shared" si="16"/>
        <v>0</v>
      </c>
      <c r="R196" s="387">
        <v>2250</v>
      </c>
      <c r="S196" s="616">
        <f t="shared" si="20"/>
        <v>0</v>
      </c>
      <c r="T196" s="616">
        <f t="shared" si="21"/>
        <v>0</v>
      </c>
      <c r="U196" s="617" t="e">
        <f t="shared" si="22"/>
        <v>#DIV/0!</v>
      </c>
      <c r="V196" s="299"/>
      <c r="W196" s="299"/>
      <c r="X196" s="299"/>
      <c r="Y196" s="299"/>
      <c r="Z196" s="299"/>
      <c r="AA196" s="299" t="s">
        <v>523</v>
      </c>
      <c r="AB196" s="413">
        <v>0.05</v>
      </c>
      <c r="AC196" s="523">
        <f t="shared" si="23"/>
        <v>0</v>
      </c>
      <c r="AD196" s="499" t="s">
        <v>5069</v>
      </c>
      <c r="AE196" s="489" t="s">
        <v>524</v>
      </c>
      <c r="AF196" s="489" t="s">
        <v>369</v>
      </c>
      <c r="AG196" s="489" t="s">
        <v>370</v>
      </c>
    </row>
    <row r="197" spans="1:33" s="292" customFormat="1" ht="19.5" hidden="1" customHeight="1" thickBot="1">
      <c r="A197" s="296"/>
      <c r="B197" s="631"/>
      <c r="C197" s="289"/>
      <c r="D197" s="289"/>
      <c r="E197" s="290" t="s">
        <v>364</v>
      </c>
      <c r="F197" s="290" t="s">
        <v>531</v>
      </c>
      <c r="G197" s="305" t="s">
        <v>5074</v>
      </c>
      <c r="H197" s="259" t="s">
        <v>5075</v>
      </c>
      <c r="I197" s="259" t="s">
        <v>532</v>
      </c>
      <c r="J197" s="343" t="s">
        <v>533</v>
      </c>
      <c r="K197" s="259" t="s">
        <v>522</v>
      </c>
      <c r="L197" s="295"/>
      <c r="M197" s="296"/>
      <c r="N197" s="296"/>
      <c r="O197" s="707"/>
      <c r="P197" s="297">
        <v>2813</v>
      </c>
      <c r="Q197" s="612">
        <f t="shared" si="16"/>
        <v>0</v>
      </c>
      <c r="R197" s="387">
        <v>2250</v>
      </c>
      <c r="S197" s="616">
        <f t="shared" si="20"/>
        <v>0</v>
      </c>
      <c r="T197" s="616">
        <f t="shared" si="21"/>
        <v>0</v>
      </c>
      <c r="U197" s="617" t="e">
        <f t="shared" si="22"/>
        <v>#DIV/0!</v>
      </c>
      <c r="V197" s="299"/>
      <c r="W197" s="299"/>
      <c r="X197" s="299"/>
      <c r="Y197" s="299"/>
      <c r="Z197" s="299"/>
      <c r="AA197" s="299" t="s">
        <v>523</v>
      </c>
      <c r="AB197" s="413">
        <v>0.05</v>
      </c>
      <c r="AC197" s="523">
        <f t="shared" si="23"/>
        <v>0</v>
      </c>
      <c r="AD197" s="499" t="s">
        <v>5069</v>
      </c>
      <c r="AE197" s="489" t="s">
        <v>524</v>
      </c>
      <c r="AF197" s="489" t="s">
        <v>369</v>
      </c>
      <c r="AG197" s="489" t="s">
        <v>370</v>
      </c>
    </row>
    <row r="198" spans="1:33" s="292" customFormat="1" ht="19.5" hidden="1" customHeight="1" thickBot="1">
      <c r="A198" s="296"/>
      <c r="B198" s="631"/>
      <c r="C198" s="289"/>
      <c r="D198" s="289"/>
      <c r="E198" s="290" t="s">
        <v>364</v>
      </c>
      <c r="F198" s="290" t="s">
        <v>534</v>
      </c>
      <c r="G198" s="305" t="s">
        <v>5076</v>
      </c>
      <c r="H198" s="259" t="s">
        <v>5077</v>
      </c>
      <c r="I198" s="259"/>
      <c r="J198" s="343" t="s">
        <v>535</v>
      </c>
      <c r="K198" s="259" t="s">
        <v>522</v>
      </c>
      <c r="L198" s="295"/>
      <c r="M198" s="296"/>
      <c r="N198" s="296"/>
      <c r="O198" s="707"/>
      <c r="P198" s="297">
        <v>2813</v>
      </c>
      <c r="Q198" s="612">
        <f t="shared" si="16"/>
        <v>0</v>
      </c>
      <c r="R198" s="387">
        <v>2250</v>
      </c>
      <c r="S198" s="616">
        <f t="shared" si="20"/>
        <v>0</v>
      </c>
      <c r="T198" s="616">
        <f t="shared" si="21"/>
        <v>0</v>
      </c>
      <c r="U198" s="617" t="e">
        <f t="shared" si="22"/>
        <v>#DIV/0!</v>
      </c>
      <c r="V198" s="299"/>
      <c r="W198" s="299"/>
      <c r="X198" s="299"/>
      <c r="Y198" s="299"/>
      <c r="Z198" s="299"/>
      <c r="AA198" s="299" t="s">
        <v>523</v>
      </c>
      <c r="AB198" s="413">
        <v>0.05</v>
      </c>
      <c r="AC198" s="523">
        <f t="shared" si="23"/>
        <v>0</v>
      </c>
      <c r="AD198" s="499" t="s">
        <v>5069</v>
      </c>
      <c r="AE198" s="489" t="s">
        <v>524</v>
      </c>
      <c r="AF198" s="489" t="s">
        <v>369</v>
      </c>
      <c r="AG198" s="489" t="s">
        <v>370</v>
      </c>
    </row>
    <row r="199" spans="1:33" s="292" customFormat="1" ht="19.5" hidden="1" customHeight="1" thickBot="1">
      <c r="A199" s="290"/>
      <c r="B199" s="638"/>
      <c r="C199" s="289">
        <v>4953035056138</v>
      </c>
      <c r="D199" s="289" t="s">
        <v>3168</v>
      </c>
      <c r="E199" s="290" t="s">
        <v>364</v>
      </c>
      <c r="F199" s="290" t="s">
        <v>536</v>
      </c>
      <c r="G199" s="305"/>
      <c r="H199" s="259" t="s">
        <v>5078</v>
      </c>
      <c r="I199" s="259" t="s">
        <v>537</v>
      </c>
      <c r="J199" s="343" t="s">
        <v>538</v>
      </c>
      <c r="K199" s="259" t="s">
        <v>539</v>
      </c>
      <c r="L199" s="295"/>
      <c r="M199" s="296"/>
      <c r="N199" s="296"/>
      <c r="O199" s="707"/>
      <c r="P199" s="297">
        <v>1250</v>
      </c>
      <c r="Q199" s="612">
        <f t="shared" si="16"/>
        <v>0</v>
      </c>
      <c r="R199" s="387">
        <v>1000</v>
      </c>
      <c r="S199" s="616">
        <f t="shared" si="20"/>
        <v>0</v>
      </c>
      <c r="T199" s="616">
        <f t="shared" si="21"/>
        <v>0</v>
      </c>
      <c r="U199" s="617" t="e">
        <f t="shared" si="22"/>
        <v>#DIV/0!</v>
      </c>
      <c r="V199" s="299"/>
      <c r="W199" s="299"/>
      <c r="X199" s="299"/>
      <c r="Y199" s="299"/>
      <c r="Z199" s="299"/>
      <c r="AA199" s="299" t="s">
        <v>540</v>
      </c>
      <c r="AB199" s="413">
        <v>0.27</v>
      </c>
      <c r="AC199" s="523">
        <f t="shared" si="23"/>
        <v>0</v>
      </c>
      <c r="AD199" s="499" t="s">
        <v>5079</v>
      </c>
      <c r="AE199" s="489" t="s">
        <v>541</v>
      </c>
      <c r="AF199" s="489" t="s">
        <v>369</v>
      </c>
      <c r="AG199" s="489" t="s">
        <v>370</v>
      </c>
    </row>
    <row r="200" spans="1:33" s="292" customFormat="1" ht="19.5" hidden="1" customHeight="1" thickBot="1">
      <c r="A200" s="290"/>
      <c r="B200" s="638"/>
      <c r="C200" s="289">
        <v>4953035056145</v>
      </c>
      <c r="D200" s="289">
        <v>2906</v>
      </c>
      <c r="E200" s="290" t="s">
        <v>364</v>
      </c>
      <c r="F200" s="290" t="s">
        <v>542</v>
      </c>
      <c r="G200" s="305"/>
      <c r="H200" s="259" t="s">
        <v>5080</v>
      </c>
      <c r="I200" s="259" t="s">
        <v>543</v>
      </c>
      <c r="J200" s="343" t="s">
        <v>544</v>
      </c>
      <c r="K200" s="259" t="s">
        <v>545</v>
      </c>
      <c r="L200" s="295"/>
      <c r="M200" s="296"/>
      <c r="N200" s="296"/>
      <c r="O200" s="707"/>
      <c r="P200" s="297">
        <v>1350</v>
      </c>
      <c r="Q200" s="612">
        <f t="shared" si="16"/>
        <v>0</v>
      </c>
      <c r="R200" s="387">
        <v>1080</v>
      </c>
      <c r="S200" s="616">
        <f t="shared" si="20"/>
        <v>0</v>
      </c>
      <c r="T200" s="616">
        <f t="shared" si="21"/>
        <v>0</v>
      </c>
      <c r="U200" s="617" t="e">
        <f t="shared" si="22"/>
        <v>#DIV/0!</v>
      </c>
      <c r="V200" s="299"/>
      <c r="W200" s="299"/>
      <c r="X200" s="299"/>
      <c r="Y200" s="299"/>
      <c r="Z200" s="299"/>
      <c r="AA200" s="299" t="s">
        <v>546</v>
      </c>
      <c r="AB200" s="413">
        <v>0.24</v>
      </c>
      <c r="AC200" s="523">
        <f t="shared" si="23"/>
        <v>0</v>
      </c>
      <c r="AD200" s="499" t="s">
        <v>5081</v>
      </c>
      <c r="AE200" s="489" t="s">
        <v>547</v>
      </c>
      <c r="AF200" s="489" t="s">
        <v>369</v>
      </c>
      <c r="AG200" s="489" t="s">
        <v>370</v>
      </c>
    </row>
    <row r="201" spans="1:33" s="292" customFormat="1" ht="19.5" hidden="1" customHeight="1" thickBot="1">
      <c r="A201" s="290"/>
      <c r="B201" s="638"/>
      <c r="C201" s="289">
        <v>4953035056152</v>
      </c>
      <c r="D201" s="289">
        <v>2907</v>
      </c>
      <c r="E201" s="290" t="s">
        <v>364</v>
      </c>
      <c r="F201" s="290" t="s">
        <v>548</v>
      </c>
      <c r="G201" s="305"/>
      <c r="H201" s="259" t="s">
        <v>5082</v>
      </c>
      <c r="I201" s="259" t="s">
        <v>549</v>
      </c>
      <c r="J201" s="343" t="s">
        <v>550</v>
      </c>
      <c r="K201" s="259" t="s">
        <v>539</v>
      </c>
      <c r="L201" s="295"/>
      <c r="M201" s="296"/>
      <c r="N201" s="296"/>
      <c r="O201" s="707"/>
      <c r="P201" s="297">
        <v>1250</v>
      </c>
      <c r="Q201" s="612">
        <f t="shared" si="16"/>
        <v>0</v>
      </c>
      <c r="R201" s="387">
        <v>1000</v>
      </c>
      <c r="S201" s="616">
        <f t="shared" si="20"/>
        <v>0</v>
      </c>
      <c r="T201" s="616">
        <f t="shared" si="21"/>
        <v>0</v>
      </c>
      <c r="U201" s="617" t="e">
        <f t="shared" si="22"/>
        <v>#DIV/0!</v>
      </c>
      <c r="V201" s="299"/>
      <c r="W201" s="299"/>
      <c r="X201" s="299"/>
      <c r="Y201" s="299"/>
      <c r="Z201" s="299"/>
      <c r="AA201" s="299" t="s">
        <v>540</v>
      </c>
      <c r="AB201" s="413">
        <v>0.27</v>
      </c>
      <c r="AC201" s="523">
        <f t="shared" si="23"/>
        <v>0</v>
      </c>
      <c r="AD201" s="499" t="s">
        <v>5083</v>
      </c>
      <c r="AE201" s="489" t="s">
        <v>541</v>
      </c>
      <c r="AF201" s="489" t="s">
        <v>369</v>
      </c>
      <c r="AG201" s="489" t="s">
        <v>370</v>
      </c>
    </row>
    <row r="202" spans="1:33" s="292" customFormat="1" ht="19.5" hidden="1" customHeight="1" thickBot="1">
      <c r="A202" s="290"/>
      <c r="B202" s="638"/>
      <c r="C202" s="289">
        <v>4953035056169</v>
      </c>
      <c r="D202" s="289">
        <v>2908</v>
      </c>
      <c r="E202" s="290" t="s">
        <v>364</v>
      </c>
      <c r="F202" s="290" t="s">
        <v>551</v>
      </c>
      <c r="G202" s="305"/>
      <c r="H202" s="259" t="s">
        <v>5084</v>
      </c>
      <c r="I202" s="259" t="s">
        <v>552</v>
      </c>
      <c r="J202" s="343" t="s">
        <v>553</v>
      </c>
      <c r="K202" s="259" t="s">
        <v>545</v>
      </c>
      <c r="L202" s="295"/>
      <c r="M202" s="296"/>
      <c r="N202" s="296"/>
      <c r="O202" s="707"/>
      <c r="P202" s="297">
        <v>1350</v>
      </c>
      <c r="Q202" s="612">
        <f t="shared" si="16"/>
        <v>0</v>
      </c>
      <c r="R202" s="387">
        <v>1080</v>
      </c>
      <c r="S202" s="616">
        <f t="shared" si="20"/>
        <v>0</v>
      </c>
      <c r="T202" s="616">
        <f t="shared" si="21"/>
        <v>0</v>
      </c>
      <c r="U202" s="617" t="e">
        <f t="shared" si="22"/>
        <v>#DIV/0!</v>
      </c>
      <c r="V202" s="299"/>
      <c r="W202" s="299"/>
      <c r="X202" s="299"/>
      <c r="Y202" s="299"/>
      <c r="Z202" s="299"/>
      <c r="AA202" s="299" t="s">
        <v>546</v>
      </c>
      <c r="AB202" s="413">
        <v>0.24</v>
      </c>
      <c r="AC202" s="523">
        <f t="shared" si="23"/>
        <v>0</v>
      </c>
      <c r="AD202" s="499" t="s">
        <v>5085</v>
      </c>
      <c r="AE202" s="489" t="s">
        <v>547</v>
      </c>
      <c r="AF202" s="489" t="s">
        <v>369</v>
      </c>
      <c r="AG202" s="489" t="s">
        <v>370</v>
      </c>
    </row>
    <row r="203" spans="1:33" s="292" customFormat="1" ht="19.5" hidden="1" customHeight="1" thickBot="1">
      <c r="A203" s="290"/>
      <c r="B203" s="638"/>
      <c r="C203" s="689">
        <v>4953035056299</v>
      </c>
      <c r="D203" s="224" t="s">
        <v>3165</v>
      </c>
      <c r="E203" s="709" t="s">
        <v>364</v>
      </c>
      <c r="F203" s="709"/>
      <c r="G203" s="710"/>
      <c r="H203" s="259" t="s">
        <v>3953</v>
      </c>
      <c r="I203" s="259"/>
      <c r="J203" s="343"/>
      <c r="K203" s="259" t="s">
        <v>284</v>
      </c>
      <c r="L203" s="295"/>
      <c r="M203" s="296"/>
      <c r="N203" s="296"/>
      <c r="O203" s="707"/>
      <c r="P203" s="297">
        <v>3100</v>
      </c>
      <c r="Q203" s="612">
        <f t="shared" si="16"/>
        <v>0</v>
      </c>
      <c r="R203" s="387">
        <v>2400</v>
      </c>
      <c r="S203" s="616">
        <f>O203*R203</f>
        <v>0</v>
      </c>
      <c r="T203" s="616">
        <f>Q203-S203</f>
        <v>0</v>
      </c>
      <c r="U203" s="617" t="e">
        <f>T203/Q203</f>
        <v>#DIV/0!</v>
      </c>
      <c r="V203" s="299"/>
      <c r="W203" s="299"/>
      <c r="X203" s="299"/>
      <c r="Y203" s="299"/>
      <c r="Z203" s="299"/>
      <c r="AA203" s="299"/>
      <c r="AB203" s="413"/>
      <c r="AC203" s="523">
        <f t="shared" si="23"/>
        <v>0</v>
      </c>
      <c r="AD203" s="499" t="s">
        <v>5086</v>
      </c>
      <c r="AE203" s="489"/>
      <c r="AF203" s="489"/>
      <c r="AG203" s="489"/>
    </row>
    <row r="204" spans="1:33" s="292" customFormat="1" ht="20.100000000000001" hidden="1" customHeight="1" thickBot="1">
      <c r="A204" s="290"/>
      <c r="B204" s="638"/>
      <c r="C204" s="289"/>
      <c r="D204" s="289"/>
      <c r="E204" s="290" t="s">
        <v>364</v>
      </c>
      <c r="F204" s="290" t="s">
        <v>554</v>
      </c>
      <c r="G204" s="305"/>
      <c r="H204" s="259" t="s">
        <v>4671</v>
      </c>
      <c r="I204" s="259"/>
      <c r="J204" s="343"/>
      <c r="K204" s="259" t="s">
        <v>5087</v>
      </c>
      <c r="L204" s="295"/>
      <c r="M204" s="296"/>
      <c r="N204" s="296"/>
      <c r="O204" s="707"/>
      <c r="P204" s="297">
        <v>2300</v>
      </c>
      <c r="Q204" s="612">
        <f t="shared" si="16"/>
        <v>0</v>
      </c>
      <c r="R204" s="387">
        <v>1840</v>
      </c>
      <c r="S204" s="616">
        <f t="shared" si="20"/>
        <v>0</v>
      </c>
      <c r="T204" s="616">
        <f t="shared" si="21"/>
        <v>0</v>
      </c>
      <c r="U204" s="617" t="e">
        <f t="shared" si="22"/>
        <v>#DIV/0!</v>
      </c>
      <c r="V204" s="299"/>
      <c r="W204" s="299"/>
      <c r="X204" s="299"/>
      <c r="Y204" s="299"/>
      <c r="Z204" s="299"/>
      <c r="AA204" s="299"/>
      <c r="AB204" s="413"/>
      <c r="AC204" s="523">
        <f t="shared" si="23"/>
        <v>0</v>
      </c>
      <c r="AD204" s="499" t="s">
        <v>5088</v>
      </c>
      <c r="AE204" s="507"/>
      <c r="AF204" s="489"/>
      <c r="AG204" s="489"/>
    </row>
    <row r="205" spans="1:33" s="292" customFormat="1" ht="20.100000000000001" hidden="1" customHeight="1" thickBot="1">
      <c r="A205" s="290"/>
      <c r="B205" s="638"/>
      <c r="C205" s="289">
        <v>4953035055568</v>
      </c>
      <c r="D205" s="289" t="s">
        <v>555</v>
      </c>
      <c r="E205" s="290" t="s">
        <v>364</v>
      </c>
      <c r="F205" s="290" t="s">
        <v>555</v>
      </c>
      <c r="G205" s="305" t="s">
        <v>5089</v>
      </c>
      <c r="H205" s="259" t="s">
        <v>3954</v>
      </c>
      <c r="I205" s="259" t="s">
        <v>556</v>
      </c>
      <c r="J205" s="343" t="s">
        <v>557</v>
      </c>
      <c r="K205" s="259" t="s">
        <v>558</v>
      </c>
      <c r="L205" s="295"/>
      <c r="M205" s="296"/>
      <c r="N205" s="296"/>
      <c r="O205" s="707"/>
      <c r="P205" s="297">
        <v>2700</v>
      </c>
      <c r="Q205" s="612">
        <f t="shared" si="16"/>
        <v>0</v>
      </c>
      <c r="R205" s="387">
        <v>2160</v>
      </c>
      <c r="S205" s="616">
        <f t="shared" si="20"/>
        <v>0</v>
      </c>
      <c r="T205" s="616">
        <f>Q205-S205</f>
        <v>0</v>
      </c>
      <c r="U205" s="617" t="e">
        <f>T205/Q205</f>
        <v>#DIV/0!</v>
      </c>
      <c r="V205" s="299"/>
      <c r="W205" s="299"/>
      <c r="X205" s="299"/>
      <c r="Y205" s="299"/>
      <c r="Z205" s="299"/>
      <c r="AA205" s="299" t="s">
        <v>559</v>
      </c>
      <c r="AB205" s="413">
        <v>0.125</v>
      </c>
      <c r="AC205" s="523">
        <f>ROUND(O205*AB205,3)</f>
        <v>0</v>
      </c>
      <c r="AD205" s="499" t="s">
        <v>560</v>
      </c>
      <c r="AE205" s="489" t="s">
        <v>561</v>
      </c>
      <c r="AF205" s="489" t="s">
        <v>562</v>
      </c>
      <c r="AG205" s="489" t="s">
        <v>370</v>
      </c>
    </row>
    <row r="206" spans="1:33" s="292" customFormat="1" ht="19.5" hidden="1" customHeight="1" thickBot="1">
      <c r="A206" s="290"/>
      <c r="B206" s="638"/>
      <c r="C206" s="289">
        <v>4953035066908</v>
      </c>
      <c r="D206" s="289" t="s">
        <v>6581</v>
      </c>
      <c r="E206" s="290" t="s">
        <v>364</v>
      </c>
      <c r="F206" s="290" t="s">
        <v>6581</v>
      </c>
      <c r="G206" s="305"/>
      <c r="H206" s="259" t="s">
        <v>5090</v>
      </c>
      <c r="I206" s="259" t="s">
        <v>6728</v>
      </c>
      <c r="J206" s="259" t="s">
        <v>6729</v>
      </c>
      <c r="K206" s="259" t="s">
        <v>1429</v>
      </c>
      <c r="L206" s="295"/>
      <c r="M206" s="296"/>
      <c r="N206" s="296"/>
      <c r="O206" s="707"/>
      <c r="P206" s="297">
        <v>3000</v>
      </c>
      <c r="Q206" s="612">
        <f>O206*P206</f>
        <v>0</v>
      </c>
      <c r="R206" s="387">
        <v>2400</v>
      </c>
      <c r="S206" s="616">
        <f>O206*R206</f>
        <v>0</v>
      </c>
      <c r="T206" s="616">
        <f>Q206-S206</f>
        <v>0</v>
      </c>
      <c r="U206" s="617" t="e">
        <f>T206/Q206</f>
        <v>#DIV/0!</v>
      </c>
      <c r="V206" s="299"/>
      <c r="W206" s="299"/>
      <c r="X206" s="299"/>
      <c r="Y206" s="299"/>
      <c r="Z206" s="299"/>
      <c r="AA206" s="299"/>
      <c r="AB206" s="413">
        <v>5.5E-2</v>
      </c>
      <c r="AC206" s="523">
        <f>ROUND(O206*AB206,3)</f>
        <v>0</v>
      </c>
      <c r="AD206" s="499" t="s">
        <v>5091</v>
      </c>
      <c r="AE206" s="489" t="s">
        <v>6715</v>
      </c>
      <c r="AF206" s="489" t="s">
        <v>562</v>
      </c>
      <c r="AG206" s="489" t="s">
        <v>6716</v>
      </c>
    </row>
    <row r="207" spans="1:33" s="292" customFormat="1" ht="20.100000000000001" hidden="1" customHeight="1" thickBot="1">
      <c r="A207" s="290"/>
      <c r="B207" s="638"/>
      <c r="C207" s="289">
        <v>4953035066922</v>
      </c>
      <c r="D207" s="289" t="s">
        <v>6582</v>
      </c>
      <c r="E207" s="290" t="s">
        <v>364</v>
      </c>
      <c r="F207" s="290" t="s">
        <v>6582</v>
      </c>
      <c r="G207" s="305"/>
      <c r="H207" s="259" t="s">
        <v>5092</v>
      </c>
      <c r="I207" s="259" t="s">
        <v>6730</v>
      </c>
      <c r="J207" s="259" t="s">
        <v>6731</v>
      </c>
      <c r="K207" s="259" t="s">
        <v>4670</v>
      </c>
      <c r="L207" s="295"/>
      <c r="M207" s="296"/>
      <c r="N207" s="296"/>
      <c r="O207" s="707"/>
      <c r="P207" s="297">
        <v>3000</v>
      </c>
      <c r="Q207" s="612">
        <f>O207*P207</f>
        <v>0</v>
      </c>
      <c r="R207" s="387">
        <v>2400</v>
      </c>
      <c r="S207" s="616">
        <f>O207*R207</f>
        <v>0</v>
      </c>
      <c r="T207" s="616">
        <f>Q207-S207</f>
        <v>0</v>
      </c>
      <c r="U207" s="617" t="e">
        <f>T207/Q207</f>
        <v>#DIV/0!</v>
      </c>
      <c r="V207" s="299"/>
      <c r="W207" s="299"/>
      <c r="X207" s="299"/>
      <c r="Y207" s="299"/>
      <c r="Z207" s="299"/>
      <c r="AA207" s="299"/>
      <c r="AB207" s="413">
        <v>3.5000000000000003E-2</v>
      </c>
      <c r="AC207" s="523">
        <f>ROUND(O207*AB207,3)</f>
        <v>0</v>
      </c>
      <c r="AD207" s="499" t="s">
        <v>5093</v>
      </c>
      <c r="AE207" s="489" t="s">
        <v>6715</v>
      </c>
      <c r="AF207" s="489" t="s">
        <v>562</v>
      </c>
      <c r="AG207" s="489" t="s">
        <v>6716</v>
      </c>
    </row>
    <row r="208" spans="1:33" s="292" customFormat="1" ht="20.100000000000001" hidden="1" customHeight="1" thickBot="1">
      <c r="A208" s="290"/>
      <c r="B208" s="638"/>
      <c r="C208" s="289">
        <v>4953035066915</v>
      </c>
      <c r="D208" s="289" t="s">
        <v>6583</v>
      </c>
      <c r="E208" s="290" t="s">
        <v>364</v>
      </c>
      <c r="F208" s="290" t="s">
        <v>6583</v>
      </c>
      <c r="G208" s="305"/>
      <c r="H208" s="259" t="s">
        <v>5094</v>
      </c>
      <c r="I208" s="259" t="s">
        <v>6732</v>
      </c>
      <c r="J208" s="259" t="s">
        <v>6733</v>
      </c>
      <c r="K208" s="259" t="s">
        <v>4670</v>
      </c>
      <c r="L208" s="295"/>
      <c r="M208" s="296"/>
      <c r="N208" s="296"/>
      <c r="O208" s="707"/>
      <c r="P208" s="297">
        <v>3000</v>
      </c>
      <c r="Q208" s="612">
        <f>O208*P208</f>
        <v>0</v>
      </c>
      <c r="R208" s="387">
        <v>2400</v>
      </c>
      <c r="S208" s="616">
        <f>O208*R208</f>
        <v>0</v>
      </c>
      <c r="T208" s="616">
        <f>Q208-S208</f>
        <v>0</v>
      </c>
      <c r="U208" s="617" t="e">
        <f>T208/Q208</f>
        <v>#DIV/0!</v>
      </c>
      <c r="V208" s="299"/>
      <c r="W208" s="299"/>
      <c r="X208" s="299"/>
      <c r="Y208" s="299"/>
      <c r="Z208" s="299"/>
      <c r="AA208" s="299"/>
      <c r="AB208" s="413">
        <v>3.5000000000000003E-2</v>
      </c>
      <c r="AC208" s="523">
        <f>ROUND(O208*AB208,3)</f>
        <v>0</v>
      </c>
      <c r="AD208" s="499" t="s">
        <v>5093</v>
      </c>
      <c r="AE208" s="489" t="s">
        <v>6715</v>
      </c>
      <c r="AF208" s="489" t="s">
        <v>562</v>
      </c>
      <c r="AG208" s="489" t="s">
        <v>6716</v>
      </c>
    </row>
    <row r="209" spans="1:33" s="292" customFormat="1" ht="20.100000000000001" hidden="1" customHeight="1" thickBot="1">
      <c r="A209" s="290"/>
      <c r="B209" s="638"/>
      <c r="C209" s="289">
        <v>4953035066939</v>
      </c>
      <c r="D209" s="289" t="s">
        <v>6584</v>
      </c>
      <c r="E209" s="290" t="s">
        <v>364</v>
      </c>
      <c r="F209" s="290" t="s">
        <v>6584</v>
      </c>
      <c r="G209" s="305"/>
      <c r="H209" s="259" t="s">
        <v>5095</v>
      </c>
      <c r="I209" s="259" t="s">
        <v>6734</v>
      </c>
      <c r="J209" s="259" t="s">
        <v>6735</v>
      </c>
      <c r="K209" s="259" t="s">
        <v>899</v>
      </c>
      <c r="L209" s="295"/>
      <c r="M209" s="296"/>
      <c r="N209" s="296"/>
      <c r="O209" s="707"/>
      <c r="P209" s="297">
        <v>2100</v>
      </c>
      <c r="Q209" s="612">
        <f>O209*P209</f>
        <v>0</v>
      </c>
      <c r="R209" s="387">
        <v>1680</v>
      </c>
      <c r="S209" s="616">
        <f>O209*R209</f>
        <v>0</v>
      </c>
      <c r="T209" s="616">
        <f>Q209-S209</f>
        <v>0</v>
      </c>
      <c r="U209" s="617" t="e">
        <f>T209/Q209</f>
        <v>#DIV/0!</v>
      </c>
      <c r="V209" s="299"/>
      <c r="W209" s="299"/>
      <c r="X209" s="299"/>
      <c r="Y209" s="299"/>
      <c r="Z209" s="299"/>
      <c r="AA209" s="299"/>
      <c r="AB209" s="413">
        <v>3.5000000000000003E-2</v>
      </c>
      <c r="AC209" s="523">
        <f>ROUND(O209*AB209,3)</f>
        <v>0</v>
      </c>
      <c r="AD209" s="499" t="s">
        <v>5096</v>
      </c>
      <c r="AE209" s="489" t="s">
        <v>6715</v>
      </c>
      <c r="AF209" s="489" t="s">
        <v>562</v>
      </c>
      <c r="AG209" s="489" t="s">
        <v>6716</v>
      </c>
    </row>
    <row r="210" spans="1:33" s="292" customFormat="1" ht="20.100000000000001" hidden="1" customHeight="1" thickBot="1">
      <c r="A210" s="290"/>
      <c r="B210" s="638"/>
      <c r="C210" s="289"/>
      <c r="D210" s="289"/>
      <c r="E210" s="290" t="s">
        <v>364</v>
      </c>
      <c r="F210" s="290">
        <v>1708</v>
      </c>
      <c r="G210" s="305"/>
      <c r="H210" s="259" t="s">
        <v>5097</v>
      </c>
      <c r="I210" s="259" t="s">
        <v>4672</v>
      </c>
      <c r="J210" s="259" t="s">
        <v>4672</v>
      </c>
      <c r="K210" s="259" t="s">
        <v>269</v>
      </c>
      <c r="L210" s="295"/>
      <c r="M210" s="296"/>
      <c r="N210" s="296"/>
      <c r="O210" s="707"/>
      <c r="P210" s="297">
        <v>7875</v>
      </c>
      <c r="Q210" s="612">
        <f t="shared" si="16"/>
        <v>0</v>
      </c>
      <c r="R210" s="387">
        <v>6300</v>
      </c>
      <c r="S210" s="616">
        <f t="shared" si="20"/>
        <v>0</v>
      </c>
      <c r="T210" s="616">
        <f t="shared" ref="T210:T212" si="24">Q210-S210</f>
        <v>0</v>
      </c>
      <c r="U210" s="617" t="e">
        <f t="shared" ref="U210:U212" si="25">T210/Q210</f>
        <v>#DIV/0!</v>
      </c>
      <c r="V210" s="299"/>
      <c r="W210" s="299"/>
      <c r="X210" s="299"/>
      <c r="Y210" s="299"/>
      <c r="Z210" s="299"/>
      <c r="AA210" s="299"/>
      <c r="AB210" s="413"/>
      <c r="AC210" s="523">
        <f t="shared" ref="AC210:AC229" si="26">ROUND(O210*AB210,3)</f>
        <v>0</v>
      </c>
      <c r="AD210" s="499" t="s">
        <v>5098</v>
      </c>
      <c r="AE210" s="489" t="s">
        <v>4669</v>
      </c>
      <c r="AF210" s="489" t="s">
        <v>562</v>
      </c>
      <c r="AG210" s="489" t="s">
        <v>370</v>
      </c>
    </row>
    <row r="211" spans="1:33" s="292" customFormat="1" ht="20.100000000000001" hidden="1" customHeight="1" thickBot="1">
      <c r="A211" s="290"/>
      <c r="B211" s="638"/>
      <c r="C211" s="289"/>
      <c r="D211" s="289"/>
      <c r="E211" s="290" t="s">
        <v>364</v>
      </c>
      <c r="F211" s="290">
        <v>1709</v>
      </c>
      <c r="G211" s="305"/>
      <c r="H211" s="259" t="s">
        <v>5099</v>
      </c>
      <c r="I211" s="259" t="s">
        <v>4672</v>
      </c>
      <c r="J211" s="259" t="s">
        <v>4672</v>
      </c>
      <c r="K211" s="259" t="s">
        <v>558</v>
      </c>
      <c r="L211" s="295"/>
      <c r="M211" s="296"/>
      <c r="N211" s="296"/>
      <c r="O211" s="707"/>
      <c r="P211" s="297">
        <v>10938</v>
      </c>
      <c r="Q211" s="612">
        <f t="shared" si="16"/>
        <v>0</v>
      </c>
      <c r="R211" s="387">
        <v>8750</v>
      </c>
      <c r="S211" s="616">
        <f>O211*R211</f>
        <v>0</v>
      </c>
      <c r="T211" s="616">
        <f t="shared" si="24"/>
        <v>0</v>
      </c>
      <c r="U211" s="617" t="e">
        <f t="shared" si="25"/>
        <v>#DIV/0!</v>
      </c>
      <c r="V211" s="299"/>
      <c r="W211" s="299"/>
      <c r="X211" s="299"/>
      <c r="Y211" s="299"/>
      <c r="Z211" s="299"/>
      <c r="AA211" s="299"/>
      <c r="AB211" s="413"/>
      <c r="AC211" s="523">
        <f t="shared" si="26"/>
        <v>0</v>
      </c>
      <c r="AD211" s="499" t="s">
        <v>5100</v>
      </c>
      <c r="AE211" s="489" t="s">
        <v>4669</v>
      </c>
      <c r="AF211" s="489" t="s">
        <v>562</v>
      </c>
      <c r="AG211" s="489" t="s">
        <v>370</v>
      </c>
    </row>
    <row r="212" spans="1:33" s="292" customFormat="1" ht="20.100000000000001" hidden="1" customHeight="1" thickBot="1">
      <c r="A212" s="290"/>
      <c r="B212" s="638"/>
      <c r="C212" s="289"/>
      <c r="D212" s="289"/>
      <c r="E212" s="290" t="s">
        <v>364</v>
      </c>
      <c r="F212" s="290">
        <v>1710</v>
      </c>
      <c r="G212" s="305"/>
      <c r="H212" s="259" t="s">
        <v>5101</v>
      </c>
      <c r="I212" s="259" t="s">
        <v>4672</v>
      </c>
      <c r="J212" s="259" t="s">
        <v>4672</v>
      </c>
      <c r="K212" s="259" t="s">
        <v>753</v>
      </c>
      <c r="L212" s="295"/>
      <c r="M212" s="296"/>
      <c r="N212" s="296"/>
      <c r="O212" s="707"/>
      <c r="P212" s="297">
        <v>17500</v>
      </c>
      <c r="Q212" s="612">
        <f t="shared" si="16"/>
        <v>0</v>
      </c>
      <c r="R212" s="387">
        <v>14000</v>
      </c>
      <c r="S212" s="616">
        <f t="shared" si="20"/>
        <v>0</v>
      </c>
      <c r="T212" s="616">
        <f t="shared" si="24"/>
        <v>0</v>
      </c>
      <c r="U212" s="617" t="e">
        <f t="shared" si="25"/>
        <v>#DIV/0!</v>
      </c>
      <c r="V212" s="299"/>
      <c r="W212" s="299"/>
      <c r="X212" s="299"/>
      <c r="Y212" s="299"/>
      <c r="Z212" s="299"/>
      <c r="AA212" s="299"/>
      <c r="AB212" s="413"/>
      <c r="AC212" s="523">
        <f t="shared" si="26"/>
        <v>0</v>
      </c>
      <c r="AD212" s="499" t="s">
        <v>5102</v>
      </c>
      <c r="AE212" s="489" t="s">
        <v>4669</v>
      </c>
      <c r="AF212" s="489" t="s">
        <v>562</v>
      </c>
      <c r="AG212" s="489" t="s">
        <v>370</v>
      </c>
    </row>
    <row r="213" spans="1:33" s="292" customFormat="1" ht="20.100000000000001" hidden="1" customHeight="1" thickBot="1">
      <c r="A213" s="290"/>
      <c r="B213" s="638"/>
      <c r="C213" s="289"/>
      <c r="D213" s="289"/>
      <c r="E213" s="290" t="s">
        <v>364</v>
      </c>
      <c r="F213" s="290">
        <v>1354</v>
      </c>
      <c r="G213" s="305"/>
      <c r="H213" s="259" t="s">
        <v>5103</v>
      </c>
      <c r="I213" s="259" t="s">
        <v>4672</v>
      </c>
      <c r="J213" s="259" t="s">
        <v>4672</v>
      </c>
      <c r="K213" s="259" t="s">
        <v>745</v>
      </c>
      <c r="L213" s="295"/>
      <c r="M213" s="296"/>
      <c r="N213" s="296"/>
      <c r="O213" s="707"/>
      <c r="P213" s="297">
        <v>6188</v>
      </c>
      <c r="Q213" s="612">
        <f t="shared" si="16"/>
        <v>0</v>
      </c>
      <c r="R213" s="387">
        <v>4950</v>
      </c>
      <c r="S213" s="616">
        <f t="shared" si="20"/>
        <v>0</v>
      </c>
      <c r="T213" s="616">
        <f t="shared" ref="T213" si="27">Q213-S213</f>
        <v>0</v>
      </c>
      <c r="U213" s="617" t="e">
        <f t="shared" ref="U213" si="28">T213/Q213</f>
        <v>#DIV/0!</v>
      </c>
      <c r="V213" s="299"/>
      <c r="W213" s="299"/>
      <c r="X213" s="299"/>
      <c r="Y213" s="299"/>
      <c r="Z213" s="299"/>
      <c r="AA213" s="299"/>
      <c r="AB213" s="413"/>
      <c r="AC213" s="523">
        <f t="shared" si="26"/>
        <v>0</v>
      </c>
      <c r="AD213" s="499" t="s">
        <v>5104</v>
      </c>
      <c r="AE213" s="489" t="s">
        <v>4669</v>
      </c>
      <c r="AF213" s="489" t="s">
        <v>562</v>
      </c>
      <c r="AG213" s="489" t="s">
        <v>370</v>
      </c>
    </row>
    <row r="214" spans="1:33" s="292" customFormat="1" ht="20.100000000000001" hidden="1" customHeight="1" thickBot="1">
      <c r="A214" s="290"/>
      <c r="B214" s="638"/>
      <c r="C214" s="289"/>
      <c r="D214" s="289"/>
      <c r="E214" s="290" t="s">
        <v>364</v>
      </c>
      <c r="F214" s="290">
        <v>1355</v>
      </c>
      <c r="G214" s="305"/>
      <c r="H214" s="259" t="s">
        <v>5105</v>
      </c>
      <c r="I214" s="259" t="s">
        <v>4672</v>
      </c>
      <c r="J214" s="259" t="s">
        <v>4672</v>
      </c>
      <c r="K214" s="259" t="s">
        <v>558</v>
      </c>
      <c r="L214" s="295"/>
      <c r="M214" s="296"/>
      <c r="N214" s="296"/>
      <c r="O214" s="707"/>
      <c r="P214" s="297">
        <v>7425</v>
      </c>
      <c r="Q214" s="612">
        <f t="shared" si="16"/>
        <v>0</v>
      </c>
      <c r="R214" s="387">
        <v>5940</v>
      </c>
      <c r="S214" s="616">
        <f t="shared" si="20"/>
        <v>0</v>
      </c>
      <c r="T214" s="616">
        <f t="shared" ref="T214" si="29">Q214-S214</f>
        <v>0</v>
      </c>
      <c r="U214" s="617" t="e">
        <f t="shared" ref="U214" si="30">T214/Q214</f>
        <v>#DIV/0!</v>
      </c>
      <c r="V214" s="299"/>
      <c r="W214" s="299"/>
      <c r="X214" s="299"/>
      <c r="Y214" s="299"/>
      <c r="Z214" s="299"/>
      <c r="AA214" s="299"/>
      <c r="AB214" s="413"/>
      <c r="AC214" s="523">
        <f t="shared" si="26"/>
        <v>0</v>
      </c>
      <c r="AD214" s="499" t="s">
        <v>5106</v>
      </c>
      <c r="AE214" s="489" t="s">
        <v>4669</v>
      </c>
      <c r="AF214" s="489" t="s">
        <v>562</v>
      </c>
      <c r="AG214" s="489" t="s">
        <v>370</v>
      </c>
    </row>
    <row r="215" spans="1:33" s="292" customFormat="1" ht="20.100000000000001" hidden="1" customHeight="1">
      <c r="A215" s="938"/>
      <c r="B215" s="938"/>
      <c r="C215" s="970"/>
      <c r="D215" s="970"/>
      <c r="E215" s="290" t="s">
        <v>6784</v>
      </c>
      <c r="F215" s="938"/>
      <c r="G215" s="945"/>
      <c r="H215" s="942" t="s">
        <v>6785</v>
      </c>
      <c r="I215" s="942" t="s">
        <v>405</v>
      </c>
      <c r="J215" s="942" t="s">
        <v>406</v>
      </c>
      <c r="K215" s="942" t="s">
        <v>49</v>
      </c>
      <c r="L215" s="978"/>
      <c r="M215" s="956"/>
      <c r="N215" s="956"/>
      <c r="O215" s="1045"/>
      <c r="P215" s="947">
        <v>105</v>
      </c>
      <c r="Q215" s="612">
        <f t="shared" si="16"/>
        <v>0</v>
      </c>
      <c r="R215" s="948">
        <v>100</v>
      </c>
      <c r="S215" s="616">
        <f t="shared" ref="S215:S229" si="31">O215*R215</f>
        <v>0</v>
      </c>
      <c r="T215" s="616">
        <f t="shared" ref="T215:T229" si="32">Q215-S215</f>
        <v>0</v>
      </c>
      <c r="U215" s="617" t="e">
        <f t="shared" ref="U215:U229" si="33">T215/Q215</f>
        <v>#DIV/0!</v>
      </c>
      <c r="V215" s="949"/>
      <c r="W215" s="949"/>
      <c r="X215" s="949"/>
      <c r="Y215" s="949"/>
      <c r="Z215" s="949"/>
      <c r="AA215" s="949"/>
      <c r="AB215" s="1046"/>
      <c r="AC215" s="523">
        <f t="shared" si="26"/>
        <v>0</v>
      </c>
      <c r="AD215" s="951"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215" s="951" t="str">
        <f t="shared" ref="AE215:AG215" si="34">AE159</f>
        <v>ЕАЭС N RU Д-JP.РА01.В.64697/21 от 09.08.2021 действует до 08.08.2026</v>
      </c>
      <c r="AF215" s="951" t="str">
        <f t="shared" si="34"/>
        <v>C’BON</v>
      </c>
      <c r="AG215" s="951" t="str">
        <f t="shared" si="34"/>
        <v>C'BON COSMETICS Co.,Ltd</v>
      </c>
    </row>
    <row r="216" spans="1:33" s="292" customFormat="1" ht="20.100000000000001" hidden="1" customHeight="1">
      <c r="A216" s="938"/>
      <c r="B216" s="938"/>
      <c r="C216" s="970"/>
      <c r="D216" s="970"/>
      <c r="E216" s="290" t="s">
        <v>6784</v>
      </c>
      <c r="F216" s="938"/>
      <c r="G216" s="945"/>
      <c r="H216" s="942" t="s">
        <v>6786</v>
      </c>
      <c r="I216" s="942" t="s">
        <v>411</v>
      </c>
      <c r="J216" s="942" t="s">
        <v>412</v>
      </c>
      <c r="K216" s="942" t="s">
        <v>226</v>
      </c>
      <c r="L216" s="978"/>
      <c r="M216" s="956"/>
      <c r="N216" s="956"/>
      <c r="O216" s="1045"/>
      <c r="P216" s="947">
        <v>105</v>
      </c>
      <c r="Q216" s="612">
        <f t="shared" si="16"/>
        <v>0</v>
      </c>
      <c r="R216" s="948">
        <v>100</v>
      </c>
      <c r="S216" s="616">
        <f t="shared" si="31"/>
        <v>0</v>
      </c>
      <c r="T216" s="616">
        <f t="shared" si="32"/>
        <v>0</v>
      </c>
      <c r="U216" s="617" t="e">
        <f t="shared" si="33"/>
        <v>#DIV/0!</v>
      </c>
      <c r="V216" s="949"/>
      <c r="W216" s="949"/>
      <c r="X216" s="949"/>
      <c r="Y216" s="949"/>
      <c r="Z216" s="949"/>
      <c r="AA216" s="949"/>
      <c r="AB216" s="1046"/>
      <c r="AC216" s="523">
        <f t="shared" si="26"/>
        <v>0</v>
      </c>
      <c r="AD216" s="951" t="str">
        <f t="shared" ref="AD216:AG216" si="35">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216" s="951" t="str">
        <f t="shared" si="35"/>
        <v>ЕАЭС N RU Д-JP.РА01.В.49606/21 от 02.08.2021 действует до 01.08.2026</v>
      </c>
      <c r="AF216" s="951" t="str">
        <f t="shared" si="35"/>
        <v>C’BON</v>
      </c>
      <c r="AG216" s="951" t="str">
        <f t="shared" si="35"/>
        <v>C'BON COSMETICS Co., Ltd</v>
      </c>
    </row>
    <row r="217" spans="1:33" s="292" customFormat="1" ht="19.5" hidden="1" customHeight="1">
      <c r="A217" s="938"/>
      <c r="B217" s="938"/>
      <c r="C217" s="970"/>
      <c r="D217" s="970"/>
      <c r="E217" s="290" t="s">
        <v>6784</v>
      </c>
      <c r="F217" s="938"/>
      <c r="G217" s="945"/>
      <c r="H217" s="942" t="s">
        <v>6787</v>
      </c>
      <c r="I217" s="942" t="s">
        <v>418</v>
      </c>
      <c r="J217" s="942" t="s">
        <v>419</v>
      </c>
      <c r="K217" s="942" t="s">
        <v>162</v>
      </c>
      <c r="L217" s="978"/>
      <c r="M217" s="956"/>
      <c r="N217" s="956"/>
      <c r="O217" s="1045"/>
      <c r="P217" s="947">
        <v>105</v>
      </c>
      <c r="Q217" s="612">
        <f t="shared" si="16"/>
        <v>0</v>
      </c>
      <c r="R217" s="948">
        <v>100</v>
      </c>
      <c r="S217" s="616">
        <f t="shared" si="31"/>
        <v>0</v>
      </c>
      <c r="T217" s="616">
        <f t="shared" si="32"/>
        <v>0</v>
      </c>
      <c r="U217" s="617" t="e">
        <f t="shared" si="33"/>
        <v>#DIV/0!</v>
      </c>
      <c r="V217" s="949"/>
      <c r="W217" s="949"/>
      <c r="X217" s="949"/>
      <c r="Y217" s="949"/>
      <c r="Z217" s="949"/>
      <c r="AA217" s="949"/>
      <c r="AB217" s="1046"/>
      <c r="AC217" s="523">
        <f t="shared" si="26"/>
        <v>0</v>
      </c>
      <c r="AD217" s="951" t="str">
        <f t="shared" ref="AD217:AG217" si="36">AD161</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217" s="951" t="str">
        <f t="shared" si="36"/>
        <v>ЕАЭС N RU Д-JP.РА01.В.64697/21 от 09.08.2021 действует до 08.08.2026</v>
      </c>
      <c r="AF217" s="951" t="str">
        <f t="shared" si="36"/>
        <v>C’BON</v>
      </c>
      <c r="AG217" s="951" t="str">
        <f t="shared" si="36"/>
        <v>C'BON COSMETICS Co.,Ltd</v>
      </c>
    </row>
    <row r="218" spans="1:33" s="292" customFormat="1" ht="20.100000000000001" hidden="1" customHeight="1">
      <c r="A218" s="938"/>
      <c r="B218" s="938"/>
      <c r="C218" s="970"/>
      <c r="D218" s="970"/>
      <c r="E218" s="290" t="s">
        <v>6784</v>
      </c>
      <c r="F218" s="938"/>
      <c r="G218" s="945"/>
      <c r="H218" s="942" t="s">
        <v>6788</v>
      </c>
      <c r="I218" s="942" t="s">
        <v>365</v>
      </c>
      <c r="J218" s="942" t="s">
        <v>366</v>
      </c>
      <c r="K218" s="942" t="s">
        <v>277</v>
      </c>
      <c r="L218" s="978"/>
      <c r="M218" s="956"/>
      <c r="N218" s="956"/>
      <c r="O218" s="1045"/>
      <c r="P218" s="947">
        <v>80</v>
      </c>
      <c r="Q218" s="612">
        <f t="shared" si="16"/>
        <v>0</v>
      </c>
      <c r="R218" s="948">
        <v>75</v>
      </c>
      <c r="S218" s="616">
        <f t="shared" si="31"/>
        <v>0</v>
      </c>
      <c r="T218" s="616">
        <f t="shared" si="32"/>
        <v>0</v>
      </c>
      <c r="U218" s="617" t="e">
        <f t="shared" si="33"/>
        <v>#DIV/0!</v>
      </c>
      <c r="V218" s="949"/>
      <c r="W218" s="949"/>
      <c r="X218" s="949"/>
      <c r="Y218" s="949"/>
      <c r="Z218" s="949"/>
      <c r="AA218" s="949"/>
      <c r="AB218" s="1046"/>
      <c r="AC218" s="523">
        <f t="shared" si="26"/>
        <v>0</v>
      </c>
      <c r="AD218" s="951" t="str">
        <f>AD151</f>
        <v>グリチルリチン酸ジカリウム*、精製水、濃グリセリン、1,3-ブチレングリコール、1,3-プロパンジオール、ジグリセリン、スクワラン、尿素、ポリエチレングリコール1500、乳酸ナトリウム液、モノイソステアリン酸ポリグリセリル、モノオレイン酸ポリグリセリル、ヒアルロン酸ナトリウム(2)、L-ピロリドンカルボン酸、L-アルギニン、DL-ピロリドンカルボン酸ナトリウム液、L-アスパラギン酸、エデト酸二ナトリウム、加水分解ヒアルロン酸、卵黄リゾホスファチジルコリン、クエン酸ナトリウム、乳酸、水酸化ナトリウム、ヒアルロン酸ヒドロキシプロピルトリモニウム、グリシン、L-アラニン、L-セリン、L-バリン、アセチル化ヒアルロン酸ナトリウム、L-イソロイシン、L-スレオニン、L-プロリン、L-ヒスチジン、L-フェニルアラニン、異性化糖、ポリメタクリロイルオキシエチルホスホリルコリン液、γ-グルタミン酸ポリペプチド、パラオキシ安息香酸メチル</v>
      </c>
      <c r="AE218" s="951" t="str">
        <f t="shared" ref="AE218:AG218" si="37">AE151</f>
        <v>ЕАЭС N RU Д-JP.РА01.В.69528/21 от 10.08.2021 действует до 09.08.2026</v>
      </c>
      <c r="AF218" s="951" t="str">
        <f t="shared" si="37"/>
        <v>C’BON</v>
      </c>
      <c r="AG218" s="951" t="str">
        <f t="shared" si="37"/>
        <v>C'BON COSMETICS Co.,Ltd</v>
      </c>
    </row>
    <row r="219" spans="1:33" s="292" customFormat="1" ht="20.100000000000001" hidden="1" customHeight="1">
      <c r="A219" s="938"/>
      <c r="B219" s="938"/>
      <c r="C219" s="970"/>
      <c r="D219" s="970"/>
      <c r="E219" s="290" t="s">
        <v>6784</v>
      </c>
      <c r="F219" s="938"/>
      <c r="G219" s="945"/>
      <c r="H219" s="942" t="s">
        <v>6789</v>
      </c>
      <c r="I219" s="942" t="s">
        <v>373</v>
      </c>
      <c r="J219" s="942" t="s">
        <v>374</v>
      </c>
      <c r="K219" s="942" t="s">
        <v>277</v>
      </c>
      <c r="L219" s="978"/>
      <c r="M219" s="956"/>
      <c r="N219" s="956"/>
      <c r="O219" s="1045"/>
      <c r="P219" s="947">
        <v>80</v>
      </c>
      <c r="Q219" s="612">
        <f t="shared" si="16"/>
        <v>0</v>
      </c>
      <c r="R219" s="948">
        <v>75</v>
      </c>
      <c r="S219" s="616">
        <f t="shared" si="31"/>
        <v>0</v>
      </c>
      <c r="T219" s="616">
        <f t="shared" si="32"/>
        <v>0</v>
      </c>
      <c r="U219" s="617" t="e">
        <f t="shared" si="33"/>
        <v>#DIV/0!</v>
      </c>
      <c r="V219" s="949"/>
      <c r="W219" s="949"/>
      <c r="X219" s="949"/>
      <c r="Y219" s="949"/>
      <c r="Z219" s="949"/>
      <c r="AA219" s="949"/>
      <c r="AB219" s="1046"/>
      <c r="AC219" s="523">
        <f t="shared" si="26"/>
        <v>0</v>
      </c>
      <c r="AD219" s="951" t="str">
        <f t="shared" ref="AD219:AG219" si="38">AD152</f>
        <v>リン酸L-アスコルビルマグネシウム*、グリチルリチン酸ジカリウム*、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1,3-ブチレングリコール、シアノコバラミン、キウイエキス、タイムエキス（1）、アルテロモナス発酵エキス、パウダルコ樹皮エキス、パラオキシ安息香酸メチル</v>
      </c>
      <c r="AE219" s="951" t="str">
        <f t="shared" si="38"/>
        <v>ЕАЭС N RU Д-JP.РА01.В.69528/21 от 10.08.2021 действует до 09.08.2026</v>
      </c>
      <c r="AF219" s="951" t="str">
        <f t="shared" si="38"/>
        <v>C’BON</v>
      </c>
      <c r="AG219" s="951" t="str">
        <f t="shared" si="38"/>
        <v>C'BON COSMETICS Co.,Ltd</v>
      </c>
    </row>
    <row r="220" spans="1:33" s="292" customFormat="1" ht="20.100000000000001" hidden="1" customHeight="1">
      <c r="A220" s="938"/>
      <c r="B220" s="938"/>
      <c r="C220" s="970"/>
      <c r="D220" s="970"/>
      <c r="E220" s="290" t="s">
        <v>6784</v>
      </c>
      <c r="F220" s="938"/>
      <c r="G220" s="945"/>
      <c r="H220" s="942" t="s">
        <v>6790</v>
      </c>
      <c r="I220" s="942" t="s">
        <v>377</v>
      </c>
      <c r="J220" s="942" t="s">
        <v>378</v>
      </c>
      <c r="K220" s="942" t="s">
        <v>277</v>
      </c>
      <c r="L220" s="978"/>
      <c r="M220" s="956"/>
      <c r="N220" s="956"/>
      <c r="O220" s="1045"/>
      <c r="P220" s="947">
        <v>80</v>
      </c>
      <c r="Q220" s="612">
        <f t="shared" si="16"/>
        <v>0</v>
      </c>
      <c r="R220" s="948">
        <v>75</v>
      </c>
      <c r="S220" s="616">
        <f t="shared" si="31"/>
        <v>0</v>
      </c>
      <c r="T220" s="616">
        <f t="shared" si="32"/>
        <v>0</v>
      </c>
      <c r="U220" s="617" t="e">
        <f t="shared" si="33"/>
        <v>#DIV/0!</v>
      </c>
      <c r="V220" s="949"/>
      <c r="W220" s="949"/>
      <c r="X220" s="949"/>
      <c r="Y220" s="949"/>
      <c r="Z220" s="949"/>
      <c r="AA220" s="949"/>
      <c r="AB220" s="1046"/>
      <c r="AC220" s="523">
        <f t="shared" si="26"/>
        <v>0</v>
      </c>
      <c r="AD220" s="951" t="str">
        <f t="shared" ref="AD220:AG220" si="39">AD153</f>
        <v>アラントイン*、精製水、ジプロピレングリコール、濃グリセリン、グリコシルトレハロース･水添デンプン分解物混合溶液、1,3-ブチレングリコール、ポリオキシブチレンポリオキシエチレンポリオキシプロピレングリセリルエーテル（3B.O.）（8E.O.）（5P.O.）、N-アセチル-Ｌ-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水溶性ツボクサエキス、N-ステアロイルフィトスフィンゴシン、シソエキス（1）、N-ステアロイルジヒドロスフィンゴシン、ヒドロキシステアリルフィトスフィンゴシン、ビルベリー葉エキス、バラエキス、クリサンテルムインディクム抽出液、パラオキシ安息香酸メチル</v>
      </c>
      <c r="AE220" s="951" t="str">
        <f t="shared" si="39"/>
        <v>ЕАЭС N RU Д-JP.РА01.В.69528/21 от 10.08.2021 действует до 09.08.2026</v>
      </c>
      <c r="AF220" s="951" t="str">
        <f t="shared" si="39"/>
        <v>C’BON</v>
      </c>
      <c r="AG220" s="951" t="str">
        <f t="shared" si="39"/>
        <v>C'BON COSMETICS Co.,Ltd</v>
      </c>
    </row>
    <row r="221" spans="1:33" s="292" customFormat="1" ht="20.100000000000001" hidden="1" customHeight="1">
      <c r="A221" s="938"/>
      <c r="B221" s="938"/>
      <c r="C221" s="970"/>
      <c r="D221" s="970"/>
      <c r="E221" s="290" t="s">
        <v>6784</v>
      </c>
      <c r="F221" s="938"/>
      <c r="G221" s="945"/>
      <c r="H221" s="942" t="s">
        <v>6791</v>
      </c>
      <c r="I221" s="942" t="s">
        <v>381</v>
      </c>
      <c r="J221" s="942" t="s">
        <v>382</v>
      </c>
      <c r="K221" s="942" t="s">
        <v>277</v>
      </c>
      <c r="L221" s="978"/>
      <c r="M221" s="956"/>
      <c r="N221" s="956"/>
      <c r="O221" s="1045"/>
      <c r="P221" s="947">
        <v>80</v>
      </c>
      <c r="Q221" s="612">
        <f t="shared" si="16"/>
        <v>0</v>
      </c>
      <c r="R221" s="948">
        <v>75</v>
      </c>
      <c r="S221" s="616">
        <f t="shared" si="31"/>
        <v>0</v>
      </c>
      <c r="T221" s="616">
        <f t="shared" si="32"/>
        <v>0</v>
      </c>
      <c r="U221" s="617" t="e">
        <f t="shared" si="33"/>
        <v>#DIV/0!</v>
      </c>
      <c r="V221" s="949"/>
      <c r="W221" s="949"/>
      <c r="X221" s="949"/>
      <c r="Y221" s="949"/>
      <c r="Z221" s="949"/>
      <c r="AA221" s="949"/>
      <c r="AB221" s="1046"/>
      <c r="AC221" s="523">
        <f t="shared" si="26"/>
        <v>0</v>
      </c>
      <c r="AD221" s="951" t="str">
        <f t="shared" ref="AD221:AG221" si="40">AD154</f>
        <v>グリチルレチン酸ステアリル*、濃グリセリン、精製水、スクワラン、1,3-ブチレングリコール、1,3-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N-ラウロイル-L-グルタミン酸ジ（フィトステリル･2-オクチルドデシル）、N-オレオイルフィトスフィンゴシン、N-ステアロイル-L-グルタミン酸ナトリウム、コレステロール、疎水化ヒドロキシプロピルメチルセルロース、メチルポリシロキサン、ヒドロキシステアリルフィトスフィンゴシン、天然ビタミンE、ツバキ油、ビタミンA油、トウモロコシ油、グリセリル-N-（2-メタクリロイルオキシエチル）カルバメート･メタクリル酸ステアリル共重合体</v>
      </c>
      <c r="AE221" s="951" t="str">
        <f t="shared" si="40"/>
        <v>ЕАЭС N RU Д-JP.РА01.В.69528/21 от 10.08.2021 действует до 09.08.2026</v>
      </c>
      <c r="AF221" s="951" t="str">
        <f t="shared" si="40"/>
        <v>C’BON</v>
      </c>
      <c r="AG221" s="951" t="str">
        <f t="shared" si="40"/>
        <v>C'BON COSMETICS Co.,Ltd</v>
      </c>
    </row>
    <row r="222" spans="1:33" s="292" customFormat="1" ht="20.100000000000001" hidden="1" customHeight="1">
      <c r="A222" s="938"/>
      <c r="B222" s="938"/>
      <c r="C222" s="970"/>
      <c r="D222" s="970"/>
      <c r="E222" s="290" t="s">
        <v>6784</v>
      </c>
      <c r="F222" s="938"/>
      <c r="G222" s="945"/>
      <c r="H222" s="942" t="s">
        <v>6792</v>
      </c>
      <c r="I222" s="942" t="s">
        <v>385</v>
      </c>
      <c r="J222" s="942" t="s">
        <v>386</v>
      </c>
      <c r="K222" s="942" t="s">
        <v>277</v>
      </c>
      <c r="L222" s="978"/>
      <c r="M222" s="956"/>
      <c r="N222" s="956"/>
      <c r="O222" s="1045"/>
      <c r="P222" s="947">
        <v>80</v>
      </c>
      <c r="Q222" s="612">
        <f t="shared" si="16"/>
        <v>0</v>
      </c>
      <c r="R222" s="948">
        <v>75</v>
      </c>
      <c r="S222" s="616">
        <f t="shared" si="31"/>
        <v>0</v>
      </c>
      <c r="T222" s="616">
        <f t="shared" si="32"/>
        <v>0</v>
      </c>
      <c r="U222" s="617" t="e">
        <f t="shared" si="33"/>
        <v>#DIV/0!</v>
      </c>
      <c r="V222" s="949"/>
      <c r="W222" s="949"/>
      <c r="X222" s="949"/>
      <c r="Y222" s="949"/>
      <c r="Z222" s="949"/>
      <c r="AA222" s="949"/>
      <c r="AB222" s="1046"/>
      <c r="AC222" s="523">
        <f t="shared" si="26"/>
        <v>0</v>
      </c>
      <c r="AD222" s="951" t="str">
        <f t="shared" ref="AD222:AG222" si="41">AD155</f>
        <v>グリチルリチン酸ジカリウム*、水溶性プラセンタエキス＊、精製水、スクワラン、1,3-ブチレングリコール、濃グリセリン、セトステアリルアルコール、パルミチン酸セチル、モノオレイン酸ポリグリセリル、モノステアリン酸ポリグリセリル、デカメチルシクロペンタシロキサン、メチルポリシロキサン、天然ビタミンE、アクリル酸･メタクリル酸アルキル共重合体、クレアチニン、カンゾウフラボノイド、架橋型メチルポリシロキサン、チンピエキス、グリセリン、エーデルワイスエキス、アルテロモナス発酵エキス、パラオキシ安息香酸メチル</v>
      </c>
      <c r="AE222" s="951" t="str">
        <f t="shared" si="41"/>
        <v>ЕАЭС N RU Д-JP.РА01.В.69528/21 от 10.08.2021 действует до 09.08.2026</v>
      </c>
      <c r="AF222" s="951" t="str">
        <f t="shared" si="41"/>
        <v>C’BON</v>
      </c>
      <c r="AG222" s="951" t="str">
        <f t="shared" si="41"/>
        <v>C'BON COSMETICS Co.,Ltd</v>
      </c>
    </row>
    <row r="223" spans="1:33" s="292" customFormat="1" ht="20.100000000000001" hidden="1" customHeight="1">
      <c r="A223" s="938"/>
      <c r="B223" s="938"/>
      <c r="C223" s="970"/>
      <c r="D223" s="970"/>
      <c r="E223" s="290" t="s">
        <v>6784</v>
      </c>
      <c r="F223" s="938"/>
      <c r="G223" s="945"/>
      <c r="H223" s="942" t="s">
        <v>6793</v>
      </c>
      <c r="I223" s="942" t="s">
        <v>389</v>
      </c>
      <c r="J223" s="942" t="s">
        <v>390</v>
      </c>
      <c r="K223" s="942" t="s">
        <v>277</v>
      </c>
      <c r="L223" s="978"/>
      <c r="M223" s="956"/>
      <c r="N223" s="956"/>
      <c r="O223" s="1045"/>
      <c r="P223" s="947">
        <v>80</v>
      </c>
      <c r="Q223" s="612">
        <f t="shared" ref="Q223:Q229" si="42">O223*P223</f>
        <v>0</v>
      </c>
      <c r="R223" s="948">
        <v>75</v>
      </c>
      <c r="S223" s="616">
        <f t="shared" si="31"/>
        <v>0</v>
      </c>
      <c r="T223" s="616">
        <f t="shared" si="32"/>
        <v>0</v>
      </c>
      <c r="U223" s="617" t="e">
        <f t="shared" si="33"/>
        <v>#DIV/0!</v>
      </c>
      <c r="V223" s="949"/>
      <c r="W223" s="949"/>
      <c r="X223" s="949"/>
      <c r="Y223" s="949"/>
      <c r="Z223" s="949"/>
      <c r="AA223" s="949"/>
      <c r="AB223" s="1046"/>
      <c r="AC223" s="523">
        <f t="shared" si="26"/>
        <v>0</v>
      </c>
      <c r="AD223" s="951" t="str">
        <f t="shared" ref="AD223:AG223" si="43">AD156</f>
        <v xml:space="preserve">アラントイン*、精製水、濃グリセリン、スクワラン、1,3-ブチレングリコール、ローズ水、水素添加大豆リン脂質、モノオレイン酸ポリグリセリル、コレステロール、混合脂肪酸トリグリセリル、キサンタンガム、テトラ2-ヘキシルデカン酸アスコルビル、クインスシードエキス、ユキノシタエキス、マロニエエキス、パラオキシ安息香酸ブチル、パラオキシ安息香酸メチル
</v>
      </c>
      <c r="AE223" s="951" t="str">
        <f t="shared" si="43"/>
        <v>ЕАЭС N RU Д-JP.РА01.В.69528/21 от 10.08.2021 действует до 09.08.2026</v>
      </c>
      <c r="AF223" s="951" t="str">
        <f t="shared" si="43"/>
        <v>C’BON</v>
      </c>
      <c r="AG223" s="951" t="str">
        <f t="shared" si="43"/>
        <v>C'BON COSMETICS Co.,Ltd</v>
      </c>
    </row>
    <row r="224" spans="1:33" s="292" customFormat="1" ht="20.100000000000001" hidden="1" customHeight="1">
      <c r="A224" s="938"/>
      <c r="B224" s="938"/>
      <c r="C224" s="970"/>
      <c r="D224" s="970"/>
      <c r="E224" s="290" t="s">
        <v>6784</v>
      </c>
      <c r="F224" s="938"/>
      <c r="G224" s="945"/>
      <c r="H224" s="942" t="s">
        <v>6795</v>
      </c>
      <c r="I224" s="942" t="s">
        <v>3978</v>
      </c>
      <c r="J224" s="942" t="s">
        <v>3977</v>
      </c>
      <c r="K224" s="942" t="s">
        <v>43</v>
      </c>
      <c r="L224" s="978"/>
      <c r="M224" s="956"/>
      <c r="N224" s="956"/>
      <c r="O224" s="1045"/>
      <c r="P224" s="947">
        <v>265</v>
      </c>
      <c r="Q224" s="612">
        <f t="shared" si="42"/>
        <v>0</v>
      </c>
      <c r="R224" s="948">
        <v>250</v>
      </c>
      <c r="S224" s="616">
        <f t="shared" si="31"/>
        <v>0</v>
      </c>
      <c r="T224" s="616">
        <f t="shared" si="32"/>
        <v>0</v>
      </c>
      <c r="U224" s="617" t="e">
        <f t="shared" si="33"/>
        <v>#DIV/0!</v>
      </c>
      <c r="V224" s="949"/>
      <c r="W224" s="949"/>
      <c r="X224" s="949"/>
      <c r="Y224" s="949"/>
      <c r="Z224" s="949"/>
      <c r="AA224" s="949"/>
      <c r="AB224" s="1046"/>
      <c r="AC224" s="523">
        <f t="shared" si="26"/>
        <v>0</v>
      </c>
      <c r="AD224" s="951" t="str">
        <f>AD167</f>
        <v>水、ミリストイルグルタミン酸Na、BG、グリセリン、ステアリン酸PEG-150、ポリクオタニウム-10、EDTA-2Na、グリチルリチン酸2K、香料、トレハロース、センチフォリアバラ花エキス、加水分解酵母、ヒアルロン酸ヒドロキシプロピルトリモニウム、メチルパラベン</v>
      </c>
      <c r="AE224" s="951" t="str">
        <f t="shared" ref="AE224:AG225" si="44">AE167</f>
        <v>ЕАЭС N RU Д-JP.РА03.В.41536/25 от 07.04.2025 действует до 06.04.2030</v>
      </c>
      <c r="AF224" s="951" t="str">
        <f t="shared" si="44"/>
        <v>CBON</v>
      </c>
      <c r="AG224" s="951" t="str">
        <f t="shared" si="44"/>
        <v>C'BON COSMETICS Co.,Ltd</v>
      </c>
    </row>
    <row r="225" spans="1:33" s="292" customFormat="1" ht="20.100000000000001" hidden="1" customHeight="1">
      <c r="A225" s="938"/>
      <c r="B225" s="938"/>
      <c r="C225" s="970"/>
      <c r="D225" s="970"/>
      <c r="E225" s="290" t="s">
        <v>6784</v>
      </c>
      <c r="F225" s="938"/>
      <c r="G225" s="945"/>
      <c r="H225" s="942" t="s">
        <v>6796</v>
      </c>
      <c r="I225" s="942" t="s">
        <v>3980</v>
      </c>
      <c r="J225" s="942" t="s">
        <v>3979</v>
      </c>
      <c r="K225" s="942" t="s">
        <v>43</v>
      </c>
      <c r="L225" s="978"/>
      <c r="M225" s="956"/>
      <c r="N225" s="956"/>
      <c r="O225" s="1045"/>
      <c r="P225" s="947">
        <v>265</v>
      </c>
      <c r="Q225" s="612">
        <f t="shared" si="42"/>
        <v>0</v>
      </c>
      <c r="R225" s="948">
        <v>250</v>
      </c>
      <c r="S225" s="616">
        <f t="shared" si="31"/>
        <v>0</v>
      </c>
      <c r="T225" s="616">
        <f t="shared" si="32"/>
        <v>0</v>
      </c>
      <c r="U225" s="617" t="e">
        <f t="shared" si="33"/>
        <v>#DIV/0!</v>
      </c>
      <c r="V225" s="949"/>
      <c r="W225" s="949"/>
      <c r="X225" s="949"/>
      <c r="Y225" s="949"/>
      <c r="Z225" s="949"/>
      <c r="AA225" s="949"/>
      <c r="AB225" s="1046"/>
      <c r="AC225" s="523">
        <f t="shared" si="26"/>
        <v>0</v>
      </c>
      <c r="AD225" s="951" t="str">
        <f>AD168</f>
        <v>水、グリセリン、ミリスチン酸、ステアリン酸、水酸化K、パルミチン酸、ラウリン酸、ポリグリセリル-4ラウリルエーテル、BG、エチルヘキシルグリセリン、香料、ポリクオタニウム-39、EDTA-2Na、グリチルリチン酸2K、ポリクオタニウム-7、カオリン、タナクラクレイ、ベントナイト、センチフォリアバラ花エキス、加水分解酵母、乳酸桿菌/ハイビスカス花発酵液</v>
      </c>
      <c r="AE225" s="951" t="str">
        <f t="shared" si="44"/>
        <v>ЕАЭС N RU Д-JP.РА03.В.41536/25 от 07.04.2025 действует до 06.04.2030</v>
      </c>
      <c r="AF225" s="951" t="str">
        <f t="shared" si="44"/>
        <v>CBON</v>
      </c>
      <c r="AG225" s="951" t="str">
        <f t="shared" si="44"/>
        <v>C'BON COSMETICS Co.,Ltd</v>
      </c>
    </row>
    <row r="226" spans="1:33" s="292" customFormat="1" ht="20.100000000000001" hidden="1" customHeight="1">
      <c r="A226" s="938"/>
      <c r="B226" s="938"/>
      <c r="C226" s="970"/>
      <c r="D226" s="970"/>
      <c r="E226" s="290" t="s">
        <v>6784</v>
      </c>
      <c r="F226" s="938"/>
      <c r="G226" s="945"/>
      <c r="H226" s="942" t="s">
        <v>6794</v>
      </c>
      <c r="I226" s="942" t="s">
        <v>3972</v>
      </c>
      <c r="J226" s="942" t="s">
        <v>3971</v>
      </c>
      <c r="K226" s="942" t="s">
        <v>36</v>
      </c>
      <c r="L226" s="978"/>
      <c r="M226" s="956"/>
      <c r="N226" s="956"/>
      <c r="O226" s="1045"/>
      <c r="P226" s="947">
        <v>265</v>
      </c>
      <c r="Q226" s="612">
        <f t="shared" si="42"/>
        <v>0</v>
      </c>
      <c r="R226" s="948">
        <v>250</v>
      </c>
      <c r="S226" s="616">
        <f t="shared" si="31"/>
        <v>0</v>
      </c>
      <c r="T226" s="616">
        <f t="shared" si="32"/>
        <v>0</v>
      </c>
      <c r="U226" s="617" t="e">
        <f t="shared" si="33"/>
        <v>#DIV/0!</v>
      </c>
      <c r="V226" s="949"/>
      <c r="W226" s="949"/>
      <c r="X226" s="949"/>
      <c r="Y226" s="949"/>
      <c r="Z226" s="949"/>
      <c r="AA226" s="949"/>
      <c r="AB226" s="1046"/>
      <c r="AC226" s="523">
        <f t="shared" si="26"/>
        <v>0</v>
      </c>
      <c r="AD226" s="951" t="str">
        <f>AD163</f>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226" s="951" t="str">
        <f t="shared" ref="AE226:AG226" si="45">AE163</f>
        <v>письмо 1068/24 от «19» декабря 2024 г.</v>
      </c>
      <c r="AF226" s="951" t="str">
        <f t="shared" si="45"/>
        <v>CBON</v>
      </c>
      <c r="AG226" s="951" t="str">
        <f t="shared" si="45"/>
        <v>C'BON COSMETICS Co.,Ltd</v>
      </c>
    </row>
    <row r="227" spans="1:33" s="292" customFormat="1" ht="20.100000000000001" hidden="1" customHeight="1">
      <c r="A227" s="938"/>
      <c r="B227" s="938"/>
      <c r="C227" s="970"/>
      <c r="D227" s="970"/>
      <c r="E227" s="290" t="s">
        <v>6784</v>
      </c>
      <c r="F227" s="938"/>
      <c r="G227" s="945"/>
      <c r="H227" s="942" t="s">
        <v>6797</v>
      </c>
      <c r="I227" s="942" t="s">
        <v>443</v>
      </c>
      <c r="J227" s="942" t="s">
        <v>444</v>
      </c>
      <c r="K227" s="942" t="s">
        <v>49</v>
      </c>
      <c r="L227" s="978"/>
      <c r="M227" s="956"/>
      <c r="N227" s="956"/>
      <c r="O227" s="1045"/>
      <c r="P227" s="947">
        <v>55</v>
      </c>
      <c r="Q227" s="612">
        <f t="shared" si="42"/>
        <v>0</v>
      </c>
      <c r="R227" s="948">
        <v>50</v>
      </c>
      <c r="S227" s="616">
        <f t="shared" si="31"/>
        <v>0</v>
      </c>
      <c r="T227" s="616">
        <f t="shared" si="32"/>
        <v>0</v>
      </c>
      <c r="U227" s="617" t="e">
        <f t="shared" si="33"/>
        <v>#DIV/0!</v>
      </c>
      <c r="V227" s="949"/>
      <c r="W227" s="949"/>
      <c r="X227" s="949"/>
      <c r="Y227" s="949"/>
      <c r="Z227" s="949"/>
      <c r="AA227" s="949"/>
      <c r="AB227" s="1046"/>
      <c r="AC227" s="523">
        <f t="shared" si="26"/>
        <v>0</v>
      </c>
      <c r="AD227" s="951"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227" s="951" t="str">
        <f t="shared" ref="AE227:AG227" si="46">AE178</f>
        <v>ЕАЭС N RU Д-JP.РА01.В.64697/21 от 09.08.2021 действует до 08.08.2026</v>
      </c>
      <c r="AF227" s="951" t="str">
        <f t="shared" si="46"/>
        <v>C’BON</v>
      </c>
      <c r="AG227" s="951" t="str">
        <f t="shared" si="46"/>
        <v>C'BON COSMETICS Co.,Ltd</v>
      </c>
    </row>
    <row r="228" spans="1:33" s="292" customFormat="1" ht="20.100000000000001" hidden="1" customHeight="1">
      <c r="A228" s="938"/>
      <c r="B228" s="938"/>
      <c r="C228" s="970"/>
      <c r="D228" s="970"/>
      <c r="E228" s="290" t="s">
        <v>6784</v>
      </c>
      <c r="F228" s="938"/>
      <c r="G228" s="945"/>
      <c r="H228" s="942" t="s">
        <v>6798</v>
      </c>
      <c r="I228" s="942" t="s">
        <v>449</v>
      </c>
      <c r="J228" s="942" t="s">
        <v>450</v>
      </c>
      <c r="K228" s="942" t="s">
        <v>57</v>
      </c>
      <c r="L228" s="978"/>
      <c r="M228" s="956"/>
      <c r="N228" s="956"/>
      <c r="O228" s="1045"/>
      <c r="P228" s="947">
        <v>55</v>
      </c>
      <c r="Q228" s="612">
        <f t="shared" si="42"/>
        <v>0</v>
      </c>
      <c r="R228" s="948">
        <v>50</v>
      </c>
      <c r="S228" s="616">
        <f t="shared" si="31"/>
        <v>0</v>
      </c>
      <c r="T228" s="616">
        <f t="shared" si="32"/>
        <v>0</v>
      </c>
      <c r="U228" s="617" t="e">
        <f t="shared" si="33"/>
        <v>#DIV/0!</v>
      </c>
      <c r="V228" s="949"/>
      <c r="W228" s="949"/>
      <c r="X228" s="949"/>
      <c r="Y228" s="949"/>
      <c r="Z228" s="949"/>
      <c r="AA228" s="949"/>
      <c r="AB228" s="1046"/>
      <c r="AC228" s="523">
        <f t="shared" si="26"/>
        <v>0</v>
      </c>
      <c r="AD228" s="951"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228" s="951" t="str">
        <f t="shared" ref="AE228:AG229" si="47">AE180</f>
        <v>ЕАЭС N RU Д-JP.РА01.В.71418/21 от 11.08.2021 действует до 10.08.2026</v>
      </c>
      <c r="AF228" s="951" t="str">
        <f t="shared" si="47"/>
        <v>C’BON</v>
      </c>
      <c r="AG228" s="951" t="str">
        <f t="shared" si="47"/>
        <v>C'BON COSMETICS Co.,Ltd</v>
      </c>
    </row>
    <row r="229" spans="1:33" s="292" customFormat="1" ht="20.100000000000001" hidden="1" customHeight="1" thickBot="1">
      <c r="A229" s="938"/>
      <c r="B229" s="938"/>
      <c r="C229" s="970"/>
      <c r="D229" s="970"/>
      <c r="E229" s="290" t="s">
        <v>6784</v>
      </c>
      <c r="F229" s="938"/>
      <c r="G229" s="945"/>
      <c r="H229" s="942" t="s">
        <v>6799</v>
      </c>
      <c r="I229" s="942" t="s">
        <v>454</v>
      </c>
      <c r="J229" s="942" t="s">
        <v>455</v>
      </c>
      <c r="K229" s="942" t="s">
        <v>63</v>
      </c>
      <c r="L229" s="978"/>
      <c r="M229" s="956"/>
      <c r="N229" s="956"/>
      <c r="O229" s="1045"/>
      <c r="P229" s="947">
        <v>55</v>
      </c>
      <c r="Q229" s="612">
        <f t="shared" si="42"/>
        <v>0</v>
      </c>
      <c r="R229" s="948">
        <v>50</v>
      </c>
      <c r="S229" s="616">
        <f t="shared" si="31"/>
        <v>0</v>
      </c>
      <c r="T229" s="616">
        <f t="shared" si="32"/>
        <v>0</v>
      </c>
      <c r="U229" s="617" t="e">
        <f t="shared" si="33"/>
        <v>#DIV/0!</v>
      </c>
      <c r="V229" s="949"/>
      <c r="W229" s="949"/>
      <c r="X229" s="949"/>
      <c r="Y229" s="949"/>
      <c r="Z229" s="949"/>
      <c r="AA229" s="949"/>
      <c r="AB229" s="1046"/>
      <c r="AC229" s="523">
        <f t="shared" si="26"/>
        <v>0</v>
      </c>
      <c r="AD229" s="951"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229" s="951" t="str">
        <f t="shared" si="47"/>
        <v>ЕАЭС N RU Д-JP.РА01.В.71418/21 от 11.08.2021 действует до 10.08.2026</v>
      </c>
      <c r="AF229" s="951" t="str">
        <f t="shared" si="47"/>
        <v>C’BON</v>
      </c>
      <c r="AG229" s="951" t="str">
        <f t="shared" si="47"/>
        <v>C'BON COSMETICS Co.,Ltd</v>
      </c>
    </row>
    <row r="230" spans="1:33" s="292" customFormat="1" ht="20.100000000000001" hidden="1" customHeight="1" thickBot="1">
      <c r="A230" s="290"/>
      <c r="B230" s="638"/>
      <c r="C230" s="289" t="s">
        <v>563</v>
      </c>
      <c r="D230" s="289"/>
      <c r="E230" s="290" t="s">
        <v>564</v>
      </c>
      <c r="F230" s="290" t="s">
        <v>565</v>
      </c>
      <c r="G230" s="305" t="s">
        <v>5107</v>
      </c>
      <c r="H230" s="711" t="s">
        <v>5108</v>
      </c>
      <c r="I230" s="295" t="s">
        <v>566</v>
      </c>
      <c r="J230" s="519" t="s">
        <v>567</v>
      </c>
      <c r="K230" s="525" t="s">
        <v>27</v>
      </c>
      <c r="L230" s="525" t="s">
        <v>568</v>
      </c>
      <c r="M230" s="296">
        <v>20</v>
      </c>
      <c r="N230" s="296">
        <v>20</v>
      </c>
      <c r="O230" s="386"/>
      <c r="P230" s="297">
        <v>1065</v>
      </c>
      <c r="Q230" s="520">
        <f t="shared" ref="Q230:Q325" si="48">O230*P230</f>
        <v>0</v>
      </c>
      <c r="R230" s="387">
        <v>825</v>
      </c>
      <c r="S230" s="616">
        <f t="shared" si="20"/>
        <v>0</v>
      </c>
      <c r="T230" s="616">
        <f t="shared" si="21"/>
        <v>0</v>
      </c>
      <c r="U230" s="617" t="e">
        <f t="shared" si="22"/>
        <v>#DIV/0!</v>
      </c>
      <c r="V230" s="299">
        <v>4.4999999999999998E-2</v>
      </c>
      <c r="W230" s="299">
        <v>19.504999999999999</v>
      </c>
      <c r="X230" s="712">
        <f>O230/M230</f>
        <v>0</v>
      </c>
      <c r="Y230" s="299">
        <f>V230*X230</f>
        <v>0</v>
      </c>
      <c r="Z230" s="299">
        <f>W230*X230</f>
        <v>0</v>
      </c>
      <c r="AA230" s="299"/>
      <c r="AB230" s="413">
        <v>0.90500000000000003</v>
      </c>
      <c r="AC230" s="523">
        <f>ROUND(O230*AB230,3)</f>
        <v>0</v>
      </c>
      <c r="AD230" s="499" t="s">
        <v>5109</v>
      </c>
      <c r="AE230" s="489" t="s">
        <v>4436</v>
      </c>
      <c r="AF230" s="489" t="s">
        <v>570</v>
      </c>
      <c r="AG230" s="489" t="s">
        <v>571</v>
      </c>
    </row>
    <row r="231" spans="1:33" s="292" customFormat="1" ht="20.100000000000001" hidden="1" customHeight="1" thickBot="1">
      <c r="A231" s="290"/>
      <c r="B231" s="638"/>
      <c r="C231" s="289" t="s">
        <v>563</v>
      </c>
      <c r="D231" s="289"/>
      <c r="E231" s="290" t="s">
        <v>564</v>
      </c>
      <c r="F231" s="290" t="s">
        <v>3223</v>
      </c>
      <c r="G231" s="305" t="s">
        <v>5110</v>
      </c>
      <c r="H231" s="713" t="s">
        <v>5111</v>
      </c>
      <c r="I231" s="625" t="s">
        <v>566</v>
      </c>
      <c r="J231" s="626" t="s">
        <v>567</v>
      </c>
      <c r="K231" s="680" t="s">
        <v>27</v>
      </c>
      <c r="L231" s="680" t="s">
        <v>572</v>
      </c>
      <c r="M231" s="627">
        <v>144</v>
      </c>
      <c r="N231" s="627">
        <v>144</v>
      </c>
      <c r="O231" s="714"/>
      <c r="P231" s="538">
        <v>100</v>
      </c>
      <c r="Q231" s="606">
        <f>O231*P231</f>
        <v>0</v>
      </c>
      <c r="R231" s="387">
        <v>0</v>
      </c>
      <c r="S231" s="388">
        <f t="shared" si="20"/>
        <v>0</v>
      </c>
      <c r="T231" s="388">
        <f t="shared" si="21"/>
        <v>0</v>
      </c>
      <c r="U231" s="389" t="e">
        <f t="shared" si="22"/>
        <v>#DIV/0!</v>
      </c>
      <c r="V231" s="299">
        <v>0.06</v>
      </c>
      <c r="W231" s="299">
        <v>20.917999999999999</v>
      </c>
      <c r="X231" s="712">
        <f t="shared" ref="X231:X246" si="49">O231/M231</f>
        <v>0</v>
      </c>
      <c r="Y231" s="299">
        <f t="shared" ref="Y231:Y246" si="50">V231*X231</f>
        <v>0</v>
      </c>
      <c r="Z231" s="299">
        <f t="shared" ref="Z231:Z246" si="51">W231*X231</f>
        <v>0</v>
      </c>
      <c r="AA231" s="299"/>
      <c r="AB231" s="542">
        <v>0.127</v>
      </c>
      <c r="AC231" s="547">
        <f>ROUND(O231*AB231,3)</f>
        <v>0</v>
      </c>
      <c r="AD231" s="499" t="s">
        <v>5112</v>
      </c>
      <c r="AE231" s="489" t="s">
        <v>4436</v>
      </c>
      <c r="AF231" s="489" t="s">
        <v>570</v>
      </c>
      <c r="AG231" s="489" t="s">
        <v>571</v>
      </c>
    </row>
    <row r="232" spans="1:33" s="292" customFormat="1" ht="20.100000000000001" hidden="1" customHeight="1" thickBot="1">
      <c r="A232" s="290"/>
      <c r="B232" s="638"/>
      <c r="C232" s="289">
        <v>4560401460439</v>
      </c>
      <c r="D232" s="289"/>
      <c r="E232" s="290" t="s">
        <v>564</v>
      </c>
      <c r="F232" s="290" t="s">
        <v>573</v>
      </c>
      <c r="G232" s="305" t="s">
        <v>5113</v>
      </c>
      <c r="H232" s="711" t="s">
        <v>5114</v>
      </c>
      <c r="I232" s="295" t="s">
        <v>574</v>
      </c>
      <c r="J232" s="519" t="s">
        <v>575</v>
      </c>
      <c r="K232" s="525" t="s">
        <v>27</v>
      </c>
      <c r="L232" s="525" t="s">
        <v>576</v>
      </c>
      <c r="M232" s="296">
        <v>24</v>
      </c>
      <c r="N232" s="296">
        <v>24</v>
      </c>
      <c r="O232" s="386"/>
      <c r="P232" s="297">
        <v>1350</v>
      </c>
      <c r="Q232" s="520">
        <f t="shared" si="48"/>
        <v>0</v>
      </c>
      <c r="R232" s="387">
        <v>1045</v>
      </c>
      <c r="S232" s="388">
        <f t="shared" si="20"/>
        <v>0</v>
      </c>
      <c r="T232" s="388">
        <f t="shared" si="21"/>
        <v>0</v>
      </c>
      <c r="U232" s="389" t="e">
        <f t="shared" si="22"/>
        <v>#DIV/0!</v>
      </c>
      <c r="V232" s="299">
        <v>4.5999999999999999E-2</v>
      </c>
      <c r="W232" s="299">
        <v>16</v>
      </c>
      <c r="X232" s="712">
        <f t="shared" si="49"/>
        <v>0</v>
      </c>
      <c r="Y232" s="299">
        <f>V232*X232</f>
        <v>0</v>
      </c>
      <c r="Z232" s="299">
        <f>W232*X232</f>
        <v>0</v>
      </c>
      <c r="AA232" s="299"/>
      <c r="AB232" s="413">
        <v>0.60499999999999998</v>
      </c>
      <c r="AC232" s="523">
        <f>O232*AB232</f>
        <v>0</v>
      </c>
      <c r="AD232" s="499" t="s">
        <v>5115</v>
      </c>
      <c r="AE232" s="489" t="s">
        <v>569</v>
      </c>
      <c r="AF232" s="489" t="s">
        <v>570</v>
      </c>
      <c r="AG232" s="489" t="s">
        <v>571</v>
      </c>
    </row>
    <row r="233" spans="1:33" s="292" customFormat="1" ht="30" hidden="1" customHeight="1" thickBot="1">
      <c r="A233" s="290"/>
      <c r="B233" s="638"/>
      <c r="C233" s="289">
        <v>4560401460491</v>
      </c>
      <c r="D233" s="289"/>
      <c r="E233" s="290" t="s">
        <v>564</v>
      </c>
      <c r="F233" s="290" t="s">
        <v>573</v>
      </c>
      <c r="G233" s="305" t="s">
        <v>5116</v>
      </c>
      <c r="H233" s="713" t="s">
        <v>5117</v>
      </c>
      <c r="I233" s="625" t="s">
        <v>574</v>
      </c>
      <c r="J233" s="626" t="s">
        <v>575</v>
      </c>
      <c r="K233" s="680" t="s">
        <v>27</v>
      </c>
      <c r="L233" s="680" t="s">
        <v>577</v>
      </c>
      <c r="M233" s="627">
        <v>144</v>
      </c>
      <c r="N233" s="627">
        <v>144</v>
      </c>
      <c r="O233" s="714"/>
      <c r="P233" s="538">
        <v>100</v>
      </c>
      <c r="Q233" s="606">
        <f t="shared" si="48"/>
        <v>0</v>
      </c>
      <c r="R233" s="387">
        <v>0</v>
      </c>
      <c r="S233" s="388">
        <f t="shared" si="20"/>
        <v>0</v>
      </c>
      <c r="T233" s="388">
        <f t="shared" si="21"/>
        <v>0</v>
      </c>
      <c r="U233" s="389" t="e">
        <f t="shared" si="22"/>
        <v>#DIV/0!</v>
      </c>
      <c r="V233" s="299">
        <v>4.5999999999999999E-2</v>
      </c>
      <c r="W233" s="299">
        <v>15.023999999999999</v>
      </c>
      <c r="X233" s="299">
        <f t="shared" si="49"/>
        <v>0</v>
      </c>
      <c r="Y233" s="299">
        <f t="shared" si="50"/>
        <v>0</v>
      </c>
      <c r="Z233" s="299">
        <f t="shared" si="51"/>
        <v>0</v>
      </c>
      <c r="AA233" s="299"/>
      <c r="AB233" s="413">
        <v>8.7999999999999995E-2</v>
      </c>
      <c r="AC233" s="523">
        <f>O233*AB233</f>
        <v>0</v>
      </c>
      <c r="AD233" s="499" t="s">
        <v>5118</v>
      </c>
      <c r="AE233" s="489" t="s">
        <v>569</v>
      </c>
      <c r="AF233" s="489" t="s">
        <v>570</v>
      </c>
      <c r="AG233" s="489" t="s">
        <v>571</v>
      </c>
    </row>
    <row r="234" spans="1:33" s="292" customFormat="1" ht="27.75" hidden="1" customHeight="1" thickBot="1">
      <c r="A234" s="290"/>
      <c r="B234" s="638"/>
      <c r="C234" s="289">
        <v>4560401461221</v>
      </c>
      <c r="D234" s="289"/>
      <c r="E234" s="290" t="s">
        <v>564</v>
      </c>
      <c r="F234" s="290" t="s">
        <v>578</v>
      </c>
      <c r="G234" s="305"/>
      <c r="H234" s="679" t="s">
        <v>5119</v>
      </c>
      <c r="I234" s="679" t="s">
        <v>579</v>
      </c>
      <c r="J234" s="715" t="s">
        <v>580</v>
      </c>
      <c r="K234" s="625" t="s">
        <v>27</v>
      </c>
      <c r="L234" s="680"/>
      <c r="M234" s="627">
        <v>24</v>
      </c>
      <c r="N234" s="627"/>
      <c r="O234" s="714"/>
      <c r="P234" s="538">
        <v>300</v>
      </c>
      <c r="Q234" s="606">
        <f t="shared" si="48"/>
        <v>0</v>
      </c>
      <c r="R234" s="387">
        <v>0</v>
      </c>
      <c r="S234" s="388">
        <f>O234*R234</f>
        <v>0</v>
      </c>
      <c r="T234" s="388">
        <f>Q234-S234</f>
        <v>0</v>
      </c>
      <c r="U234" s="389" t="e">
        <f>T234/Q234</f>
        <v>#DIV/0!</v>
      </c>
      <c r="V234" s="299">
        <v>4.5999999999999999E-2</v>
      </c>
      <c r="W234" s="299">
        <v>16</v>
      </c>
      <c r="X234" s="299">
        <f>O234/M234</f>
        <v>0</v>
      </c>
      <c r="Y234" s="299">
        <f t="shared" si="50"/>
        <v>0</v>
      </c>
      <c r="Z234" s="299">
        <f t="shared" si="51"/>
        <v>0</v>
      </c>
      <c r="AA234" s="299"/>
      <c r="AB234" s="534">
        <v>0.60499999999999998</v>
      </c>
      <c r="AC234" s="523">
        <f t="shared" ref="AC234:AC245" si="52">ROUND(O234*AB234,3)</f>
        <v>0</v>
      </c>
      <c r="AD234" s="571" t="s">
        <v>5120</v>
      </c>
      <c r="AE234" s="489" t="s">
        <v>569</v>
      </c>
      <c r="AF234" s="489" t="s">
        <v>570</v>
      </c>
      <c r="AG234" s="489" t="s">
        <v>571</v>
      </c>
    </row>
    <row r="235" spans="1:33" s="292" customFormat="1" ht="26.25" hidden="1" customHeight="1" thickBot="1">
      <c r="A235" s="290"/>
      <c r="B235" s="638"/>
      <c r="C235" s="289">
        <v>4560401461252</v>
      </c>
      <c r="D235" s="289"/>
      <c r="E235" s="290" t="s">
        <v>564</v>
      </c>
      <c r="F235" s="290" t="s">
        <v>581</v>
      </c>
      <c r="G235" s="305"/>
      <c r="H235" s="716" t="s">
        <v>5121</v>
      </c>
      <c r="I235" s="679" t="s">
        <v>579</v>
      </c>
      <c r="J235" s="715" t="s">
        <v>580</v>
      </c>
      <c r="K235" s="625" t="s">
        <v>27</v>
      </c>
      <c r="L235" s="680"/>
      <c r="M235" s="627">
        <v>108</v>
      </c>
      <c r="N235" s="627"/>
      <c r="O235" s="714"/>
      <c r="P235" s="538">
        <v>100</v>
      </c>
      <c r="Q235" s="606">
        <f t="shared" si="48"/>
        <v>0</v>
      </c>
      <c r="R235" s="387">
        <v>0</v>
      </c>
      <c r="S235" s="388">
        <f>O235*R235</f>
        <v>0</v>
      </c>
      <c r="T235" s="388">
        <f>Q235-S235</f>
        <v>0</v>
      </c>
      <c r="U235" s="389" t="e">
        <f>T235/Q235</f>
        <v>#DIV/0!</v>
      </c>
      <c r="V235" s="299">
        <v>6.0999999999999999E-2</v>
      </c>
      <c r="W235" s="299">
        <v>19.5</v>
      </c>
      <c r="X235" s="299">
        <f t="shared" si="49"/>
        <v>0</v>
      </c>
      <c r="Y235" s="299">
        <f t="shared" si="50"/>
        <v>0</v>
      </c>
      <c r="Z235" s="299">
        <f t="shared" si="51"/>
        <v>0</v>
      </c>
      <c r="AA235" s="299"/>
      <c r="AB235" s="717">
        <v>0.153</v>
      </c>
      <c r="AC235" s="547">
        <f t="shared" si="52"/>
        <v>0</v>
      </c>
      <c r="AD235" s="571" t="s">
        <v>5120</v>
      </c>
      <c r="AE235" s="489" t="s">
        <v>569</v>
      </c>
      <c r="AF235" s="489" t="s">
        <v>570</v>
      </c>
      <c r="AG235" s="489" t="s">
        <v>571</v>
      </c>
    </row>
    <row r="236" spans="1:33" s="292" customFormat="1" ht="20.100000000000001" hidden="1" customHeight="1" thickBot="1">
      <c r="A236" s="290"/>
      <c r="B236" s="638"/>
      <c r="C236" s="289">
        <v>4560401460552</v>
      </c>
      <c r="D236" s="289"/>
      <c r="E236" s="290" t="s">
        <v>564</v>
      </c>
      <c r="F236" s="290" t="s">
        <v>582</v>
      </c>
      <c r="G236" s="305"/>
      <c r="H236" s="613" t="s">
        <v>5122</v>
      </c>
      <c r="I236" s="295" t="s">
        <v>583</v>
      </c>
      <c r="J236" s="519" t="s">
        <v>584</v>
      </c>
      <c r="K236" s="295" t="s">
        <v>27</v>
      </c>
      <c r="L236" s="525" t="s">
        <v>585</v>
      </c>
      <c r="M236" s="296">
        <v>24</v>
      </c>
      <c r="N236" s="296">
        <v>24</v>
      </c>
      <c r="O236" s="386"/>
      <c r="P236" s="297">
        <v>1080</v>
      </c>
      <c r="Q236" s="520">
        <f t="shared" si="48"/>
        <v>0</v>
      </c>
      <c r="R236" s="387">
        <v>825</v>
      </c>
      <c r="S236" s="388">
        <f t="shared" si="20"/>
        <v>0</v>
      </c>
      <c r="T236" s="388">
        <f t="shared" si="21"/>
        <v>0</v>
      </c>
      <c r="U236" s="389" t="e">
        <f t="shared" si="22"/>
        <v>#DIV/0!</v>
      </c>
      <c r="V236" s="299">
        <v>4.5999999999999999E-2</v>
      </c>
      <c r="W236" s="299">
        <v>19.5</v>
      </c>
      <c r="X236" s="299">
        <f t="shared" si="49"/>
        <v>0</v>
      </c>
      <c r="Y236" s="299">
        <f t="shared" si="50"/>
        <v>0</v>
      </c>
      <c r="Z236" s="299">
        <f t="shared" si="51"/>
        <v>0</v>
      </c>
      <c r="AA236" s="299"/>
      <c r="AB236" s="541">
        <v>0.745</v>
      </c>
      <c r="AC236" s="529">
        <f>ROUND(O236*AB236,3)</f>
        <v>0</v>
      </c>
      <c r="AD236" s="1127" t="s">
        <v>5123</v>
      </c>
      <c r="AE236" s="489" t="s">
        <v>569</v>
      </c>
      <c r="AF236" s="489" t="s">
        <v>570</v>
      </c>
      <c r="AG236" s="489" t="s">
        <v>571</v>
      </c>
    </row>
    <row r="237" spans="1:33" s="292" customFormat="1" ht="20.100000000000001" hidden="1" customHeight="1" thickBot="1">
      <c r="A237" s="290"/>
      <c r="B237" s="638"/>
      <c r="C237" s="289">
        <v>4560401460583</v>
      </c>
      <c r="D237" s="289"/>
      <c r="E237" s="290" t="s">
        <v>564</v>
      </c>
      <c r="F237" s="290" t="s">
        <v>586</v>
      </c>
      <c r="G237" s="305"/>
      <c r="H237" s="713" t="s">
        <v>5124</v>
      </c>
      <c r="I237" s="625" t="s">
        <v>583</v>
      </c>
      <c r="J237" s="626" t="s">
        <v>584</v>
      </c>
      <c r="K237" s="625" t="s">
        <v>27</v>
      </c>
      <c r="L237" s="680" t="s">
        <v>572</v>
      </c>
      <c r="M237" s="627">
        <v>108</v>
      </c>
      <c r="N237" s="627">
        <v>108</v>
      </c>
      <c r="O237" s="714"/>
      <c r="P237" s="538">
        <v>100</v>
      </c>
      <c r="Q237" s="606">
        <f t="shared" si="48"/>
        <v>0</v>
      </c>
      <c r="R237" s="387">
        <v>0</v>
      </c>
      <c r="S237" s="388">
        <f t="shared" si="20"/>
        <v>0</v>
      </c>
      <c r="T237" s="388">
        <f t="shared" si="21"/>
        <v>0</v>
      </c>
      <c r="U237" s="389" t="e">
        <f t="shared" si="22"/>
        <v>#DIV/0!</v>
      </c>
      <c r="V237" s="299">
        <v>6.0999999999999999E-2</v>
      </c>
      <c r="W237" s="299">
        <v>19.5</v>
      </c>
      <c r="X237" s="299">
        <f t="shared" si="49"/>
        <v>0</v>
      </c>
      <c r="Y237" s="299">
        <f t="shared" si="50"/>
        <v>0</v>
      </c>
      <c r="Z237" s="299">
        <f t="shared" si="51"/>
        <v>0</v>
      </c>
      <c r="AA237" s="299"/>
      <c r="AB237" s="541">
        <v>0.153</v>
      </c>
      <c r="AC237" s="523">
        <f>ROUND(O237*AB237,3)</f>
        <v>0</v>
      </c>
      <c r="AD237" s="1127"/>
      <c r="AE237" s="489" t="s">
        <v>569</v>
      </c>
      <c r="AF237" s="489" t="s">
        <v>570</v>
      </c>
      <c r="AG237" s="489" t="s">
        <v>571</v>
      </c>
    </row>
    <row r="238" spans="1:33" s="292" customFormat="1" ht="20.100000000000001" hidden="1" customHeight="1" thickBot="1">
      <c r="A238" s="290"/>
      <c r="B238" s="638"/>
      <c r="C238" s="289">
        <v>4560401460569</v>
      </c>
      <c r="D238" s="289"/>
      <c r="E238" s="290" t="s">
        <v>564</v>
      </c>
      <c r="F238" s="290" t="s">
        <v>587</v>
      </c>
      <c r="G238" s="305"/>
      <c r="H238" s="713" t="s">
        <v>5125</v>
      </c>
      <c r="I238" s="625" t="s">
        <v>588</v>
      </c>
      <c r="J238" s="626" t="s">
        <v>589</v>
      </c>
      <c r="K238" s="625" t="s">
        <v>27</v>
      </c>
      <c r="L238" s="680" t="s">
        <v>585</v>
      </c>
      <c r="M238" s="627">
        <v>24</v>
      </c>
      <c r="N238" s="627">
        <v>24</v>
      </c>
      <c r="O238" s="714"/>
      <c r="P238" s="538">
        <v>300</v>
      </c>
      <c r="Q238" s="606">
        <f t="shared" si="48"/>
        <v>0</v>
      </c>
      <c r="R238" s="387">
        <v>0</v>
      </c>
      <c r="S238" s="388">
        <f t="shared" si="20"/>
        <v>0</v>
      </c>
      <c r="T238" s="388">
        <f t="shared" si="21"/>
        <v>0</v>
      </c>
      <c r="U238" s="389" t="e">
        <f t="shared" si="22"/>
        <v>#DIV/0!</v>
      </c>
      <c r="V238" s="299">
        <v>4.5999999999999999E-2</v>
      </c>
      <c r="W238" s="299">
        <v>19.5</v>
      </c>
      <c r="X238" s="299">
        <f t="shared" si="49"/>
        <v>0</v>
      </c>
      <c r="Y238" s="299">
        <f t="shared" si="50"/>
        <v>0</v>
      </c>
      <c r="Z238" s="299">
        <f t="shared" si="51"/>
        <v>0</v>
      </c>
      <c r="AA238" s="299"/>
      <c r="AB238" s="534">
        <v>0.745</v>
      </c>
      <c r="AC238" s="523">
        <f t="shared" si="52"/>
        <v>0</v>
      </c>
      <c r="AD238" s="1127" t="s">
        <v>5126</v>
      </c>
      <c r="AE238" s="489" t="s">
        <v>569</v>
      </c>
      <c r="AF238" s="489" t="s">
        <v>570</v>
      </c>
      <c r="AG238" s="489" t="s">
        <v>571</v>
      </c>
    </row>
    <row r="239" spans="1:33" s="292" customFormat="1" ht="20.100000000000001" hidden="1" customHeight="1" thickBot="1">
      <c r="A239" s="290"/>
      <c r="B239" s="638"/>
      <c r="C239" s="289">
        <v>4560401460590</v>
      </c>
      <c r="D239" s="289"/>
      <c r="E239" s="290" t="s">
        <v>564</v>
      </c>
      <c r="F239" s="290" t="s">
        <v>590</v>
      </c>
      <c r="G239" s="305"/>
      <c r="H239" s="713" t="s">
        <v>5127</v>
      </c>
      <c r="I239" s="625" t="s">
        <v>588</v>
      </c>
      <c r="J239" s="626" t="s">
        <v>589</v>
      </c>
      <c r="K239" s="625" t="s">
        <v>27</v>
      </c>
      <c r="L239" s="680" t="s">
        <v>572</v>
      </c>
      <c r="M239" s="627">
        <v>108</v>
      </c>
      <c r="N239" s="627">
        <v>108</v>
      </c>
      <c r="O239" s="714"/>
      <c r="P239" s="538">
        <v>100</v>
      </c>
      <c r="Q239" s="606">
        <f t="shared" si="48"/>
        <v>0</v>
      </c>
      <c r="R239" s="387">
        <v>0</v>
      </c>
      <c r="S239" s="388">
        <f t="shared" si="20"/>
        <v>0</v>
      </c>
      <c r="T239" s="388">
        <f t="shared" si="21"/>
        <v>0</v>
      </c>
      <c r="U239" s="389" t="e">
        <f t="shared" si="22"/>
        <v>#DIV/0!</v>
      </c>
      <c r="V239" s="299">
        <v>6.0999999999999999E-2</v>
      </c>
      <c r="W239" s="299">
        <v>19.5</v>
      </c>
      <c r="X239" s="299">
        <f>O239/M239</f>
        <v>0</v>
      </c>
      <c r="Y239" s="299">
        <f t="shared" si="50"/>
        <v>0</v>
      </c>
      <c r="Z239" s="299">
        <f t="shared" si="51"/>
        <v>0</v>
      </c>
      <c r="AA239" s="299"/>
      <c r="AB239" s="528">
        <v>0.153</v>
      </c>
      <c r="AC239" s="523">
        <f t="shared" si="52"/>
        <v>0</v>
      </c>
      <c r="AD239" s="1127"/>
      <c r="AE239" s="489" t="s">
        <v>569</v>
      </c>
      <c r="AF239" s="489" t="s">
        <v>570</v>
      </c>
      <c r="AG239" s="489" t="s">
        <v>571</v>
      </c>
    </row>
    <row r="240" spans="1:33" s="292" customFormat="1" ht="20.100000000000001" hidden="1" customHeight="1" thickBot="1">
      <c r="A240" s="296"/>
      <c r="B240" s="631"/>
      <c r="C240" s="289">
        <v>4560401460231</v>
      </c>
      <c r="D240" s="289"/>
      <c r="E240" s="290" t="s">
        <v>564</v>
      </c>
      <c r="F240" s="290" t="s">
        <v>3072</v>
      </c>
      <c r="G240" s="305"/>
      <c r="H240" s="711" t="s">
        <v>5128</v>
      </c>
      <c r="I240" s="295" t="s">
        <v>3073</v>
      </c>
      <c r="J240" s="519" t="s">
        <v>3074</v>
      </c>
      <c r="K240" s="295" t="s">
        <v>3055</v>
      </c>
      <c r="L240" s="525"/>
      <c r="M240" s="296">
        <v>24</v>
      </c>
      <c r="N240" s="296">
        <v>24</v>
      </c>
      <c r="O240" s="386"/>
      <c r="P240" s="297">
        <v>1200</v>
      </c>
      <c r="Q240" s="612">
        <f t="shared" si="48"/>
        <v>0</v>
      </c>
      <c r="R240" s="387">
        <v>950</v>
      </c>
      <c r="S240" s="616">
        <f t="shared" si="20"/>
        <v>0</v>
      </c>
      <c r="T240" s="616">
        <f t="shared" si="21"/>
        <v>0</v>
      </c>
      <c r="U240" s="617" t="e">
        <f t="shared" si="22"/>
        <v>#DIV/0!</v>
      </c>
      <c r="V240" s="299">
        <v>3.2000000000000001E-2</v>
      </c>
      <c r="W240" s="299">
        <v>6.4</v>
      </c>
      <c r="X240" s="712">
        <f>O240/M240</f>
        <v>0</v>
      </c>
      <c r="Y240" s="299">
        <f t="shared" si="50"/>
        <v>0</v>
      </c>
      <c r="Z240" s="299">
        <f t="shared" si="51"/>
        <v>0</v>
      </c>
      <c r="AA240" s="299"/>
      <c r="AB240" s="528">
        <v>0.2</v>
      </c>
      <c r="AC240" s="523">
        <f t="shared" si="52"/>
        <v>0</v>
      </c>
      <c r="AD240" s="571"/>
      <c r="AE240" s="489" t="s">
        <v>569</v>
      </c>
      <c r="AF240" s="489" t="s">
        <v>570</v>
      </c>
      <c r="AG240" s="489" t="s">
        <v>571</v>
      </c>
    </row>
    <row r="241" spans="1:33" s="292" customFormat="1" ht="20.100000000000001" hidden="1" customHeight="1" thickBot="1">
      <c r="A241" s="290"/>
      <c r="B241" s="638"/>
      <c r="C241" s="289">
        <v>4560401460347</v>
      </c>
      <c r="D241" s="289"/>
      <c r="E241" s="290" t="s">
        <v>564</v>
      </c>
      <c r="F241" s="302" t="s">
        <v>591</v>
      </c>
      <c r="G241" s="305" t="s">
        <v>5129</v>
      </c>
      <c r="H241" s="259" t="s">
        <v>5130</v>
      </c>
      <c r="I241" s="259" t="s">
        <v>592</v>
      </c>
      <c r="J241" s="343" t="s">
        <v>593</v>
      </c>
      <c r="K241" s="708" t="s">
        <v>27</v>
      </c>
      <c r="L241" s="525"/>
      <c r="M241" s="296">
        <v>48</v>
      </c>
      <c r="N241" s="296">
        <v>48</v>
      </c>
      <c r="O241" s="386"/>
      <c r="P241" s="297">
        <v>400</v>
      </c>
      <c r="Q241" s="612">
        <f t="shared" si="48"/>
        <v>0</v>
      </c>
      <c r="R241" s="387">
        <v>310</v>
      </c>
      <c r="S241" s="616">
        <f t="shared" si="20"/>
        <v>0</v>
      </c>
      <c r="T241" s="616">
        <f t="shared" si="21"/>
        <v>0</v>
      </c>
      <c r="U241" s="617" t="e">
        <f t="shared" si="22"/>
        <v>#DIV/0!</v>
      </c>
      <c r="V241" s="299">
        <v>4.1000000000000002E-2</v>
      </c>
      <c r="W241" s="299">
        <v>10.8</v>
      </c>
      <c r="X241" s="299">
        <f t="shared" si="49"/>
        <v>0</v>
      </c>
      <c r="Y241" s="299">
        <f t="shared" si="50"/>
        <v>0</v>
      </c>
      <c r="Z241" s="299">
        <f t="shared" si="51"/>
        <v>0</v>
      </c>
      <c r="AA241" s="299"/>
      <c r="AB241" s="542">
        <v>0.20300000000000001</v>
      </c>
      <c r="AC241" s="523">
        <f t="shared" si="52"/>
        <v>0</v>
      </c>
      <c r="AD241" s="499" t="s">
        <v>5131</v>
      </c>
      <c r="AE241" s="489" t="s">
        <v>569</v>
      </c>
      <c r="AF241" s="489" t="s">
        <v>570</v>
      </c>
      <c r="AG241" s="489" t="s">
        <v>571</v>
      </c>
    </row>
    <row r="242" spans="1:33" s="292" customFormat="1" ht="20.100000000000001" hidden="1" customHeight="1" thickBot="1">
      <c r="A242" s="296"/>
      <c r="B242" s="631"/>
      <c r="C242" s="289">
        <v>4560401460354</v>
      </c>
      <c r="D242" s="289"/>
      <c r="E242" s="290" t="s">
        <v>564</v>
      </c>
      <c r="F242" s="290" t="s">
        <v>594</v>
      </c>
      <c r="G242" s="305"/>
      <c r="H242" s="613" t="s">
        <v>5132</v>
      </c>
      <c r="I242" s="295" t="s">
        <v>595</v>
      </c>
      <c r="J242" s="519" t="s">
        <v>596</v>
      </c>
      <c r="K242" s="525" t="s">
        <v>27</v>
      </c>
      <c r="L242" s="525"/>
      <c r="M242" s="296">
        <v>48</v>
      </c>
      <c r="N242" s="296">
        <v>48</v>
      </c>
      <c r="O242" s="386"/>
      <c r="P242" s="297">
        <v>400</v>
      </c>
      <c r="Q242" s="612">
        <f t="shared" si="48"/>
        <v>0</v>
      </c>
      <c r="R242" s="387">
        <v>310</v>
      </c>
      <c r="S242" s="616">
        <f t="shared" si="20"/>
        <v>0</v>
      </c>
      <c r="T242" s="616">
        <f t="shared" si="21"/>
        <v>0</v>
      </c>
      <c r="U242" s="617" t="e">
        <f t="shared" si="22"/>
        <v>#DIV/0!</v>
      </c>
      <c r="V242" s="299">
        <v>4.1000000000000002E-2</v>
      </c>
      <c r="W242" s="299">
        <v>10.8</v>
      </c>
      <c r="X242" s="299">
        <f t="shared" si="49"/>
        <v>0</v>
      </c>
      <c r="Y242" s="299">
        <f t="shared" si="50"/>
        <v>0</v>
      </c>
      <c r="Z242" s="299">
        <f t="shared" si="51"/>
        <v>0</v>
      </c>
      <c r="AA242" s="299"/>
      <c r="AB242" s="413">
        <v>0.20300000000000001</v>
      </c>
      <c r="AC242" s="523">
        <f t="shared" si="52"/>
        <v>0</v>
      </c>
      <c r="AD242" s="499" t="s">
        <v>5133</v>
      </c>
      <c r="AE242" s="489" t="s">
        <v>569</v>
      </c>
      <c r="AF242" s="489" t="s">
        <v>570</v>
      </c>
      <c r="AG242" s="489" t="s">
        <v>571</v>
      </c>
    </row>
    <row r="243" spans="1:33" s="292" customFormat="1" ht="20.100000000000001" hidden="1" customHeight="1" thickBot="1">
      <c r="A243" s="290"/>
      <c r="B243" s="638"/>
      <c r="C243" s="289">
        <v>4560401460361</v>
      </c>
      <c r="D243" s="289"/>
      <c r="E243" s="290" t="s">
        <v>564</v>
      </c>
      <c r="F243" s="290" t="s">
        <v>597</v>
      </c>
      <c r="G243" s="305" t="s">
        <v>5134</v>
      </c>
      <c r="H243" s="613" t="s">
        <v>5135</v>
      </c>
      <c r="I243" s="295" t="s">
        <v>598</v>
      </c>
      <c r="J243" s="519" t="s">
        <v>599</v>
      </c>
      <c r="K243" s="525" t="s">
        <v>27</v>
      </c>
      <c r="L243" s="525"/>
      <c r="M243" s="296">
        <v>48</v>
      </c>
      <c r="N243" s="296">
        <v>48</v>
      </c>
      <c r="O243" s="386"/>
      <c r="P243" s="297">
        <v>400</v>
      </c>
      <c r="Q243" s="612">
        <f t="shared" si="48"/>
        <v>0</v>
      </c>
      <c r="R243" s="387">
        <v>310</v>
      </c>
      <c r="S243" s="616">
        <f t="shared" si="20"/>
        <v>0</v>
      </c>
      <c r="T243" s="616">
        <f t="shared" si="21"/>
        <v>0</v>
      </c>
      <c r="U243" s="617" t="e">
        <f t="shared" si="22"/>
        <v>#DIV/0!</v>
      </c>
      <c r="V243" s="299">
        <v>4.1000000000000002E-2</v>
      </c>
      <c r="W243" s="299">
        <v>10.8</v>
      </c>
      <c r="X243" s="299">
        <f t="shared" si="49"/>
        <v>0</v>
      </c>
      <c r="Y243" s="299">
        <f t="shared" si="50"/>
        <v>0</v>
      </c>
      <c r="Z243" s="299">
        <f t="shared" si="51"/>
        <v>0</v>
      </c>
      <c r="AA243" s="299"/>
      <c r="AB243" s="413">
        <v>0.20300000000000001</v>
      </c>
      <c r="AC243" s="523">
        <f t="shared" si="52"/>
        <v>0</v>
      </c>
      <c r="AD243" s="499" t="s">
        <v>5136</v>
      </c>
      <c r="AE243" s="489" t="s">
        <v>569</v>
      </c>
      <c r="AF243" s="489" t="s">
        <v>570</v>
      </c>
      <c r="AG243" s="489" t="s">
        <v>571</v>
      </c>
    </row>
    <row r="244" spans="1:33" s="292" customFormat="1" ht="19.5" hidden="1" customHeight="1" thickBot="1">
      <c r="A244" s="296"/>
      <c r="B244" s="631"/>
      <c r="C244" s="289">
        <v>4560401460514</v>
      </c>
      <c r="D244" s="289"/>
      <c r="E244" s="290" t="s">
        <v>564</v>
      </c>
      <c r="F244" s="290" t="s">
        <v>600</v>
      </c>
      <c r="G244" s="305" t="s">
        <v>5137</v>
      </c>
      <c r="H244" s="613" t="s">
        <v>5138</v>
      </c>
      <c r="I244" s="295" t="s">
        <v>601</v>
      </c>
      <c r="J244" s="519" t="s">
        <v>602</v>
      </c>
      <c r="K244" s="295" t="s">
        <v>27</v>
      </c>
      <c r="L244" s="295"/>
      <c r="M244" s="296">
        <v>48</v>
      </c>
      <c r="N244" s="296">
        <v>48</v>
      </c>
      <c r="O244" s="386"/>
      <c r="P244" s="297">
        <v>403</v>
      </c>
      <c r="Q244" s="612">
        <f t="shared" si="48"/>
        <v>0</v>
      </c>
      <c r="R244" s="387">
        <v>310</v>
      </c>
      <c r="S244" s="616">
        <f t="shared" si="20"/>
        <v>0</v>
      </c>
      <c r="T244" s="616">
        <f t="shared" si="21"/>
        <v>0</v>
      </c>
      <c r="U244" s="617" t="e">
        <f t="shared" si="22"/>
        <v>#DIV/0!</v>
      </c>
      <c r="V244" s="299">
        <v>4.1000000000000002E-2</v>
      </c>
      <c r="W244" s="299">
        <v>10.8</v>
      </c>
      <c r="X244" s="299">
        <f t="shared" si="49"/>
        <v>0</v>
      </c>
      <c r="Y244" s="299">
        <f t="shared" si="50"/>
        <v>0</v>
      </c>
      <c r="Z244" s="299">
        <f t="shared" si="51"/>
        <v>0</v>
      </c>
      <c r="AA244" s="299"/>
      <c r="AB244" s="717">
        <v>0.187</v>
      </c>
      <c r="AC244" s="523">
        <f t="shared" si="52"/>
        <v>0</v>
      </c>
      <c r="AD244" s="499" t="s">
        <v>5139</v>
      </c>
      <c r="AE244" s="489" t="s">
        <v>569</v>
      </c>
      <c r="AF244" s="489" t="s">
        <v>570</v>
      </c>
      <c r="AG244" s="489" t="s">
        <v>571</v>
      </c>
    </row>
    <row r="245" spans="1:33" s="292" customFormat="1" ht="19.5" hidden="1" customHeight="1" thickBot="1">
      <c r="A245" s="296"/>
      <c r="B245" s="631"/>
      <c r="C245" s="289">
        <v>4560401460507</v>
      </c>
      <c r="D245" s="289"/>
      <c r="E245" s="290" t="s">
        <v>564</v>
      </c>
      <c r="F245" s="290" t="s">
        <v>603</v>
      </c>
      <c r="G245" s="305"/>
      <c r="H245" s="613" t="s">
        <v>5140</v>
      </c>
      <c r="I245" s="295" t="s">
        <v>604</v>
      </c>
      <c r="J245" s="519" t="s">
        <v>605</v>
      </c>
      <c r="K245" s="295" t="s">
        <v>27</v>
      </c>
      <c r="L245" s="295"/>
      <c r="M245" s="296">
        <v>48</v>
      </c>
      <c r="N245" s="296">
        <v>48</v>
      </c>
      <c r="O245" s="386"/>
      <c r="P245" s="297">
        <v>403</v>
      </c>
      <c r="Q245" s="612">
        <f t="shared" si="48"/>
        <v>0</v>
      </c>
      <c r="R245" s="387">
        <v>310</v>
      </c>
      <c r="S245" s="616">
        <f t="shared" si="20"/>
        <v>0</v>
      </c>
      <c r="T245" s="616">
        <f t="shared" si="21"/>
        <v>0</v>
      </c>
      <c r="U245" s="617" t="e">
        <f t="shared" si="22"/>
        <v>#DIV/0!</v>
      </c>
      <c r="V245" s="299">
        <v>4.1000000000000002E-2</v>
      </c>
      <c r="W245" s="299">
        <v>10.8</v>
      </c>
      <c r="X245" s="299">
        <f t="shared" si="49"/>
        <v>0</v>
      </c>
      <c r="Y245" s="299">
        <f t="shared" si="50"/>
        <v>0</v>
      </c>
      <c r="Z245" s="299">
        <f t="shared" si="51"/>
        <v>0</v>
      </c>
      <c r="AA245" s="299"/>
      <c r="AB245" s="534">
        <v>0.187</v>
      </c>
      <c r="AC245" s="523">
        <f t="shared" si="52"/>
        <v>0</v>
      </c>
      <c r="AD245" s="499" t="s">
        <v>5141</v>
      </c>
      <c r="AE245" s="489" t="s">
        <v>606</v>
      </c>
      <c r="AF245" s="489">
        <v>0</v>
      </c>
      <c r="AG245" s="489" t="s">
        <v>571</v>
      </c>
    </row>
    <row r="246" spans="1:33" s="292" customFormat="1" ht="20.100000000000001" hidden="1" customHeight="1" thickBot="1">
      <c r="A246" s="290"/>
      <c r="B246" s="638"/>
      <c r="C246" s="289">
        <v>4560401460545</v>
      </c>
      <c r="D246" s="289"/>
      <c r="E246" s="290" t="s">
        <v>564</v>
      </c>
      <c r="F246" s="290" t="s">
        <v>607</v>
      </c>
      <c r="G246" s="305"/>
      <c r="H246" s="295" t="s">
        <v>5142</v>
      </c>
      <c r="I246" s="295" t="s">
        <v>608</v>
      </c>
      <c r="J246" s="519" t="s">
        <v>609</v>
      </c>
      <c r="K246" s="295" t="s">
        <v>27</v>
      </c>
      <c r="L246" s="295" t="s">
        <v>610</v>
      </c>
      <c r="M246" s="296">
        <v>72</v>
      </c>
      <c r="N246" s="296">
        <v>72</v>
      </c>
      <c r="O246" s="386"/>
      <c r="P246" s="297">
        <v>1013</v>
      </c>
      <c r="Q246" s="612">
        <f t="shared" si="48"/>
        <v>0</v>
      </c>
      <c r="R246" s="387">
        <v>780</v>
      </c>
      <c r="S246" s="616">
        <f t="shared" si="20"/>
        <v>0</v>
      </c>
      <c r="T246" s="616">
        <f t="shared" si="21"/>
        <v>0</v>
      </c>
      <c r="U246" s="617" t="e">
        <f t="shared" si="22"/>
        <v>#DIV/0!</v>
      </c>
      <c r="V246" s="299">
        <v>0.03</v>
      </c>
      <c r="W246" s="299">
        <v>14.04</v>
      </c>
      <c r="X246" s="299">
        <f t="shared" si="49"/>
        <v>0</v>
      </c>
      <c r="Y246" s="299">
        <f t="shared" si="50"/>
        <v>0</v>
      </c>
      <c r="Z246" s="299">
        <f t="shared" si="51"/>
        <v>0</v>
      </c>
      <c r="AA246" s="299"/>
      <c r="AB246" s="413">
        <v>0.16</v>
      </c>
      <c r="AC246" s="523">
        <f t="shared" ref="AC246:AC293" si="53">ROUND(O246*AB246,3)</f>
        <v>0</v>
      </c>
      <c r="AD246" s="499" t="s">
        <v>5143</v>
      </c>
      <c r="AE246" s="489" t="s">
        <v>611</v>
      </c>
      <c r="AF246" s="489" t="s">
        <v>570</v>
      </c>
      <c r="AG246" s="489" t="s">
        <v>571</v>
      </c>
    </row>
    <row r="247" spans="1:33" s="292" customFormat="1" ht="20.100000000000001" hidden="1" customHeight="1" thickBot="1">
      <c r="A247" s="290"/>
      <c r="B247" s="638"/>
      <c r="C247" s="289">
        <v>4560401460729</v>
      </c>
      <c r="D247" s="289"/>
      <c r="E247" s="290" t="s">
        <v>564</v>
      </c>
      <c r="F247" s="290" t="s">
        <v>612</v>
      </c>
      <c r="G247" s="305" t="s">
        <v>5144</v>
      </c>
      <c r="H247" s="259" t="s">
        <v>5145</v>
      </c>
      <c r="I247" s="259" t="s">
        <v>613</v>
      </c>
      <c r="J247" s="519" t="s">
        <v>614</v>
      </c>
      <c r="K247" s="295" t="s">
        <v>27</v>
      </c>
      <c r="L247" s="295" t="s">
        <v>610</v>
      </c>
      <c r="M247" s="296">
        <v>72</v>
      </c>
      <c r="N247" s="296">
        <v>72</v>
      </c>
      <c r="O247" s="386"/>
      <c r="P247" s="297">
        <v>1210</v>
      </c>
      <c r="Q247" s="612">
        <f t="shared" si="48"/>
        <v>0</v>
      </c>
      <c r="R247" s="387">
        <v>936</v>
      </c>
      <c r="S247" s="616">
        <f>O247*R247</f>
        <v>0</v>
      </c>
      <c r="T247" s="616">
        <f>Q247-S247</f>
        <v>0</v>
      </c>
      <c r="U247" s="617" t="e">
        <f>T247/Q247</f>
        <v>#DIV/0!</v>
      </c>
      <c r="V247" s="299">
        <f>ROUND(0.465*0.205*0.315,3)</f>
        <v>0.03</v>
      </c>
      <c r="W247" s="299">
        <v>14.04</v>
      </c>
      <c r="X247" s="299">
        <f>O247/M247</f>
        <v>0</v>
      </c>
      <c r="Y247" s="299">
        <f>V247*X247</f>
        <v>0</v>
      </c>
      <c r="Z247" s="299">
        <f>W247*X247</f>
        <v>0</v>
      </c>
      <c r="AA247" s="299"/>
      <c r="AB247" s="413">
        <v>0.16</v>
      </c>
      <c r="AC247" s="523">
        <f t="shared" si="53"/>
        <v>0</v>
      </c>
      <c r="AD247" s="499" t="s">
        <v>5146</v>
      </c>
      <c r="AE247" s="489" t="s">
        <v>611</v>
      </c>
      <c r="AF247" s="489" t="s">
        <v>570</v>
      </c>
      <c r="AG247" s="489" t="s">
        <v>571</v>
      </c>
    </row>
    <row r="248" spans="1:33" s="292" customFormat="1" ht="20.100000000000001" hidden="1" customHeight="1" thickBot="1">
      <c r="A248" s="290"/>
      <c r="B248" s="638"/>
      <c r="C248" s="289"/>
      <c r="D248" s="289"/>
      <c r="E248" s="290" t="s">
        <v>564</v>
      </c>
      <c r="F248" s="302" t="s">
        <v>615</v>
      </c>
      <c r="G248" s="497"/>
      <c r="H248" s="259" t="s">
        <v>616</v>
      </c>
      <c r="I248" s="259" t="s">
        <v>616</v>
      </c>
      <c r="J248" s="343" t="s">
        <v>617</v>
      </c>
      <c r="K248" s="259" t="s">
        <v>618</v>
      </c>
      <c r="L248" s="295"/>
      <c r="M248" s="296"/>
      <c r="N248" s="296"/>
      <c r="O248" s="386"/>
      <c r="P248" s="297">
        <v>3700</v>
      </c>
      <c r="Q248" s="612">
        <f t="shared" si="48"/>
        <v>0</v>
      </c>
      <c r="R248" s="387">
        <v>3025</v>
      </c>
      <c r="S248" s="616">
        <f>O248*R248</f>
        <v>0</v>
      </c>
      <c r="T248" s="616">
        <f>Q248-S248</f>
        <v>0</v>
      </c>
      <c r="U248" s="617" t="e">
        <f>T248/Q248</f>
        <v>#DIV/0!</v>
      </c>
      <c r="V248" s="299"/>
      <c r="W248" s="299"/>
      <c r="X248" s="299"/>
      <c r="Y248" s="299"/>
      <c r="Z248" s="299"/>
      <c r="AA248" s="299"/>
      <c r="AB248" s="413">
        <v>1.2999999999999999E-2</v>
      </c>
      <c r="AC248" s="523">
        <f t="shared" si="53"/>
        <v>0</v>
      </c>
      <c r="AD248" s="499" t="s">
        <v>5147</v>
      </c>
      <c r="AE248" s="489" t="s">
        <v>619</v>
      </c>
      <c r="AF248" s="489">
        <v>0</v>
      </c>
      <c r="AG248" s="489" t="s">
        <v>620</v>
      </c>
    </row>
    <row r="249" spans="1:33" s="292" customFormat="1" ht="20.100000000000001" hidden="1" customHeight="1" thickBot="1">
      <c r="A249" s="290"/>
      <c r="B249" s="638"/>
      <c r="C249" s="289">
        <v>4560401460743</v>
      </c>
      <c r="D249" s="289"/>
      <c r="E249" s="290" t="s">
        <v>564</v>
      </c>
      <c r="F249" s="302" t="s">
        <v>621</v>
      </c>
      <c r="G249" s="497" t="s">
        <v>5148</v>
      </c>
      <c r="H249" s="259" t="s">
        <v>5149</v>
      </c>
      <c r="I249" s="259" t="s">
        <v>622</v>
      </c>
      <c r="J249" s="343" t="s">
        <v>623</v>
      </c>
      <c r="K249" s="259" t="s">
        <v>27</v>
      </c>
      <c r="L249" s="295" t="s">
        <v>610</v>
      </c>
      <c r="M249" s="296">
        <v>72</v>
      </c>
      <c r="N249" s="296">
        <v>72</v>
      </c>
      <c r="O249" s="386"/>
      <c r="P249" s="297">
        <v>1013</v>
      </c>
      <c r="Q249" s="612">
        <f t="shared" si="48"/>
        <v>0</v>
      </c>
      <c r="R249" s="387">
        <v>780</v>
      </c>
      <c r="S249" s="616">
        <f>O249*R249</f>
        <v>0</v>
      </c>
      <c r="T249" s="616">
        <f>Q249-S249</f>
        <v>0</v>
      </c>
      <c r="U249" s="617" t="e">
        <f>T249/Q249</f>
        <v>#DIV/0!</v>
      </c>
      <c r="V249" s="299">
        <f>ROUND(0.465*0.205*0.315,3)</f>
        <v>0.03</v>
      </c>
      <c r="W249" s="299">
        <v>14.04</v>
      </c>
      <c r="X249" s="299">
        <f>O249/M249</f>
        <v>0</v>
      </c>
      <c r="Y249" s="299">
        <f>V249*X249</f>
        <v>0</v>
      </c>
      <c r="Z249" s="299">
        <f>W249*X249</f>
        <v>0</v>
      </c>
      <c r="AA249" s="299"/>
      <c r="AB249" s="413">
        <v>0.16</v>
      </c>
      <c r="AC249" s="523">
        <f t="shared" si="53"/>
        <v>0</v>
      </c>
      <c r="AD249" s="499" t="s">
        <v>5150</v>
      </c>
      <c r="AE249" s="489" t="s">
        <v>4437</v>
      </c>
      <c r="AF249" s="489" t="s">
        <v>570</v>
      </c>
      <c r="AG249" s="489" t="s">
        <v>571</v>
      </c>
    </row>
    <row r="250" spans="1:33" s="292" customFormat="1" ht="30" hidden="1" customHeight="1" thickBot="1">
      <c r="A250" s="290"/>
      <c r="B250" s="638"/>
      <c r="C250" s="289">
        <v>4560401461573</v>
      </c>
      <c r="D250" s="289"/>
      <c r="E250" s="290" t="s">
        <v>564</v>
      </c>
      <c r="F250" s="692" t="s">
        <v>4074</v>
      </c>
      <c r="G250" s="497"/>
      <c r="H250" s="259" t="s">
        <v>3348</v>
      </c>
      <c r="I250" s="259" t="s">
        <v>3365</v>
      </c>
      <c r="J250" s="343" t="s">
        <v>3366</v>
      </c>
      <c r="K250" s="259" t="s">
        <v>674</v>
      </c>
      <c r="L250" s="295"/>
      <c r="M250" s="296">
        <v>24</v>
      </c>
      <c r="N250" s="296"/>
      <c r="O250" s="386"/>
      <c r="P250" s="297">
        <v>1066</v>
      </c>
      <c r="Q250" s="612">
        <f t="shared" si="48"/>
        <v>0</v>
      </c>
      <c r="R250" s="387">
        <v>853</v>
      </c>
      <c r="S250" s="616">
        <f t="shared" ref="S250:S267" si="54">O250*R250</f>
        <v>0</v>
      </c>
      <c r="T250" s="616">
        <f t="shared" ref="T250:T267" si="55">Q250-S250</f>
        <v>0</v>
      </c>
      <c r="U250" s="617" t="e">
        <f t="shared" ref="U250:U285" si="56">T250/Q250</f>
        <v>#DIV/0!</v>
      </c>
      <c r="V250" s="299">
        <f>ROUND(0.535*0.395*0.196,3)</f>
        <v>4.1000000000000002E-2</v>
      </c>
      <c r="W250" s="296">
        <v>19.3</v>
      </c>
      <c r="X250" s="712">
        <f>O250/M250</f>
        <v>0</v>
      </c>
      <c r="Y250" s="299">
        <f>V251*X250</f>
        <v>0</v>
      </c>
      <c r="Z250" s="299">
        <f t="shared" ref="Z250:Z275" si="57">W250*X250</f>
        <v>0</v>
      </c>
      <c r="AA250" s="305" t="s">
        <v>3470</v>
      </c>
      <c r="AB250" s="413">
        <v>0.74399999999999999</v>
      </c>
      <c r="AC250" s="523">
        <f t="shared" si="53"/>
        <v>0</v>
      </c>
      <c r="AD250" s="499" t="s">
        <v>5151</v>
      </c>
      <c r="AE250" s="489" t="s">
        <v>4455</v>
      </c>
      <c r="AF250" s="489" t="s">
        <v>570</v>
      </c>
      <c r="AG250" s="489" t="s">
        <v>3412</v>
      </c>
    </row>
    <row r="251" spans="1:33" s="292" customFormat="1" ht="20.100000000000001" hidden="1" customHeight="1" thickBot="1">
      <c r="A251" s="290"/>
      <c r="B251" s="638"/>
      <c r="C251" s="289">
        <v>4560401461627</v>
      </c>
      <c r="D251" s="289"/>
      <c r="E251" s="290" t="s">
        <v>564</v>
      </c>
      <c r="F251" s="301" t="s">
        <v>3523</v>
      </c>
      <c r="G251" s="497"/>
      <c r="H251" s="259" t="s">
        <v>3349</v>
      </c>
      <c r="I251" s="259" t="s">
        <v>3365</v>
      </c>
      <c r="J251" s="343" t="s">
        <v>3503</v>
      </c>
      <c r="K251" s="259" t="s">
        <v>674</v>
      </c>
      <c r="L251" s="295"/>
      <c r="M251" s="296">
        <v>90</v>
      </c>
      <c r="N251" s="296"/>
      <c r="O251" s="386"/>
      <c r="P251" s="297">
        <v>314</v>
      </c>
      <c r="Q251" s="612">
        <f t="shared" si="48"/>
        <v>0</v>
      </c>
      <c r="R251" s="387">
        <v>251</v>
      </c>
      <c r="S251" s="616">
        <f t="shared" si="54"/>
        <v>0</v>
      </c>
      <c r="T251" s="616">
        <f t="shared" si="55"/>
        <v>0</v>
      </c>
      <c r="U251" s="617" t="e">
        <f t="shared" si="56"/>
        <v>#DIV/0!</v>
      </c>
      <c r="V251" s="299">
        <f>ROUND(0.485*0.51*0.231,3)</f>
        <v>5.7000000000000002E-2</v>
      </c>
      <c r="W251" s="299">
        <v>16.5</v>
      </c>
      <c r="X251" s="712">
        <f t="shared" ref="X251:X293" si="58">O251/M251</f>
        <v>0</v>
      </c>
      <c r="Y251" s="299">
        <f>V252*X251</f>
        <v>0</v>
      </c>
      <c r="Z251" s="299">
        <f>W251*X251</f>
        <v>0</v>
      </c>
      <c r="AA251" s="299" t="s">
        <v>3469</v>
      </c>
      <c r="AB251" s="300">
        <v>0.16400000000000001</v>
      </c>
      <c r="AC251" s="385">
        <f t="shared" si="53"/>
        <v>0</v>
      </c>
      <c r="AD251" s="499" t="s">
        <v>5151</v>
      </c>
      <c r="AE251" s="489" t="s">
        <v>3524</v>
      </c>
      <c r="AF251" s="489" t="s">
        <v>570</v>
      </c>
      <c r="AG251" s="489" t="s">
        <v>3412</v>
      </c>
    </row>
    <row r="252" spans="1:33" s="292" customFormat="1" ht="30" hidden="1" customHeight="1" thickBot="1">
      <c r="A252" s="290"/>
      <c r="B252" s="638"/>
      <c r="C252" s="289">
        <v>4560401461610</v>
      </c>
      <c r="D252" s="289"/>
      <c r="E252" s="290" t="s">
        <v>564</v>
      </c>
      <c r="F252" s="692" t="s">
        <v>4075</v>
      </c>
      <c r="G252" s="497"/>
      <c r="H252" s="259" t="s">
        <v>3350</v>
      </c>
      <c r="I252" s="259" t="s">
        <v>3368</v>
      </c>
      <c r="J252" s="343" t="s">
        <v>3369</v>
      </c>
      <c r="K252" s="259" t="s">
        <v>674</v>
      </c>
      <c r="L252" s="295"/>
      <c r="M252" s="296">
        <v>24</v>
      </c>
      <c r="N252" s="296"/>
      <c r="O252" s="386"/>
      <c r="P252" s="297">
        <v>1513</v>
      </c>
      <c r="Q252" s="612">
        <f t="shared" si="48"/>
        <v>0</v>
      </c>
      <c r="R252" s="387">
        <v>1210</v>
      </c>
      <c r="S252" s="616">
        <f t="shared" si="54"/>
        <v>0</v>
      </c>
      <c r="T252" s="616">
        <f t="shared" si="55"/>
        <v>0</v>
      </c>
      <c r="U252" s="617" t="e">
        <f t="shared" si="56"/>
        <v>#DIV/0!</v>
      </c>
      <c r="V252" s="299">
        <f>ROUND(0.535*0.395*0.196,3)</f>
        <v>4.1000000000000002E-2</v>
      </c>
      <c r="W252" s="299">
        <v>16.5</v>
      </c>
      <c r="X252" s="299">
        <f t="shared" si="58"/>
        <v>0</v>
      </c>
      <c r="Y252" s="299">
        <f t="shared" ref="Y252:Y293" si="59">V252*X252</f>
        <v>0</v>
      </c>
      <c r="Z252" s="299">
        <f>W252*X252</f>
        <v>0</v>
      </c>
      <c r="AA252" s="299" t="s">
        <v>3470</v>
      </c>
      <c r="AB252" s="413">
        <v>0.627</v>
      </c>
      <c r="AC252" s="523">
        <f t="shared" si="53"/>
        <v>0</v>
      </c>
      <c r="AD252" s="499" t="s">
        <v>3706</v>
      </c>
      <c r="AE252" s="489" t="s">
        <v>3524</v>
      </c>
      <c r="AF252" s="489" t="s">
        <v>570</v>
      </c>
      <c r="AG252" s="489" t="s">
        <v>3412</v>
      </c>
    </row>
    <row r="253" spans="1:33" s="292" customFormat="1" ht="20.100000000000001" hidden="1" customHeight="1" thickBot="1">
      <c r="A253" s="290"/>
      <c r="B253" s="638"/>
      <c r="C253" s="289">
        <v>4560401461665</v>
      </c>
      <c r="D253" s="289"/>
      <c r="E253" s="290" t="s">
        <v>564</v>
      </c>
      <c r="F253" s="301" t="s">
        <v>3516</v>
      </c>
      <c r="G253" s="497"/>
      <c r="H253" s="259" t="s">
        <v>3351</v>
      </c>
      <c r="I253" s="259" t="s">
        <v>3370</v>
      </c>
      <c r="J253" s="343" t="s">
        <v>3504</v>
      </c>
      <c r="K253" s="259" t="s">
        <v>1057</v>
      </c>
      <c r="L253" s="295"/>
      <c r="M253" s="296">
        <v>90</v>
      </c>
      <c r="N253" s="296"/>
      <c r="O253" s="386"/>
      <c r="P253" s="297">
        <v>428</v>
      </c>
      <c r="Q253" s="612">
        <f t="shared" si="48"/>
        <v>0</v>
      </c>
      <c r="R253" s="387">
        <v>342</v>
      </c>
      <c r="S253" s="616">
        <f t="shared" si="54"/>
        <v>0</v>
      </c>
      <c r="T253" s="616">
        <f t="shared" si="55"/>
        <v>0</v>
      </c>
      <c r="U253" s="617" t="e">
        <f t="shared" si="56"/>
        <v>#DIV/0!</v>
      </c>
      <c r="V253" s="299">
        <f>ROUND(0.485*0.435*0.231,3)</f>
        <v>4.9000000000000002E-2</v>
      </c>
      <c r="W253" s="299">
        <v>15</v>
      </c>
      <c r="X253" s="299">
        <f t="shared" si="58"/>
        <v>0</v>
      </c>
      <c r="Y253" s="299">
        <f>V253*X253</f>
        <v>0</v>
      </c>
      <c r="Z253" s="299">
        <f>W253*X253</f>
        <v>0</v>
      </c>
      <c r="AA253" s="299" t="s">
        <v>3471</v>
      </c>
      <c r="AB253" s="300">
        <v>0.14599999999999999</v>
      </c>
      <c r="AC253" s="385">
        <f t="shared" si="53"/>
        <v>0</v>
      </c>
      <c r="AD253" s="499" t="s">
        <v>3706</v>
      </c>
      <c r="AE253" s="489" t="s">
        <v>3524</v>
      </c>
      <c r="AF253" s="489" t="s">
        <v>570</v>
      </c>
      <c r="AG253" s="489" t="s">
        <v>3412</v>
      </c>
    </row>
    <row r="254" spans="1:33" s="292" customFormat="1" ht="20.100000000000001" hidden="1" customHeight="1" thickBot="1">
      <c r="A254" s="290"/>
      <c r="B254" s="638"/>
      <c r="C254" s="289">
        <v>4560401461580</v>
      </c>
      <c r="D254" s="289"/>
      <c r="E254" s="290" t="s">
        <v>564</v>
      </c>
      <c r="F254" s="988" t="s">
        <v>6627</v>
      </c>
      <c r="G254" s="497"/>
      <c r="H254" s="259" t="s">
        <v>3352</v>
      </c>
      <c r="I254" s="259" t="s">
        <v>3371</v>
      </c>
      <c r="J254" s="343" t="s">
        <v>3372</v>
      </c>
      <c r="K254" s="259" t="s">
        <v>674</v>
      </c>
      <c r="L254" s="295"/>
      <c r="M254" s="296">
        <v>24</v>
      </c>
      <c r="N254" s="296"/>
      <c r="O254" s="386"/>
      <c r="P254" s="297">
        <v>1134</v>
      </c>
      <c r="Q254" s="612">
        <f t="shared" si="48"/>
        <v>0</v>
      </c>
      <c r="R254" s="387">
        <v>908</v>
      </c>
      <c r="S254" s="616">
        <f t="shared" si="54"/>
        <v>0</v>
      </c>
      <c r="T254" s="616">
        <f t="shared" si="55"/>
        <v>0</v>
      </c>
      <c r="U254" s="617" t="e">
        <f t="shared" si="56"/>
        <v>#DIV/0!</v>
      </c>
      <c r="V254" s="299">
        <f>ROUND(0.535*0.395*0.196,3)</f>
        <v>4.1000000000000002E-2</v>
      </c>
      <c r="W254" s="299">
        <v>19.3</v>
      </c>
      <c r="X254" s="712">
        <f t="shared" si="58"/>
        <v>0</v>
      </c>
      <c r="Y254" s="299">
        <f t="shared" si="59"/>
        <v>0</v>
      </c>
      <c r="Z254" s="299">
        <f t="shared" si="57"/>
        <v>0</v>
      </c>
      <c r="AA254" s="299" t="s">
        <v>3470</v>
      </c>
      <c r="AB254" s="413">
        <v>0.74399999999999999</v>
      </c>
      <c r="AC254" s="523">
        <f t="shared" si="53"/>
        <v>0</v>
      </c>
      <c r="AD254" s="499" t="s">
        <v>4250</v>
      </c>
      <c r="AE254" s="489" t="s">
        <v>3524</v>
      </c>
      <c r="AF254" s="489" t="s">
        <v>4485</v>
      </c>
      <c r="AG254" s="489" t="s">
        <v>4573</v>
      </c>
    </row>
    <row r="255" spans="1:33" s="292" customFormat="1" ht="20.100000000000001" hidden="1" customHeight="1" thickBot="1">
      <c r="A255" s="290"/>
      <c r="B255" s="638"/>
      <c r="C255" s="289">
        <v>4560401461634</v>
      </c>
      <c r="D255" s="289"/>
      <c r="E255" s="290" t="s">
        <v>564</v>
      </c>
      <c r="F255" s="301" t="s">
        <v>3517</v>
      </c>
      <c r="G255" s="497"/>
      <c r="H255" s="259" t="s">
        <v>3353</v>
      </c>
      <c r="I255" s="259" t="s">
        <v>3371</v>
      </c>
      <c r="J255" s="343" t="s">
        <v>3505</v>
      </c>
      <c r="K255" s="259" t="s">
        <v>674</v>
      </c>
      <c r="L255" s="295"/>
      <c r="M255" s="296">
        <v>90</v>
      </c>
      <c r="N255" s="296"/>
      <c r="O255" s="386"/>
      <c r="P255" s="297">
        <v>335</v>
      </c>
      <c r="Q255" s="612">
        <f t="shared" si="48"/>
        <v>0</v>
      </c>
      <c r="R255" s="387">
        <v>268</v>
      </c>
      <c r="S255" s="616">
        <f t="shared" si="54"/>
        <v>0</v>
      </c>
      <c r="T255" s="616">
        <f t="shared" si="55"/>
        <v>0</v>
      </c>
      <c r="U255" s="617" t="e">
        <f t="shared" si="56"/>
        <v>#DIV/0!</v>
      </c>
      <c r="V255" s="299">
        <f>ROUND(0.485*0.51*0.231,3)</f>
        <v>5.7000000000000002E-2</v>
      </c>
      <c r="W255" s="299">
        <v>16.5</v>
      </c>
      <c r="X255" s="299">
        <f t="shared" si="58"/>
        <v>0</v>
      </c>
      <c r="Y255" s="299">
        <f t="shared" si="59"/>
        <v>0</v>
      </c>
      <c r="Z255" s="299">
        <f t="shared" si="57"/>
        <v>0</v>
      </c>
      <c r="AA255" s="299" t="s">
        <v>3469</v>
      </c>
      <c r="AB255" s="300">
        <v>0.16400000000000001</v>
      </c>
      <c r="AC255" s="385">
        <f t="shared" si="53"/>
        <v>0</v>
      </c>
      <c r="AD255" s="499" t="s">
        <v>4250</v>
      </c>
      <c r="AE255" s="489" t="s">
        <v>4455</v>
      </c>
      <c r="AF255" s="489" t="s">
        <v>570</v>
      </c>
      <c r="AG255" s="489" t="s">
        <v>3412</v>
      </c>
    </row>
    <row r="256" spans="1:33" s="292" customFormat="1" ht="30" hidden="1" customHeight="1" thickBot="1">
      <c r="A256" s="290"/>
      <c r="B256" s="638"/>
      <c r="C256" s="289">
        <v>4560401461603</v>
      </c>
      <c r="D256" s="289"/>
      <c r="E256" s="290" t="s">
        <v>564</v>
      </c>
      <c r="F256" s="692" t="s">
        <v>4076</v>
      </c>
      <c r="G256" s="497"/>
      <c r="H256" s="259" t="s">
        <v>3354</v>
      </c>
      <c r="I256" s="259" t="s">
        <v>3374</v>
      </c>
      <c r="J256" s="343" t="s">
        <v>3375</v>
      </c>
      <c r="K256" s="259" t="s">
        <v>674</v>
      </c>
      <c r="L256" s="295"/>
      <c r="M256" s="296">
        <v>24</v>
      </c>
      <c r="N256" s="296"/>
      <c r="O256" s="386"/>
      <c r="P256" s="297">
        <v>1134</v>
      </c>
      <c r="Q256" s="612">
        <f t="shared" si="48"/>
        <v>0</v>
      </c>
      <c r="R256" s="387">
        <v>908</v>
      </c>
      <c r="S256" s="616">
        <f t="shared" si="54"/>
        <v>0</v>
      </c>
      <c r="T256" s="616">
        <f t="shared" si="55"/>
        <v>0</v>
      </c>
      <c r="U256" s="617" t="e">
        <f t="shared" si="56"/>
        <v>#DIV/0!</v>
      </c>
      <c r="V256" s="299">
        <f>ROUND(0.535*0.395*0.196,3)</f>
        <v>4.1000000000000002E-2</v>
      </c>
      <c r="W256" s="299">
        <v>19.3</v>
      </c>
      <c r="X256" s="712">
        <f t="shared" si="58"/>
        <v>0</v>
      </c>
      <c r="Y256" s="299">
        <f t="shared" si="59"/>
        <v>0</v>
      </c>
      <c r="Z256" s="299">
        <f t="shared" si="57"/>
        <v>0</v>
      </c>
      <c r="AA256" s="299" t="s">
        <v>3470</v>
      </c>
      <c r="AB256" s="413">
        <v>0.74399999999999999</v>
      </c>
      <c r="AC256" s="523">
        <f t="shared" si="53"/>
        <v>0</v>
      </c>
      <c r="AD256" s="499" t="s">
        <v>5152</v>
      </c>
      <c r="AE256" s="489" t="s">
        <v>3524</v>
      </c>
      <c r="AF256" s="489" t="s">
        <v>570</v>
      </c>
      <c r="AG256" s="489" t="s">
        <v>3412</v>
      </c>
    </row>
    <row r="257" spans="1:33" s="292" customFormat="1" ht="20.100000000000001" hidden="1" customHeight="1" thickBot="1">
      <c r="A257" s="290"/>
      <c r="B257" s="638"/>
      <c r="C257" s="289">
        <v>4560401461658</v>
      </c>
      <c r="D257" s="289"/>
      <c r="E257" s="290" t="s">
        <v>564</v>
      </c>
      <c r="F257" s="301" t="s">
        <v>3518</v>
      </c>
      <c r="G257" s="497"/>
      <c r="H257" s="259" t="s">
        <v>3355</v>
      </c>
      <c r="I257" s="259" t="s">
        <v>3374</v>
      </c>
      <c r="J257" s="343" t="s">
        <v>3515</v>
      </c>
      <c r="K257" s="259" t="s">
        <v>674</v>
      </c>
      <c r="L257" s="295"/>
      <c r="M257" s="296">
        <v>90</v>
      </c>
      <c r="N257" s="296"/>
      <c r="O257" s="386"/>
      <c r="P257" s="297">
        <v>335</v>
      </c>
      <c r="Q257" s="612">
        <f t="shared" si="48"/>
        <v>0</v>
      </c>
      <c r="R257" s="387">
        <v>268</v>
      </c>
      <c r="S257" s="616">
        <f t="shared" si="54"/>
        <v>0</v>
      </c>
      <c r="T257" s="616">
        <f t="shared" si="55"/>
        <v>0</v>
      </c>
      <c r="U257" s="617" t="e">
        <f t="shared" si="56"/>
        <v>#DIV/0!</v>
      </c>
      <c r="V257" s="299">
        <f>ROUND(0.485*0.51*0.231,3)</f>
        <v>5.7000000000000002E-2</v>
      </c>
      <c r="W257" s="299">
        <v>16.5</v>
      </c>
      <c r="X257" s="299">
        <f t="shared" si="58"/>
        <v>0</v>
      </c>
      <c r="Y257" s="299">
        <f t="shared" si="59"/>
        <v>0</v>
      </c>
      <c r="Z257" s="299">
        <f t="shared" si="57"/>
        <v>0</v>
      </c>
      <c r="AA257" s="299" t="s">
        <v>3469</v>
      </c>
      <c r="AB257" s="300">
        <v>0.16400000000000001</v>
      </c>
      <c r="AC257" s="385">
        <f t="shared" si="53"/>
        <v>0</v>
      </c>
      <c r="AD257" s="499" t="s">
        <v>5152</v>
      </c>
      <c r="AE257" s="489" t="s">
        <v>3524</v>
      </c>
      <c r="AF257" s="489" t="s">
        <v>570</v>
      </c>
      <c r="AG257" s="489" t="s">
        <v>3412</v>
      </c>
    </row>
    <row r="258" spans="1:33" s="292" customFormat="1" ht="20.100000000000001" hidden="1" customHeight="1" thickBot="1">
      <c r="A258" s="290"/>
      <c r="B258" s="638"/>
      <c r="C258" s="289">
        <v>4560401461597</v>
      </c>
      <c r="D258" s="289"/>
      <c r="E258" s="290" t="s">
        <v>564</v>
      </c>
      <c r="F258" s="302" t="s">
        <v>3521</v>
      </c>
      <c r="G258" s="497"/>
      <c r="H258" s="259" t="s">
        <v>5153</v>
      </c>
      <c r="I258" s="259" t="s">
        <v>3377</v>
      </c>
      <c r="J258" s="343" t="s">
        <v>3378</v>
      </c>
      <c r="K258" s="259" t="s">
        <v>674</v>
      </c>
      <c r="L258" s="295"/>
      <c r="M258" s="296">
        <v>24</v>
      </c>
      <c r="N258" s="296"/>
      <c r="O258" s="386"/>
      <c r="P258" s="297">
        <v>1134</v>
      </c>
      <c r="Q258" s="612">
        <f t="shared" si="48"/>
        <v>0</v>
      </c>
      <c r="R258" s="387">
        <v>908</v>
      </c>
      <c r="S258" s="616">
        <f t="shared" si="54"/>
        <v>0</v>
      </c>
      <c r="T258" s="616">
        <f t="shared" si="55"/>
        <v>0</v>
      </c>
      <c r="U258" s="617" t="e">
        <f t="shared" si="56"/>
        <v>#DIV/0!</v>
      </c>
      <c r="V258" s="299">
        <f>ROUND(0.535*0.395*0.196,3)</f>
        <v>4.1000000000000002E-2</v>
      </c>
      <c r="W258" s="299">
        <v>19.3</v>
      </c>
      <c r="X258" s="299">
        <f t="shared" si="58"/>
        <v>0</v>
      </c>
      <c r="Y258" s="299">
        <f t="shared" si="59"/>
        <v>0</v>
      </c>
      <c r="Z258" s="299">
        <f t="shared" si="57"/>
        <v>0</v>
      </c>
      <c r="AA258" s="299" t="s">
        <v>3470</v>
      </c>
      <c r="AB258" s="413">
        <v>0.74399999999999999</v>
      </c>
      <c r="AC258" s="523">
        <f t="shared" si="53"/>
        <v>0</v>
      </c>
      <c r="AD258" s="499" t="s">
        <v>4251</v>
      </c>
      <c r="AE258" s="489"/>
      <c r="AF258" s="489"/>
      <c r="AG258" s="489"/>
    </row>
    <row r="259" spans="1:33" s="292" customFormat="1" ht="30" hidden="1" customHeight="1" thickBot="1">
      <c r="A259" s="290"/>
      <c r="B259" s="638"/>
      <c r="C259" s="289">
        <v>4560401461641</v>
      </c>
      <c r="D259" s="289"/>
      <c r="E259" s="290" t="s">
        <v>564</v>
      </c>
      <c r="F259" s="301" t="s">
        <v>3519</v>
      </c>
      <c r="G259" s="497"/>
      <c r="H259" s="259" t="s">
        <v>5154</v>
      </c>
      <c r="I259" s="259" t="s">
        <v>3377</v>
      </c>
      <c r="J259" s="343" t="s">
        <v>3514</v>
      </c>
      <c r="K259" s="259" t="s">
        <v>674</v>
      </c>
      <c r="L259" s="295"/>
      <c r="M259" s="296">
        <v>90</v>
      </c>
      <c r="N259" s="296"/>
      <c r="O259" s="386"/>
      <c r="P259" s="297">
        <v>335</v>
      </c>
      <c r="Q259" s="612">
        <f t="shared" si="48"/>
        <v>0</v>
      </c>
      <c r="R259" s="387">
        <v>268</v>
      </c>
      <c r="S259" s="616">
        <f t="shared" si="54"/>
        <v>0</v>
      </c>
      <c r="T259" s="616">
        <f t="shared" si="55"/>
        <v>0</v>
      </c>
      <c r="U259" s="617" t="e">
        <f t="shared" si="56"/>
        <v>#DIV/0!</v>
      </c>
      <c r="V259" s="299">
        <f>ROUND(0.485*0.51*0.231,3)</f>
        <v>5.7000000000000002E-2</v>
      </c>
      <c r="W259" s="299">
        <v>16.5</v>
      </c>
      <c r="X259" s="299">
        <f t="shared" si="58"/>
        <v>0</v>
      </c>
      <c r="Y259" s="299">
        <f t="shared" si="59"/>
        <v>0</v>
      </c>
      <c r="Z259" s="299">
        <f t="shared" si="57"/>
        <v>0</v>
      </c>
      <c r="AA259" s="299" t="s">
        <v>3469</v>
      </c>
      <c r="AB259" s="300">
        <v>0.16400000000000001</v>
      </c>
      <c r="AC259" s="385">
        <f t="shared" si="53"/>
        <v>0</v>
      </c>
      <c r="AD259" s="499" t="s">
        <v>4251</v>
      </c>
      <c r="AE259" s="489" t="s">
        <v>3524</v>
      </c>
      <c r="AF259" s="489" t="s">
        <v>570</v>
      </c>
      <c r="AG259" s="489" t="s">
        <v>3412</v>
      </c>
    </row>
    <row r="260" spans="1:33" s="292" customFormat="1" ht="20.100000000000001" hidden="1" customHeight="1" thickBot="1">
      <c r="A260" s="290"/>
      <c r="B260" s="638"/>
      <c r="C260" s="289">
        <v>4560401461436</v>
      </c>
      <c r="D260" s="289"/>
      <c r="E260" s="290" t="s">
        <v>564</v>
      </c>
      <c r="F260" s="301" t="s">
        <v>3520</v>
      </c>
      <c r="G260" s="497"/>
      <c r="H260" s="259" t="s">
        <v>3356</v>
      </c>
      <c r="I260" s="259" t="s">
        <v>3380</v>
      </c>
      <c r="J260" s="343" t="s">
        <v>3506</v>
      </c>
      <c r="K260" s="259" t="s">
        <v>674</v>
      </c>
      <c r="L260" s="295"/>
      <c r="M260" s="296">
        <v>80</v>
      </c>
      <c r="N260" s="296"/>
      <c r="O260" s="386"/>
      <c r="P260" s="297">
        <v>499</v>
      </c>
      <c r="Q260" s="612">
        <f t="shared" si="48"/>
        <v>0</v>
      </c>
      <c r="R260" s="387">
        <v>399</v>
      </c>
      <c r="S260" s="616">
        <f t="shared" si="54"/>
        <v>0</v>
      </c>
      <c r="T260" s="616">
        <f t="shared" si="55"/>
        <v>0</v>
      </c>
      <c r="U260" s="617" t="e">
        <f t="shared" si="56"/>
        <v>#DIV/0!</v>
      </c>
      <c r="V260" s="299">
        <v>6.2E-2</v>
      </c>
      <c r="W260" s="299">
        <v>19.8</v>
      </c>
      <c r="X260" s="299">
        <f t="shared" si="58"/>
        <v>0</v>
      </c>
      <c r="Y260" s="299">
        <f t="shared" si="59"/>
        <v>0</v>
      </c>
      <c r="Z260" s="299">
        <f t="shared" si="57"/>
        <v>0</v>
      </c>
      <c r="AA260" s="299" t="s">
        <v>3468</v>
      </c>
      <c r="AB260" s="300">
        <v>0.22500000000000001</v>
      </c>
      <c r="AC260" s="385">
        <f t="shared" si="53"/>
        <v>0</v>
      </c>
      <c r="AD260" s="499" t="s">
        <v>4252</v>
      </c>
      <c r="AE260" s="489" t="s">
        <v>3524</v>
      </c>
      <c r="AF260" s="489" t="s">
        <v>570</v>
      </c>
      <c r="AG260" s="489" t="s">
        <v>3412</v>
      </c>
    </row>
    <row r="261" spans="1:33" s="292" customFormat="1" ht="30" hidden="1" customHeight="1" thickBot="1">
      <c r="A261" s="290"/>
      <c r="B261" s="638"/>
      <c r="C261" s="289">
        <v>4560401461443</v>
      </c>
      <c r="D261" s="289"/>
      <c r="E261" s="290" t="s">
        <v>564</v>
      </c>
      <c r="F261" s="692" t="s">
        <v>4077</v>
      </c>
      <c r="G261" s="497"/>
      <c r="H261" s="259" t="s">
        <v>3527</v>
      </c>
      <c r="I261" s="259" t="s">
        <v>3382</v>
      </c>
      <c r="J261" s="343" t="s">
        <v>3507</v>
      </c>
      <c r="K261" s="259" t="s">
        <v>674</v>
      </c>
      <c r="L261" s="295"/>
      <c r="M261" s="296">
        <v>80</v>
      </c>
      <c r="N261" s="296"/>
      <c r="O261" s="386"/>
      <c r="P261" s="297">
        <v>499</v>
      </c>
      <c r="Q261" s="612">
        <f t="shared" si="48"/>
        <v>0</v>
      </c>
      <c r="R261" s="387">
        <v>399</v>
      </c>
      <c r="S261" s="616">
        <f t="shared" si="54"/>
        <v>0</v>
      </c>
      <c r="T261" s="616">
        <f t="shared" si="55"/>
        <v>0</v>
      </c>
      <c r="U261" s="617" t="e">
        <f t="shared" si="56"/>
        <v>#DIV/0!</v>
      </c>
      <c r="V261" s="299">
        <v>6.2E-2</v>
      </c>
      <c r="W261" s="299">
        <v>19.8</v>
      </c>
      <c r="X261" s="299">
        <f t="shared" si="58"/>
        <v>0</v>
      </c>
      <c r="Y261" s="299">
        <f t="shared" si="59"/>
        <v>0</v>
      </c>
      <c r="Z261" s="299">
        <f t="shared" si="57"/>
        <v>0</v>
      </c>
      <c r="AA261" s="299" t="s">
        <v>3468</v>
      </c>
      <c r="AB261" s="300">
        <v>0.222</v>
      </c>
      <c r="AC261" s="385">
        <f t="shared" si="53"/>
        <v>0</v>
      </c>
      <c r="AD261" s="499" t="s">
        <v>4253</v>
      </c>
      <c r="AE261" s="489" t="s">
        <v>3524</v>
      </c>
      <c r="AF261" s="489" t="s">
        <v>570</v>
      </c>
      <c r="AG261" s="489" t="s">
        <v>3412</v>
      </c>
    </row>
    <row r="262" spans="1:33" s="292" customFormat="1" ht="30" hidden="1" customHeight="1" thickBot="1">
      <c r="A262" s="290"/>
      <c r="B262" s="638"/>
      <c r="C262" s="289">
        <v>4560401461498</v>
      </c>
      <c r="D262" s="289"/>
      <c r="E262" s="290" t="s">
        <v>564</v>
      </c>
      <c r="F262" s="301" t="s">
        <v>3521</v>
      </c>
      <c r="G262" s="497"/>
      <c r="H262" s="259" t="s">
        <v>4005</v>
      </c>
      <c r="I262" s="259" t="s">
        <v>3859</v>
      </c>
      <c r="J262" s="343" t="s">
        <v>3508</v>
      </c>
      <c r="K262" s="259" t="s">
        <v>674</v>
      </c>
      <c r="L262" s="295"/>
      <c r="M262" s="296">
        <v>80</v>
      </c>
      <c r="N262" s="296"/>
      <c r="O262" s="386"/>
      <c r="P262" s="297">
        <v>499</v>
      </c>
      <c r="Q262" s="612">
        <f t="shared" si="48"/>
        <v>0</v>
      </c>
      <c r="R262" s="387">
        <v>399</v>
      </c>
      <c r="S262" s="616">
        <f t="shared" si="54"/>
        <v>0</v>
      </c>
      <c r="T262" s="616">
        <f t="shared" si="55"/>
        <v>0</v>
      </c>
      <c r="U262" s="617" t="e">
        <f t="shared" si="56"/>
        <v>#DIV/0!</v>
      </c>
      <c r="V262" s="299">
        <v>6.2E-2</v>
      </c>
      <c r="W262" s="299">
        <v>19.8</v>
      </c>
      <c r="X262" s="712">
        <f t="shared" si="58"/>
        <v>0</v>
      </c>
      <c r="Y262" s="299">
        <f t="shared" si="59"/>
        <v>0</v>
      </c>
      <c r="Z262" s="299">
        <f t="shared" si="57"/>
        <v>0</v>
      </c>
      <c r="AA262" s="299" t="s">
        <v>3468</v>
      </c>
      <c r="AB262" s="300">
        <v>0.222</v>
      </c>
      <c r="AC262" s="385">
        <f t="shared" si="53"/>
        <v>0</v>
      </c>
      <c r="AD262" s="499" t="s">
        <v>4254</v>
      </c>
      <c r="AE262" s="489" t="s">
        <v>3525</v>
      </c>
      <c r="AF262" s="489" t="s">
        <v>570</v>
      </c>
      <c r="AG262" s="489" t="s">
        <v>3413</v>
      </c>
    </row>
    <row r="263" spans="1:33" s="292" customFormat="1" ht="30" hidden="1" customHeight="1" thickBot="1">
      <c r="A263" s="290"/>
      <c r="B263" s="638"/>
      <c r="C263" s="289">
        <v>4560401461504</v>
      </c>
      <c r="D263" s="289"/>
      <c r="E263" s="290" t="s">
        <v>564</v>
      </c>
      <c r="F263" s="692" t="s">
        <v>4078</v>
      </c>
      <c r="G263" s="497"/>
      <c r="H263" s="259" t="s">
        <v>4007</v>
      </c>
      <c r="I263" s="259" t="s">
        <v>4006</v>
      </c>
      <c r="J263" s="343" t="s">
        <v>3513</v>
      </c>
      <c r="K263" s="259" t="s">
        <v>674</v>
      </c>
      <c r="L263" s="295"/>
      <c r="M263" s="296">
        <v>80</v>
      </c>
      <c r="N263" s="296"/>
      <c r="O263" s="386"/>
      <c r="P263" s="297">
        <v>499</v>
      </c>
      <c r="Q263" s="612">
        <f t="shared" si="48"/>
        <v>0</v>
      </c>
      <c r="R263" s="387">
        <v>399</v>
      </c>
      <c r="S263" s="616">
        <f t="shared" si="54"/>
        <v>0</v>
      </c>
      <c r="T263" s="616">
        <f t="shared" si="55"/>
        <v>0</v>
      </c>
      <c r="U263" s="617" t="e">
        <f t="shared" si="56"/>
        <v>#DIV/0!</v>
      </c>
      <c r="V263" s="299">
        <v>6.2E-2</v>
      </c>
      <c r="W263" s="299">
        <v>19.8</v>
      </c>
      <c r="X263" s="712">
        <f t="shared" si="58"/>
        <v>0</v>
      </c>
      <c r="Y263" s="299">
        <f t="shared" si="59"/>
        <v>0</v>
      </c>
      <c r="Z263" s="299">
        <f t="shared" si="57"/>
        <v>0</v>
      </c>
      <c r="AA263" s="299" t="s">
        <v>3468</v>
      </c>
      <c r="AB263" s="300">
        <v>0.222</v>
      </c>
      <c r="AC263" s="385">
        <f t="shared" si="53"/>
        <v>0</v>
      </c>
      <c r="AD263" s="499" t="s">
        <v>4255</v>
      </c>
      <c r="AE263" s="489" t="s">
        <v>3525</v>
      </c>
      <c r="AF263" s="489" t="s">
        <v>570</v>
      </c>
      <c r="AG263" s="489" t="s">
        <v>3413</v>
      </c>
    </row>
    <row r="264" spans="1:33" s="292" customFormat="1" ht="30" hidden="1" customHeight="1" thickBot="1">
      <c r="A264" s="290"/>
      <c r="B264" s="638"/>
      <c r="C264" s="289">
        <v>4560401461481</v>
      </c>
      <c r="D264" s="289"/>
      <c r="E264" s="290" t="s">
        <v>564</v>
      </c>
      <c r="F264" s="301" t="s">
        <v>3522</v>
      </c>
      <c r="G264" s="497"/>
      <c r="H264" s="259" t="s">
        <v>4008</v>
      </c>
      <c r="I264" s="259" t="s">
        <v>3385</v>
      </c>
      <c r="J264" s="343" t="s">
        <v>3512</v>
      </c>
      <c r="K264" s="259" t="s">
        <v>674</v>
      </c>
      <c r="L264" s="295"/>
      <c r="M264" s="296">
        <v>80</v>
      </c>
      <c r="N264" s="296"/>
      <c r="O264" s="386"/>
      <c r="P264" s="297">
        <v>499</v>
      </c>
      <c r="Q264" s="612">
        <f t="shared" si="48"/>
        <v>0</v>
      </c>
      <c r="R264" s="387">
        <v>399</v>
      </c>
      <c r="S264" s="616">
        <f t="shared" si="54"/>
        <v>0</v>
      </c>
      <c r="T264" s="616">
        <f t="shared" si="55"/>
        <v>0</v>
      </c>
      <c r="U264" s="617" t="e">
        <f t="shared" si="56"/>
        <v>#DIV/0!</v>
      </c>
      <c r="V264" s="299">
        <v>6.2E-2</v>
      </c>
      <c r="W264" s="299">
        <v>19.8</v>
      </c>
      <c r="X264" s="299">
        <f t="shared" si="58"/>
        <v>0</v>
      </c>
      <c r="Y264" s="299">
        <f t="shared" si="59"/>
        <v>0</v>
      </c>
      <c r="Z264" s="299">
        <f t="shared" si="57"/>
        <v>0</v>
      </c>
      <c r="AA264" s="299" t="s">
        <v>3468</v>
      </c>
      <c r="AB264" s="300">
        <v>0.222</v>
      </c>
      <c r="AC264" s="385">
        <f t="shared" si="53"/>
        <v>0</v>
      </c>
      <c r="AD264" s="499" t="s">
        <v>4256</v>
      </c>
      <c r="AE264" s="489" t="s">
        <v>3525</v>
      </c>
      <c r="AF264" s="489" t="s">
        <v>570</v>
      </c>
      <c r="AG264" s="489" t="s">
        <v>3413</v>
      </c>
    </row>
    <row r="265" spans="1:33" s="292" customFormat="1" ht="30" hidden="1" customHeight="1" thickBot="1">
      <c r="A265" s="290"/>
      <c r="B265" s="638"/>
      <c r="C265" s="224">
        <v>4560401461672</v>
      </c>
      <c r="D265" s="289"/>
      <c r="E265" s="290" t="s">
        <v>564</v>
      </c>
      <c r="F265" s="692" t="s">
        <v>4079</v>
      </c>
      <c r="G265" s="497"/>
      <c r="H265" s="259" t="s">
        <v>4009</v>
      </c>
      <c r="I265" s="259" t="s">
        <v>3387</v>
      </c>
      <c r="J265" s="343" t="s">
        <v>3510</v>
      </c>
      <c r="K265" s="259" t="s">
        <v>674</v>
      </c>
      <c r="L265" s="295"/>
      <c r="M265" s="296">
        <v>80</v>
      </c>
      <c r="N265" s="296"/>
      <c r="O265" s="386"/>
      <c r="P265" s="297">
        <v>499</v>
      </c>
      <c r="Q265" s="612">
        <f t="shared" si="48"/>
        <v>0</v>
      </c>
      <c r="R265" s="387">
        <v>399</v>
      </c>
      <c r="S265" s="616">
        <f t="shared" si="54"/>
        <v>0</v>
      </c>
      <c r="T265" s="616">
        <f t="shared" si="55"/>
        <v>0</v>
      </c>
      <c r="U265" s="617" t="e">
        <f t="shared" si="56"/>
        <v>#DIV/0!</v>
      </c>
      <c r="V265" s="299">
        <v>6.2E-2</v>
      </c>
      <c r="W265" s="299">
        <v>19.8</v>
      </c>
      <c r="X265" s="299">
        <f>O265/M265</f>
        <v>0</v>
      </c>
      <c r="Y265" s="299">
        <f t="shared" si="59"/>
        <v>0</v>
      </c>
      <c r="Z265" s="299">
        <f t="shared" si="57"/>
        <v>0</v>
      </c>
      <c r="AA265" s="536" t="s">
        <v>3468</v>
      </c>
      <c r="AB265" s="300">
        <v>0.222</v>
      </c>
      <c r="AC265" s="385">
        <f t="shared" si="53"/>
        <v>0</v>
      </c>
      <c r="AD265" s="499" t="s">
        <v>3707</v>
      </c>
      <c r="AE265" s="489" t="s">
        <v>3525</v>
      </c>
      <c r="AF265" s="489" t="s">
        <v>4485</v>
      </c>
      <c r="AG265" s="489" t="s">
        <v>3413</v>
      </c>
    </row>
    <row r="266" spans="1:33" s="292" customFormat="1" ht="30" hidden="1" customHeight="1" thickBot="1">
      <c r="A266" s="290"/>
      <c r="B266" s="638"/>
      <c r="C266" s="224">
        <v>4560401461771</v>
      </c>
      <c r="D266" s="289"/>
      <c r="E266" s="290" t="s">
        <v>564</v>
      </c>
      <c r="F266" s="692" t="s">
        <v>4080</v>
      </c>
      <c r="G266" s="497"/>
      <c r="H266" s="259" t="s">
        <v>4010</v>
      </c>
      <c r="I266" s="259" t="s">
        <v>3389</v>
      </c>
      <c r="J266" s="343" t="s">
        <v>3509</v>
      </c>
      <c r="K266" s="259" t="s">
        <v>674</v>
      </c>
      <c r="L266" s="295"/>
      <c r="M266" s="296">
        <v>80</v>
      </c>
      <c r="N266" s="296"/>
      <c r="O266" s="386"/>
      <c r="P266" s="297">
        <v>499</v>
      </c>
      <c r="Q266" s="612">
        <f t="shared" si="48"/>
        <v>0</v>
      </c>
      <c r="R266" s="387">
        <v>399</v>
      </c>
      <c r="S266" s="616">
        <f t="shared" si="54"/>
        <v>0</v>
      </c>
      <c r="T266" s="616">
        <f t="shared" si="55"/>
        <v>0</v>
      </c>
      <c r="U266" s="617" t="e">
        <f t="shared" si="56"/>
        <v>#DIV/0!</v>
      </c>
      <c r="V266" s="299">
        <f>ROUND(0.644*0.419*0.231,3)</f>
        <v>6.2E-2</v>
      </c>
      <c r="W266" s="299">
        <v>19.8</v>
      </c>
      <c r="X266" s="299">
        <f t="shared" si="58"/>
        <v>0</v>
      </c>
      <c r="Y266" s="299">
        <f t="shared" si="59"/>
        <v>0</v>
      </c>
      <c r="Z266" s="299">
        <f t="shared" si="57"/>
        <v>0</v>
      </c>
      <c r="AA266" s="299" t="s">
        <v>3467</v>
      </c>
      <c r="AB266" s="300">
        <v>0.222</v>
      </c>
      <c r="AC266" s="385">
        <f t="shared" si="53"/>
        <v>0</v>
      </c>
      <c r="AD266" s="499" t="s">
        <v>3708</v>
      </c>
      <c r="AE266" s="489" t="s">
        <v>3525</v>
      </c>
      <c r="AF266" s="489" t="s">
        <v>570</v>
      </c>
      <c r="AG266" s="489" t="s">
        <v>3413</v>
      </c>
    </row>
    <row r="267" spans="1:33" s="292" customFormat="1" ht="30" hidden="1" customHeight="1" thickBot="1">
      <c r="A267" s="290"/>
      <c r="B267" s="638"/>
      <c r="C267" s="224">
        <v>4560401461788</v>
      </c>
      <c r="D267" s="289"/>
      <c r="E267" s="290" t="s">
        <v>564</v>
      </c>
      <c r="F267" s="692" t="s">
        <v>4081</v>
      </c>
      <c r="G267" s="497"/>
      <c r="H267" s="259" t="s">
        <v>6587</v>
      </c>
      <c r="I267" s="259" t="s">
        <v>3391</v>
      </c>
      <c r="J267" s="343" t="s">
        <v>3511</v>
      </c>
      <c r="K267" s="259" t="s">
        <v>674</v>
      </c>
      <c r="L267" s="295"/>
      <c r="M267" s="296">
        <v>60</v>
      </c>
      <c r="N267" s="296"/>
      <c r="O267" s="386"/>
      <c r="P267" s="297">
        <v>499</v>
      </c>
      <c r="Q267" s="612">
        <f t="shared" si="48"/>
        <v>0</v>
      </c>
      <c r="R267" s="387">
        <v>399</v>
      </c>
      <c r="S267" s="616">
        <f t="shared" si="54"/>
        <v>0</v>
      </c>
      <c r="T267" s="616">
        <f t="shared" si="55"/>
        <v>0</v>
      </c>
      <c r="U267" s="617" t="e">
        <f t="shared" si="56"/>
        <v>#DIV/0!</v>
      </c>
      <c r="V267" s="299">
        <f>ROUND(0.625*0.33*0.22,3)</f>
        <v>4.4999999999999998E-2</v>
      </c>
      <c r="W267" s="299">
        <v>10.199999999999999</v>
      </c>
      <c r="X267" s="299">
        <f>O267/M267</f>
        <v>0</v>
      </c>
      <c r="Y267" s="299">
        <f>V267*X267</f>
        <v>0</v>
      </c>
      <c r="Z267" s="299">
        <f t="shared" si="57"/>
        <v>0</v>
      </c>
      <c r="AA267" s="299" t="s">
        <v>4145</v>
      </c>
      <c r="AB267" s="300">
        <v>0.15</v>
      </c>
      <c r="AC267" s="385">
        <f t="shared" si="53"/>
        <v>0</v>
      </c>
      <c r="AD267" s="499" t="s">
        <v>5155</v>
      </c>
      <c r="AE267" s="489" t="s">
        <v>3526</v>
      </c>
      <c r="AF267" s="489" t="s">
        <v>4485</v>
      </c>
      <c r="AG267" s="489" t="s">
        <v>3413</v>
      </c>
    </row>
    <row r="268" spans="1:33" s="292" customFormat="1" ht="30" hidden="1" customHeight="1" thickBot="1">
      <c r="A268" s="290"/>
      <c r="B268" s="638"/>
      <c r="C268" s="224">
        <v>4560401461801</v>
      </c>
      <c r="D268" s="289"/>
      <c r="E268" s="290" t="s">
        <v>564</v>
      </c>
      <c r="F268" s="692" t="s">
        <v>4489</v>
      </c>
      <c r="G268" s="718"/>
      <c r="H268" s="259" t="s">
        <v>6588</v>
      </c>
      <c r="I268" s="259" t="s">
        <v>4188</v>
      </c>
      <c r="J268" s="343" t="s">
        <v>4187</v>
      </c>
      <c r="K268" s="259" t="s">
        <v>674</v>
      </c>
      <c r="L268" s="295"/>
      <c r="M268" s="296">
        <v>80</v>
      </c>
      <c r="N268" s="296"/>
      <c r="O268" s="386"/>
      <c r="P268" s="297">
        <v>499</v>
      </c>
      <c r="Q268" s="612">
        <f t="shared" si="48"/>
        <v>0</v>
      </c>
      <c r="R268" s="387">
        <v>399</v>
      </c>
      <c r="S268" s="616">
        <f t="shared" ref="S268:S285" si="60">O268*R268</f>
        <v>0</v>
      </c>
      <c r="T268" s="616">
        <f t="shared" ref="T268:T285" si="61">Q268-S268</f>
        <v>0</v>
      </c>
      <c r="U268" s="617" t="e">
        <f t="shared" si="56"/>
        <v>#DIV/0!</v>
      </c>
      <c r="V268" s="719">
        <v>5.5E-2</v>
      </c>
      <c r="W268" s="299">
        <v>19.8</v>
      </c>
      <c r="X268" s="299">
        <f t="shared" ref="X268:X275" si="62">O268/M268</f>
        <v>0</v>
      </c>
      <c r="Y268" s="299">
        <f t="shared" ref="Y268:Y275" si="63">V268*X268</f>
        <v>0</v>
      </c>
      <c r="Z268" s="299">
        <f t="shared" si="57"/>
        <v>0</v>
      </c>
      <c r="AA268" s="299" t="s">
        <v>5156</v>
      </c>
      <c r="AB268" s="300">
        <v>0.222</v>
      </c>
      <c r="AC268" s="385">
        <f t="shared" si="53"/>
        <v>0</v>
      </c>
      <c r="AD268" s="499" t="s">
        <v>5157</v>
      </c>
      <c r="AE268" s="489" t="s">
        <v>4574</v>
      </c>
      <c r="AF268" s="489" t="s">
        <v>4485</v>
      </c>
      <c r="AG268" s="489" t="s">
        <v>4487</v>
      </c>
    </row>
    <row r="269" spans="1:33" s="292" customFormat="1" ht="30" hidden="1" customHeight="1" thickBot="1">
      <c r="A269" s="290"/>
      <c r="B269" s="638"/>
      <c r="C269" s="224">
        <v>4560401461818</v>
      </c>
      <c r="D269" s="289"/>
      <c r="E269" s="290" t="s">
        <v>564</v>
      </c>
      <c r="F269" s="692" t="s">
        <v>4490</v>
      </c>
      <c r="G269" s="718"/>
      <c r="H269" s="259" t="s">
        <v>4527</v>
      </c>
      <c r="I269" s="259" t="s">
        <v>4527</v>
      </c>
      <c r="J269" s="343" t="s">
        <v>4528</v>
      </c>
      <c r="K269" s="259" t="s">
        <v>674</v>
      </c>
      <c r="L269" s="295"/>
      <c r="M269" s="296">
        <v>80</v>
      </c>
      <c r="N269" s="296"/>
      <c r="O269" s="386"/>
      <c r="P269" s="297">
        <v>499</v>
      </c>
      <c r="Q269" s="612">
        <f t="shared" si="48"/>
        <v>0</v>
      </c>
      <c r="R269" s="387">
        <v>399</v>
      </c>
      <c r="S269" s="616">
        <f t="shared" si="60"/>
        <v>0</v>
      </c>
      <c r="T269" s="616">
        <f t="shared" si="61"/>
        <v>0</v>
      </c>
      <c r="U269" s="617" t="e">
        <f t="shared" si="56"/>
        <v>#DIV/0!</v>
      </c>
      <c r="V269" s="299">
        <v>5.5E-2</v>
      </c>
      <c r="W269" s="299">
        <v>19.8</v>
      </c>
      <c r="X269" s="299">
        <f t="shared" si="62"/>
        <v>0</v>
      </c>
      <c r="Y269" s="299">
        <f t="shared" si="63"/>
        <v>0</v>
      </c>
      <c r="Z269" s="299">
        <f t="shared" si="57"/>
        <v>0</v>
      </c>
      <c r="AA269" s="299" t="s">
        <v>5156</v>
      </c>
      <c r="AB269" s="300">
        <v>0.222</v>
      </c>
      <c r="AC269" s="385">
        <f t="shared" si="53"/>
        <v>0</v>
      </c>
      <c r="AD269" s="499" t="s">
        <v>5158</v>
      </c>
      <c r="AE269" s="489" t="s">
        <v>4574</v>
      </c>
      <c r="AF269" s="489" t="s">
        <v>4485</v>
      </c>
      <c r="AG269" s="489" t="s">
        <v>4487</v>
      </c>
    </row>
    <row r="270" spans="1:33" s="292" customFormat="1" ht="30" hidden="1" customHeight="1" thickBot="1">
      <c r="A270" s="290"/>
      <c r="B270" s="638"/>
      <c r="C270" s="224">
        <v>4560401461832</v>
      </c>
      <c r="D270" s="289"/>
      <c r="E270" s="290" t="s">
        <v>564</v>
      </c>
      <c r="F270" s="692" t="s">
        <v>4491</v>
      </c>
      <c r="G270" s="305"/>
      <c r="H270" s="259" t="s">
        <v>4529</v>
      </c>
      <c r="I270" s="259" t="s">
        <v>4529</v>
      </c>
      <c r="J270" s="343" t="s">
        <v>4530</v>
      </c>
      <c r="K270" s="259" t="s">
        <v>674</v>
      </c>
      <c r="L270" s="295"/>
      <c r="M270" s="296">
        <v>64</v>
      </c>
      <c r="N270" s="296"/>
      <c r="O270" s="386"/>
      <c r="P270" s="297">
        <v>713</v>
      </c>
      <c r="Q270" s="612">
        <f t="shared" si="48"/>
        <v>0</v>
      </c>
      <c r="R270" s="387">
        <v>570</v>
      </c>
      <c r="S270" s="616">
        <f t="shared" si="60"/>
        <v>0</v>
      </c>
      <c r="T270" s="616">
        <f t="shared" si="61"/>
        <v>0</v>
      </c>
      <c r="U270" s="617" t="e">
        <f t="shared" si="56"/>
        <v>#DIV/0!</v>
      </c>
      <c r="V270" s="299">
        <v>5.5E-2</v>
      </c>
      <c r="W270" s="299">
        <v>19.3</v>
      </c>
      <c r="X270" s="299">
        <f t="shared" si="62"/>
        <v>0</v>
      </c>
      <c r="Y270" s="299">
        <f t="shared" si="63"/>
        <v>0</v>
      </c>
      <c r="Z270" s="299">
        <f t="shared" si="57"/>
        <v>0</v>
      </c>
      <c r="AA270" s="299" t="s">
        <v>5159</v>
      </c>
      <c r="AB270" s="300">
        <v>0.26200000000000001</v>
      </c>
      <c r="AC270" s="385">
        <f t="shared" si="53"/>
        <v>0</v>
      </c>
      <c r="AD270" s="499" t="s">
        <v>5160</v>
      </c>
      <c r="AE270" s="489" t="s">
        <v>4574</v>
      </c>
      <c r="AF270" s="489" t="s">
        <v>4485</v>
      </c>
      <c r="AG270" s="489" t="s">
        <v>4487</v>
      </c>
    </row>
    <row r="271" spans="1:33" s="292" customFormat="1" ht="30" hidden="1" customHeight="1" thickBot="1">
      <c r="A271" s="290"/>
      <c r="B271" s="638"/>
      <c r="C271" s="224">
        <v>4560401461825</v>
      </c>
      <c r="D271" s="289"/>
      <c r="E271" s="290" t="s">
        <v>564</v>
      </c>
      <c r="F271" s="692" t="s">
        <v>4492</v>
      </c>
      <c r="G271" s="305"/>
      <c r="H271" s="259" t="s">
        <v>4531</v>
      </c>
      <c r="I271" s="259" t="s">
        <v>4531</v>
      </c>
      <c r="J271" s="343" t="s">
        <v>4191</v>
      </c>
      <c r="K271" s="259" t="s">
        <v>674</v>
      </c>
      <c r="L271" s="295"/>
      <c r="M271" s="296">
        <v>120</v>
      </c>
      <c r="N271" s="296"/>
      <c r="O271" s="386"/>
      <c r="P271" s="297">
        <v>570</v>
      </c>
      <c r="Q271" s="612">
        <f t="shared" si="48"/>
        <v>0</v>
      </c>
      <c r="R271" s="387">
        <v>456</v>
      </c>
      <c r="S271" s="616">
        <f t="shared" si="60"/>
        <v>0</v>
      </c>
      <c r="T271" s="616">
        <f t="shared" si="61"/>
        <v>0</v>
      </c>
      <c r="U271" s="617" t="e">
        <f t="shared" si="56"/>
        <v>#DIV/0!</v>
      </c>
      <c r="V271" s="299">
        <v>3.3000000000000002E-2</v>
      </c>
      <c r="W271" s="299">
        <v>6.2</v>
      </c>
      <c r="X271" s="299">
        <f t="shared" si="62"/>
        <v>0</v>
      </c>
      <c r="Y271" s="299">
        <f t="shared" si="63"/>
        <v>0</v>
      </c>
      <c r="Z271" s="299">
        <f t="shared" si="57"/>
        <v>0</v>
      </c>
      <c r="AA271" s="299" t="s">
        <v>5161</v>
      </c>
      <c r="AB271" s="300">
        <v>0.38500000000000001</v>
      </c>
      <c r="AC271" s="385">
        <f t="shared" si="53"/>
        <v>0</v>
      </c>
      <c r="AD271" s="499" t="s">
        <v>5162</v>
      </c>
      <c r="AE271" s="489" t="s">
        <v>4575</v>
      </c>
      <c r="AF271" s="489" t="s">
        <v>4485</v>
      </c>
      <c r="AG271" s="489" t="s">
        <v>4487</v>
      </c>
    </row>
    <row r="272" spans="1:33" s="292" customFormat="1" ht="30" hidden="1" customHeight="1" thickBot="1">
      <c r="A272" s="290"/>
      <c r="B272" s="638"/>
      <c r="C272" s="224">
        <v>4560401461863</v>
      </c>
      <c r="D272" s="289"/>
      <c r="E272" s="290" t="s">
        <v>564</v>
      </c>
      <c r="F272" s="1082"/>
      <c r="G272" s="305"/>
      <c r="H272" s="259" t="s">
        <v>6594</v>
      </c>
      <c r="I272" s="259"/>
      <c r="J272" s="343"/>
      <c r="K272" s="259" t="s">
        <v>674</v>
      </c>
      <c r="L272" s="295"/>
      <c r="M272" s="296">
        <v>200</v>
      </c>
      <c r="N272" s="296"/>
      <c r="O272" s="386"/>
      <c r="P272" s="297">
        <v>390</v>
      </c>
      <c r="Q272" s="612">
        <f t="shared" si="48"/>
        <v>0</v>
      </c>
      <c r="R272" s="387">
        <v>312</v>
      </c>
      <c r="S272" s="616">
        <f t="shared" si="60"/>
        <v>0</v>
      </c>
      <c r="T272" s="616">
        <f t="shared" si="61"/>
        <v>0</v>
      </c>
      <c r="U272" s="617" t="e">
        <f t="shared" si="56"/>
        <v>#DIV/0!</v>
      </c>
      <c r="V272" s="949">
        <f>ROUND(0.507*0.208*0.44,3)</f>
        <v>4.5999999999999999E-2</v>
      </c>
      <c r="W272" s="299">
        <v>14</v>
      </c>
      <c r="X272" s="299">
        <f t="shared" si="62"/>
        <v>0</v>
      </c>
      <c r="Y272" s="299">
        <f t="shared" si="63"/>
        <v>0</v>
      </c>
      <c r="Z272" s="299">
        <f t="shared" si="57"/>
        <v>0</v>
      </c>
      <c r="AA272" s="299" t="s">
        <v>5163</v>
      </c>
      <c r="AB272" s="300">
        <v>5.7000000000000002E-2</v>
      </c>
      <c r="AC272" s="385">
        <f t="shared" si="53"/>
        <v>0</v>
      </c>
      <c r="AD272" s="499" t="s">
        <v>6607</v>
      </c>
      <c r="AE272" s="489" t="s">
        <v>4486</v>
      </c>
      <c r="AF272" s="489" t="s">
        <v>4485</v>
      </c>
      <c r="AG272" s="489" t="s">
        <v>4487</v>
      </c>
    </row>
    <row r="273" spans="1:33" s="292" customFormat="1" ht="30" hidden="1" customHeight="1" thickBot="1">
      <c r="A273" s="290"/>
      <c r="B273" s="638"/>
      <c r="C273" s="224">
        <v>4560401461870</v>
      </c>
      <c r="D273" s="289"/>
      <c r="E273" s="290" t="s">
        <v>564</v>
      </c>
      <c r="F273" s="1082"/>
      <c r="G273" s="305"/>
      <c r="H273" s="259" t="s">
        <v>6595</v>
      </c>
      <c r="I273" s="259"/>
      <c r="J273" s="343"/>
      <c r="K273" s="259" t="s">
        <v>674</v>
      </c>
      <c r="L273" s="295"/>
      <c r="M273" s="296">
        <v>200</v>
      </c>
      <c r="N273" s="296"/>
      <c r="O273" s="386"/>
      <c r="P273" s="297">
        <v>390</v>
      </c>
      <c r="Q273" s="612">
        <f t="shared" si="48"/>
        <v>0</v>
      </c>
      <c r="R273" s="387">
        <v>312</v>
      </c>
      <c r="S273" s="616">
        <f t="shared" si="60"/>
        <v>0</v>
      </c>
      <c r="T273" s="616">
        <f t="shared" si="61"/>
        <v>0</v>
      </c>
      <c r="U273" s="617" t="e">
        <f t="shared" si="56"/>
        <v>#DIV/0!</v>
      </c>
      <c r="V273" s="949">
        <f>ROUND(0.507*0.208*0.44,3)</f>
        <v>4.5999999999999999E-2</v>
      </c>
      <c r="W273" s="299">
        <v>14</v>
      </c>
      <c r="X273" s="299">
        <f t="shared" si="62"/>
        <v>0</v>
      </c>
      <c r="Y273" s="299">
        <f t="shared" si="63"/>
        <v>0</v>
      </c>
      <c r="Z273" s="299">
        <f t="shared" si="57"/>
        <v>0</v>
      </c>
      <c r="AA273" s="299" t="s">
        <v>5163</v>
      </c>
      <c r="AB273" s="300">
        <v>5.7000000000000002E-2</v>
      </c>
      <c r="AC273" s="385">
        <f t="shared" si="53"/>
        <v>0</v>
      </c>
      <c r="AD273" s="499" t="s">
        <v>6608</v>
      </c>
      <c r="AE273" s="489" t="s">
        <v>4486</v>
      </c>
      <c r="AF273" s="489" t="s">
        <v>4485</v>
      </c>
      <c r="AG273" s="489" t="s">
        <v>4487</v>
      </c>
    </row>
    <row r="274" spans="1:33" s="292" customFormat="1" ht="30" hidden="1" customHeight="1" thickBot="1">
      <c r="A274" s="938"/>
      <c r="B274" s="938"/>
      <c r="C274" s="939">
        <v>4560401461900</v>
      </c>
      <c r="D274" s="970"/>
      <c r="E274" s="290" t="s">
        <v>564</v>
      </c>
      <c r="F274" s="1083"/>
      <c r="G274" s="945"/>
      <c r="H274" s="259" t="s">
        <v>6596</v>
      </c>
      <c r="I274" s="942"/>
      <c r="J274" s="943"/>
      <c r="K274" s="942" t="s">
        <v>674</v>
      </c>
      <c r="L274" s="978"/>
      <c r="M274" s="956">
        <v>60</v>
      </c>
      <c r="N274" s="956"/>
      <c r="O274" s="946"/>
      <c r="P274" s="297">
        <v>650</v>
      </c>
      <c r="Q274" s="612">
        <f t="shared" si="48"/>
        <v>0</v>
      </c>
      <c r="R274" s="948">
        <v>520</v>
      </c>
      <c r="S274" s="616">
        <f t="shared" ref="S274:S275" si="64">O274*R274</f>
        <v>0</v>
      </c>
      <c r="T274" s="616">
        <f t="shared" ref="T274:T275" si="65">Q274-S274</f>
        <v>0</v>
      </c>
      <c r="U274" s="617" t="e">
        <f t="shared" ref="U274:U275" si="66">T274/Q274</f>
        <v>#DIV/0!</v>
      </c>
      <c r="V274" s="949">
        <f>ROUND(0.63*0.145*0.031,3)</f>
        <v>3.0000000000000001E-3</v>
      </c>
      <c r="W274" s="949">
        <v>8.1999999999999993</v>
      </c>
      <c r="X274" s="299">
        <f t="shared" si="62"/>
        <v>0</v>
      </c>
      <c r="Y274" s="299">
        <f t="shared" si="63"/>
        <v>0</v>
      </c>
      <c r="Z274" s="299">
        <f t="shared" si="57"/>
        <v>0</v>
      </c>
      <c r="AA274" s="299" t="s">
        <v>6597</v>
      </c>
      <c r="AB274" s="979">
        <v>0.11899999999999999</v>
      </c>
      <c r="AC274" s="977">
        <f t="shared" si="53"/>
        <v>0</v>
      </c>
      <c r="AD274" s="951" t="s">
        <v>6609</v>
      </c>
      <c r="AE274" s="489"/>
      <c r="AF274" s="489" t="s">
        <v>4485</v>
      </c>
      <c r="AG274" s="489"/>
    </row>
    <row r="275" spans="1:33" s="292" customFormat="1" ht="30" hidden="1" customHeight="1" thickBot="1">
      <c r="A275" s="938"/>
      <c r="B275" s="938"/>
      <c r="C275" s="939">
        <v>4560401461887</v>
      </c>
      <c r="D275" s="970"/>
      <c r="E275" s="290" t="s">
        <v>564</v>
      </c>
      <c r="F275" s="1083"/>
      <c r="G275" s="945"/>
      <c r="H275" s="259" t="s">
        <v>6593</v>
      </c>
      <c r="I275" s="942"/>
      <c r="J275" s="943"/>
      <c r="K275" s="942" t="s">
        <v>162</v>
      </c>
      <c r="L275" s="978"/>
      <c r="M275" s="956">
        <v>60</v>
      </c>
      <c r="N275" s="956"/>
      <c r="O275" s="946"/>
      <c r="P275" s="297">
        <v>1250</v>
      </c>
      <c r="Q275" s="612">
        <f t="shared" si="48"/>
        <v>0</v>
      </c>
      <c r="R275" s="948">
        <v>1000</v>
      </c>
      <c r="S275" s="616">
        <f t="shared" si="64"/>
        <v>0</v>
      </c>
      <c r="T275" s="616">
        <f t="shared" si="65"/>
        <v>0</v>
      </c>
      <c r="U275" s="617" t="e">
        <f t="shared" si="66"/>
        <v>#DIV/0!</v>
      </c>
      <c r="V275" s="949">
        <f>ROUND(0.316*0.215*0.199,3)</f>
        <v>1.4E-2</v>
      </c>
      <c r="W275" s="949">
        <v>5.2</v>
      </c>
      <c r="X275" s="299">
        <f t="shared" si="62"/>
        <v>0</v>
      </c>
      <c r="Y275" s="299">
        <f t="shared" si="63"/>
        <v>0</v>
      </c>
      <c r="Z275" s="299">
        <f t="shared" si="57"/>
        <v>0</v>
      </c>
      <c r="AA275" s="299" t="s">
        <v>6598</v>
      </c>
      <c r="AB275" s="979">
        <v>7.0000000000000007E-2</v>
      </c>
      <c r="AC275" s="977">
        <f t="shared" si="53"/>
        <v>0</v>
      </c>
      <c r="AD275" s="951" t="s">
        <v>6610</v>
      </c>
      <c r="AE275" s="489"/>
      <c r="AF275" s="489" t="s">
        <v>4485</v>
      </c>
      <c r="AG275" s="489"/>
    </row>
    <row r="276" spans="1:33" s="292" customFormat="1" ht="30" hidden="1" customHeight="1" thickBot="1">
      <c r="A276" s="290"/>
      <c r="B276" s="638"/>
      <c r="C276" s="224">
        <v>4560401461467</v>
      </c>
      <c r="D276" s="289"/>
      <c r="E276" s="290" t="s">
        <v>564</v>
      </c>
      <c r="F276" s="692" t="s">
        <v>4493</v>
      </c>
      <c r="G276" s="305"/>
      <c r="H276" s="259" t="s">
        <v>4532</v>
      </c>
      <c r="I276" s="259" t="s">
        <v>4532</v>
      </c>
      <c r="J276" s="343" t="s">
        <v>4193</v>
      </c>
      <c r="K276" s="259" t="s">
        <v>269</v>
      </c>
      <c r="L276" s="295"/>
      <c r="M276" s="296">
        <v>30</v>
      </c>
      <c r="N276" s="296"/>
      <c r="O276" s="386"/>
      <c r="P276" s="297">
        <v>1031</v>
      </c>
      <c r="Q276" s="612">
        <f t="shared" si="48"/>
        <v>0</v>
      </c>
      <c r="R276" s="387">
        <v>825</v>
      </c>
      <c r="S276" s="616">
        <f t="shared" si="60"/>
        <v>0</v>
      </c>
      <c r="T276" s="616">
        <f t="shared" si="61"/>
        <v>0</v>
      </c>
      <c r="U276" s="617" t="e">
        <f t="shared" si="56"/>
        <v>#DIV/0!</v>
      </c>
      <c r="V276" s="299">
        <v>1.9E-2</v>
      </c>
      <c r="W276" s="299">
        <v>8.8000000000000007</v>
      </c>
      <c r="X276" s="299">
        <f t="shared" ref="X276:X292" si="67">O276/M276</f>
        <v>0</v>
      </c>
      <c r="Y276" s="299">
        <f t="shared" ref="Y276:Y285" si="68">V276*X276</f>
        <v>0</v>
      </c>
      <c r="Z276" s="299">
        <f t="shared" ref="Z276:Z285" si="69">W276*X276</f>
        <v>0</v>
      </c>
      <c r="AA276" s="299" t="s">
        <v>5164</v>
      </c>
      <c r="AB276" s="300">
        <v>0.28000000000000003</v>
      </c>
      <c r="AC276" s="385">
        <f t="shared" si="53"/>
        <v>0</v>
      </c>
      <c r="AD276" s="499" t="s">
        <v>5165</v>
      </c>
      <c r="AE276" s="489" t="s">
        <v>4576</v>
      </c>
      <c r="AF276" s="489" t="s">
        <v>4485</v>
      </c>
      <c r="AG276" s="489" t="s">
        <v>4487</v>
      </c>
    </row>
    <row r="277" spans="1:33" s="292" customFormat="1" ht="30" hidden="1" customHeight="1" thickBot="1">
      <c r="A277" s="290"/>
      <c r="B277" s="638"/>
      <c r="C277" s="224">
        <v>4560401461474</v>
      </c>
      <c r="D277" s="289"/>
      <c r="E277" s="290" t="s">
        <v>564</v>
      </c>
      <c r="F277" s="692" t="s">
        <v>4494</v>
      </c>
      <c r="G277" s="305"/>
      <c r="H277" s="259" t="s">
        <v>4533</v>
      </c>
      <c r="I277" s="259" t="s">
        <v>4533</v>
      </c>
      <c r="J277" s="343" t="s">
        <v>4534</v>
      </c>
      <c r="K277" s="259" t="s">
        <v>269</v>
      </c>
      <c r="L277" s="295"/>
      <c r="M277" s="296">
        <v>30</v>
      </c>
      <c r="N277" s="296"/>
      <c r="O277" s="386"/>
      <c r="P277" s="297">
        <v>1031</v>
      </c>
      <c r="Q277" s="612">
        <f t="shared" si="48"/>
        <v>0</v>
      </c>
      <c r="R277" s="387">
        <v>825</v>
      </c>
      <c r="S277" s="616">
        <f t="shared" si="60"/>
        <v>0</v>
      </c>
      <c r="T277" s="616">
        <f t="shared" si="61"/>
        <v>0</v>
      </c>
      <c r="U277" s="617" t="e">
        <f t="shared" si="56"/>
        <v>#DIV/0!</v>
      </c>
      <c r="V277" s="299">
        <v>1.9E-2</v>
      </c>
      <c r="W277" s="299">
        <v>8.9</v>
      </c>
      <c r="X277" s="299">
        <f t="shared" si="67"/>
        <v>0</v>
      </c>
      <c r="Y277" s="299">
        <f t="shared" si="68"/>
        <v>0</v>
      </c>
      <c r="Z277" s="299">
        <f t="shared" si="69"/>
        <v>0</v>
      </c>
      <c r="AA277" s="299" t="s">
        <v>5164</v>
      </c>
      <c r="AB277" s="300">
        <v>0.28000000000000003</v>
      </c>
      <c r="AC277" s="385">
        <f t="shared" si="53"/>
        <v>0</v>
      </c>
      <c r="AD277" s="499" t="s">
        <v>5166</v>
      </c>
      <c r="AE277" s="489" t="s">
        <v>4576</v>
      </c>
      <c r="AF277" s="489" t="s">
        <v>4485</v>
      </c>
      <c r="AG277" s="489" t="s">
        <v>4487</v>
      </c>
    </row>
    <row r="278" spans="1:33" s="292" customFormat="1" ht="30" hidden="1" customHeight="1" thickBot="1">
      <c r="A278" s="290"/>
      <c r="B278" s="638"/>
      <c r="C278" s="224">
        <v>4560401461511</v>
      </c>
      <c r="D278" s="289"/>
      <c r="E278" s="290" t="s">
        <v>564</v>
      </c>
      <c r="F278" s="692" t="s">
        <v>4495</v>
      </c>
      <c r="G278" s="305"/>
      <c r="H278" s="259" t="s">
        <v>6589</v>
      </c>
      <c r="I278" s="259" t="s">
        <v>4535</v>
      </c>
      <c r="J278" s="343" t="s">
        <v>4536</v>
      </c>
      <c r="K278" s="259" t="s">
        <v>558</v>
      </c>
      <c r="L278" s="295"/>
      <c r="M278" s="296">
        <v>36</v>
      </c>
      <c r="N278" s="296"/>
      <c r="O278" s="386"/>
      <c r="P278" s="297">
        <v>1375</v>
      </c>
      <c r="Q278" s="612">
        <f t="shared" si="48"/>
        <v>0</v>
      </c>
      <c r="R278" s="387">
        <v>1100</v>
      </c>
      <c r="S278" s="616">
        <f t="shared" si="60"/>
        <v>0</v>
      </c>
      <c r="T278" s="616">
        <f t="shared" si="61"/>
        <v>0</v>
      </c>
      <c r="U278" s="617" t="e">
        <f t="shared" si="56"/>
        <v>#DIV/0!</v>
      </c>
      <c r="V278" s="299">
        <v>1.2E-2</v>
      </c>
      <c r="W278" s="299">
        <v>3.9</v>
      </c>
      <c r="X278" s="299">
        <f t="shared" si="67"/>
        <v>0</v>
      </c>
      <c r="Y278" s="299">
        <f t="shared" si="68"/>
        <v>0</v>
      </c>
      <c r="Z278" s="299">
        <f t="shared" si="69"/>
        <v>0</v>
      </c>
      <c r="AA278" s="299" t="s">
        <v>5167</v>
      </c>
      <c r="AB278" s="300">
        <v>0.1</v>
      </c>
      <c r="AC278" s="385">
        <f t="shared" si="53"/>
        <v>0</v>
      </c>
      <c r="AD278" s="499" t="s">
        <v>5168</v>
      </c>
      <c r="AE278" s="489" t="s">
        <v>4577</v>
      </c>
      <c r="AF278" s="489" t="s">
        <v>4485</v>
      </c>
      <c r="AG278" s="489" t="s">
        <v>4487</v>
      </c>
    </row>
    <row r="279" spans="1:33" s="292" customFormat="1" ht="30" hidden="1" customHeight="1" thickBot="1">
      <c r="A279" s="290"/>
      <c r="B279" s="638"/>
      <c r="C279" s="224">
        <v>4560401461528</v>
      </c>
      <c r="D279" s="289"/>
      <c r="E279" s="290" t="s">
        <v>564</v>
      </c>
      <c r="F279" s="692" t="s">
        <v>4496</v>
      </c>
      <c r="G279" s="305"/>
      <c r="H279" s="259" t="s">
        <v>4537</v>
      </c>
      <c r="I279" s="259" t="s">
        <v>4537</v>
      </c>
      <c r="J279" s="343" t="s">
        <v>4538</v>
      </c>
      <c r="K279" s="259" t="s">
        <v>753</v>
      </c>
      <c r="L279" s="295"/>
      <c r="M279" s="296">
        <v>36</v>
      </c>
      <c r="N279" s="296"/>
      <c r="O279" s="386"/>
      <c r="P279" s="297">
        <v>1375</v>
      </c>
      <c r="Q279" s="612">
        <f t="shared" si="48"/>
        <v>0</v>
      </c>
      <c r="R279" s="387">
        <v>1100</v>
      </c>
      <c r="S279" s="616">
        <f t="shared" si="60"/>
        <v>0</v>
      </c>
      <c r="T279" s="616">
        <f t="shared" si="61"/>
        <v>0</v>
      </c>
      <c r="U279" s="617" t="e">
        <f t="shared" si="56"/>
        <v>#DIV/0!</v>
      </c>
      <c r="V279" s="299">
        <v>3.2000000000000001E-2</v>
      </c>
      <c r="W279" s="299">
        <v>5.6</v>
      </c>
      <c r="X279" s="299">
        <f t="shared" si="67"/>
        <v>0</v>
      </c>
      <c r="Y279" s="299">
        <f t="shared" si="68"/>
        <v>0</v>
      </c>
      <c r="Z279" s="299">
        <f t="shared" si="69"/>
        <v>0</v>
      </c>
      <c r="AA279" s="299" t="s">
        <v>5169</v>
      </c>
      <c r="AB279" s="300">
        <v>0.14000000000000001</v>
      </c>
      <c r="AC279" s="385">
        <f t="shared" si="53"/>
        <v>0</v>
      </c>
      <c r="AD279" s="499" t="s">
        <v>5170</v>
      </c>
      <c r="AE279" s="489" t="s">
        <v>4578</v>
      </c>
      <c r="AF279" s="489" t="s">
        <v>4485</v>
      </c>
      <c r="AG279" s="489" t="s">
        <v>4487</v>
      </c>
    </row>
    <row r="280" spans="1:33" s="292" customFormat="1" ht="30" hidden="1" customHeight="1" thickBot="1">
      <c r="A280" s="290"/>
      <c r="B280" s="638"/>
      <c r="C280" s="224">
        <v>4560401461535</v>
      </c>
      <c r="D280" s="289"/>
      <c r="E280" s="290" t="s">
        <v>564</v>
      </c>
      <c r="F280" s="692" t="s">
        <v>4497</v>
      </c>
      <c r="G280" s="305"/>
      <c r="H280" s="259" t="s">
        <v>6590</v>
      </c>
      <c r="I280" s="259" t="s">
        <v>4539</v>
      </c>
      <c r="J280" s="343" t="s">
        <v>4540</v>
      </c>
      <c r="K280" s="259" t="s">
        <v>162</v>
      </c>
      <c r="L280" s="295"/>
      <c r="M280" s="296">
        <v>36</v>
      </c>
      <c r="N280" s="296"/>
      <c r="O280" s="386"/>
      <c r="P280" s="297">
        <v>1375</v>
      </c>
      <c r="Q280" s="612">
        <f t="shared" si="48"/>
        <v>0</v>
      </c>
      <c r="R280" s="387">
        <v>1100</v>
      </c>
      <c r="S280" s="616">
        <f t="shared" si="60"/>
        <v>0</v>
      </c>
      <c r="T280" s="616">
        <f t="shared" si="61"/>
        <v>0</v>
      </c>
      <c r="U280" s="617" t="e">
        <f t="shared" si="56"/>
        <v>#DIV/0!</v>
      </c>
      <c r="V280" s="299">
        <v>1.2E-2</v>
      </c>
      <c r="W280" s="299">
        <v>3.9</v>
      </c>
      <c r="X280" s="299">
        <f t="shared" si="67"/>
        <v>0</v>
      </c>
      <c r="Y280" s="299">
        <f t="shared" si="68"/>
        <v>0</v>
      </c>
      <c r="Z280" s="299">
        <f t="shared" si="69"/>
        <v>0</v>
      </c>
      <c r="AA280" s="299" t="s">
        <v>5167</v>
      </c>
      <c r="AB280" s="300">
        <v>0.1</v>
      </c>
      <c r="AC280" s="385">
        <f t="shared" si="53"/>
        <v>0</v>
      </c>
      <c r="AD280" s="499" t="s">
        <v>5171</v>
      </c>
      <c r="AE280" s="489" t="s">
        <v>4577</v>
      </c>
      <c r="AF280" s="489" t="s">
        <v>4485</v>
      </c>
      <c r="AG280" s="489" t="s">
        <v>4487</v>
      </c>
    </row>
    <row r="281" spans="1:33" s="292" customFormat="1" ht="30" hidden="1" customHeight="1" thickBot="1">
      <c r="A281" s="290"/>
      <c r="B281" s="638"/>
      <c r="C281" s="224">
        <v>4560401461542</v>
      </c>
      <c r="D281" s="289"/>
      <c r="E281" s="290" t="s">
        <v>564</v>
      </c>
      <c r="F281" s="692" t="s">
        <v>4498</v>
      </c>
      <c r="G281" s="305"/>
      <c r="H281" s="259" t="s">
        <v>6591</v>
      </c>
      <c r="I281" s="259" t="s">
        <v>4541</v>
      </c>
      <c r="J281" s="343" t="s">
        <v>4542</v>
      </c>
      <c r="K281" s="259" t="s">
        <v>63</v>
      </c>
      <c r="L281" s="295"/>
      <c r="M281" s="296">
        <v>36</v>
      </c>
      <c r="N281" s="296"/>
      <c r="O281" s="386"/>
      <c r="P281" s="297">
        <v>1375</v>
      </c>
      <c r="Q281" s="612">
        <f t="shared" si="48"/>
        <v>0</v>
      </c>
      <c r="R281" s="387">
        <v>1100</v>
      </c>
      <c r="S281" s="616">
        <f t="shared" si="60"/>
        <v>0</v>
      </c>
      <c r="T281" s="616">
        <f t="shared" si="61"/>
        <v>0</v>
      </c>
      <c r="U281" s="617" t="e">
        <f t="shared" si="56"/>
        <v>#DIV/0!</v>
      </c>
      <c r="V281" s="299">
        <v>3.2000000000000001E-2</v>
      </c>
      <c r="W281" s="299">
        <v>4.5</v>
      </c>
      <c r="X281" s="299">
        <f t="shared" si="67"/>
        <v>0</v>
      </c>
      <c r="Y281" s="299">
        <f t="shared" si="68"/>
        <v>0</v>
      </c>
      <c r="Z281" s="299">
        <f t="shared" si="69"/>
        <v>0</v>
      </c>
      <c r="AA281" s="299" t="s">
        <v>5169</v>
      </c>
      <c r="AB281" s="300">
        <v>0.11</v>
      </c>
      <c r="AC281" s="385">
        <f t="shared" si="53"/>
        <v>0</v>
      </c>
      <c r="AD281" s="499" t="s">
        <v>5172</v>
      </c>
      <c r="AE281" s="489" t="s">
        <v>4578</v>
      </c>
      <c r="AF281" s="489" t="s">
        <v>4485</v>
      </c>
      <c r="AG281" s="489" t="s">
        <v>4487</v>
      </c>
    </row>
    <row r="282" spans="1:33" s="292" customFormat="1" ht="30" hidden="1" customHeight="1" thickBot="1">
      <c r="A282" s="290"/>
      <c r="B282" s="638"/>
      <c r="C282" s="224">
        <v>4560401461559</v>
      </c>
      <c r="D282" s="289"/>
      <c r="E282" s="290" t="s">
        <v>564</v>
      </c>
      <c r="F282" s="692" t="s">
        <v>4499</v>
      </c>
      <c r="G282" s="305"/>
      <c r="H282" s="259" t="s">
        <v>6592</v>
      </c>
      <c r="I282" s="259" t="s">
        <v>4543</v>
      </c>
      <c r="J282" s="343" t="s">
        <v>4544</v>
      </c>
      <c r="K282" s="259" t="s">
        <v>162</v>
      </c>
      <c r="L282" s="295"/>
      <c r="M282" s="296">
        <v>30</v>
      </c>
      <c r="N282" s="296"/>
      <c r="O282" s="386"/>
      <c r="P282" s="297">
        <v>1031</v>
      </c>
      <c r="Q282" s="612">
        <f t="shared" si="48"/>
        <v>0</v>
      </c>
      <c r="R282" s="387">
        <v>825</v>
      </c>
      <c r="S282" s="616">
        <f t="shared" si="60"/>
        <v>0</v>
      </c>
      <c r="T282" s="616">
        <f t="shared" si="61"/>
        <v>0</v>
      </c>
      <c r="U282" s="617" t="e">
        <f t="shared" si="56"/>
        <v>#DIV/0!</v>
      </c>
      <c r="V282" s="299">
        <v>1.9E-2</v>
      </c>
      <c r="W282" s="299">
        <v>8.9</v>
      </c>
      <c r="X282" s="299">
        <f t="shared" si="67"/>
        <v>0</v>
      </c>
      <c r="Y282" s="299">
        <f t="shared" si="68"/>
        <v>0</v>
      </c>
      <c r="Z282" s="299">
        <f t="shared" si="69"/>
        <v>0</v>
      </c>
      <c r="AA282" s="299" t="s">
        <v>5164</v>
      </c>
      <c r="AB282" s="300">
        <v>0.28000000000000003</v>
      </c>
      <c r="AC282" s="385">
        <f t="shared" si="53"/>
        <v>0</v>
      </c>
      <c r="AD282" s="499" t="s">
        <v>5173</v>
      </c>
      <c r="AE282" s="489" t="s">
        <v>4576</v>
      </c>
      <c r="AF282" s="489" t="s">
        <v>4485</v>
      </c>
      <c r="AG282" s="489" t="s">
        <v>4487</v>
      </c>
    </row>
    <row r="283" spans="1:33" s="292" customFormat="1" ht="30" hidden="1" customHeight="1" thickBot="1">
      <c r="A283" s="290"/>
      <c r="B283" s="638"/>
      <c r="C283" s="224">
        <v>4560401461566</v>
      </c>
      <c r="D283" s="289"/>
      <c r="E283" s="290" t="s">
        <v>564</v>
      </c>
      <c r="F283" s="692" t="s">
        <v>4500</v>
      </c>
      <c r="G283" s="305"/>
      <c r="H283" s="259" t="s">
        <v>4545</v>
      </c>
      <c r="I283" s="259" t="s">
        <v>4545</v>
      </c>
      <c r="J283" s="343" t="s">
        <v>4546</v>
      </c>
      <c r="K283" s="259" t="s">
        <v>162</v>
      </c>
      <c r="L283" s="295"/>
      <c r="M283" s="296">
        <v>36</v>
      </c>
      <c r="N283" s="296"/>
      <c r="O283" s="386"/>
      <c r="P283" s="297">
        <v>1375</v>
      </c>
      <c r="Q283" s="612">
        <f t="shared" si="48"/>
        <v>0</v>
      </c>
      <c r="R283" s="387">
        <v>1100</v>
      </c>
      <c r="S283" s="616">
        <f t="shared" si="60"/>
        <v>0</v>
      </c>
      <c r="T283" s="616">
        <f t="shared" si="61"/>
        <v>0</v>
      </c>
      <c r="U283" s="617" t="e">
        <f t="shared" si="56"/>
        <v>#DIV/0!</v>
      </c>
      <c r="V283" s="299">
        <v>1.2E-2</v>
      </c>
      <c r="W283" s="299">
        <v>3.9</v>
      </c>
      <c r="X283" s="299">
        <f t="shared" si="67"/>
        <v>0</v>
      </c>
      <c r="Y283" s="299">
        <f t="shared" si="68"/>
        <v>0</v>
      </c>
      <c r="Z283" s="299">
        <f t="shared" si="69"/>
        <v>0</v>
      </c>
      <c r="AA283" s="299" t="s">
        <v>5167</v>
      </c>
      <c r="AB283" s="300">
        <v>0.1</v>
      </c>
      <c r="AC283" s="385">
        <f t="shared" si="53"/>
        <v>0</v>
      </c>
      <c r="AD283" s="499" t="s">
        <v>5174</v>
      </c>
      <c r="AE283" s="489" t="s">
        <v>4577</v>
      </c>
      <c r="AF283" s="489" t="s">
        <v>4485</v>
      </c>
      <c r="AG283" s="489" t="s">
        <v>4487</v>
      </c>
    </row>
    <row r="284" spans="1:33" s="292" customFormat="1" ht="30" hidden="1" customHeight="1" thickBot="1">
      <c r="A284" s="290"/>
      <c r="B284" s="638"/>
      <c r="C284" s="224">
        <v>4560401461764</v>
      </c>
      <c r="D284" s="289"/>
      <c r="E284" s="290" t="s">
        <v>564</v>
      </c>
      <c r="F284" s="692" t="s">
        <v>4501</v>
      </c>
      <c r="G284" s="305"/>
      <c r="H284" s="259" t="s">
        <v>4547</v>
      </c>
      <c r="I284" s="259" t="s">
        <v>4547</v>
      </c>
      <c r="J284" s="343" t="s">
        <v>4548</v>
      </c>
      <c r="K284" s="259" t="s">
        <v>269</v>
      </c>
      <c r="L284" s="295"/>
      <c r="M284" s="296">
        <v>30</v>
      </c>
      <c r="N284" s="296"/>
      <c r="O284" s="386"/>
      <c r="P284" s="297">
        <v>1031</v>
      </c>
      <c r="Q284" s="612">
        <f t="shared" si="48"/>
        <v>0</v>
      </c>
      <c r="R284" s="387">
        <v>825</v>
      </c>
      <c r="S284" s="616">
        <f t="shared" si="60"/>
        <v>0</v>
      </c>
      <c r="T284" s="616">
        <f t="shared" si="61"/>
        <v>0</v>
      </c>
      <c r="U284" s="617" t="e">
        <f t="shared" si="56"/>
        <v>#DIV/0!</v>
      </c>
      <c r="V284" s="299">
        <v>1.9E-2</v>
      </c>
      <c r="W284" s="299">
        <v>8.9</v>
      </c>
      <c r="X284" s="299">
        <f t="shared" si="67"/>
        <v>0</v>
      </c>
      <c r="Y284" s="299">
        <f t="shared" si="68"/>
        <v>0</v>
      </c>
      <c r="Z284" s="299">
        <f t="shared" si="69"/>
        <v>0</v>
      </c>
      <c r="AA284" s="299" t="s">
        <v>5164</v>
      </c>
      <c r="AB284" s="300">
        <v>0.28000000000000003</v>
      </c>
      <c r="AC284" s="385">
        <f t="shared" si="53"/>
        <v>0</v>
      </c>
      <c r="AD284" s="499" t="s">
        <v>5175</v>
      </c>
      <c r="AE284" s="489" t="s">
        <v>4576</v>
      </c>
      <c r="AF284" s="489" t="s">
        <v>4485</v>
      </c>
      <c r="AG284" s="489" t="s">
        <v>4487</v>
      </c>
    </row>
    <row r="285" spans="1:33" s="292" customFormat="1" ht="30" hidden="1" customHeight="1" thickBot="1">
      <c r="A285" s="290"/>
      <c r="B285" s="638"/>
      <c r="C285" s="224">
        <v>4560401461757</v>
      </c>
      <c r="D285" s="289"/>
      <c r="E285" s="290" t="s">
        <v>564</v>
      </c>
      <c r="F285" s="692" t="s">
        <v>4502</v>
      </c>
      <c r="G285" s="305"/>
      <c r="H285" s="259" t="s">
        <v>4549</v>
      </c>
      <c r="I285" s="259" t="s">
        <v>4549</v>
      </c>
      <c r="J285" s="343" t="s">
        <v>4550</v>
      </c>
      <c r="K285" s="259" t="s">
        <v>558</v>
      </c>
      <c r="L285" s="295"/>
      <c r="M285" s="296">
        <v>36</v>
      </c>
      <c r="N285" s="296"/>
      <c r="O285" s="386"/>
      <c r="P285" s="297">
        <v>1375</v>
      </c>
      <c r="Q285" s="612">
        <f t="shared" si="48"/>
        <v>0</v>
      </c>
      <c r="R285" s="387">
        <v>1100</v>
      </c>
      <c r="S285" s="616">
        <f t="shared" si="60"/>
        <v>0</v>
      </c>
      <c r="T285" s="616">
        <f t="shared" si="61"/>
        <v>0</v>
      </c>
      <c r="U285" s="617" t="e">
        <f t="shared" si="56"/>
        <v>#DIV/0!</v>
      </c>
      <c r="V285" s="299">
        <v>1.2E-2</v>
      </c>
      <c r="W285" s="299">
        <v>3.9</v>
      </c>
      <c r="X285" s="299">
        <f t="shared" si="67"/>
        <v>0</v>
      </c>
      <c r="Y285" s="299">
        <f t="shared" si="68"/>
        <v>0</v>
      </c>
      <c r="Z285" s="299">
        <f t="shared" si="69"/>
        <v>0</v>
      </c>
      <c r="AA285" s="299" t="s">
        <v>5167</v>
      </c>
      <c r="AB285" s="300">
        <v>0.1</v>
      </c>
      <c r="AC285" s="385">
        <f t="shared" si="53"/>
        <v>0</v>
      </c>
      <c r="AD285" s="499" t="s">
        <v>5176</v>
      </c>
      <c r="AE285" s="489" t="s">
        <v>4577</v>
      </c>
      <c r="AF285" s="489" t="s">
        <v>4485</v>
      </c>
      <c r="AG285" s="489" t="s">
        <v>4487</v>
      </c>
    </row>
    <row r="286" spans="1:33" s="292" customFormat="1" ht="30" hidden="1" customHeight="1" thickBot="1">
      <c r="A286" s="938"/>
      <c r="B286" s="938"/>
      <c r="C286" s="939" t="s">
        <v>6558</v>
      </c>
      <c r="D286" s="970"/>
      <c r="E286" s="290" t="s">
        <v>564</v>
      </c>
      <c r="F286" s="980" t="s">
        <v>6660</v>
      </c>
      <c r="G286" s="945"/>
      <c r="H286" s="942" t="s">
        <v>6565</v>
      </c>
      <c r="I286" s="942" t="s">
        <v>6744</v>
      </c>
      <c r="J286" s="943" t="s">
        <v>6745</v>
      </c>
      <c r="K286" s="942" t="s">
        <v>49</v>
      </c>
      <c r="L286" s="978"/>
      <c r="M286" s="956">
        <v>30</v>
      </c>
      <c r="N286" s="956"/>
      <c r="O286" s="946"/>
      <c r="P286" s="947">
        <v>1250</v>
      </c>
      <c r="Q286" s="612">
        <f t="shared" si="48"/>
        <v>0</v>
      </c>
      <c r="R286" s="948">
        <v>1000</v>
      </c>
      <c r="S286" s="616">
        <f t="shared" ref="S286:S292" si="70">O286*R286</f>
        <v>0</v>
      </c>
      <c r="T286" s="616">
        <f t="shared" ref="T286:T292" si="71">Q286-S286</f>
        <v>0</v>
      </c>
      <c r="U286" s="617" t="e">
        <f t="shared" ref="U286:U292" si="72">T286/Q286</f>
        <v>#DIV/0!</v>
      </c>
      <c r="V286" s="949">
        <f>ROUND(0.49*0.205*0.16,3)</f>
        <v>1.6E-2</v>
      </c>
      <c r="W286" s="949">
        <v>8.8000000000000007</v>
      </c>
      <c r="X286" s="299">
        <f t="shared" si="67"/>
        <v>0</v>
      </c>
      <c r="Y286" s="299">
        <f t="shared" ref="Y286:Y292" si="73">V286*X286</f>
        <v>0</v>
      </c>
      <c r="Z286" s="299">
        <f t="shared" ref="Z286:Z292" si="74">W286*X286</f>
        <v>0</v>
      </c>
      <c r="AA286" s="299" t="s">
        <v>6599</v>
      </c>
      <c r="AB286" s="979">
        <v>0.28000000000000003</v>
      </c>
      <c r="AC286" s="977">
        <f t="shared" si="53"/>
        <v>0</v>
      </c>
      <c r="AD286" s="951" t="s">
        <v>6611</v>
      </c>
      <c r="AE286" s="489" t="s">
        <v>6718</v>
      </c>
      <c r="AF286" s="489" t="s">
        <v>4485</v>
      </c>
      <c r="AG286" s="489" t="s">
        <v>6719</v>
      </c>
    </row>
    <row r="287" spans="1:33" s="292" customFormat="1" ht="30" hidden="1" customHeight="1" thickBot="1">
      <c r="A287" s="938"/>
      <c r="B287" s="938"/>
      <c r="C287" s="939" t="s">
        <v>6559</v>
      </c>
      <c r="D287" s="970"/>
      <c r="E287" s="290" t="s">
        <v>564</v>
      </c>
      <c r="F287" s="980" t="s">
        <v>6661</v>
      </c>
      <c r="G287" s="945"/>
      <c r="H287" s="942" t="s">
        <v>6566</v>
      </c>
      <c r="I287" s="942" t="s">
        <v>6746</v>
      </c>
      <c r="J287" s="943" t="s">
        <v>6747</v>
      </c>
      <c r="K287" s="942" t="s">
        <v>49</v>
      </c>
      <c r="L287" s="978"/>
      <c r="M287" s="956">
        <v>30</v>
      </c>
      <c r="N287" s="956"/>
      <c r="O287" s="946"/>
      <c r="P287" s="947">
        <v>1250</v>
      </c>
      <c r="Q287" s="612">
        <f t="shared" si="48"/>
        <v>0</v>
      </c>
      <c r="R287" s="948">
        <v>1000</v>
      </c>
      <c r="S287" s="616">
        <f t="shared" si="70"/>
        <v>0</v>
      </c>
      <c r="T287" s="616">
        <f t="shared" si="71"/>
        <v>0</v>
      </c>
      <c r="U287" s="617" t="e">
        <f t="shared" si="72"/>
        <v>#DIV/0!</v>
      </c>
      <c r="V287" s="949">
        <f>ROUND(0.49*0.205*0.16,3)</f>
        <v>1.6E-2</v>
      </c>
      <c r="W287" s="949">
        <v>8.8000000000000007</v>
      </c>
      <c r="X287" s="299">
        <f t="shared" si="67"/>
        <v>0</v>
      </c>
      <c r="Y287" s="299">
        <f t="shared" si="73"/>
        <v>0</v>
      </c>
      <c r="Z287" s="299">
        <f t="shared" si="74"/>
        <v>0</v>
      </c>
      <c r="AA287" s="299" t="s">
        <v>6599</v>
      </c>
      <c r="AB287" s="979">
        <v>0.28000000000000003</v>
      </c>
      <c r="AC287" s="977">
        <f t="shared" si="53"/>
        <v>0</v>
      </c>
      <c r="AD287" s="951" t="s">
        <v>6612</v>
      </c>
      <c r="AE287" s="489" t="s">
        <v>6718</v>
      </c>
      <c r="AF287" s="489" t="s">
        <v>4485</v>
      </c>
      <c r="AG287" s="489" t="s">
        <v>6719</v>
      </c>
    </row>
    <row r="288" spans="1:33" s="292" customFormat="1" ht="30" hidden="1" customHeight="1" thickBot="1">
      <c r="A288" s="938"/>
      <c r="B288" s="938"/>
      <c r="C288" s="939" t="s">
        <v>6560</v>
      </c>
      <c r="D288" s="970"/>
      <c r="E288" s="290" t="s">
        <v>564</v>
      </c>
      <c r="F288" s="980" t="s">
        <v>6662</v>
      </c>
      <c r="G288" s="945"/>
      <c r="H288" s="942" t="s">
        <v>6567</v>
      </c>
      <c r="I288" s="942" t="s">
        <v>6748</v>
      </c>
      <c r="J288" s="943" t="s">
        <v>6749</v>
      </c>
      <c r="K288" s="942" t="s">
        <v>162</v>
      </c>
      <c r="L288" s="978"/>
      <c r="M288" s="956">
        <v>36</v>
      </c>
      <c r="N288" s="956"/>
      <c r="O288" s="946"/>
      <c r="P288" s="947">
        <v>2250</v>
      </c>
      <c r="Q288" s="612">
        <f t="shared" si="48"/>
        <v>0</v>
      </c>
      <c r="R288" s="948">
        <v>1800</v>
      </c>
      <c r="S288" s="616">
        <f t="shared" si="70"/>
        <v>0</v>
      </c>
      <c r="T288" s="616">
        <f t="shared" si="71"/>
        <v>0</v>
      </c>
      <c r="U288" s="617" t="e">
        <f t="shared" si="72"/>
        <v>#DIV/0!</v>
      </c>
      <c r="V288" s="949">
        <f>ROUND(0.36*0.185*0.175,3)</f>
        <v>1.2E-2</v>
      </c>
      <c r="W288" s="949">
        <v>3.9</v>
      </c>
      <c r="X288" s="299">
        <f t="shared" si="67"/>
        <v>0</v>
      </c>
      <c r="Y288" s="299">
        <f t="shared" si="73"/>
        <v>0</v>
      </c>
      <c r="Z288" s="299">
        <f t="shared" si="74"/>
        <v>0</v>
      </c>
      <c r="AA288" s="299" t="s">
        <v>6600</v>
      </c>
      <c r="AB288" s="979">
        <v>0.1</v>
      </c>
      <c r="AC288" s="977">
        <f t="shared" si="53"/>
        <v>0</v>
      </c>
      <c r="AD288" s="951" t="s">
        <v>6613</v>
      </c>
      <c r="AE288" s="489" t="s">
        <v>6718</v>
      </c>
      <c r="AF288" s="489" t="s">
        <v>4485</v>
      </c>
      <c r="AG288" s="489" t="s">
        <v>6719</v>
      </c>
    </row>
    <row r="289" spans="1:33" s="292" customFormat="1" ht="30" hidden="1" customHeight="1" thickBot="1">
      <c r="A289" s="938"/>
      <c r="B289" s="938"/>
      <c r="C289" s="939" t="s">
        <v>6561</v>
      </c>
      <c r="D289" s="970"/>
      <c r="E289" s="290" t="s">
        <v>564</v>
      </c>
      <c r="F289" s="980" t="s">
        <v>6663</v>
      </c>
      <c r="G289" s="945"/>
      <c r="H289" s="942" t="s">
        <v>6568</v>
      </c>
      <c r="I289" s="942" t="s">
        <v>6750</v>
      </c>
      <c r="J289" s="943" t="s">
        <v>6751</v>
      </c>
      <c r="K289" s="942" t="s">
        <v>162</v>
      </c>
      <c r="L289" s="978"/>
      <c r="M289" s="956">
        <v>36</v>
      </c>
      <c r="N289" s="956"/>
      <c r="O289" s="946"/>
      <c r="P289" s="947">
        <v>2250</v>
      </c>
      <c r="Q289" s="612">
        <f t="shared" si="48"/>
        <v>0</v>
      </c>
      <c r="R289" s="948">
        <v>1800</v>
      </c>
      <c r="S289" s="616">
        <f t="shared" si="70"/>
        <v>0</v>
      </c>
      <c r="T289" s="616">
        <f t="shared" si="71"/>
        <v>0</v>
      </c>
      <c r="U289" s="617" t="e">
        <f t="shared" si="72"/>
        <v>#DIV/0!</v>
      </c>
      <c r="V289" s="949">
        <f>ROUND(0.36*0.185*0.175,3)</f>
        <v>1.2E-2</v>
      </c>
      <c r="W289" s="949">
        <v>3.9</v>
      </c>
      <c r="X289" s="299">
        <f t="shared" si="67"/>
        <v>0</v>
      </c>
      <c r="Y289" s="299">
        <f t="shared" si="73"/>
        <v>0</v>
      </c>
      <c r="Z289" s="299">
        <f t="shared" si="74"/>
        <v>0</v>
      </c>
      <c r="AA289" s="299" t="s">
        <v>6600</v>
      </c>
      <c r="AB289" s="979">
        <v>0.1</v>
      </c>
      <c r="AC289" s="977">
        <f t="shared" si="53"/>
        <v>0</v>
      </c>
      <c r="AD289" s="951" t="s">
        <v>6614</v>
      </c>
      <c r="AE289" s="489" t="s">
        <v>6718</v>
      </c>
      <c r="AF289" s="489" t="s">
        <v>4485</v>
      </c>
      <c r="AG289" s="489" t="s">
        <v>6719</v>
      </c>
    </row>
    <row r="290" spans="1:33" s="292" customFormat="1" ht="30" hidden="1" customHeight="1" thickBot="1">
      <c r="A290" s="938"/>
      <c r="B290" s="938"/>
      <c r="C290" s="939" t="s">
        <v>6562</v>
      </c>
      <c r="D290" s="970"/>
      <c r="E290" s="290" t="s">
        <v>564</v>
      </c>
      <c r="F290" s="980" t="s">
        <v>6664</v>
      </c>
      <c r="G290" s="945"/>
      <c r="H290" s="942" t="s">
        <v>6569</v>
      </c>
      <c r="I290" s="942" t="s">
        <v>6752</v>
      </c>
      <c r="J290" s="943" t="s">
        <v>6753</v>
      </c>
      <c r="K290" s="942" t="s">
        <v>63</v>
      </c>
      <c r="L290" s="978"/>
      <c r="M290" s="956">
        <v>36</v>
      </c>
      <c r="N290" s="956"/>
      <c r="O290" s="946"/>
      <c r="P290" s="947">
        <v>1688</v>
      </c>
      <c r="Q290" s="612">
        <f t="shared" si="48"/>
        <v>0</v>
      </c>
      <c r="R290" s="948">
        <v>1350</v>
      </c>
      <c r="S290" s="616">
        <f t="shared" si="70"/>
        <v>0</v>
      </c>
      <c r="T290" s="616">
        <f t="shared" si="71"/>
        <v>0</v>
      </c>
      <c r="U290" s="617" t="e">
        <f t="shared" si="72"/>
        <v>#DIV/0!</v>
      </c>
      <c r="V290" s="949">
        <f>ROUND(0.68*0.145*0.31,3)</f>
        <v>3.1E-2</v>
      </c>
      <c r="W290" s="949">
        <v>5.22</v>
      </c>
      <c r="X290" s="299">
        <f t="shared" si="67"/>
        <v>0</v>
      </c>
      <c r="Y290" s="299">
        <f t="shared" si="73"/>
        <v>0</v>
      </c>
      <c r="Z290" s="299">
        <f t="shared" si="74"/>
        <v>0</v>
      </c>
      <c r="AA290" s="299" t="s">
        <v>6601</v>
      </c>
      <c r="AB290" s="979">
        <v>0.13</v>
      </c>
      <c r="AC290" s="977">
        <f t="shared" si="53"/>
        <v>0</v>
      </c>
      <c r="AD290" s="951" t="s">
        <v>6615</v>
      </c>
      <c r="AE290" s="489" t="s">
        <v>6718</v>
      </c>
      <c r="AF290" s="489" t="s">
        <v>4485</v>
      </c>
      <c r="AG290" s="489" t="s">
        <v>6719</v>
      </c>
    </row>
    <row r="291" spans="1:33" s="292" customFormat="1" ht="30" hidden="1" customHeight="1" thickBot="1">
      <c r="A291" s="938"/>
      <c r="B291" s="938"/>
      <c r="C291" s="939" t="s">
        <v>6563</v>
      </c>
      <c r="D291" s="970"/>
      <c r="E291" s="290" t="s">
        <v>564</v>
      </c>
      <c r="F291" s="980" t="s">
        <v>6665</v>
      </c>
      <c r="G291" s="945"/>
      <c r="H291" s="942" t="s">
        <v>6604</v>
      </c>
      <c r="I291" s="942" t="s">
        <v>6754</v>
      </c>
      <c r="J291" s="943" t="s">
        <v>6755</v>
      </c>
      <c r="K291" s="942" t="s">
        <v>6454</v>
      </c>
      <c r="L291" s="978"/>
      <c r="M291" s="956">
        <v>36</v>
      </c>
      <c r="N291" s="956"/>
      <c r="O291" s="946"/>
      <c r="P291" s="947">
        <v>1125</v>
      </c>
      <c r="Q291" s="612">
        <f t="shared" si="48"/>
        <v>0</v>
      </c>
      <c r="R291" s="948">
        <v>900</v>
      </c>
      <c r="S291" s="616">
        <f t="shared" si="70"/>
        <v>0</v>
      </c>
      <c r="T291" s="616">
        <f t="shared" si="71"/>
        <v>0</v>
      </c>
      <c r="U291" s="617" t="e">
        <f t="shared" si="72"/>
        <v>#DIV/0!</v>
      </c>
      <c r="V291" s="949">
        <f>ROUND(0.639*0.26*0.436,3)</f>
        <v>7.1999999999999995E-2</v>
      </c>
      <c r="W291" s="949">
        <v>19.5</v>
      </c>
      <c r="X291" s="299">
        <f t="shared" si="67"/>
        <v>0</v>
      </c>
      <c r="Y291" s="299">
        <f t="shared" si="73"/>
        <v>0</v>
      </c>
      <c r="Z291" s="299">
        <f t="shared" si="74"/>
        <v>0</v>
      </c>
      <c r="AA291" s="299" t="s">
        <v>6602</v>
      </c>
      <c r="AB291" s="979">
        <v>9.5000000000000001E-2</v>
      </c>
      <c r="AC291" s="977">
        <f t="shared" si="53"/>
        <v>0</v>
      </c>
      <c r="AD291" s="951" t="s">
        <v>6616</v>
      </c>
      <c r="AE291" s="489" t="s">
        <v>6720</v>
      </c>
      <c r="AF291" s="489" t="s">
        <v>4485</v>
      </c>
      <c r="AG291" s="489" t="s">
        <v>6721</v>
      </c>
    </row>
    <row r="292" spans="1:33" s="292" customFormat="1" ht="30" hidden="1" customHeight="1" thickBot="1">
      <c r="A292" s="938"/>
      <c r="B292" s="938"/>
      <c r="C292" s="939" t="s">
        <v>6564</v>
      </c>
      <c r="D292" s="970"/>
      <c r="E292" s="290" t="s">
        <v>564</v>
      </c>
      <c r="F292" s="980" t="s">
        <v>6666</v>
      </c>
      <c r="G292" s="945"/>
      <c r="H292" s="942" t="s">
        <v>6570</v>
      </c>
      <c r="I292" s="942" t="s">
        <v>6756</v>
      </c>
      <c r="J292" s="943" t="s">
        <v>6757</v>
      </c>
      <c r="K292" s="942" t="s">
        <v>674</v>
      </c>
      <c r="L292" s="978"/>
      <c r="M292" s="956">
        <v>64</v>
      </c>
      <c r="N292" s="956"/>
      <c r="O292" s="946"/>
      <c r="P292" s="947">
        <v>750</v>
      </c>
      <c r="Q292" s="612">
        <f t="shared" si="48"/>
        <v>0</v>
      </c>
      <c r="R292" s="948">
        <v>600</v>
      </c>
      <c r="S292" s="616">
        <f t="shared" si="70"/>
        <v>0</v>
      </c>
      <c r="T292" s="616">
        <f t="shared" si="71"/>
        <v>0</v>
      </c>
      <c r="U292" s="617" t="e">
        <f t="shared" si="72"/>
        <v>#DIV/0!</v>
      </c>
      <c r="V292" s="949">
        <f>ROUND(0.301*0.125*0.227,3)</f>
        <v>8.9999999999999993E-3</v>
      </c>
      <c r="W292" s="949">
        <v>3.6</v>
      </c>
      <c r="X292" s="299">
        <f t="shared" si="67"/>
        <v>0</v>
      </c>
      <c r="Y292" s="299">
        <f t="shared" si="73"/>
        <v>0</v>
      </c>
      <c r="Z292" s="299">
        <f t="shared" si="74"/>
        <v>0</v>
      </c>
      <c r="AA292" s="299" t="s">
        <v>6603</v>
      </c>
      <c r="AB292" s="979">
        <v>0.26200000000000001</v>
      </c>
      <c r="AC292" s="977">
        <f t="shared" si="53"/>
        <v>0</v>
      </c>
      <c r="AD292" s="951" t="s">
        <v>6571</v>
      </c>
      <c r="AE292" s="489" t="s">
        <v>6717</v>
      </c>
      <c r="AF292" s="489" t="s">
        <v>4485</v>
      </c>
      <c r="AG292" s="489" t="s">
        <v>4487</v>
      </c>
    </row>
    <row r="293" spans="1:33" s="292" customFormat="1" ht="20.100000000000001" hidden="1" customHeight="1" thickBot="1">
      <c r="A293" s="296"/>
      <c r="B293" s="631"/>
      <c r="C293" s="289"/>
      <c r="D293" s="289"/>
      <c r="E293" s="290" t="s">
        <v>624</v>
      </c>
      <c r="F293" s="290">
        <v>2243</v>
      </c>
      <c r="G293" s="305"/>
      <c r="H293" s="963" t="s">
        <v>6548</v>
      </c>
      <c r="I293" s="259" t="s">
        <v>6540</v>
      </c>
      <c r="J293" s="343"/>
      <c r="K293" s="259" t="s">
        <v>539</v>
      </c>
      <c r="L293" s="295"/>
      <c r="M293" s="296">
        <v>6</v>
      </c>
      <c r="N293" s="296">
        <v>6</v>
      </c>
      <c r="O293" s="707"/>
      <c r="P293" s="297">
        <v>897</v>
      </c>
      <c r="Q293" s="612">
        <f t="shared" si="48"/>
        <v>0</v>
      </c>
      <c r="R293" s="387">
        <v>700</v>
      </c>
      <c r="S293" s="616">
        <f t="shared" ref="S293:S364" si="75">O293*R293</f>
        <v>0</v>
      </c>
      <c r="T293" s="616">
        <f t="shared" ref="T293:T364" si="76">Q293-S293</f>
        <v>0</v>
      </c>
      <c r="U293" s="617" t="e">
        <f t="shared" ref="U293:U364" si="77">T293/Q293</f>
        <v>#DIV/0!</v>
      </c>
      <c r="V293" s="299"/>
      <c r="W293" s="299"/>
      <c r="X293" s="299">
        <f t="shared" si="58"/>
        <v>0</v>
      </c>
      <c r="Y293" s="299">
        <f t="shared" si="59"/>
        <v>0</v>
      </c>
      <c r="Z293" s="299">
        <f>W293*X293</f>
        <v>0</v>
      </c>
      <c r="AA293" s="299"/>
      <c r="AB293" s="537">
        <v>0.65200000000000002</v>
      </c>
      <c r="AC293" s="385">
        <f t="shared" si="53"/>
        <v>0</v>
      </c>
      <c r="AD293" s="964" t="s">
        <v>6546</v>
      </c>
      <c r="AE293" s="489" t="s">
        <v>6722</v>
      </c>
      <c r="AF293" s="489" t="s">
        <v>626</v>
      </c>
      <c r="AG293" s="489" t="s">
        <v>627</v>
      </c>
    </row>
    <row r="294" spans="1:33" s="292" customFormat="1" ht="20.100000000000001" hidden="1" customHeight="1" thickBot="1">
      <c r="A294" s="290"/>
      <c r="B294" s="638"/>
      <c r="C294" s="301"/>
      <c r="D294" s="301"/>
      <c r="E294" s="290" t="s">
        <v>624</v>
      </c>
      <c r="F294" s="290">
        <v>2244</v>
      </c>
      <c r="G294" s="305"/>
      <c r="H294" s="963" t="s">
        <v>6549</v>
      </c>
      <c r="I294" s="259" t="s">
        <v>6541</v>
      </c>
      <c r="J294" s="343"/>
      <c r="K294" s="259" t="s">
        <v>3757</v>
      </c>
      <c r="L294" s="295"/>
      <c r="M294" s="296">
        <v>6</v>
      </c>
      <c r="N294" s="296">
        <v>6</v>
      </c>
      <c r="O294" s="707"/>
      <c r="P294" s="297">
        <v>897</v>
      </c>
      <c r="Q294" s="612">
        <f t="shared" si="48"/>
        <v>0</v>
      </c>
      <c r="R294" s="387">
        <v>700</v>
      </c>
      <c r="S294" s="616">
        <f t="shared" si="75"/>
        <v>0</v>
      </c>
      <c r="T294" s="616">
        <f t="shared" si="76"/>
        <v>0</v>
      </c>
      <c r="U294" s="617" t="e">
        <f t="shared" si="77"/>
        <v>#DIV/0!</v>
      </c>
      <c r="V294" s="299"/>
      <c r="W294" s="299"/>
      <c r="X294" s="299"/>
      <c r="Y294" s="299"/>
      <c r="Z294" s="299"/>
      <c r="AA294" s="299"/>
      <c r="AB294" s="539">
        <v>0.63100000000000001</v>
      </c>
      <c r="AC294" s="296">
        <f>O294*AB294</f>
        <v>0</v>
      </c>
      <c r="AD294" s="964" t="s">
        <v>6547</v>
      </c>
      <c r="AE294" s="489" t="s">
        <v>6722</v>
      </c>
      <c r="AF294" s="489" t="s">
        <v>626</v>
      </c>
      <c r="AG294" s="489" t="s">
        <v>627</v>
      </c>
    </row>
    <row r="295" spans="1:33" s="292" customFormat="1" ht="20.100000000000001" hidden="1" customHeight="1" thickBot="1">
      <c r="A295" s="290"/>
      <c r="B295" s="638"/>
      <c r="C295" s="301"/>
      <c r="D295" s="301"/>
      <c r="E295" s="290" t="s">
        <v>624</v>
      </c>
      <c r="F295" s="290" t="s">
        <v>630</v>
      </c>
      <c r="G295" s="305"/>
      <c r="H295" s="963" t="s">
        <v>6539</v>
      </c>
      <c r="I295" s="259" t="s">
        <v>631</v>
      </c>
      <c r="J295" s="343" t="s">
        <v>632</v>
      </c>
      <c r="K295" s="259" t="s">
        <v>545</v>
      </c>
      <c r="L295" s="295"/>
      <c r="M295" s="296">
        <v>6</v>
      </c>
      <c r="N295" s="296">
        <v>6</v>
      </c>
      <c r="O295" s="707"/>
      <c r="P295" s="297">
        <v>808</v>
      </c>
      <c r="Q295" s="612">
        <f t="shared" si="48"/>
        <v>0</v>
      </c>
      <c r="R295" s="387">
        <v>630</v>
      </c>
      <c r="S295" s="616">
        <f t="shared" si="75"/>
        <v>0</v>
      </c>
      <c r="T295" s="616">
        <f t="shared" si="76"/>
        <v>0</v>
      </c>
      <c r="U295" s="617" t="e">
        <f t="shared" si="77"/>
        <v>#DIV/0!</v>
      </c>
      <c r="V295" s="299"/>
      <c r="W295" s="299"/>
      <c r="X295" s="299"/>
      <c r="Y295" s="299"/>
      <c r="Z295" s="299"/>
      <c r="AA295" s="299"/>
      <c r="AB295" s="539"/>
      <c r="AC295" s="523">
        <f>ROUND(O295*AB295,3)</f>
        <v>0</v>
      </c>
      <c r="AD295" s="499" t="s">
        <v>5177</v>
      </c>
      <c r="AE295" s="489" t="s">
        <v>629</v>
      </c>
      <c r="AF295" s="489" t="s">
        <v>626</v>
      </c>
      <c r="AG295" s="489" t="s">
        <v>627</v>
      </c>
    </row>
    <row r="296" spans="1:33" s="292" customFormat="1" ht="20.100000000000001" hidden="1" customHeight="1" thickBot="1">
      <c r="A296" s="290"/>
      <c r="B296" s="638"/>
      <c r="C296" s="301"/>
      <c r="D296" s="301"/>
      <c r="E296" s="290" t="s">
        <v>624</v>
      </c>
      <c r="F296" s="290" t="s">
        <v>633</v>
      </c>
      <c r="G296" s="305" t="s">
        <v>5178</v>
      </c>
      <c r="H296" s="259" t="s">
        <v>5179</v>
      </c>
      <c r="I296" s="259" t="s">
        <v>634</v>
      </c>
      <c r="J296" s="343" t="s">
        <v>635</v>
      </c>
      <c r="K296" s="259" t="s">
        <v>636</v>
      </c>
      <c r="L296" s="295"/>
      <c r="M296" s="296">
        <v>6</v>
      </c>
      <c r="N296" s="296">
        <v>6</v>
      </c>
      <c r="O296" s="707"/>
      <c r="P296" s="297">
        <v>1032</v>
      </c>
      <c r="Q296" s="612">
        <f t="shared" si="48"/>
        <v>0</v>
      </c>
      <c r="R296" s="387">
        <v>805</v>
      </c>
      <c r="S296" s="616">
        <f t="shared" si="75"/>
        <v>0</v>
      </c>
      <c r="T296" s="616">
        <f t="shared" si="76"/>
        <v>0</v>
      </c>
      <c r="U296" s="617" t="e">
        <f t="shared" si="77"/>
        <v>#DIV/0!</v>
      </c>
      <c r="V296" s="299"/>
      <c r="W296" s="299"/>
      <c r="X296" s="299"/>
      <c r="Y296" s="299"/>
      <c r="Z296" s="299"/>
      <c r="AA296" s="299"/>
      <c r="AB296" s="415">
        <v>8.7999999999999995E-2</v>
      </c>
      <c r="AC296" s="523">
        <f>ROUND(O296*AB296,3)</f>
        <v>0</v>
      </c>
      <c r="AD296" s="571" t="s">
        <v>5180</v>
      </c>
      <c r="AE296" s="506" t="s">
        <v>637</v>
      </c>
      <c r="AF296" s="489" t="s">
        <v>626</v>
      </c>
      <c r="AG296" s="489" t="s">
        <v>627</v>
      </c>
    </row>
    <row r="297" spans="1:33" s="292" customFormat="1" ht="20.100000000000001" hidden="1" customHeight="1" thickBot="1">
      <c r="A297" s="296"/>
      <c r="B297" s="631"/>
      <c r="C297" s="301"/>
      <c r="D297" s="301"/>
      <c r="E297" s="290" t="s">
        <v>624</v>
      </c>
      <c r="F297" s="290">
        <v>2245</v>
      </c>
      <c r="G297" s="305"/>
      <c r="H297" s="963" t="s">
        <v>6544</v>
      </c>
      <c r="I297" s="259" t="s">
        <v>6542</v>
      </c>
      <c r="J297" s="343"/>
      <c r="K297" s="259" t="s">
        <v>638</v>
      </c>
      <c r="L297" s="295"/>
      <c r="M297" s="296">
        <v>6</v>
      </c>
      <c r="N297" s="296">
        <v>6</v>
      </c>
      <c r="O297" s="707"/>
      <c r="P297" s="297">
        <v>897</v>
      </c>
      <c r="Q297" s="612">
        <f t="shared" si="48"/>
        <v>0</v>
      </c>
      <c r="R297" s="387">
        <v>700</v>
      </c>
      <c r="S297" s="616">
        <f t="shared" si="75"/>
        <v>0</v>
      </c>
      <c r="T297" s="616">
        <f t="shared" si="76"/>
        <v>0</v>
      </c>
      <c r="U297" s="617" t="e">
        <f t="shared" si="77"/>
        <v>#DIV/0!</v>
      </c>
      <c r="V297" s="299"/>
      <c r="W297" s="299"/>
      <c r="X297" s="299"/>
      <c r="Y297" s="299">
        <f>V297*X297</f>
        <v>0</v>
      </c>
      <c r="Z297" s="299">
        <f>W297*X297</f>
        <v>0</v>
      </c>
      <c r="AA297" s="299"/>
      <c r="AB297" s="537">
        <v>0.63900000000000001</v>
      </c>
      <c r="AC297" s="385">
        <f>ROUND(O297*AB297,3)</f>
        <v>0</v>
      </c>
      <c r="AD297" s="571" t="s">
        <v>6543</v>
      </c>
      <c r="AE297" s="1007" t="s">
        <v>6722</v>
      </c>
      <c r="AF297" s="1031" t="s">
        <v>626</v>
      </c>
      <c r="AG297" s="1031" t="s">
        <v>627</v>
      </c>
    </row>
    <row r="298" spans="1:33" s="292" customFormat="1" ht="20.100000000000001" hidden="1" customHeight="1" thickBot="1">
      <c r="A298" s="290"/>
      <c r="B298" s="638"/>
      <c r="C298" s="301"/>
      <c r="D298" s="301"/>
      <c r="E298" s="290" t="s">
        <v>624</v>
      </c>
      <c r="F298" s="290">
        <v>2240</v>
      </c>
      <c r="G298" s="305" t="s">
        <v>5181</v>
      </c>
      <c r="H298" s="259" t="s">
        <v>5182</v>
      </c>
      <c r="I298" s="259" t="s">
        <v>639</v>
      </c>
      <c r="J298" s="343" t="s">
        <v>640</v>
      </c>
      <c r="K298" s="259" t="s">
        <v>202</v>
      </c>
      <c r="L298" s="295"/>
      <c r="M298" s="296">
        <v>6</v>
      </c>
      <c r="N298" s="296">
        <v>6</v>
      </c>
      <c r="O298" s="707"/>
      <c r="P298" s="297">
        <v>1269</v>
      </c>
      <c r="Q298" s="612">
        <f t="shared" si="48"/>
        <v>0</v>
      </c>
      <c r="R298" s="387">
        <v>990</v>
      </c>
      <c r="S298" s="616">
        <f t="shared" si="75"/>
        <v>0</v>
      </c>
      <c r="T298" s="616">
        <f t="shared" si="76"/>
        <v>0</v>
      </c>
      <c r="U298" s="617" t="e">
        <f t="shared" si="77"/>
        <v>#DIV/0!</v>
      </c>
      <c r="V298" s="299"/>
      <c r="W298" s="299"/>
      <c r="X298" s="299"/>
      <c r="Y298" s="299"/>
      <c r="Z298" s="299"/>
      <c r="AA298" s="299"/>
      <c r="AB298" s="539">
        <v>0.60599999999999998</v>
      </c>
      <c r="AC298" s="523">
        <f>ROUND(O298*AB298,3)</f>
        <v>0</v>
      </c>
      <c r="AD298" s="571" t="s">
        <v>5183</v>
      </c>
      <c r="AE298" s="489" t="s">
        <v>625</v>
      </c>
      <c r="AF298" s="489" t="s">
        <v>626</v>
      </c>
      <c r="AG298" s="489" t="s">
        <v>627</v>
      </c>
    </row>
    <row r="299" spans="1:33" s="292" customFormat="1" ht="20.100000000000001" hidden="1" customHeight="1" thickBot="1">
      <c r="A299" s="290"/>
      <c r="B299" s="638"/>
      <c r="C299" s="301"/>
      <c r="D299" s="301"/>
      <c r="E299" s="290" t="s">
        <v>624</v>
      </c>
      <c r="F299" s="290">
        <v>2241</v>
      </c>
      <c r="G299" s="305"/>
      <c r="H299" s="295" t="s">
        <v>5184</v>
      </c>
      <c r="I299" s="295" t="s">
        <v>641</v>
      </c>
      <c r="J299" s="519" t="s">
        <v>642</v>
      </c>
      <c r="K299" s="295" t="s">
        <v>628</v>
      </c>
      <c r="L299" s="295"/>
      <c r="M299" s="296">
        <v>6</v>
      </c>
      <c r="N299" s="296">
        <v>6</v>
      </c>
      <c r="O299" s="707"/>
      <c r="P299" s="297">
        <v>1269</v>
      </c>
      <c r="Q299" s="612">
        <f t="shared" si="48"/>
        <v>0</v>
      </c>
      <c r="R299" s="387">
        <v>990</v>
      </c>
      <c r="S299" s="616">
        <f t="shared" si="75"/>
        <v>0</v>
      </c>
      <c r="T299" s="616">
        <f t="shared" si="76"/>
        <v>0</v>
      </c>
      <c r="U299" s="617" t="e">
        <f t="shared" si="77"/>
        <v>#DIV/0!</v>
      </c>
      <c r="V299" s="299"/>
      <c r="W299" s="299"/>
      <c r="X299" s="299"/>
      <c r="Y299" s="299"/>
      <c r="Z299" s="299"/>
      <c r="AA299" s="299"/>
      <c r="AB299" s="539">
        <v>0.59099999999999997</v>
      </c>
      <c r="AC299" s="523">
        <f>ROUND(O299*AB299,3)</f>
        <v>0</v>
      </c>
      <c r="AD299" s="571" t="s">
        <v>5185</v>
      </c>
      <c r="AE299" s="489" t="s">
        <v>629</v>
      </c>
      <c r="AF299" s="489" t="s">
        <v>626</v>
      </c>
      <c r="AG299" s="489" t="s">
        <v>627</v>
      </c>
    </row>
    <row r="300" spans="1:33" s="292" customFormat="1" ht="20.100000000000001" hidden="1" customHeight="1" thickBot="1">
      <c r="A300" s="296"/>
      <c r="B300" s="631"/>
      <c r="C300" s="301">
        <v>20990000</v>
      </c>
      <c r="D300" s="301"/>
      <c r="E300" s="290" t="s">
        <v>624</v>
      </c>
      <c r="F300" s="290">
        <v>2099</v>
      </c>
      <c r="G300" s="305"/>
      <c r="H300" s="295" t="s">
        <v>5186</v>
      </c>
      <c r="I300" s="295" t="s">
        <v>643</v>
      </c>
      <c r="J300" s="519" t="s">
        <v>644</v>
      </c>
      <c r="K300" s="295" t="s">
        <v>202</v>
      </c>
      <c r="L300" s="295"/>
      <c r="M300" s="296">
        <v>6</v>
      </c>
      <c r="N300" s="296">
        <v>6</v>
      </c>
      <c r="O300" s="707"/>
      <c r="P300" s="297">
        <v>897</v>
      </c>
      <c r="Q300" s="612">
        <f t="shared" si="48"/>
        <v>0</v>
      </c>
      <c r="R300" s="387">
        <v>700</v>
      </c>
      <c r="S300" s="616">
        <f t="shared" si="75"/>
        <v>0</v>
      </c>
      <c r="T300" s="616">
        <f t="shared" si="76"/>
        <v>0</v>
      </c>
      <c r="U300" s="617" t="e">
        <f t="shared" si="77"/>
        <v>#DIV/0!</v>
      </c>
      <c r="V300" s="299"/>
      <c r="W300" s="299"/>
      <c r="X300" s="299"/>
      <c r="Y300" s="299"/>
      <c r="Z300" s="299"/>
      <c r="AA300" s="299"/>
      <c r="AB300" s="415">
        <v>0.29699999999999999</v>
      </c>
      <c r="AC300" s="523">
        <f t="shared" ref="AC300:AC310" si="78">ROUND(O300*AB300,3)</f>
        <v>0</v>
      </c>
      <c r="AD300" s="571" t="s">
        <v>5187</v>
      </c>
      <c r="AE300" s="489" t="s">
        <v>625</v>
      </c>
      <c r="AF300" s="489" t="s">
        <v>626</v>
      </c>
      <c r="AG300" s="489" t="s">
        <v>627</v>
      </c>
    </row>
    <row r="301" spans="1:33" s="292" customFormat="1" ht="20.100000000000001" hidden="1" customHeight="1" thickBot="1">
      <c r="A301" s="290"/>
      <c r="B301" s="638"/>
      <c r="C301" s="301"/>
      <c r="D301" s="301"/>
      <c r="E301" s="290" t="s">
        <v>624</v>
      </c>
      <c r="F301" s="290">
        <v>2117</v>
      </c>
      <c r="G301" s="305"/>
      <c r="H301" s="295" t="s">
        <v>5188</v>
      </c>
      <c r="I301" s="295" t="s">
        <v>645</v>
      </c>
      <c r="J301" s="519" t="s">
        <v>646</v>
      </c>
      <c r="K301" s="295" t="s">
        <v>636</v>
      </c>
      <c r="L301" s="295"/>
      <c r="M301" s="296">
        <v>6</v>
      </c>
      <c r="N301" s="296">
        <v>6</v>
      </c>
      <c r="O301" s="707"/>
      <c r="P301" s="297">
        <v>2051</v>
      </c>
      <c r="Q301" s="612">
        <f t="shared" si="48"/>
        <v>0</v>
      </c>
      <c r="R301" s="387">
        <v>1600</v>
      </c>
      <c r="S301" s="616">
        <f t="shared" si="75"/>
        <v>0</v>
      </c>
      <c r="T301" s="616">
        <f t="shared" si="76"/>
        <v>0</v>
      </c>
      <c r="U301" s="617" t="e">
        <f t="shared" si="77"/>
        <v>#DIV/0!</v>
      </c>
      <c r="V301" s="299"/>
      <c r="W301" s="299"/>
      <c r="X301" s="299"/>
      <c r="Y301" s="299"/>
      <c r="Z301" s="299"/>
      <c r="AA301" s="299"/>
      <c r="AB301" s="537">
        <v>0.16600000000000001</v>
      </c>
      <c r="AC301" s="385">
        <f t="shared" si="78"/>
        <v>0</v>
      </c>
      <c r="AD301" s="571" t="s">
        <v>5189</v>
      </c>
      <c r="AE301" s="489" t="s">
        <v>637</v>
      </c>
      <c r="AF301" s="489" t="s">
        <v>626</v>
      </c>
      <c r="AG301" s="489" t="s">
        <v>627</v>
      </c>
    </row>
    <row r="302" spans="1:33" s="292" customFormat="1" ht="20.100000000000001" hidden="1" customHeight="1" thickBot="1">
      <c r="A302" s="290"/>
      <c r="B302" s="638"/>
      <c r="C302" s="301"/>
      <c r="D302" s="301"/>
      <c r="E302" s="290" t="s">
        <v>624</v>
      </c>
      <c r="F302" s="290">
        <v>2118</v>
      </c>
      <c r="G302" s="305"/>
      <c r="H302" s="295" t="s">
        <v>5190</v>
      </c>
      <c r="I302" s="295" t="s">
        <v>647</v>
      </c>
      <c r="J302" s="519" t="s">
        <v>648</v>
      </c>
      <c r="K302" s="295" t="s">
        <v>63</v>
      </c>
      <c r="L302" s="295"/>
      <c r="M302" s="296">
        <v>6</v>
      </c>
      <c r="N302" s="296">
        <v>6</v>
      </c>
      <c r="O302" s="707"/>
      <c r="P302" s="297">
        <v>4103</v>
      </c>
      <c r="Q302" s="612">
        <f t="shared" si="48"/>
        <v>0</v>
      </c>
      <c r="R302" s="387">
        <v>3200</v>
      </c>
      <c r="S302" s="616">
        <f t="shared" si="75"/>
        <v>0</v>
      </c>
      <c r="T302" s="616">
        <f t="shared" si="76"/>
        <v>0</v>
      </c>
      <c r="U302" s="617" t="e">
        <f t="shared" si="77"/>
        <v>#DIV/0!</v>
      </c>
      <c r="V302" s="299"/>
      <c r="W302" s="299"/>
      <c r="X302" s="299"/>
      <c r="Y302" s="299"/>
      <c r="Z302" s="299"/>
      <c r="AA302" s="299"/>
      <c r="AB302" s="539">
        <v>0</v>
      </c>
      <c r="AC302" s="523">
        <f t="shared" si="78"/>
        <v>0</v>
      </c>
      <c r="AD302" s="571" t="s">
        <v>649</v>
      </c>
      <c r="AE302" s="489" t="s">
        <v>650</v>
      </c>
      <c r="AF302" s="489" t="s">
        <v>626</v>
      </c>
      <c r="AG302" s="489" t="s">
        <v>627</v>
      </c>
    </row>
    <row r="303" spans="1:33" s="292" customFormat="1" ht="20.100000000000001" hidden="1" customHeight="1" thickBot="1">
      <c r="A303" s="290"/>
      <c r="B303" s="638"/>
      <c r="C303" s="301"/>
      <c r="D303" s="301"/>
      <c r="E303" s="290" t="s">
        <v>624</v>
      </c>
      <c r="F303" s="290">
        <v>2043</v>
      </c>
      <c r="G303" s="305"/>
      <c r="H303" s="295" t="s">
        <v>5191</v>
      </c>
      <c r="I303" s="295" t="s">
        <v>651</v>
      </c>
      <c r="J303" s="519" t="s">
        <v>652</v>
      </c>
      <c r="K303" s="295" t="s">
        <v>150</v>
      </c>
      <c r="L303" s="295"/>
      <c r="M303" s="296">
        <v>6</v>
      </c>
      <c r="N303" s="296">
        <v>6</v>
      </c>
      <c r="O303" s="707"/>
      <c r="P303" s="297">
        <v>2051</v>
      </c>
      <c r="Q303" s="612">
        <f t="shared" si="48"/>
        <v>0</v>
      </c>
      <c r="R303" s="387">
        <v>1600</v>
      </c>
      <c r="S303" s="616">
        <f t="shared" si="75"/>
        <v>0</v>
      </c>
      <c r="T303" s="616">
        <f t="shared" si="76"/>
        <v>0</v>
      </c>
      <c r="U303" s="617" t="e">
        <f t="shared" si="77"/>
        <v>#DIV/0!</v>
      </c>
      <c r="V303" s="299"/>
      <c r="W303" s="299"/>
      <c r="X303" s="299"/>
      <c r="Y303" s="299"/>
      <c r="Z303" s="299"/>
      <c r="AA303" s="299"/>
      <c r="AB303" s="539">
        <v>0.188</v>
      </c>
      <c r="AC303" s="523">
        <f t="shared" si="78"/>
        <v>0</v>
      </c>
      <c r="AD303" s="499" t="s">
        <v>653</v>
      </c>
      <c r="AE303" s="489" t="s">
        <v>650</v>
      </c>
      <c r="AF303" s="489" t="s">
        <v>626</v>
      </c>
      <c r="AG303" s="489" t="s">
        <v>627</v>
      </c>
    </row>
    <row r="304" spans="1:33" s="292" customFormat="1" ht="30" hidden="1" customHeight="1" thickBot="1">
      <c r="A304" s="296"/>
      <c r="B304" s="631"/>
      <c r="C304" s="301">
        <v>4937610121671</v>
      </c>
      <c r="D304" s="301"/>
      <c r="E304" s="290" t="s">
        <v>624</v>
      </c>
      <c r="F304" s="290">
        <v>2167</v>
      </c>
      <c r="G304" s="305"/>
      <c r="H304" s="295" t="s">
        <v>5192</v>
      </c>
      <c r="I304" s="295" t="s">
        <v>654</v>
      </c>
      <c r="J304" s="519" t="s">
        <v>655</v>
      </c>
      <c r="K304" s="525" t="s">
        <v>36</v>
      </c>
      <c r="L304" s="525"/>
      <c r="M304" s="296">
        <v>6</v>
      </c>
      <c r="N304" s="296">
        <v>6</v>
      </c>
      <c r="O304" s="707"/>
      <c r="P304" s="297">
        <v>2051</v>
      </c>
      <c r="Q304" s="612">
        <f t="shared" si="48"/>
        <v>0</v>
      </c>
      <c r="R304" s="387">
        <v>1600</v>
      </c>
      <c r="S304" s="616">
        <f t="shared" si="75"/>
        <v>0</v>
      </c>
      <c r="T304" s="616">
        <f t="shared" si="76"/>
        <v>0</v>
      </c>
      <c r="U304" s="617" t="e">
        <f t="shared" si="77"/>
        <v>#DIV/0!</v>
      </c>
      <c r="V304" s="299"/>
      <c r="W304" s="299"/>
      <c r="X304" s="299"/>
      <c r="Y304" s="299"/>
      <c r="Z304" s="299"/>
      <c r="AA304" s="299"/>
      <c r="AB304" s="415">
        <v>0.22700000000000001</v>
      </c>
      <c r="AC304" s="523">
        <f t="shared" si="78"/>
        <v>0</v>
      </c>
      <c r="AD304" s="571" t="s">
        <v>5193</v>
      </c>
      <c r="AE304" s="489" t="s">
        <v>656</v>
      </c>
      <c r="AF304" s="489" t="s">
        <v>626</v>
      </c>
      <c r="AG304" s="489" t="s">
        <v>627</v>
      </c>
    </row>
    <row r="305" spans="1:33" s="292" customFormat="1" ht="20.100000000000001" hidden="1" customHeight="1" thickBot="1">
      <c r="A305" s="290"/>
      <c r="B305" s="638"/>
      <c r="C305" s="301">
        <v>21680000</v>
      </c>
      <c r="D305" s="301"/>
      <c r="E305" s="290" t="s">
        <v>624</v>
      </c>
      <c r="F305" s="290">
        <v>2168</v>
      </c>
      <c r="G305" s="305"/>
      <c r="H305" s="295" t="s">
        <v>5194</v>
      </c>
      <c r="I305" s="295" t="s">
        <v>657</v>
      </c>
      <c r="J305" s="519" t="s">
        <v>658</v>
      </c>
      <c r="K305" s="295" t="s">
        <v>43</v>
      </c>
      <c r="L305" s="295"/>
      <c r="M305" s="296">
        <v>6</v>
      </c>
      <c r="N305" s="296">
        <v>6</v>
      </c>
      <c r="O305" s="707">
        <v>18</v>
      </c>
      <c r="P305" s="297">
        <v>2051</v>
      </c>
      <c r="Q305" s="612">
        <f t="shared" si="48"/>
        <v>36918</v>
      </c>
      <c r="R305" s="387">
        <v>1600</v>
      </c>
      <c r="S305" s="616">
        <f t="shared" si="75"/>
        <v>28800</v>
      </c>
      <c r="T305" s="616">
        <f t="shared" si="76"/>
        <v>8118</v>
      </c>
      <c r="U305" s="617">
        <f t="shared" si="77"/>
        <v>0.21989273525109704</v>
      </c>
      <c r="V305" s="299"/>
      <c r="W305" s="299"/>
      <c r="X305" s="299"/>
      <c r="Y305" s="299"/>
      <c r="Z305" s="299"/>
      <c r="AA305" s="299"/>
      <c r="AB305" s="537">
        <v>0.32200000000000001</v>
      </c>
      <c r="AC305" s="385">
        <f t="shared" si="78"/>
        <v>5.7960000000000003</v>
      </c>
      <c r="AD305" s="571" t="s">
        <v>5195</v>
      </c>
      <c r="AE305" s="489" t="s">
        <v>659</v>
      </c>
      <c r="AF305" s="489" t="s">
        <v>626</v>
      </c>
      <c r="AG305" s="489" t="s">
        <v>627</v>
      </c>
    </row>
    <row r="306" spans="1:33" s="292" customFormat="1" ht="20.100000000000001" hidden="1" customHeight="1" thickBot="1">
      <c r="A306" s="290"/>
      <c r="B306" s="638"/>
      <c r="C306" s="301"/>
      <c r="D306" s="301"/>
      <c r="E306" s="290" t="s">
        <v>624</v>
      </c>
      <c r="F306" s="290"/>
      <c r="G306" s="305"/>
      <c r="H306" s="295" t="s">
        <v>5196</v>
      </c>
      <c r="I306" s="295"/>
      <c r="J306" s="519"/>
      <c r="K306" s="295" t="s">
        <v>36</v>
      </c>
      <c r="L306" s="295"/>
      <c r="M306" s="296">
        <v>6</v>
      </c>
      <c r="N306" s="296">
        <v>6</v>
      </c>
      <c r="O306" s="707"/>
      <c r="P306" s="297">
        <v>2051</v>
      </c>
      <c r="Q306" s="612">
        <f t="shared" si="48"/>
        <v>0</v>
      </c>
      <c r="R306" s="387">
        <v>1600</v>
      </c>
      <c r="S306" s="616">
        <f t="shared" si="75"/>
        <v>0</v>
      </c>
      <c r="T306" s="616">
        <f t="shared" si="76"/>
        <v>0</v>
      </c>
      <c r="U306" s="617" t="e">
        <f t="shared" si="77"/>
        <v>#DIV/0!</v>
      </c>
      <c r="V306" s="299"/>
      <c r="W306" s="299"/>
      <c r="X306" s="299"/>
      <c r="Y306" s="299"/>
      <c r="Z306" s="299"/>
      <c r="AA306" s="299"/>
      <c r="AB306" s="539">
        <v>0</v>
      </c>
      <c r="AC306" s="523">
        <f t="shared" si="78"/>
        <v>0</v>
      </c>
      <c r="AD306" s="571" t="s">
        <v>5197</v>
      </c>
      <c r="AE306" s="686"/>
      <c r="AF306" s="686"/>
      <c r="AG306" s="686"/>
    </row>
    <row r="307" spans="1:33" s="292" customFormat="1" ht="20.100000000000001" hidden="1" customHeight="1" thickBot="1">
      <c r="A307" s="296"/>
      <c r="B307" s="631"/>
      <c r="C307" s="301">
        <v>4937610121992</v>
      </c>
      <c r="D307" s="301"/>
      <c r="E307" s="290" t="s">
        <v>624</v>
      </c>
      <c r="F307" s="302">
        <v>2199</v>
      </c>
      <c r="G307" s="497"/>
      <c r="H307" s="259" t="s">
        <v>5198</v>
      </c>
      <c r="I307" s="259" t="s">
        <v>660</v>
      </c>
      <c r="J307" s="519" t="s">
        <v>661</v>
      </c>
      <c r="K307" s="525" t="s">
        <v>43</v>
      </c>
      <c r="L307" s="525"/>
      <c r="M307" s="296">
        <v>6</v>
      </c>
      <c r="N307" s="296">
        <v>6</v>
      </c>
      <c r="O307" s="707"/>
      <c r="P307" s="297">
        <v>2051</v>
      </c>
      <c r="Q307" s="612">
        <f t="shared" si="48"/>
        <v>0</v>
      </c>
      <c r="R307" s="387">
        <v>1600</v>
      </c>
      <c r="S307" s="616">
        <f t="shared" si="75"/>
        <v>0</v>
      </c>
      <c r="T307" s="616">
        <f t="shared" si="76"/>
        <v>0</v>
      </c>
      <c r="U307" s="617" t="e">
        <f t="shared" si="77"/>
        <v>#DIV/0!</v>
      </c>
      <c r="V307" s="299"/>
      <c r="W307" s="299"/>
      <c r="X307" s="299"/>
      <c r="Y307" s="299"/>
      <c r="Z307" s="299"/>
      <c r="AA307" s="299"/>
      <c r="AB307" s="415">
        <v>0.13900000000000001</v>
      </c>
      <c r="AC307" s="523">
        <f t="shared" si="78"/>
        <v>0</v>
      </c>
      <c r="AD307" s="571" t="s">
        <v>5199</v>
      </c>
      <c r="AE307" s="489" t="s">
        <v>662</v>
      </c>
      <c r="AF307" s="489" t="s">
        <v>626</v>
      </c>
      <c r="AG307" s="489" t="s">
        <v>627</v>
      </c>
    </row>
    <row r="308" spans="1:33" s="292" customFormat="1" ht="20.100000000000001" hidden="1" customHeight="1" thickBot="1">
      <c r="A308" s="296"/>
      <c r="B308" s="631"/>
      <c r="C308" s="301">
        <v>21290000</v>
      </c>
      <c r="D308" s="301"/>
      <c r="E308" s="290" t="s">
        <v>624</v>
      </c>
      <c r="F308" s="302">
        <v>2129</v>
      </c>
      <c r="G308" s="497" t="s">
        <v>5200</v>
      </c>
      <c r="H308" s="259" t="s">
        <v>5201</v>
      </c>
      <c r="I308" s="259" t="s">
        <v>663</v>
      </c>
      <c r="J308" s="519" t="s">
        <v>664</v>
      </c>
      <c r="K308" s="295" t="s">
        <v>269</v>
      </c>
      <c r="L308" s="295"/>
      <c r="M308" s="296">
        <v>6</v>
      </c>
      <c r="N308" s="296">
        <v>6</v>
      </c>
      <c r="O308" s="707">
        <v>36</v>
      </c>
      <c r="P308" s="297">
        <v>1904</v>
      </c>
      <c r="Q308" s="612">
        <f t="shared" si="48"/>
        <v>68544</v>
      </c>
      <c r="R308" s="387">
        <v>1485</v>
      </c>
      <c r="S308" s="616">
        <f t="shared" si="75"/>
        <v>53460</v>
      </c>
      <c r="T308" s="616">
        <f t="shared" si="76"/>
        <v>15084</v>
      </c>
      <c r="U308" s="617">
        <f t="shared" si="77"/>
        <v>0.22006302521008403</v>
      </c>
      <c r="V308" s="299"/>
      <c r="W308" s="299"/>
      <c r="X308" s="299"/>
      <c r="Y308" s="299"/>
      <c r="Z308" s="299"/>
      <c r="AA308" s="299"/>
      <c r="AB308" s="537">
        <v>0.29599999999999999</v>
      </c>
      <c r="AC308" s="385">
        <f t="shared" si="78"/>
        <v>10.656000000000001</v>
      </c>
      <c r="AD308" s="499" t="s">
        <v>5202</v>
      </c>
      <c r="AE308" s="489" t="s">
        <v>665</v>
      </c>
      <c r="AF308" s="489" t="s">
        <v>626</v>
      </c>
      <c r="AG308" s="489" t="s">
        <v>627</v>
      </c>
    </row>
    <row r="309" spans="1:33" s="292" customFormat="1" ht="20.100000000000001" hidden="1" customHeight="1" thickBot="1">
      <c r="A309" s="296"/>
      <c r="B309" s="631"/>
      <c r="C309" s="301">
        <v>21300000</v>
      </c>
      <c r="D309" s="301"/>
      <c r="E309" s="290" t="s">
        <v>624</v>
      </c>
      <c r="F309" s="302">
        <v>2130</v>
      </c>
      <c r="G309" s="497" t="s">
        <v>5203</v>
      </c>
      <c r="H309" s="259" t="s">
        <v>5204</v>
      </c>
      <c r="I309" s="259" t="s">
        <v>666</v>
      </c>
      <c r="J309" s="519" t="s">
        <v>667</v>
      </c>
      <c r="K309" s="295" t="s">
        <v>57</v>
      </c>
      <c r="L309" s="295"/>
      <c r="M309" s="296">
        <v>6</v>
      </c>
      <c r="N309" s="296">
        <v>6</v>
      </c>
      <c r="O309" s="707">
        <v>36</v>
      </c>
      <c r="P309" s="297">
        <v>1988</v>
      </c>
      <c r="Q309" s="612">
        <f t="shared" si="48"/>
        <v>71568</v>
      </c>
      <c r="R309" s="387">
        <v>1551</v>
      </c>
      <c r="S309" s="616">
        <f t="shared" si="75"/>
        <v>55836</v>
      </c>
      <c r="T309" s="616">
        <f t="shared" si="76"/>
        <v>15732</v>
      </c>
      <c r="U309" s="617">
        <f t="shared" si="77"/>
        <v>0.21981891348088531</v>
      </c>
      <c r="V309" s="299"/>
      <c r="W309" s="299"/>
      <c r="X309" s="299"/>
      <c r="Y309" s="299"/>
      <c r="Z309" s="299"/>
      <c r="AA309" s="299"/>
      <c r="AB309" s="537">
        <v>0.216</v>
      </c>
      <c r="AC309" s="385">
        <f t="shared" si="78"/>
        <v>7.7759999999999998</v>
      </c>
      <c r="AD309" s="571" t="s">
        <v>4257</v>
      </c>
      <c r="AE309" s="489" t="s">
        <v>668</v>
      </c>
      <c r="AF309" s="489" t="s">
        <v>626</v>
      </c>
      <c r="AG309" s="489" t="s">
        <v>669</v>
      </c>
    </row>
    <row r="310" spans="1:33" s="292" customFormat="1" ht="20.100000000000001" hidden="1" customHeight="1" thickBot="1">
      <c r="A310" s="296"/>
      <c r="B310" s="631"/>
      <c r="C310" s="301">
        <v>21310000</v>
      </c>
      <c r="D310" s="301"/>
      <c r="E310" s="290" t="s">
        <v>624</v>
      </c>
      <c r="F310" s="302">
        <v>2131</v>
      </c>
      <c r="G310" s="497" t="s">
        <v>5205</v>
      </c>
      <c r="H310" s="259" t="s">
        <v>5206</v>
      </c>
      <c r="I310" s="259" t="s">
        <v>670</v>
      </c>
      <c r="J310" s="519" t="s">
        <v>671</v>
      </c>
      <c r="K310" s="295" t="s">
        <v>63</v>
      </c>
      <c r="L310" s="295"/>
      <c r="M310" s="296">
        <v>6</v>
      </c>
      <c r="N310" s="296">
        <v>6</v>
      </c>
      <c r="O310" s="707">
        <v>36</v>
      </c>
      <c r="P310" s="297">
        <v>2051</v>
      </c>
      <c r="Q310" s="612">
        <f t="shared" si="48"/>
        <v>73836</v>
      </c>
      <c r="R310" s="387">
        <v>1600</v>
      </c>
      <c r="S310" s="616">
        <f t="shared" si="75"/>
        <v>57600</v>
      </c>
      <c r="T310" s="616">
        <f t="shared" si="76"/>
        <v>16236</v>
      </c>
      <c r="U310" s="617">
        <f t="shared" si="77"/>
        <v>0.21989273525109704</v>
      </c>
      <c r="V310" s="299"/>
      <c r="W310" s="299"/>
      <c r="X310" s="299"/>
      <c r="Y310" s="299">
        <f>V310*X310</f>
        <v>0</v>
      </c>
      <c r="Z310" s="299">
        <f>W310*X310</f>
        <v>0</v>
      </c>
      <c r="AA310" s="299"/>
      <c r="AB310" s="537">
        <v>6.4000000000000001E-2</v>
      </c>
      <c r="AC310" s="385">
        <f t="shared" si="78"/>
        <v>2.3039999999999998</v>
      </c>
      <c r="AD310" s="499" t="s">
        <v>4258</v>
      </c>
      <c r="AE310" s="489" t="s">
        <v>650</v>
      </c>
      <c r="AF310" s="489" t="s">
        <v>626</v>
      </c>
      <c r="AG310" s="489" t="s">
        <v>627</v>
      </c>
    </row>
    <row r="311" spans="1:33" s="292" customFormat="1" ht="20.100000000000001" hidden="1" customHeight="1" thickBot="1">
      <c r="A311" s="290"/>
      <c r="B311" s="638"/>
      <c r="C311" s="301"/>
      <c r="D311" s="301"/>
      <c r="E311" s="290" t="s">
        <v>624</v>
      </c>
      <c r="F311" s="302">
        <v>2079</v>
      </c>
      <c r="G311" s="497" t="s">
        <v>5207</v>
      </c>
      <c r="H311" s="259" t="s">
        <v>5208</v>
      </c>
      <c r="I311" s="259" t="s">
        <v>672</v>
      </c>
      <c r="J311" s="519" t="s">
        <v>673</v>
      </c>
      <c r="K311" s="295" t="s">
        <v>674</v>
      </c>
      <c r="L311" s="295"/>
      <c r="M311" s="296">
        <v>6</v>
      </c>
      <c r="N311" s="296">
        <v>6</v>
      </c>
      <c r="O311" s="707"/>
      <c r="P311" s="297">
        <v>2462</v>
      </c>
      <c r="Q311" s="612">
        <f t="shared" si="48"/>
        <v>0</v>
      </c>
      <c r="R311" s="387">
        <v>1920</v>
      </c>
      <c r="S311" s="616">
        <f t="shared" si="75"/>
        <v>0</v>
      </c>
      <c r="T311" s="616">
        <f t="shared" si="76"/>
        <v>0</v>
      </c>
      <c r="U311" s="617" t="e">
        <f t="shared" si="77"/>
        <v>#DIV/0!</v>
      </c>
      <c r="V311" s="299"/>
      <c r="W311" s="299"/>
      <c r="X311" s="299"/>
      <c r="Y311" s="299"/>
      <c r="Z311" s="299"/>
      <c r="AA311" s="299"/>
      <c r="AB311" s="539">
        <v>0.13700000000000001</v>
      </c>
      <c r="AC311" s="523">
        <f t="shared" ref="AC311:AC316" si="79">ROUND(O311*AB311,3)</f>
        <v>0</v>
      </c>
      <c r="AD311" s="571" t="s">
        <v>5209</v>
      </c>
      <c r="AE311" s="489" t="s">
        <v>675</v>
      </c>
      <c r="AF311" s="489" t="s">
        <v>626</v>
      </c>
      <c r="AG311" s="489" t="s">
        <v>627</v>
      </c>
    </row>
    <row r="312" spans="1:33" s="292" customFormat="1" ht="20.100000000000001" hidden="1" customHeight="1" thickBot="1">
      <c r="A312" s="290"/>
      <c r="B312" s="638"/>
      <c r="C312" s="301"/>
      <c r="D312" s="301"/>
      <c r="E312" s="290" t="s">
        <v>624</v>
      </c>
      <c r="F312" s="302">
        <v>2125</v>
      </c>
      <c r="G312" s="497" t="s">
        <v>5210</v>
      </c>
      <c r="H312" s="259" t="s">
        <v>5211</v>
      </c>
      <c r="I312" s="259" t="s">
        <v>676</v>
      </c>
      <c r="J312" s="343" t="s">
        <v>677</v>
      </c>
      <c r="K312" s="259" t="s">
        <v>674</v>
      </c>
      <c r="L312" s="295"/>
      <c r="M312" s="296">
        <v>6</v>
      </c>
      <c r="N312" s="296">
        <v>6</v>
      </c>
      <c r="O312" s="707"/>
      <c r="P312" s="297">
        <v>2462</v>
      </c>
      <c r="Q312" s="612">
        <f t="shared" si="48"/>
        <v>0</v>
      </c>
      <c r="R312" s="387">
        <v>1920</v>
      </c>
      <c r="S312" s="616">
        <f t="shared" si="75"/>
        <v>0</v>
      </c>
      <c r="T312" s="616">
        <f t="shared" si="76"/>
        <v>0</v>
      </c>
      <c r="U312" s="617" t="e">
        <f t="shared" si="77"/>
        <v>#DIV/0!</v>
      </c>
      <c r="V312" s="299"/>
      <c r="W312" s="299"/>
      <c r="X312" s="299"/>
      <c r="Y312" s="299"/>
      <c r="Z312" s="299"/>
      <c r="AA312" s="299"/>
      <c r="AB312" s="539">
        <v>0.114</v>
      </c>
      <c r="AC312" s="523">
        <f t="shared" si="79"/>
        <v>0</v>
      </c>
      <c r="AD312" s="571" t="s">
        <v>678</v>
      </c>
      <c r="AE312" s="489" t="s">
        <v>675</v>
      </c>
      <c r="AF312" s="489" t="s">
        <v>626</v>
      </c>
      <c r="AG312" s="489" t="s">
        <v>627</v>
      </c>
    </row>
    <row r="313" spans="1:33" s="292" customFormat="1" ht="20.100000000000001" hidden="1" customHeight="1" thickBot="1">
      <c r="A313" s="290"/>
      <c r="B313" s="638"/>
      <c r="C313" s="301"/>
      <c r="D313" s="301"/>
      <c r="E313" s="290" t="s">
        <v>624</v>
      </c>
      <c r="F313" s="302">
        <v>2238</v>
      </c>
      <c r="G313" s="497"/>
      <c r="H313" s="259" t="s">
        <v>5212</v>
      </c>
      <c r="I313" s="259"/>
      <c r="J313" s="343"/>
      <c r="K313" s="259" t="s">
        <v>679</v>
      </c>
      <c r="L313" s="295"/>
      <c r="M313" s="296">
        <v>6</v>
      </c>
      <c r="N313" s="296">
        <v>6</v>
      </c>
      <c r="O313" s="707"/>
      <c r="P313" s="297">
        <v>2051</v>
      </c>
      <c r="Q313" s="612">
        <f t="shared" si="48"/>
        <v>0</v>
      </c>
      <c r="R313" s="387">
        <v>1600</v>
      </c>
      <c r="S313" s="616">
        <f t="shared" si="75"/>
        <v>0</v>
      </c>
      <c r="T313" s="616">
        <f t="shared" si="76"/>
        <v>0</v>
      </c>
      <c r="U313" s="617" t="e">
        <f t="shared" si="77"/>
        <v>#DIV/0!</v>
      </c>
      <c r="V313" s="299"/>
      <c r="W313" s="299"/>
      <c r="X313" s="299"/>
      <c r="Y313" s="299"/>
      <c r="Z313" s="299"/>
      <c r="AA313" s="299"/>
      <c r="AB313" s="539">
        <v>0</v>
      </c>
      <c r="AC313" s="523">
        <f t="shared" si="79"/>
        <v>0</v>
      </c>
      <c r="AD313" s="571" t="s">
        <v>5213</v>
      </c>
      <c r="AE313" s="489"/>
      <c r="AF313" s="489"/>
      <c r="AG313" s="489"/>
    </row>
    <row r="314" spans="1:33" s="292" customFormat="1" ht="20.100000000000001" hidden="1" customHeight="1" thickBot="1">
      <c r="A314" s="296"/>
      <c r="B314" s="631"/>
      <c r="C314" s="301" t="s">
        <v>680</v>
      </c>
      <c r="D314" s="301"/>
      <c r="E314" s="290" t="s">
        <v>624</v>
      </c>
      <c r="F314" s="302">
        <v>2197</v>
      </c>
      <c r="G314" s="497"/>
      <c r="H314" s="259" t="s">
        <v>5214</v>
      </c>
      <c r="I314" s="720" t="s">
        <v>681</v>
      </c>
      <c r="J314" s="720" t="s">
        <v>682</v>
      </c>
      <c r="K314" s="708" t="s">
        <v>1429</v>
      </c>
      <c r="L314" s="525"/>
      <c r="M314" s="296">
        <v>6</v>
      </c>
      <c r="N314" s="296">
        <v>6</v>
      </c>
      <c r="O314" s="707"/>
      <c r="P314" s="297">
        <v>1350</v>
      </c>
      <c r="Q314" s="612">
        <f t="shared" si="48"/>
        <v>0</v>
      </c>
      <c r="R314" s="387">
        <v>1056</v>
      </c>
      <c r="S314" s="616">
        <f t="shared" si="75"/>
        <v>0</v>
      </c>
      <c r="T314" s="616">
        <f t="shared" si="76"/>
        <v>0</v>
      </c>
      <c r="U314" s="617" t="e">
        <f t="shared" si="77"/>
        <v>#DIV/0!</v>
      </c>
      <c r="V314" s="299"/>
      <c r="W314" s="299"/>
      <c r="X314" s="299"/>
      <c r="Y314" s="299"/>
      <c r="Z314" s="299"/>
      <c r="AA314" s="299"/>
      <c r="AB314" s="415">
        <v>7.1999999999999995E-2</v>
      </c>
      <c r="AC314" s="523">
        <f t="shared" si="79"/>
        <v>0</v>
      </c>
      <c r="AD314" s="571" t="s">
        <v>5215</v>
      </c>
      <c r="AE314" s="489" t="s">
        <v>683</v>
      </c>
      <c r="AF314" s="489" t="s">
        <v>626</v>
      </c>
      <c r="AG314" s="489" t="s">
        <v>627</v>
      </c>
    </row>
    <row r="315" spans="1:33" s="292" customFormat="1" ht="20.100000000000001" hidden="1" customHeight="1" thickBot="1">
      <c r="A315" s="296"/>
      <c r="B315" s="631"/>
      <c r="C315" s="301"/>
      <c r="D315" s="301"/>
      <c r="E315" s="290" t="s">
        <v>624</v>
      </c>
      <c r="F315" s="302">
        <v>2198</v>
      </c>
      <c r="G315" s="497"/>
      <c r="H315" s="259" t="s">
        <v>5216</v>
      </c>
      <c r="I315" s="720" t="s">
        <v>684</v>
      </c>
      <c r="J315" s="720" t="s">
        <v>685</v>
      </c>
      <c r="K315" s="259" t="s">
        <v>284</v>
      </c>
      <c r="L315" s="295"/>
      <c r="M315" s="296">
        <v>6</v>
      </c>
      <c r="N315" s="296">
        <v>6</v>
      </c>
      <c r="O315" s="707"/>
      <c r="P315" s="297">
        <v>1692</v>
      </c>
      <c r="Q315" s="612">
        <f t="shared" si="48"/>
        <v>0</v>
      </c>
      <c r="R315" s="387">
        <v>1320</v>
      </c>
      <c r="S315" s="616">
        <f t="shared" si="75"/>
        <v>0</v>
      </c>
      <c r="T315" s="616">
        <f t="shared" si="76"/>
        <v>0</v>
      </c>
      <c r="U315" s="617" t="e">
        <f t="shared" si="77"/>
        <v>#DIV/0!</v>
      </c>
      <c r="V315" s="299"/>
      <c r="W315" s="299"/>
      <c r="X315" s="299"/>
      <c r="Y315" s="299"/>
      <c r="Z315" s="299"/>
      <c r="AA315" s="299"/>
      <c r="AB315" s="415">
        <v>0.05</v>
      </c>
      <c r="AC315" s="523">
        <f t="shared" si="79"/>
        <v>0</v>
      </c>
      <c r="AD315" s="571" t="s">
        <v>686</v>
      </c>
      <c r="AE315" s="489" t="s">
        <v>687</v>
      </c>
      <c r="AF315" s="489" t="s">
        <v>626</v>
      </c>
      <c r="AG315" s="489" t="s">
        <v>627</v>
      </c>
    </row>
    <row r="316" spans="1:33" s="292" customFormat="1" ht="20.100000000000001" hidden="1" customHeight="1" thickBot="1">
      <c r="A316" s="290"/>
      <c r="B316" s="638"/>
      <c r="C316" s="289">
        <v>19150000</v>
      </c>
      <c r="D316" s="289"/>
      <c r="E316" s="290" t="s">
        <v>624</v>
      </c>
      <c r="F316" s="302">
        <v>1915</v>
      </c>
      <c r="G316" s="497"/>
      <c r="H316" s="259" t="s">
        <v>5217</v>
      </c>
      <c r="I316" s="259" t="s">
        <v>688</v>
      </c>
      <c r="J316" s="343" t="s">
        <v>689</v>
      </c>
      <c r="K316" s="708" t="s">
        <v>131</v>
      </c>
      <c r="L316" s="525"/>
      <c r="M316" s="296">
        <v>6</v>
      </c>
      <c r="N316" s="296">
        <v>6</v>
      </c>
      <c r="O316" s="707"/>
      <c r="P316" s="297">
        <v>314</v>
      </c>
      <c r="Q316" s="612">
        <f t="shared" si="48"/>
        <v>0</v>
      </c>
      <c r="R316" s="387">
        <v>245</v>
      </c>
      <c r="S316" s="616">
        <f t="shared" si="75"/>
        <v>0</v>
      </c>
      <c r="T316" s="616">
        <f t="shared" si="76"/>
        <v>0</v>
      </c>
      <c r="U316" s="617" t="e">
        <f t="shared" si="77"/>
        <v>#DIV/0!</v>
      </c>
      <c r="V316" s="299"/>
      <c r="W316" s="299"/>
      <c r="X316" s="299"/>
      <c r="Y316" s="299"/>
      <c r="Z316" s="299"/>
      <c r="AA316" s="299"/>
      <c r="AB316" s="537">
        <f>70.4/1000</f>
        <v>7.0400000000000004E-2</v>
      </c>
      <c r="AC316" s="385">
        <f t="shared" si="79"/>
        <v>0</v>
      </c>
      <c r="AD316" s="499" t="s">
        <v>690</v>
      </c>
      <c r="AE316" s="489" t="s">
        <v>691</v>
      </c>
      <c r="AF316" s="489" t="s">
        <v>626</v>
      </c>
      <c r="AG316" s="489" t="s">
        <v>627</v>
      </c>
    </row>
    <row r="317" spans="1:33" s="292" customFormat="1" ht="20.100000000000001" hidden="1" customHeight="1" thickBot="1">
      <c r="A317" s="296"/>
      <c r="B317" s="631"/>
      <c r="C317" s="289">
        <v>22000000</v>
      </c>
      <c r="D317" s="289"/>
      <c r="E317" s="290" t="s">
        <v>624</v>
      </c>
      <c r="F317" s="302">
        <v>2200</v>
      </c>
      <c r="G317" s="497"/>
      <c r="H317" s="259" t="s">
        <v>5218</v>
      </c>
      <c r="I317" s="259" t="s">
        <v>692</v>
      </c>
      <c r="J317" s="343" t="s">
        <v>693</v>
      </c>
      <c r="K317" s="708" t="s">
        <v>558</v>
      </c>
      <c r="L317" s="525"/>
      <c r="M317" s="296">
        <v>6</v>
      </c>
      <c r="N317" s="296">
        <v>6</v>
      </c>
      <c r="O317" s="707"/>
      <c r="P317" s="297">
        <v>2872</v>
      </c>
      <c r="Q317" s="612">
        <f t="shared" si="48"/>
        <v>0</v>
      </c>
      <c r="R317" s="387">
        <v>2240</v>
      </c>
      <c r="S317" s="616">
        <f t="shared" si="75"/>
        <v>0</v>
      </c>
      <c r="T317" s="616">
        <f t="shared" si="76"/>
        <v>0</v>
      </c>
      <c r="U317" s="617" t="e">
        <f t="shared" si="77"/>
        <v>#DIV/0!</v>
      </c>
      <c r="V317" s="299"/>
      <c r="W317" s="299"/>
      <c r="X317" s="712"/>
      <c r="Y317" s="299"/>
      <c r="Z317" s="299"/>
      <c r="AA317" s="299"/>
      <c r="AB317" s="721">
        <v>3.2000000000000001E-2</v>
      </c>
      <c r="AC317" s="385">
        <f>O317*AB317</f>
        <v>0</v>
      </c>
      <c r="AD317" s="499" t="s">
        <v>5219</v>
      </c>
      <c r="AE317" s="489" t="s">
        <v>675</v>
      </c>
      <c r="AF317" s="489" t="s">
        <v>626</v>
      </c>
      <c r="AG317" s="489" t="s">
        <v>627</v>
      </c>
    </row>
    <row r="318" spans="1:33" s="292" customFormat="1" ht="20.100000000000001" hidden="1" customHeight="1" thickBot="1">
      <c r="A318" s="290"/>
      <c r="B318" s="638"/>
      <c r="C318" s="289"/>
      <c r="D318" s="289"/>
      <c r="E318" s="290" t="s">
        <v>624</v>
      </c>
      <c r="F318" s="302">
        <v>2021</v>
      </c>
      <c r="G318" s="497" t="s">
        <v>5220</v>
      </c>
      <c r="H318" s="259" t="s">
        <v>5221</v>
      </c>
      <c r="I318" s="259" t="s">
        <v>694</v>
      </c>
      <c r="J318" s="343" t="s">
        <v>695</v>
      </c>
      <c r="K318" s="295" t="s">
        <v>277</v>
      </c>
      <c r="L318" s="295"/>
      <c r="M318" s="296">
        <v>6</v>
      </c>
      <c r="N318" s="296">
        <v>6</v>
      </c>
      <c r="O318" s="707"/>
      <c r="P318" s="297">
        <v>15590</v>
      </c>
      <c r="Q318" s="612">
        <f t="shared" si="48"/>
        <v>0</v>
      </c>
      <c r="R318" s="387">
        <v>12160</v>
      </c>
      <c r="S318" s="616">
        <f t="shared" si="75"/>
        <v>0</v>
      </c>
      <c r="T318" s="616">
        <f t="shared" si="76"/>
        <v>0</v>
      </c>
      <c r="U318" s="617" t="e">
        <f t="shared" si="77"/>
        <v>#DIV/0!</v>
      </c>
      <c r="V318" s="299"/>
      <c r="W318" s="299"/>
      <c r="X318" s="299"/>
      <c r="Y318" s="299"/>
      <c r="Z318" s="299"/>
      <c r="AA318" s="299"/>
      <c r="AB318" s="537">
        <v>0.45</v>
      </c>
      <c r="AC318" s="385">
        <f t="shared" ref="AC318:AC332" si="80">ROUND(O318*AB318,3)</f>
        <v>0</v>
      </c>
      <c r="AD318" s="571" t="s">
        <v>5222</v>
      </c>
      <c r="AE318" s="489" t="s">
        <v>696</v>
      </c>
      <c r="AF318" s="489" t="s">
        <v>626</v>
      </c>
      <c r="AG318" s="489" t="s">
        <v>627</v>
      </c>
    </row>
    <row r="319" spans="1:33" s="292" customFormat="1" ht="20.100000000000001" hidden="1" customHeight="1" thickBot="1">
      <c r="A319" s="290"/>
      <c r="B319" s="638"/>
      <c r="C319" s="289">
        <v>4937610123545</v>
      </c>
      <c r="D319" s="289"/>
      <c r="E319" s="290" t="s">
        <v>624</v>
      </c>
      <c r="F319" s="302"/>
      <c r="G319" s="497"/>
      <c r="H319" s="259" t="s">
        <v>4620</v>
      </c>
      <c r="I319" s="259" t="s">
        <v>697</v>
      </c>
      <c r="J319" s="343" t="s">
        <v>698</v>
      </c>
      <c r="K319" s="295" t="s">
        <v>49</v>
      </c>
      <c r="L319" s="295"/>
      <c r="M319" s="296"/>
      <c r="N319" s="296"/>
      <c r="O319" s="707"/>
      <c r="P319" s="297">
        <v>4103</v>
      </c>
      <c r="Q319" s="612">
        <f t="shared" si="48"/>
        <v>0</v>
      </c>
      <c r="R319" s="387">
        <v>3200</v>
      </c>
      <c r="S319" s="616">
        <f t="shared" si="75"/>
        <v>0</v>
      </c>
      <c r="T319" s="616">
        <f>Q319-S319</f>
        <v>0</v>
      </c>
      <c r="U319" s="617" t="e">
        <f>T319/Q319</f>
        <v>#DIV/0!</v>
      </c>
      <c r="V319" s="299"/>
      <c r="W319" s="299"/>
      <c r="X319" s="299"/>
      <c r="Y319" s="299"/>
      <c r="Z319" s="299"/>
      <c r="AA319" s="299"/>
      <c r="AB319" s="537"/>
      <c r="AC319" s="385">
        <f t="shared" si="80"/>
        <v>0</v>
      </c>
      <c r="AD319" s="571" t="s">
        <v>5223</v>
      </c>
      <c r="AE319" s="489" t="s">
        <v>665</v>
      </c>
      <c r="AF319" s="489" t="s">
        <v>626</v>
      </c>
      <c r="AG319" s="489" t="s">
        <v>627</v>
      </c>
    </row>
    <row r="320" spans="1:33" s="292" customFormat="1" ht="20.100000000000001" hidden="1" customHeight="1" thickBot="1">
      <c r="A320" s="290"/>
      <c r="B320" s="638"/>
      <c r="C320" s="289">
        <v>4937610123576</v>
      </c>
      <c r="D320" s="289"/>
      <c r="E320" s="290" t="s">
        <v>624</v>
      </c>
      <c r="F320" s="302"/>
      <c r="G320" s="497"/>
      <c r="H320" s="259" t="s">
        <v>5224</v>
      </c>
      <c r="I320" s="259" t="s">
        <v>700</v>
      </c>
      <c r="J320" s="343" t="s">
        <v>701</v>
      </c>
      <c r="K320" s="295" t="s">
        <v>162</v>
      </c>
      <c r="L320" s="295"/>
      <c r="M320" s="296"/>
      <c r="N320" s="296"/>
      <c r="O320" s="707">
        <v>12</v>
      </c>
      <c r="P320" s="297">
        <v>5333</v>
      </c>
      <c r="Q320" s="612">
        <f>O320*P320</f>
        <v>63996</v>
      </c>
      <c r="R320" s="387">
        <v>4160</v>
      </c>
      <c r="S320" s="616">
        <f>O320*R320</f>
        <v>49920</v>
      </c>
      <c r="T320" s="616">
        <f>Q320-S320</f>
        <v>14076</v>
      </c>
      <c r="U320" s="617">
        <f>T320/Q320</f>
        <v>0.21995124695293455</v>
      </c>
      <c r="V320" s="299"/>
      <c r="W320" s="299"/>
      <c r="X320" s="299"/>
      <c r="Y320" s="299"/>
      <c r="Z320" s="299"/>
      <c r="AA320" s="299"/>
      <c r="AB320" s="537"/>
      <c r="AC320" s="385">
        <f t="shared" si="80"/>
        <v>0</v>
      </c>
      <c r="AD320" s="571" t="s">
        <v>3926</v>
      </c>
      <c r="AE320" s="489" t="s">
        <v>696</v>
      </c>
      <c r="AF320" s="489" t="s">
        <v>626</v>
      </c>
      <c r="AG320" s="489" t="s">
        <v>627</v>
      </c>
    </row>
    <row r="321" spans="1:35" s="292" customFormat="1" ht="20.100000000000001" hidden="1" customHeight="1" thickBot="1">
      <c r="A321" s="290"/>
      <c r="B321" s="638"/>
      <c r="C321" s="289">
        <v>4937610123552</v>
      </c>
      <c r="D321" s="289"/>
      <c r="E321" s="290" t="s">
        <v>624</v>
      </c>
      <c r="F321" s="302"/>
      <c r="G321" s="497"/>
      <c r="H321" s="259" t="s">
        <v>5225</v>
      </c>
      <c r="I321" s="259" t="s">
        <v>703</v>
      </c>
      <c r="J321" s="343" t="s">
        <v>704</v>
      </c>
      <c r="K321" s="295" t="s">
        <v>57</v>
      </c>
      <c r="L321" s="295"/>
      <c r="M321" s="296"/>
      <c r="N321" s="296"/>
      <c r="O321" s="707">
        <v>12</v>
      </c>
      <c r="P321" s="297">
        <v>4103</v>
      </c>
      <c r="Q321" s="612">
        <f t="shared" si="48"/>
        <v>49236</v>
      </c>
      <c r="R321" s="387">
        <v>3200</v>
      </c>
      <c r="S321" s="616">
        <f t="shared" si="75"/>
        <v>38400</v>
      </c>
      <c r="T321" s="616">
        <f>Q321-S321</f>
        <v>10836</v>
      </c>
      <c r="U321" s="617">
        <f>T321/Q321</f>
        <v>0.22008286619546674</v>
      </c>
      <c r="V321" s="299"/>
      <c r="W321" s="299"/>
      <c r="X321" s="299"/>
      <c r="Y321" s="299"/>
      <c r="Z321" s="299"/>
      <c r="AA321" s="299"/>
      <c r="AB321" s="537"/>
      <c r="AC321" s="385">
        <f t="shared" si="80"/>
        <v>0</v>
      </c>
      <c r="AD321" s="571" t="s">
        <v>3927</v>
      </c>
      <c r="AE321" s="489" t="s">
        <v>668</v>
      </c>
      <c r="AF321" s="489" t="s">
        <v>626</v>
      </c>
      <c r="AG321" s="489" t="s">
        <v>669</v>
      </c>
    </row>
    <row r="322" spans="1:35" s="292" customFormat="1" ht="20.100000000000001" hidden="1" customHeight="1" thickBot="1">
      <c r="A322" s="290"/>
      <c r="B322" s="638"/>
      <c r="C322" s="289">
        <v>4937610123569</v>
      </c>
      <c r="D322" s="289"/>
      <c r="E322" s="290" t="s">
        <v>624</v>
      </c>
      <c r="F322" s="692">
        <v>2094</v>
      </c>
      <c r="G322" s="497"/>
      <c r="H322" s="259" t="s">
        <v>4621</v>
      </c>
      <c r="I322" s="259" t="s">
        <v>706</v>
      </c>
      <c r="J322" s="343" t="s">
        <v>707</v>
      </c>
      <c r="K322" s="295" t="s">
        <v>63</v>
      </c>
      <c r="L322" s="295"/>
      <c r="M322" s="296"/>
      <c r="N322" s="296"/>
      <c r="O322" s="707">
        <v>36</v>
      </c>
      <c r="P322" s="297">
        <v>4103</v>
      </c>
      <c r="Q322" s="520">
        <f t="shared" si="48"/>
        <v>147708</v>
      </c>
      <c r="R322" s="387">
        <v>3200</v>
      </c>
      <c r="S322" s="388">
        <f t="shared" si="75"/>
        <v>115200</v>
      </c>
      <c r="T322" s="388">
        <f>Q322-S322</f>
        <v>32508</v>
      </c>
      <c r="U322" s="389">
        <f>T322/Q322</f>
        <v>0.22008286619546674</v>
      </c>
      <c r="V322" s="299"/>
      <c r="W322" s="299"/>
      <c r="X322" s="299"/>
      <c r="Y322" s="299"/>
      <c r="Z322" s="299"/>
      <c r="AA322" s="299"/>
      <c r="AB322" s="537">
        <v>8.1000000000000003E-2</v>
      </c>
      <c r="AC322" s="385">
        <f t="shared" si="80"/>
        <v>2.9159999999999999</v>
      </c>
      <c r="AD322" s="571" t="s">
        <v>3928</v>
      </c>
      <c r="AE322" s="489" t="s">
        <v>650</v>
      </c>
      <c r="AF322" s="489" t="s">
        <v>626</v>
      </c>
      <c r="AG322" s="489" t="s">
        <v>627</v>
      </c>
    </row>
    <row r="323" spans="1:35" s="673" customFormat="1" ht="20.100000000000001" hidden="1" customHeight="1" thickBot="1">
      <c r="A323" s="627"/>
      <c r="B323" s="678"/>
      <c r="C323" s="624">
        <v>4937610122593</v>
      </c>
      <c r="D323" s="624"/>
      <c r="E323" s="622" t="s">
        <v>624</v>
      </c>
      <c r="F323" s="622">
        <v>2092</v>
      </c>
      <c r="G323" s="605"/>
      <c r="H323" s="713" t="s">
        <v>5226</v>
      </c>
      <c r="I323" s="713" t="s">
        <v>697</v>
      </c>
      <c r="J323" s="715" t="s">
        <v>698</v>
      </c>
      <c r="K323" s="680" t="s">
        <v>269</v>
      </c>
      <c r="L323" s="680"/>
      <c r="M323" s="627">
        <v>6</v>
      </c>
      <c r="N323" s="627">
        <v>6</v>
      </c>
      <c r="O323" s="707"/>
      <c r="P323" s="538">
        <v>4103</v>
      </c>
      <c r="Q323" s="606">
        <f t="shared" si="48"/>
        <v>0</v>
      </c>
      <c r="R323" s="722">
        <v>3200</v>
      </c>
      <c r="S323" s="606">
        <f t="shared" si="75"/>
        <v>0</v>
      </c>
      <c r="T323" s="606">
        <f t="shared" si="76"/>
        <v>0</v>
      </c>
      <c r="U323" s="608" t="e">
        <f t="shared" si="77"/>
        <v>#DIV/0!</v>
      </c>
      <c r="V323" s="628"/>
      <c r="W323" s="628"/>
      <c r="X323" s="628"/>
      <c r="Y323" s="628"/>
      <c r="Z323" s="628"/>
      <c r="AA323" s="628"/>
      <c r="AB323" s="723">
        <v>0.34</v>
      </c>
      <c r="AC323" s="706">
        <f t="shared" si="80"/>
        <v>0</v>
      </c>
      <c r="AD323" s="724" t="s">
        <v>699</v>
      </c>
      <c r="AE323" s="505" t="s">
        <v>3929</v>
      </c>
      <c r="AF323" s="505" t="s">
        <v>626</v>
      </c>
      <c r="AG323" s="505" t="s">
        <v>627</v>
      </c>
    </row>
    <row r="324" spans="1:35" s="673" customFormat="1" ht="20.100000000000001" hidden="1" customHeight="1" thickBot="1">
      <c r="A324" s="627"/>
      <c r="B324" s="678"/>
      <c r="C324" s="624">
        <v>4937610122623</v>
      </c>
      <c r="D324" s="624"/>
      <c r="E324" s="622" t="s">
        <v>624</v>
      </c>
      <c r="F324" s="622">
        <v>2095</v>
      </c>
      <c r="G324" s="605"/>
      <c r="H324" s="713" t="s">
        <v>5227</v>
      </c>
      <c r="I324" s="713" t="s">
        <v>700</v>
      </c>
      <c r="J324" s="715" t="s">
        <v>701</v>
      </c>
      <c r="K324" s="680" t="s">
        <v>558</v>
      </c>
      <c r="L324" s="680"/>
      <c r="M324" s="627">
        <v>6</v>
      </c>
      <c r="N324" s="627">
        <v>6</v>
      </c>
      <c r="O324" s="707"/>
      <c r="P324" s="538">
        <v>4923</v>
      </c>
      <c r="Q324" s="606">
        <f t="shared" si="48"/>
        <v>0</v>
      </c>
      <c r="R324" s="722">
        <v>3840</v>
      </c>
      <c r="S324" s="606">
        <f t="shared" si="75"/>
        <v>0</v>
      </c>
      <c r="T324" s="606">
        <f t="shared" si="76"/>
        <v>0</v>
      </c>
      <c r="U324" s="608" t="e">
        <f t="shared" si="77"/>
        <v>#DIV/0!</v>
      </c>
      <c r="V324" s="628"/>
      <c r="W324" s="628"/>
      <c r="X324" s="628"/>
      <c r="Y324" s="628"/>
      <c r="Z324" s="628"/>
      <c r="AA324" s="628"/>
      <c r="AB324" s="723">
        <v>0.1275</v>
      </c>
      <c r="AC324" s="706">
        <f t="shared" si="80"/>
        <v>0</v>
      </c>
      <c r="AD324" s="672" t="s">
        <v>702</v>
      </c>
      <c r="AE324" s="505" t="s">
        <v>696</v>
      </c>
      <c r="AF324" s="505" t="s">
        <v>626</v>
      </c>
      <c r="AG324" s="505" t="s">
        <v>627</v>
      </c>
    </row>
    <row r="325" spans="1:35" s="673" customFormat="1" ht="20.100000000000001" hidden="1" customHeight="1" thickBot="1">
      <c r="A325" s="627"/>
      <c r="B325" s="678"/>
      <c r="C325" s="624"/>
      <c r="D325" s="624"/>
      <c r="E325" s="622" t="s">
        <v>624</v>
      </c>
      <c r="F325" s="622">
        <v>2093</v>
      </c>
      <c r="G325" s="605"/>
      <c r="H325" s="625" t="s">
        <v>5228</v>
      </c>
      <c r="I325" s="625" t="s">
        <v>703</v>
      </c>
      <c r="J325" s="626" t="s">
        <v>704</v>
      </c>
      <c r="K325" s="625" t="s">
        <v>57</v>
      </c>
      <c r="L325" s="625"/>
      <c r="M325" s="627">
        <v>6</v>
      </c>
      <c r="N325" s="627">
        <v>6</v>
      </c>
      <c r="O325" s="707"/>
      <c r="P325" s="538">
        <v>4103</v>
      </c>
      <c r="Q325" s="606">
        <f t="shared" si="48"/>
        <v>0</v>
      </c>
      <c r="R325" s="722">
        <v>3200</v>
      </c>
      <c r="S325" s="606">
        <f t="shared" si="75"/>
        <v>0</v>
      </c>
      <c r="T325" s="606">
        <f t="shared" si="76"/>
        <v>0</v>
      </c>
      <c r="U325" s="608" t="e">
        <f t="shared" si="77"/>
        <v>#DIV/0!</v>
      </c>
      <c r="V325" s="628"/>
      <c r="W325" s="628"/>
      <c r="X325" s="628"/>
      <c r="Y325" s="628">
        <f>V325*X325</f>
        <v>0</v>
      </c>
      <c r="Z325" s="628">
        <f>W325*X325</f>
        <v>0</v>
      </c>
      <c r="AA325" s="628"/>
      <c r="AB325" s="725">
        <v>0.27200000000000002</v>
      </c>
      <c r="AC325" s="706">
        <f t="shared" si="80"/>
        <v>0</v>
      </c>
      <c r="AD325" s="724" t="s">
        <v>705</v>
      </c>
      <c r="AE325" s="505" t="s">
        <v>668</v>
      </c>
      <c r="AF325" s="505" t="s">
        <v>626</v>
      </c>
      <c r="AG325" s="505" t="s">
        <v>669</v>
      </c>
      <c r="AI325" s="673">
        <v>134.91999999999999</v>
      </c>
    </row>
    <row r="326" spans="1:35" s="673" customFormat="1" ht="20.100000000000001" hidden="1" customHeight="1" thickBot="1">
      <c r="A326" s="627"/>
      <c r="B326" s="678"/>
      <c r="C326" s="624">
        <v>4937610122616</v>
      </c>
      <c r="D326" s="624"/>
      <c r="E326" s="622" t="s">
        <v>624</v>
      </c>
      <c r="F326" s="622">
        <v>2094</v>
      </c>
      <c r="G326" s="605"/>
      <c r="H326" s="713" t="s">
        <v>5229</v>
      </c>
      <c r="I326" s="713" t="s">
        <v>706</v>
      </c>
      <c r="J326" s="715" t="s">
        <v>707</v>
      </c>
      <c r="K326" s="680" t="s">
        <v>63</v>
      </c>
      <c r="L326" s="680"/>
      <c r="M326" s="627">
        <v>6</v>
      </c>
      <c r="N326" s="627">
        <v>6</v>
      </c>
      <c r="O326" s="707"/>
      <c r="P326" s="538">
        <v>4103</v>
      </c>
      <c r="Q326" s="606">
        <f>O326*P326</f>
        <v>0</v>
      </c>
      <c r="R326" s="722">
        <v>3200</v>
      </c>
      <c r="S326" s="606">
        <f t="shared" si="75"/>
        <v>0</v>
      </c>
      <c r="T326" s="606">
        <f t="shared" si="76"/>
        <v>0</v>
      </c>
      <c r="U326" s="608" t="e">
        <f t="shared" si="77"/>
        <v>#DIV/0!</v>
      </c>
      <c r="V326" s="628"/>
      <c r="W326" s="628"/>
      <c r="X326" s="628"/>
      <c r="Y326" s="628"/>
      <c r="Z326" s="628"/>
      <c r="AA326" s="628"/>
      <c r="AB326" s="723">
        <v>0.13100000000000001</v>
      </c>
      <c r="AC326" s="706">
        <f t="shared" si="80"/>
        <v>0</v>
      </c>
      <c r="AD326" s="672" t="s">
        <v>708</v>
      </c>
      <c r="AE326" s="505" t="s">
        <v>650</v>
      </c>
      <c r="AF326" s="505" t="s">
        <v>626</v>
      </c>
      <c r="AG326" s="505" t="s">
        <v>627</v>
      </c>
    </row>
    <row r="327" spans="1:35" s="292" customFormat="1" ht="20.100000000000001" hidden="1" customHeight="1" thickBot="1">
      <c r="A327" s="296"/>
      <c r="B327" s="631"/>
      <c r="C327" s="301">
        <v>22230000</v>
      </c>
      <c r="D327" s="301"/>
      <c r="E327" s="290" t="s">
        <v>624</v>
      </c>
      <c r="F327" s="290">
        <v>2013</v>
      </c>
      <c r="G327" s="305" t="s">
        <v>5230</v>
      </c>
      <c r="H327" s="295" t="s">
        <v>5231</v>
      </c>
      <c r="I327" s="295" t="s">
        <v>709</v>
      </c>
      <c r="J327" s="519" t="s">
        <v>710</v>
      </c>
      <c r="K327" s="295" t="s">
        <v>49</v>
      </c>
      <c r="L327" s="295"/>
      <c r="M327" s="296">
        <v>6</v>
      </c>
      <c r="N327" s="296">
        <v>6</v>
      </c>
      <c r="O327" s="707"/>
      <c r="P327" s="297">
        <v>2051</v>
      </c>
      <c r="Q327" s="612">
        <f t="shared" ref="Q327:Q395" si="81">O327*P327</f>
        <v>0</v>
      </c>
      <c r="R327" s="387">
        <v>1600</v>
      </c>
      <c r="S327" s="616">
        <f t="shared" si="75"/>
        <v>0</v>
      </c>
      <c r="T327" s="616">
        <f t="shared" si="76"/>
        <v>0</v>
      </c>
      <c r="U327" s="617" t="e">
        <f t="shared" si="77"/>
        <v>#DIV/0!</v>
      </c>
      <c r="V327" s="299"/>
      <c r="W327" s="299"/>
      <c r="X327" s="299"/>
      <c r="Y327" s="299">
        <f>V327*X327</f>
        <v>0</v>
      </c>
      <c r="Z327" s="299">
        <f>W327*X327</f>
        <v>0</v>
      </c>
      <c r="AA327" s="299"/>
      <c r="AB327" s="415">
        <v>0.32100000000000001</v>
      </c>
      <c r="AC327" s="523">
        <f t="shared" si="80"/>
        <v>0</v>
      </c>
      <c r="AD327" s="571" t="s">
        <v>711</v>
      </c>
      <c r="AE327" s="489" t="s">
        <v>665</v>
      </c>
      <c r="AF327" s="489" t="s">
        <v>626</v>
      </c>
      <c r="AG327" s="489" t="s">
        <v>627</v>
      </c>
      <c r="AI327" s="292">
        <v>127</v>
      </c>
    </row>
    <row r="328" spans="1:35" s="292" customFormat="1" ht="20.100000000000001" hidden="1" customHeight="1" thickBot="1">
      <c r="A328" s="296"/>
      <c r="B328" s="631"/>
      <c r="C328" s="301">
        <v>22240000</v>
      </c>
      <c r="D328" s="301"/>
      <c r="E328" s="290" t="s">
        <v>624</v>
      </c>
      <c r="F328" s="290">
        <v>2014</v>
      </c>
      <c r="G328" s="305" t="s">
        <v>5232</v>
      </c>
      <c r="H328" s="295" t="s">
        <v>5233</v>
      </c>
      <c r="I328" s="295" t="s">
        <v>712</v>
      </c>
      <c r="J328" s="519" t="s">
        <v>713</v>
      </c>
      <c r="K328" s="295" t="s">
        <v>57</v>
      </c>
      <c r="L328" s="295"/>
      <c r="M328" s="296">
        <v>6</v>
      </c>
      <c r="N328" s="296">
        <v>6</v>
      </c>
      <c r="O328" s="707"/>
      <c r="P328" s="297">
        <v>2462</v>
      </c>
      <c r="Q328" s="612">
        <f t="shared" si="81"/>
        <v>0</v>
      </c>
      <c r="R328" s="387">
        <v>1920</v>
      </c>
      <c r="S328" s="616">
        <f t="shared" si="75"/>
        <v>0</v>
      </c>
      <c r="T328" s="616">
        <f t="shared" si="76"/>
        <v>0</v>
      </c>
      <c r="U328" s="617" t="e">
        <f t="shared" si="77"/>
        <v>#DIV/0!</v>
      </c>
      <c r="V328" s="299"/>
      <c r="W328" s="299"/>
      <c r="X328" s="299"/>
      <c r="Y328" s="299">
        <f>V328*X328</f>
        <v>0</v>
      </c>
      <c r="Z328" s="299">
        <f>W328*X328</f>
        <v>0</v>
      </c>
      <c r="AA328" s="299"/>
      <c r="AB328" s="415">
        <v>0.24</v>
      </c>
      <c r="AC328" s="523">
        <f t="shared" si="80"/>
        <v>0</v>
      </c>
      <c r="AD328" s="499" t="s">
        <v>714</v>
      </c>
      <c r="AE328" s="489" t="s">
        <v>4488</v>
      </c>
      <c r="AF328" s="489" t="s">
        <v>626</v>
      </c>
      <c r="AG328" s="489" t="s">
        <v>669</v>
      </c>
      <c r="AI328" s="292">
        <v>233</v>
      </c>
    </row>
    <row r="329" spans="1:35" s="292" customFormat="1" ht="20.100000000000001" hidden="1" customHeight="1" thickBot="1">
      <c r="A329" s="296"/>
      <c r="B329" s="631"/>
      <c r="C329" s="289">
        <v>22250000</v>
      </c>
      <c r="D329" s="289"/>
      <c r="E329" s="290" t="s">
        <v>624</v>
      </c>
      <c r="F329" s="290">
        <v>2015</v>
      </c>
      <c r="G329" s="305" t="s">
        <v>5234</v>
      </c>
      <c r="H329" s="295" t="s">
        <v>5235</v>
      </c>
      <c r="I329" s="295" t="s">
        <v>715</v>
      </c>
      <c r="J329" s="519" t="s">
        <v>716</v>
      </c>
      <c r="K329" s="295" t="s">
        <v>63</v>
      </c>
      <c r="L329" s="295"/>
      <c r="M329" s="296">
        <v>6</v>
      </c>
      <c r="N329" s="296">
        <v>6</v>
      </c>
      <c r="O329" s="707"/>
      <c r="P329" s="297">
        <v>2462</v>
      </c>
      <c r="Q329" s="612">
        <f t="shared" si="81"/>
        <v>0</v>
      </c>
      <c r="R329" s="387">
        <v>1920</v>
      </c>
      <c r="S329" s="616">
        <f t="shared" si="75"/>
        <v>0</v>
      </c>
      <c r="T329" s="616">
        <f t="shared" si="76"/>
        <v>0</v>
      </c>
      <c r="U329" s="617" t="e">
        <f t="shared" si="77"/>
        <v>#DIV/0!</v>
      </c>
      <c r="V329" s="299"/>
      <c r="W329" s="299"/>
      <c r="X329" s="299"/>
      <c r="Y329" s="299">
        <f>V329*X329</f>
        <v>0</v>
      </c>
      <c r="Z329" s="299">
        <f>W329*X329</f>
        <v>0</v>
      </c>
      <c r="AA329" s="299"/>
      <c r="AB329" s="537">
        <v>0.13500000000000001</v>
      </c>
      <c r="AC329" s="385">
        <f t="shared" si="80"/>
        <v>0</v>
      </c>
      <c r="AD329" s="571" t="s">
        <v>717</v>
      </c>
      <c r="AE329" s="489" t="s">
        <v>650</v>
      </c>
      <c r="AF329" s="489" t="s">
        <v>626</v>
      </c>
      <c r="AG329" s="489" t="s">
        <v>627</v>
      </c>
      <c r="AI329" s="292">
        <v>131.5</v>
      </c>
    </row>
    <row r="330" spans="1:35" s="292" customFormat="1" ht="20.100000000000001" hidden="1" customHeight="1" thickBot="1">
      <c r="A330" s="296"/>
      <c r="B330" s="631"/>
      <c r="C330" s="289"/>
      <c r="D330" s="289"/>
      <c r="E330" s="290" t="s">
        <v>624</v>
      </c>
      <c r="F330" s="290">
        <v>2001</v>
      </c>
      <c r="G330" s="305" t="s">
        <v>5236</v>
      </c>
      <c r="H330" s="295" t="s">
        <v>5237</v>
      </c>
      <c r="I330" s="295" t="s">
        <v>718</v>
      </c>
      <c r="J330" s="519" t="s">
        <v>719</v>
      </c>
      <c r="K330" s="295" t="s">
        <v>36</v>
      </c>
      <c r="L330" s="295"/>
      <c r="M330" s="296">
        <v>6</v>
      </c>
      <c r="N330" s="296">
        <v>6</v>
      </c>
      <c r="O330" s="707">
        <v>30</v>
      </c>
      <c r="P330" s="297">
        <v>1269</v>
      </c>
      <c r="Q330" s="612">
        <f t="shared" si="81"/>
        <v>38070</v>
      </c>
      <c r="R330" s="387">
        <v>990</v>
      </c>
      <c r="S330" s="616">
        <f t="shared" si="75"/>
        <v>29700</v>
      </c>
      <c r="T330" s="616">
        <f t="shared" si="76"/>
        <v>8370</v>
      </c>
      <c r="U330" s="617">
        <f t="shared" si="77"/>
        <v>0.21985815602836881</v>
      </c>
      <c r="V330" s="299"/>
      <c r="W330" s="299"/>
      <c r="X330" s="299"/>
      <c r="Y330" s="299">
        <f>V330*X330</f>
        <v>0</v>
      </c>
      <c r="Z330" s="299">
        <f>W330*X330</f>
        <v>0</v>
      </c>
      <c r="AA330" s="299"/>
      <c r="AB330" s="539">
        <v>0.128</v>
      </c>
      <c r="AC330" s="523">
        <f t="shared" si="80"/>
        <v>3.84</v>
      </c>
      <c r="AD330" s="499" t="s">
        <v>5238</v>
      </c>
      <c r="AE330" s="489" t="s">
        <v>656</v>
      </c>
      <c r="AF330" s="489" t="s">
        <v>626</v>
      </c>
      <c r="AG330" s="489" t="s">
        <v>627</v>
      </c>
      <c r="AI330" s="292">
        <v>97.31</v>
      </c>
    </row>
    <row r="331" spans="1:35" s="292" customFormat="1" ht="20.100000000000001" hidden="1" customHeight="1" thickBot="1">
      <c r="A331" s="296"/>
      <c r="B331" s="631"/>
      <c r="C331" s="289">
        <v>22200000</v>
      </c>
      <c r="D331" s="289"/>
      <c r="E331" s="290" t="s">
        <v>624</v>
      </c>
      <c r="F331" s="290">
        <v>2002</v>
      </c>
      <c r="G331" s="305" t="s">
        <v>5239</v>
      </c>
      <c r="H331" s="295" t="s">
        <v>5240</v>
      </c>
      <c r="I331" s="295" t="s">
        <v>720</v>
      </c>
      <c r="J331" s="519" t="s">
        <v>721</v>
      </c>
      <c r="K331" s="295" t="s">
        <v>107</v>
      </c>
      <c r="L331" s="295"/>
      <c r="M331" s="296">
        <v>6</v>
      </c>
      <c r="N331" s="296">
        <v>6</v>
      </c>
      <c r="O331" s="707">
        <v>36</v>
      </c>
      <c r="P331" s="297">
        <v>1269</v>
      </c>
      <c r="Q331" s="612">
        <f t="shared" si="81"/>
        <v>45684</v>
      </c>
      <c r="R331" s="387">
        <v>990</v>
      </c>
      <c r="S331" s="616">
        <f t="shared" si="75"/>
        <v>35640</v>
      </c>
      <c r="T331" s="616">
        <f t="shared" si="76"/>
        <v>10044</v>
      </c>
      <c r="U331" s="617">
        <f t="shared" si="77"/>
        <v>0.21985815602836881</v>
      </c>
      <c r="V331" s="299"/>
      <c r="W331" s="299"/>
      <c r="X331" s="299"/>
      <c r="Y331" s="299"/>
      <c r="Z331" s="299"/>
      <c r="AA331" s="299"/>
      <c r="AB331" s="726">
        <v>0.29099999999999998</v>
      </c>
      <c r="AC331" s="523">
        <f t="shared" si="80"/>
        <v>10.476000000000001</v>
      </c>
      <c r="AD331" s="571" t="s">
        <v>5241</v>
      </c>
      <c r="AE331" s="489" t="s">
        <v>722</v>
      </c>
      <c r="AF331" s="489" t="s">
        <v>626</v>
      </c>
      <c r="AG331" s="489" t="s">
        <v>627</v>
      </c>
      <c r="AI331" s="292">
        <v>30.4</v>
      </c>
    </row>
    <row r="332" spans="1:35" s="292" customFormat="1" ht="20.100000000000001" hidden="1" customHeight="1" thickBot="1">
      <c r="A332" s="296"/>
      <c r="B332" s="631"/>
      <c r="C332" s="289">
        <v>20500000</v>
      </c>
      <c r="D332" s="289"/>
      <c r="E332" s="290" t="s">
        <v>624</v>
      </c>
      <c r="F332" s="290">
        <v>2050</v>
      </c>
      <c r="G332" s="305"/>
      <c r="H332" s="295" t="s">
        <v>5242</v>
      </c>
      <c r="I332" s="295" t="s">
        <v>723</v>
      </c>
      <c r="J332" s="519" t="s">
        <v>724</v>
      </c>
      <c r="K332" s="295" t="s">
        <v>43</v>
      </c>
      <c r="L332" s="295"/>
      <c r="M332" s="296">
        <v>6</v>
      </c>
      <c r="N332" s="296">
        <v>6</v>
      </c>
      <c r="O332" s="707">
        <v>120</v>
      </c>
      <c r="P332" s="297">
        <v>1269</v>
      </c>
      <c r="Q332" s="612">
        <f t="shared" si="81"/>
        <v>152280</v>
      </c>
      <c r="R332" s="387">
        <v>990</v>
      </c>
      <c r="S332" s="616">
        <f t="shared" si="75"/>
        <v>118800</v>
      </c>
      <c r="T332" s="616">
        <f t="shared" si="76"/>
        <v>33480</v>
      </c>
      <c r="U332" s="617">
        <f>T332/Q332</f>
        <v>0.21985815602836881</v>
      </c>
      <c r="V332" s="299"/>
      <c r="W332" s="299"/>
      <c r="X332" s="299"/>
      <c r="Y332" s="299"/>
      <c r="Z332" s="299"/>
      <c r="AA332" s="299"/>
      <c r="AB332" s="415">
        <v>0.13600000000000001</v>
      </c>
      <c r="AC332" s="523">
        <f t="shared" si="80"/>
        <v>16.32</v>
      </c>
      <c r="AD332" s="499" t="s">
        <v>4259</v>
      </c>
      <c r="AE332" s="489" t="s">
        <v>725</v>
      </c>
      <c r="AF332" s="489" t="s">
        <v>626</v>
      </c>
      <c r="AG332" s="489" t="s">
        <v>627</v>
      </c>
      <c r="AI332" s="292">
        <v>152.93</v>
      </c>
    </row>
    <row r="333" spans="1:35" s="292" customFormat="1" ht="20.100000000000001" hidden="1" customHeight="1" thickBot="1">
      <c r="A333" s="290"/>
      <c r="B333" s="638"/>
      <c r="C333" s="289"/>
      <c r="D333" s="289"/>
      <c r="E333" s="290" t="s">
        <v>624</v>
      </c>
      <c r="F333" s="290"/>
      <c r="G333" s="305"/>
      <c r="H333" s="295" t="s">
        <v>5243</v>
      </c>
      <c r="I333" s="295"/>
      <c r="J333" s="519"/>
      <c r="K333" s="295" t="s">
        <v>49</v>
      </c>
      <c r="L333" s="295"/>
      <c r="M333" s="296">
        <v>6</v>
      </c>
      <c r="N333" s="296">
        <v>6</v>
      </c>
      <c r="O333" s="707"/>
      <c r="P333" s="297">
        <v>5579</v>
      </c>
      <c r="Q333" s="612">
        <f t="shared" si="81"/>
        <v>0</v>
      </c>
      <c r="R333" s="387">
        <v>4352</v>
      </c>
      <c r="S333" s="616">
        <f t="shared" si="75"/>
        <v>0</v>
      </c>
      <c r="T333" s="616">
        <f t="shared" si="76"/>
        <v>0</v>
      </c>
      <c r="U333" s="617" t="e">
        <f t="shared" si="77"/>
        <v>#DIV/0!</v>
      </c>
      <c r="V333" s="299"/>
      <c r="W333" s="299"/>
      <c r="X333" s="299"/>
      <c r="Y333" s="299"/>
      <c r="Z333" s="299"/>
      <c r="AA333" s="299"/>
      <c r="AB333" s="539">
        <v>0</v>
      </c>
      <c r="AC333" s="523">
        <f t="shared" ref="AC333:AC340" si="82">ROUND(O333*AB333,3)</f>
        <v>0</v>
      </c>
      <c r="AD333" s="571" t="s">
        <v>5244</v>
      </c>
      <c r="AE333" s="489"/>
      <c r="AF333" s="489"/>
      <c r="AG333" s="489"/>
      <c r="AI333" s="292">
        <v>255.5</v>
      </c>
    </row>
    <row r="334" spans="1:35" s="292" customFormat="1" ht="20.100000000000001" hidden="1" customHeight="1" thickBot="1">
      <c r="A334" s="290"/>
      <c r="B334" s="638"/>
      <c r="C334" s="289"/>
      <c r="D334" s="289"/>
      <c r="E334" s="290" t="s">
        <v>624</v>
      </c>
      <c r="F334" s="290"/>
      <c r="G334" s="305"/>
      <c r="H334" s="295" t="s">
        <v>5245</v>
      </c>
      <c r="I334" s="295"/>
      <c r="J334" s="519"/>
      <c r="K334" s="295" t="s">
        <v>57</v>
      </c>
      <c r="L334" s="295"/>
      <c r="M334" s="296">
        <v>6</v>
      </c>
      <c r="N334" s="296">
        <v>6</v>
      </c>
      <c r="O334" s="707"/>
      <c r="P334" s="297">
        <v>6359</v>
      </c>
      <c r="Q334" s="612">
        <f t="shared" si="81"/>
        <v>0</v>
      </c>
      <c r="R334" s="387">
        <v>4960</v>
      </c>
      <c r="S334" s="616">
        <f t="shared" si="75"/>
        <v>0</v>
      </c>
      <c r="T334" s="616">
        <f t="shared" si="76"/>
        <v>0</v>
      </c>
      <c r="U334" s="617" t="e">
        <f t="shared" si="77"/>
        <v>#DIV/0!</v>
      </c>
      <c r="V334" s="299"/>
      <c r="W334" s="299"/>
      <c r="X334" s="299"/>
      <c r="Y334" s="299"/>
      <c r="Z334" s="299"/>
      <c r="AA334" s="299"/>
      <c r="AB334" s="539">
        <v>0</v>
      </c>
      <c r="AC334" s="523">
        <f t="shared" si="82"/>
        <v>0</v>
      </c>
      <c r="AD334" s="571" t="s">
        <v>5246</v>
      </c>
      <c r="AE334" s="489"/>
      <c r="AF334" s="489"/>
      <c r="AG334" s="489"/>
      <c r="AI334" s="292">
        <v>205.89</v>
      </c>
    </row>
    <row r="335" spans="1:35" s="292" customFormat="1" ht="20.100000000000001" hidden="1" customHeight="1" thickBot="1">
      <c r="A335" s="290"/>
      <c r="B335" s="638"/>
      <c r="C335" s="289"/>
      <c r="D335" s="289"/>
      <c r="E335" s="290" t="s">
        <v>624</v>
      </c>
      <c r="F335" s="290"/>
      <c r="G335" s="305"/>
      <c r="H335" s="259" t="s">
        <v>5247</v>
      </c>
      <c r="I335" s="295"/>
      <c r="J335" s="519"/>
      <c r="K335" s="295" t="s">
        <v>298</v>
      </c>
      <c r="L335" s="295"/>
      <c r="M335" s="296">
        <v>6</v>
      </c>
      <c r="N335" s="296">
        <v>6</v>
      </c>
      <c r="O335" s="707"/>
      <c r="P335" s="297">
        <v>449</v>
      </c>
      <c r="Q335" s="612">
        <f t="shared" si="81"/>
        <v>0</v>
      </c>
      <c r="R335" s="387">
        <v>350</v>
      </c>
      <c r="S335" s="616">
        <f t="shared" si="75"/>
        <v>0</v>
      </c>
      <c r="T335" s="616">
        <f t="shared" si="76"/>
        <v>0</v>
      </c>
      <c r="U335" s="617" t="e">
        <f t="shared" si="77"/>
        <v>#DIV/0!</v>
      </c>
      <c r="V335" s="299"/>
      <c r="W335" s="299"/>
      <c r="X335" s="299"/>
      <c r="Y335" s="299"/>
      <c r="Z335" s="299"/>
      <c r="AA335" s="299"/>
      <c r="AB335" s="539">
        <v>0</v>
      </c>
      <c r="AC335" s="523">
        <f t="shared" si="82"/>
        <v>0</v>
      </c>
      <c r="AD335" s="1127" t="s">
        <v>726</v>
      </c>
      <c r="AE335" s="489"/>
      <c r="AF335" s="489"/>
      <c r="AG335" s="489"/>
      <c r="AI335" s="292">
        <v>81.5</v>
      </c>
    </row>
    <row r="336" spans="1:35" s="292" customFormat="1" ht="20.100000000000001" hidden="1" customHeight="1" thickBot="1">
      <c r="A336" s="290"/>
      <c r="B336" s="638"/>
      <c r="C336" s="289"/>
      <c r="D336" s="289"/>
      <c r="E336" s="290" t="s">
        <v>624</v>
      </c>
      <c r="F336" s="302"/>
      <c r="G336" s="497"/>
      <c r="H336" s="259" t="s">
        <v>5248</v>
      </c>
      <c r="I336" s="259"/>
      <c r="J336" s="343"/>
      <c r="K336" s="295" t="s">
        <v>298</v>
      </c>
      <c r="L336" s="295"/>
      <c r="M336" s="296">
        <v>6</v>
      </c>
      <c r="N336" s="296">
        <v>6</v>
      </c>
      <c r="O336" s="707"/>
      <c r="P336" s="297">
        <v>686</v>
      </c>
      <c r="Q336" s="612">
        <f t="shared" si="81"/>
        <v>0</v>
      </c>
      <c r="R336" s="387">
        <v>535</v>
      </c>
      <c r="S336" s="616">
        <f t="shared" si="75"/>
        <v>0</v>
      </c>
      <c r="T336" s="616">
        <f t="shared" si="76"/>
        <v>0</v>
      </c>
      <c r="U336" s="617" t="e">
        <f t="shared" si="77"/>
        <v>#DIV/0!</v>
      </c>
      <c r="V336" s="299"/>
      <c r="W336" s="299"/>
      <c r="X336" s="299"/>
      <c r="Y336" s="299"/>
      <c r="Z336" s="299"/>
      <c r="AA336" s="299"/>
      <c r="AB336" s="539">
        <v>0</v>
      </c>
      <c r="AC336" s="523">
        <f t="shared" si="82"/>
        <v>0</v>
      </c>
      <c r="AD336" s="1127"/>
      <c r="AE336" s="489"/>
      <c r="AF336" s="489"/>
      <c r="AG336" s="489"/>
      <c r="AI336" s="292">
        <v>169.45</v>
      </c>
    </row>
    <row r="337" spans="1:35" s="292" customFormat="1" ht="20.100000000000001" hidden="1" customHeight="1" thickBot="1">
      <c r="A337" s="296"/>
      <c r="B337" s="631"/>
      <c r="C337" s="289">
        <v>22690000</v>
      </c>
      <c r="D337" s="289"/>
      <c r="E337" s="290" t="s">
        <v>624</v>
      </c>
      <c r="F337" s="302" t="s">
        <v>736</v>
      </c>
      <c r="G337" s="497"/>
      <c r="H337" s="259" t="s">
        <v>5249</v>
      </c>
      <c r="I337" s="259" t="s">
        <v>727</v>
      </c>
      <c r="J337" s="343" t="s">
        <v>728</v>
      </c>
      <c r="K337" s="295" t="s">
        <v>49</v>
      </c>
      <c r="L337" s="295"/>
      <c r="M337" s="296">
        <v>6</v>
      </c>
      <c r="N337" s="296">
        <v>6</v>
      </c>
      <c r="O337" s="707"/>
      <c r="P337" s="297">
        <v>2051</v>
      </c>
      <c r="Q337" s="612">
        <f t="shared" si="81"/>
        <v>0</v>
      </c>
      <c r="R337" s="387">
        <v>1600</v>
      </c>
      <c r="S337" s="616">
        <f t="shared" si="75"/>
        <v>0</v>
      </c>
      <c r="T337" s="616">
        <f t="shared" si="76"/>
        <v>0</v>
      </c>
      <c r="U337" s="617" t="e">
        <f t="shared" si="77"/>
        <v>#DIV/0!</v>
      </c>
      <c r="V337" s="299"/>
      <c r="W337" s="299"/>
      <c r="X337" s="299"/>
      <c r="Y337" s="299">
        <f>V337*X337</f>
        <v>0</v>
      </c>
      <c r="Z337" s="299">
        <f>W337*X337</f>
        <v>0</v>
      </c>
      <c r="AA337" s="299"/>
      <c r="AB337" s="539">
        <v>0.29599999999999999</v>
      </c>
      <c r="AC337" s="523">
        <f t="shared" si="82"/>
        <v>0</v>
      </c>
      <c r="AD337" s="572" t="s">
        <v>729</v>
      </c>
      <c r="AE337" s="489" t="s">
        <v>730</v>
      </c>
      <c r="AF337" s="489"/>
      <c r="AG337" s="489" t="s">
        <v>669</v>
      </c>
      <c r="AI337" s="292">
        <v>151.5</v>
      </c>
    </row>
    <row r="338" spans="1:35" s="292" customFormat="1" ht="20.100000000000001" hidden="1" customHeight="1" thickBot="1">
      <c r="A338" s="296"/>
      <c r="B338" s="631"/>
      <c r="C338" s="289">
        <v>22720000</v>
      </c>
      <c r="D338" s="289"/>
      <c r="E338" s="290" t="s">
        <v>624</v>
      </c>
      <c r="F338" s="302" t="s">
        <v>731</v>
      </c>
      <c r="G338" s="497" t="s">
        <v>5250</v>
      </c>
      <c r="H338" s="259" t="s">
        <v>5251</v>
      </c>
      <c r="I338" s="259" t="s">
        <v>732</v>
      </c>
      <c r="J338" s="343" t="s">
        <v>733</v>
      </c>
      <c r="K338" s="295" t="s">
        <v>162</v>
      </c>
      <c r="L338" s="295"/>
      <c r="M338" s="296">
        <v>6</v>
      </c>
      <c r="N338" s="296">
        <v>6</v>
      </c>
      <c r="O338" s="707"/>
      <c r="P338" s="297">
        <v>2872</v>
      </c>
      <c r="Q338" s="612">
        <f t="shared" si="81"/>
        <v>0</v>
      </c>
      <c r="R338" s="387">
        <v>2240</v>
      </c>
      <c r="S338" s="616">
        <f t="shared" si="75"/>
        <v>0</v>
      </c>
      <c r="T338" s="616">
        <f t="shared" si="76"/>
        <v>0</v>
      </c>
      <c r="U338" s="617" t="e">
        <f t="shared" si="77"/>
        <v>#DIV/0!</v>
      </c>
      <c r="V338" s="299"/>
      <c r="W338" s="299"/>
      <c r="X338" s="299"/>
      <c r="Y338" s="299">
        <f>V338*X338</f>
        <v>0</v>
      </c>
      <c r="Z338" s="299">
        <f>W338*X338</f>
        <v>0</v>
      </c>
      <c r="AA338" s="299"/>
      <c r="AB338" s="540">
        <v>7.6999999999999999E-2</v>
      </c>
      <c r="AC338" s="523">
        <f t="shared" si="82"/>
        <v>0</v>
      </c>
      <c r="AD338" s="571" t="s">
        <v>734</v>
      </c>
      <c r="AE338" s="489" t="s">
        <v>735</v>
      </c>
      <c r="AF338" s="489" t="s">
        <v>626</v>
      </c>
      <c r="AG338" s="489" t="s">
        <v>627</v>
      </c>
      <c r="AI338" s="292">
        <v>189.81</v>
      </c>
    </row>
    <row r="339" spans="1:35" s="292" customFormat="1" ht="20.100000000000001" hidden="1" customHeight="1" thickBot="1">
      <c r="A339" s="296"/>
      <c r="B339" s="631"/>
      <c r="C339" s="289">
        <v>22700000</v>
      </c>
      <c r="D339" s="289"/>
      <c r="E339" s="290" t="s">
        <v>624</v>
      </c>
      <c r="F339" s="692" t="s">
        <v>4082</v>
      </c>
      <c r="G339" s="497"/>
      <c r="H339" s="259" t="s">
        <v>5252</v>
      </c>
      <c r="I339" s="259" t="s">
        <v>737</v>
      </c>
      <c r="J339" s="343" t="s">
        <v>738</v>
      </c>
      <c r="K339" s="295" t="s">
        <v>57</v>
      </c>
      <c r="L339" s="295"/>
      <c r="M339" s="296">
        <v>6</v>
      </c>
      <c r="N339" s="296">
        <v>6</v>
      </c>
      <c r="O339" s="707">
        <v>12</v>
      </c>
      <c r="P339" s="297">
        <v>2133</v>
      </c>
      <c r="Q339" s="612">
        <f t="shared" si="81"/>
        <v>25596</v>
      </c>
      <c r="R339" s="387">
        <v>1664</v>
      </c>
      <c r="S339" s="616">
        <f t="shared" si="75"/>
        <v>19968</v>
      </c>
      <c r="T339" s="616">
        <f t="shared" si="76"/>
        <v>5628</v>
      </c>
      <c r="U339" s="617">
        <f t="shared" si="77"/>
        <v>0.21987810595405533</v>
      </c>
      <c r="V339" s="299"/>
      <c r="W339" s="299"/>
      <c r="X339" s="299"/>
      <c r="Y339" s="299">
        <f>V339*X339</f>
        <v>0</v>
      </c>
      <c r="Z339" s="299">
        <f>W339*X339</f>
        <v>0</v>
      </c>
      <c r="AA339" s="299"/>
      <c r="AB339" s="539">
        <v>0.248</v>
      </c>
      <c r="AC339" s="523">
        <f t="shared" si="82"/>
        <v>2.976</v>
      </c>
      <c r="AD339" s="571" t="s">
        <v>739</v>
      </c>
      <c r="AE339" s="489" t="s">
        <v>740</v>
      </c>
      <c r="AF339" s="489"/>
      <c r="AG339" s="489" t="s">
        <v>669</v>
      </c>
      <c r="AI339" s="292">
        <v>96</v>
      </c>
    </row>
    <row r="340" spans="1:35" s="292" customFormat="1" ht="20.100000000000001" hidden="1" customHeight="1" thickBot="1">
      <c r="A340" s="296"/>
      <c r="B340" s="631"/>
      <c r="C340" s="289">
        <v>22710000</v>
      </c>
      <c r="D340" s="289"/>
      <c r="E340" s="290" t="s">
        <v>624</v>
      </c>
      <c r="F340" s="302" t="s">
        <v>741</v>
      </c>
      <c r="G340" s="497" t="s">
        <v>5253</v>
      </c>
      <c r="H340" s="259" t="s">
        <v>5254</v>
      </c>
      <c r="I340" s="259" t="s">
        <v>742</v>
      </c>
      <c r="J340" s="343" t="s">
        <v>743</v>
      </c>
      <c r="K340" s="525" t="s">
        <v>63</v>
      </c>
      <c r="L340" s="525"/>
      <c r="M340" s="296">
        <v>6</v>
      </c>
      <c r="N340" s="296">
        <v>6</v>
      </c>
      <c r="O340" s="707">
        <v>30</v>
      </c>
      <c r="P340" s="297">
        <v>2462</v>
      </c>
      <c r="Q340" s="612">
        <f t="shared" si="81"/>
        <v>73860</v>
      </c>
      <c r="R340" s="387">
        <v>1920</v>
      </c>
      <c r="S340" s="616">
        <f t="shared" si="75"/>
        <v>57600</v>
      </c>
      <c r="T340" s="616">
        <f t="shared" si="76"/>
        <v>16260</v>
      </c>
      <c r="U340" s="617">
        <f t="shared" si="77"/>
        <v>0.22014622258326563</v>
      </c>
      <c r="V340" s="299"/>
      <c r="W340" s="299"/>
      <c r="X340" s="299"/>
      <c r="Y340" s="299">
        <f>V340*X340</f>
        <v>0</v>
      </c>
      <c r="Z340" s="299">
        <f>W340*X340</f>
        <v>0</v>
      </c>
      <c r="AA340" s="299"/>
      <c r="AB340" s="415">
        <v>0.13200000000000001</v>
      </c>
      <c r="AC340" s="523">
        <f t="shared" si="82"/>
        <v>3.96</v>
      </c>
      <c r="AD340" s="571" t="s">
        <v>4260</v>
      </c>
      <c r="AE340" s="489" t="s">
        <v>744</v>
      </c>
      <c r="AF340" s="489" t="s">
        <v>626</v>
      </c>
      <c r="AG340" s="489" t="s">
        <v>627</v>
      </c>
    </row>
    <row r="341" spans="1:35" s="292" customFormat="1" ht="20.100000000000001" hidden="1" customHeight="1" thickBot="1">
      <c r="A341" s="290"/>
      <c r="B341" s="638"/>
      <c r="C341" s="289"/>
      <c r="D341" s="289"/>
      <c r="E341" s="290" t="s">
        <v>624</v>
      </c>
      <c r="F341" s="692" t="s">
        <v>4083</v>
      </c>
      <c r="G341" s="497"/>
      <c r="H341" s="259" t="s">
        <v>5255</v>
      </c>
      <c r="I341" s="677" t="s">
        <v>4011</v>
      </c>
      <c r="J341" s="677" t="s">
        <v>4012</v>
      </c>
      <c r="K341" s="525" t="s">
        <v>745</v>
      </c>
      <c r="L341" s="525"/>
      <c r="M341" s="296"/>
      <c r="N341" s="296"/>
      <c r="O341" s="707">
        <v>24</v>
      </c>
      <c r="P341" s="297">
        <v>4103</v>
      </c>
      <c r="Q341" s="612">
        <f t="shared" si="81"/>
        <v>98472</v>
      </c>
      <c r="R341" s="387">
        <v>3200</v>
      </c>
      <c r="S341" s="616">
        <f t="shared" ref="S341:S347" si="83">O341*R341</f>
        <v>76800</v>
      </c>
      <c r="T341" s="616">
        <f t="shared" ref="T341:T347" si="84">Q341-S341</f>
        <v>21672</v>
      </c>
      <c r="U341" s="617">
        <f t="shared" ref="U341:U347" si="85">T341/Q341</f>
        <v>0.22008286619546674</v>
      </c>
      <c r="V341" s="299"/>
      <c r="W341" s="299"/>
      <c r="X341" s="299"/>
      <c r="Y341" s="299"/>
      <c r="Z341" s="299"/>
      <c r="AA341" s="299"/>
      <c r="AB341" s="415">
        <v>3.3500000000000002E-2</v>
      </c>
      <c r="AC341" s="523">
        <f>ROUND(O341*AB341,3)</f>
        <v>0.80400000000000005</v>
      </c>
      <c r="AD341" s="571" t="s">
        <v>4261</v>
      </c>
      <c r="AE341" s="489" t="s">
        <v>4084</v>
      </c>
      <c r="AF341" s="489" t="s">
        <v>626</v>
      </c>
      <c r="AG341" s="489" t="s">
        <v>627</v>
      </c>
    </row>
    <row r="342" spans="1:35" s="292" customFormat="1" ht="20.100000000000001" hidden="1" customHeight="1" thickBot="1">
      <c r="A342" s="290"/>
      <c r="B342" s="638"/>
      <c r="C342" s="289"/>
      <c r="D342" s="289"/>
      <c r="E342" s="290" t="s">
        <v>624</v>
      </c>
      <c r="F342" s="302" t="s">
        <v>746</v>
      </c>
      <c r="G342" s="497" t="s">
        <v>5256</v>
      </c>
      <c r="H342" s="259" t="s">
        <v>5257</v>
      </c>
      <c r="I342" s="259" t="s">
        <v>747</v>
      </c>
      <c r="J342" s="343" t="s">
        <v>748</v>
      </c>
      <c r="K342" s="525" t="s">
        <v>558</v>
      </c>
      <c r="L342" s="525"/>
      <c r="M342" s="296"/>
      <c r="N342" s="296"/>
      <c r="O342" s="707"/>
      <c r="P342" s="297">
        <v>8205</v>
      </c>
      <c r="Q342" s="612">
        <f t="shared" si="81"/>
        <v>0</v>
      </c>
      <c r="R342" s="387">
        <v>6400</v>
      </c>
      <c r="S342" s="616">
        <f t="shared" si="83"/>
        <v>0</v>
      </c>
      <c r="T342" s="616">
        <f t="shared" si="84"/>
        <v>0</v>
      </c>
      <c r="U342" s="617" t="e">
        <f t="shared" si="85"/>
        <v>#DIV/0!</v>
      </c>
      <c r="V342" s="299"/>
      <c r="W342" s="299"/>
      <c r="X342" s="299"/>
      <c r="Y342" s="299"/>
      <c r="Z342" s="299"/>
      <c r="AA342" s="299"/>
      <c r="AB342" s="415">
        <v>0.11700000000000001</v>
      </c>
      <c r="AC342" s="523">
        <f>O342*AB342</f>
        <v>0</v>
      </c>
      <c r="AD342" s="571" t="s">
        <v>5258</v>
      </c>
      <c r="AE342" s="489" t="s">
        <v>749</v>
      </c>
      <c r="AF342" s="489" t="s">
        <v>626</v>
      </c>
      <c r="AG342" s="489" t="s">
        <v>627</v>
      </c>
    </row>
    <row r="343" spans="1:35" s="292" customFormat="1" ht="20.100000000000001" hidden="1" customHeight="1" thickBot="1">
      <c r="A343" s="296"/>
      <c r="B343" s="631"/>
      <c r="C343" s="289"/>
      <c r="D343" s="289"/>
      <c r="E343" s="290" t="s">
        <v>624</v>
      </c>
      <c r="F343" s="290" t="s">
        <v>750</v>
      </c>
      <c r="G343" s="305"/>
      <c r="H343" s="613" t="s">
        <v>5259</v>
      </c>
      <c r="I343" s="613" t="s">
        <v>751</v>
      </c>
      <c r="J343" s="519" t="s">
        <v>752</v>
      </c>
      <c r="K343" s="525" t="s">
        <v>753</v>
      </c>
      <c r="L343" s="525"/>
      <c r="M343" s="296"/>
      <c r="N343" s="296"/>
      <c r="O343" s="707"/>
      <c r="P343" s="297">
        <v>12308</v>
      </c>
      <c r="Q343" s="612">
        <f t="shared" si="81"/>
        <v>0</v>
      </c>
      <c r="R343" s="387">
        <v>9600</v>
      </c>
      <c r="S343" s="616">
        <f t="shared" si="83"/>
        <v>0</v>
      </c>
      <c r="T343" s="616">
        <f t="shared" si="84"/>
        <v>0</v>
      </c>
      <c r="U343" s="617" t="e">
        <f t="shared" si="85"/>
        <v>#DIV/0!</v>
      </c>
      <c r="V343" s="299"/>
      <c r="W343" s="299"/>
      <c r="X343" s="299"/>
      <c r="Y343" s="299"/>
      <c r="Z343" s="299"/>
      <c r="AA343" s="299"/>
      <c r="AB343" s="415">
        <v>0.11849999999999999</v>
      </c>
      <c r="AC343" s="523">
        <f t="shared" ref="AC343:AC361" si="86">ROUND(O343*AB343,3)</f>
        <v>0</v>
      </c>
      <c r="AD343" s="571" t="s">
        <v>5260</v>
      </c>
      <c r="AE343" s="489" t="s">
        <v>656</v>
      </c>
      <c r="AF343" s="489" t="s">
        <v>626</v>
      </c>
      <c r="AG343" s="489" t="s">
        <v>627</v>
      </c>
    </row>
    <row r="344" spans="1:35" s="292" customFormat="1" ht="20.100000000000001" hidden="1" customHeight="1" thickBot="1">
      <c r="A344" s="296"/>
      <c r="B344" s="631"/>
      <c r="C344" s="289">
        <f>C319</f>
        <v>4937610123545</v>
      </c>
      <c r="D344" s="289"/>
      <c r="E344" s="290" t="s">
        <v>624</v>
      </c>
      <c r="F344" s="692" t="s">
        <v>755</v>
      </c>
      <c r="G344" s="302">
        <f>G319</f>
        <v>0</v>
      </c>
      <c r="H344" s="302" t="s">
        <v>5261</v>
      </c>
      <c r="I344" s="302" t="str">
        <f t="shared" ref="I344:K347" si="87">I319</f>
        <v>Chansonnier Nano Lotion</v>
      </c>
      <c r="J344" s="302" t="str">
        <f t="shared" si="87"/>
        <v>Лосьон Шансонье</v>
      </c>
      <c r="K344" s="302" t="str">
        <f t="shared" si="87"/>
        <v>face lotion</v>
      </c>
      <c r="L344" s="525"/>
      <c r="M344" s="296"/>
      <c r="N344" s="296"/>
      <c r="O344" s="707"/>
      <c r="P344" s="297">
        <v>17</v>
      </c>
      <c r="Q344" s="612">
        <f t="shared" si="81"/>
        <v>0</v>
      </c>
      <c r="R344" s="387">
        <v>16</v>
      </c>
      <c r="S344" s="616">
        <f t="shared" si="83"/>
        <v>0</v>
      </c>
      <c r="T344" s="616">
        <f t="shared" si="84"/>
        <v>0</v>
      </c>
      <c r="U344" s="617" t="e">
        <f t="shared" si="85"/>
        <v>#DIV/0!</v>
      </c>
      <c r="V344" s="299"/>
      <c r="W344" s="299"/>
      <c r="X344" s="299"/>
      <c r="Y344" s="299"/>
      <c r="Z344" s="299"/>
      <c r="AA344" s="299"/>
      <c r="AB344" s="415">
        <v>4.0000000000000001E-3</v>
      </c>
      <c r="AC344" s="523">
        <f t="shared" si="86"/>
        <v>0</v>
      </c>
      <c r="AD344" s="571" t="str">
        <f>AD319</f>
        <v>グリチルリチン酸２Ｋ＊、Ｄ－パントテニルアルコール＊、ブタプラセンタエキス－１＊、水、ジグリセリン、濃グリセリン、エタノール、ＢＧ、グリコシルトレハロース・水添デンプン分解物混合溶液、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ゲンチアナエキス、ヘキサデシロキシＰＧヒドロキシエチルヘキサデカナミド、フィトステロール、コレステロール、ヒアルロン酸Ｎａ－２、クインスシードエキス、ポリメタクリロイルオキシエチルホスホリルコリン液、ソルビット、ヤシ油脂肪酸サルコシンナトリウム液、スクワラン、オリブ油、ラウロイルグルタミン酸ジ（フィトステリル・オクチルドデシル）、１，２－ペンタンジオール、キサンタンガム、カルボキシビニルポリマー、ステアリン酸ポリグリセリル、ショ糖脂肪酸エステル、水添大豆リン脂質、ヒドロキシエタンジホスホン酸四ナトリウム液、ソルビン酸Ｋ、クエン酸、水酸化Ｋ、フェノキシエタノール、パラベン、香料</v>
      </c>
      <c r="AE344" s="489" t="s">
        <v>665</v>
      </c>
      <c r="AF344" s="489" t="s">
        <v>626</v>
      </c>
      <c r="AG344" s="489" t="s">
        <v>627</v>
      </c>
    </row>
    <row r="345" spans="1:35" s="292" customFormat="1" ht="20.100000000000001" hidden="1" customHeight="1" thickBot="1">
      <c r="A345" s="296"/>
      <c r="B345" s="631"/>
      <c r="C345" s="289">
        <f>C320</f>
        <v>4937610123576</v>
      </c>
      <c r="D345" s="289"/>
      <c r="E345" s="290" t="s">
        <v>624</v>
      </c>
      <c r="F345" s="692" t="s">
        <v>757</v>
      </c>
      <c r="G345" s="302">
        <f>G320</f>
        <v>0</v>
      </c>
      <c r="H345" s="302" t="s">
        <v>5262</v>
      </c>
      <c r="I345" s="302" t="str">
        <f t="shared" si="87"/>
        <v>Chansonnier Nano Concentrate</v>
      </c>
      <c r="J345" s="302" t="str">
        <f t="shared" si="87"/>
        <v>Серум-концентрат Шансонье</v>
      </c>
      <c r="K345" s="302" t="str">
        <f t="shared" si="87"/>
        <v>face serum</v>
      </c>
      <c r="L345" s="525"/>
      <c r="M345" s="296"/>
      <c r="N345" s="296"/>
      <c r="O345" s="707"/>
      <c r="P345" s="297">
        <v>17</v>
      </c>
      <c r="Q345" s="612">
        <f t="shared" si="81"/>
        <v>0</v>
      </c>
      <c r="R345" s="387">
        <v>16</v>
      </c>
      <c r="S345" s="616">
        <f t="shared" si="83"/>
        <v>0</v>
      </c>
      <c r="T345" s="616">
        <f t="shared" si="84"/>
        <v>0</v>
      </c>
      <c r="U345" s="617" t="e">
        <f t="shared" si="85"/>
        <v>#DIV/0!</v>
      </c>
      <c r="V345" s="299"/>
      <c r="W345" s="299"/>
      <c r="X345" s="299"/>
      <c r="Y345" s="299"/>
      <c r="Z345" s="299"/>
      <c r="AA345" s="299"/>
      <c r="AB345" s="415">
        <v>3.0000000000000001E-3</v>
      </c>
      <c r="AC345" s="523">
        <f t="shared" si="86"/>
        <v>0</v>
      </c>
      <c r="AD345" s="571" t="str">
        <f>AD320</f>
        <v>γ－オリザノール＊、酢酸トコフェロール＊、ブタプラセンタエキス－１＊、シクロペンタシロキサン、ジグリセリン、水、濃グリセリン、スクワラン、オリブ油、トリイソステアリン酸ジグリセリル、メチルフェニルポリシロキサン、メドウフォーム油、イソステアリン酸ソルビタ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フィトステロール、ＢＧ、カゼインＮａ、キシリトール、トリメチルグリシン、スフィンゴ糖脂質、ポリアクリル酸Ｎａ、メタクリロイルオキシエチルホスホリルコリン・メタクリル酸ブチル共重合体液、ポリメタクリロイルオキシエチルホスホリルコリン液、ソルビット、１，２－ペンタンジオール、ローヤルゼリーエキス、ヤシ油脂肪酸サルコシンナトリウム液、トリ（カプリル・カプリン・ミリスチン・ステアリン酸）グリセリル、ラウロイルグルタミン酸ジ（フィトステリル・オクチルドデシル）、ヤシ油脂肪酸アシルグルタミン酸ＴＥＡ液、オレイン酸フィトステリル、オレイン酸ポリグリセリル、大豆リン脂質、水添大豆リン脂質、ステアリン酸ポリグリセリル、ショ糖脂肪酸エステル、キサンタンガム、ジメチコン、ソルビン酸Ｋ、エタノール、水酸化Ｋ、フェノキシエタノール、パラベン、香料</v>
      </c>
      <c r="AE345" s="489" t="s">
        <v>696</v>
      </c>
      <c r="AF345" s="489" t="s">
        <v>626</v>
      </c>
      <c r="AG345" s="489" t="s">
        <v>627</v>
      </c>
    </row>
    <row r="346" spans="1:35" s="292" customFormat="1" ht="20.100000000000001" hidden="1" customHeight="1" thickBot="1">
      <c r="A346" s="296"/>
      <c r="B346" s="631"/>
      <c r="C346" s="289">
        <f>C321</f>
        <v>4937610123552</v>
      </c>
      <c r="D346" s="289"/>
      <c r="E346" s="290" t="s">
        <v>624</v>
      </c>
      <c r="F346" s="692" t="s">
        <v>759</v>
      </c>
      <c r="G346" s="302">
        <f>G321</f>
        <v>0</v>
      </c>
      <c r="H346" s="302" t="s">
        <v>5263</v>
      </c>
      <c r="I346" s="302" t="str">
        <f t="shared" si="87"/>
        <v>Chansonnier Nano Milk</v>
      </c>
      <c r="J346" s="302" t="str">
        <f t="shared" si="87"/>
        <v>Эмульсия «Шансонье»</v>
      </c>
      <c r="K346" s="302" t="str">
        <f t="shared" si="87"/>
        <v>face milk</v>
      </c>
      <c r="L346" s="525"/>
      <c r="M346" s="296"/>
      <c r="N346" s="296"/>
      <c r="O346" s="707"/>
      <c r="P346" s="297">
        <v>17</v>
      </c>
      <c r="Q346" s="612">
        <f t="shared" si="81"/>
        <v>0</v>
      </c>
      <c r="R346" s="387">
        <v>16</v>
      </c>
      <c r="S346" s="616">
        <f t="shared" si="83"/>
        <v>0</v>
      </c>
      <c r="T346" s="616">
        <f t="shared" si="84"/>
        <v>0</v>
      </c>
      <c r="U346" s="617" t="e">
        <f t="shared" si="85"/>
        <v>#DIV/0!</v>
      </c>
      <c r="V346" s="299"/>
      <c r="W346" s="299"/>
      <c r="X346" s="299"/>
      <c r="Y346" s="299"/>
      <c r="Z346" s="299"/>
      <c r="AA346" s="299"/>
      <c r="AB346" s="415">
        <v>4.0000000000000001E-3</v>
      </c>
      <c r="AC346" s="523">
        <f t="shared" si="86"/>
        <v>0</v>
      </c>
      <c r="AD346" s="571" t="str">
        <f>AD321</f>
        <v>γ－オリザノール＊、酢酸トコフェロール＊、ブタプラセンタエキス－１＊、水、ジグリセリン、ＢＧ、濃グリセリン、オリブ油、ジメチコン、ポリグリセリン、スクワラン、テトラエチルヘキサン酸ペンタエリトリット、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ヒアルロン酸Ｎａ－２、ソルビット、ラウロイルグルタミン酸ジ（フィトステリル・オクチルドデシル）、リンゴ酸ジイソステアリル、イソステアリン酸フィトステリル、１，２－ペンタンジオール、ヤシ油脂肪酸サルコシンナトリウム液、キサンタンガム、カルボキシビニルポリマー、ステアリン酸ポリグリセリル、ショ糖脂肪酸エステル、水添大豆リン脂質、自己乳化型モノステアリン酸グリセリル、ヒドロキシエタンジホスホン酸四ナトリウム液、ソルビン酸Ｋ、エタノール、水酸化Ｋ、フェノキシエタノール、パラベン、香料</v>
      </c>
      <c r="AE346" s="489" t="s">
        <v>668</v>
      </c>
      <c r="AF346" s="489" t="s">
        <v>626</v>
      </c>
      <c r="AG346" s="489" t="s">
        <v>669</v>
      </c>
    </row>
    <row r="347" spans="1:35" s="292" customFormat="1" ht="20.100000000000001" hidden="1" customHeight="1" thickBot="1">
      <c r="A347" s="296"/>
      <c r="B347" s="631"/>
      <c r="C347" s="289">
        <f>C322</f>
        <v>4937610123569</v>
      </c>
      <c r="D347" s="289"/>
      <c r="E347" s="290" t="s">
        <v>624</v>
      </c>
      <c r="F347" s="692" t="s">
        <v>761</v>
      </c>
      <c r="G347" s="302">
        <f>G322</f>
        <v>0</v>
      </c>
      <c r="H347" s="302" t="s">
        <v>5264</v>
      </c>
      <c r="I347" s="302" t="str">
        <f t="shared" si="87"/>
        <v>Chansonnier Nano Nourishing</v>
      </c>
      <c r="J347" s="302" t="str">
        <f t="shared" si="87"/>
        <v>Крем питательный Шансонье</v>
      </c>
      <c r="K347" s="302" t="str">
        <f t="shared" si="87"/>
        <v>face cream</v>
      </c>
      <c r="L347" s="525"/>
      <c r="M347" s="296"/>
      <c r="N347" s="296"/>
      <c r="O347" s="707"/>
      <c r="P347" s="297">
        <v>17</v>
      </c>
      <c r="Q347" s="612">
        <f t="shared" si="81"/>
        <v>0</v>
      </c>
      <c r="R347" s="387">
        <v>16</v>
      </c>
      <c r="S347" s="616">
        <f t="shared" si="83"/>
        <v>0</v>
      </c>
      <c r="T347" s="616">
        <f t="shared" si="84"/>
        <v>0</v>
      </c>
      <c r="U347" s="617" t="e">
        <f t="shared" si="85"/>
        <v>#DIV/0!</v>
      </c>
      <c r="V347" s="299"/>
      <c r="W347" s="299"/>
      <c r="X347" s="299"/>
      <c r="Y347" s="299"/>
      <c r="Z347" s="299"/>
      <c r="AA347" s="299"/>
      <c r="AB347" s="415">
        <v>3.0000000000000001E-3</v>
      </c>
      <c r="AC347" s="523">
        <f t="shared" si="86"/>
        <v>0</v>
      </c>
      <c r="AD347" s="571" t="str">
        <f>AD322</f>
        <v>γ－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ソルビトール発酵多糖液、ソルビット、トリメチルグリシン、飽和脂肪酸グリセリル、オリブ油、１，２－ペンタンジオール、ヤシ油脂肪酸サルコシンナトリウム液、キサンタンガム、カルボキシビニルポリマー、水添大豆リン脂質、自己乳化型モノステアリン酸グリセリル、ステアリン酸ポリグリセリル、イソステアリン酸ポリグリセリル、ヒドロキシエタンジホスホン酸四ナトリウム液、ソルビン酸Ｋ、エタノール、水酸化Ｋ、フェノキシエタノール、パラベン、香料</v>
      </c>
      <c r="AE347" s="489" t="s">
        <v>650</v>
      </c>
      <c r="AF347" s="489" t="s">
        <v>626</v>
      </c>
      <c r="AG347" s="489" t="s">
        <v>627</v>
      </c>
    </row>
    <row r="348" spans="1:35" s="673" customFormat="1" ht="20.100000000000001" hidden="1" customHeight="1" thickBot="1">
      <c r="A348" s="627"/>
      <c r="B348" s="678"/>
      <c r="C348" s="624" t="s">
        <v>754</v>
      </c>
      <c r="D348" s="624"/>
      <c r="E348" s="622" t="s">
        <v>624</v>
      </c>
      <c r="F348" s="622" t="s">
        <v>755</v>
      </c>
      <c r="G348" s="605" t="s">
        <v>5265</v>
      </c>
      <c r="H348" s="625" t="s">
        <v>5266</v>
      </c>
      <c r="I348" s="625" t="s">
        <v>697</v>
      </c>
      <c r="J348" s="626" t="s">
        <v>698</v>
      </c>
      <c r="K348" s="680" t="s">
        <v>49</v>
      </c>
      <c r="L348" s="680"/>
      <c r="M348" s="627">
        <v>100</v>
      </c>
      <c r="N348" s="627">
        <v>100</v>
      </c>
      <c r="O348" s="707"/>
      <c r="P348" s="538">
        <v>17</v>
      </c>
      <c r="Q348" s="606">
        <f t="shared" si="81"/>
        <v>0</v>
      </c>
      <c r="R348" s="722">
        <v>16</v>
      </c>
      <c r="S348" s="606">
        <f t="shared" si="75"/>
        <v>0</v>
      </c>
      <c r="T348" s="606">
        <f t="shared" si="76"/>
        <v>0</v>
      </c>
      <c r="U348" s="608" t="e">
        <f t="shared" si="77"/>
        <v>#DIV/0!</v>
      </c>
      <c r="V348" s="628"/>
      <c r="W348" s="628"/>
      <c r="X348" s="628"/>
      <c r="Y348" s="628"/>
      <c r="Z348" s="628"/>
      <c r="AA348" s="628"/>
      <c r="AB348" s="727">
        <v>4.0000000000000001E-3</v>
      </c>
      <c r="AC348" s="526">
        <f t="shared" si="86"/>
        <v>0</v>
      </c>
      <c r="AD348" s="672" t="str">
        <f t="shared" ref="AD348:AD354" si="88">AD323</f>
        <v>グリチルリチン酸２Ｋ＊、Ｄ－パントテニルアルコール＊、ブタプラセンタエキス－１＊、水、濃グリセリン、エタノール、ＢＧ、ジグリセリ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ゲンチアナエキス、ヘキサデシロキシＰＧヒドロキシエチルヘキサデカナミド、コレステロール、ヒアルロン酸Ｎａ－２、グリセリン、ソルビット、ポリメタクリロイルオキシエチルホスホリルコリン液、フィトステロール、スクワラン、ラウロイルグルタミン酸ジ（フィトステリル・オクチルドデシル）、カルボキシビニルポリマー、キサンタンガム、ステアリン酸ポリグリセリル、ショ糖脂肪酸エステル、水添大豆リン脂質、ヤシ油脂肪酸サルコシンナトリウム液、水酸化Ｋ、クエン酸、ヒドロキシエタンジホスホン酸四ナトリウム液、ソルビン酸Ｋ、フェノキシエタノール、パラベン、香料</v>
      </c>
      <c r="AE348" s="505" t="s">
        <v>665</v>
      </c>
      <c r="AF348" s="505" t="s">
        <v>626</v>
      </c>
      <c r="AG348" s="505" t="s">
        <v>627</v>
      </c>
    </row>
    <row r="349" spans="1:35" s="673" customFormat="1" ht="20.100000000000001" hidden="1" customHeight="1" thickBot="1">
      <c r="A349" s="627"/>
      <c r="B349" s="678"/>
      <c r="C349" s="624" t="s">
        <v>756</v>
      </c>
      <c r="D349" s="624"/>
      <c r="E349" s="622" t="s">
        <v>624</v>
      </c>
      <c r="F349" s="622" t="s">
        <v>757</v>
      </c>
      <c r="G349" s="605" t="s">
        <v>5267</v>
      </c>
      <c r="H349" s="625" t="s">
        <v>5268</v>
      </c>
      <c r="I349" s="625" t="s">
        <v>700</v>
      </c>
      <c r="J349" s="626" t="s">
        <v>701</v>
      </c>
      <c r="K349" s="680" t="s">
        <v>162</v>
      </c>
      <c r="L349" s="680"/>
      <c r="M349" s="627">
        <v>100</v>
      </c>
      <c r="N349" s="627">
        <v>100</v>
      </c>
      <c r="O349" s="707"/>
      <c r="P349" s="538">
        <v>17</v>
      </c>
      <c r="Q349" s="606">
        <f t="shared" si="81"/>
        <v>0</v>
      </c>
      <c r="R349" s="722">
        <v>16</v>
      </c>
      <c r="S349" s="606">
        <f t="shared" si="75"/>
        <v>0</v>
      </c>
      <c r="T349" s="606">
        <f t="shared" si="76"/>
        <v>0</v>
      </c>
      <c r="U349" s="608" t="e">
        <f t="shared" si="77"/>
        <v>#DIV/0!</v>
      </c>
      <c r="V349" s="628"/>
      <c r="W349" s="628"/>
      <c r="X349" s="628"/>
      <c r="Y349" s="628"/>
      <c r="Z349" s="628"/>
      <c r="AA349" s="628"/>
      <c r="AB349" s="723">
        <v>3.0000000000000001E-3</v>
      </c>
      <c r="AC349" s="706">
        <f t="shared" si="86"/>
        <v>0</v>
      </c>
      <c r="AD349" s="672" t="str">
        <f t="shared" si="88"/>
        <v>γ－オリザノール＊、酢酸トコフェロール＊、ブタプラセンタエキス－１＊、シクロペンタシロキサン、濃グリセリン、水、エチルヘキサン酸セチル、スクワラン、マカデミアナッツ油、イソステアリン酸ソルビタ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ローヤルゼリーエキス、グリセリン、ソルビット、ＢＧ、ラウロイルグルタミン酸ジ（フィトステリル・オクチルドデシル）、スフィンゴ糖脂質、フィトステロール、トリ（カプリル・カプリン・ミリスチン・ステアリン酸）グリセリル、トリ（カプリル・カプリン酸）グリセリル、オレイン酸フィトステリル、ポリアクリル酸Ｎａ、キサンタンガム、ステアリン酸ポリグリセリル、ショ糖脂肪酸エステル、水添大豆リン脂質、大豆リン脂質、カゼインＮａ、オレイン酸ポリグリセリル、ヤシ油脂肪酸サルコシンナトリウム液、ヤシ油脂肪酸アシルグルタミン酸ＴＥＡ液、水酸化Ｋ、エタノール、ソルビン酸Ｋ、フェノキシエタノール、パラベン、香料</v>
      </c>
      <c r="AE349" s="505" t="s">
        <v>696</v>
      </c>
      <c r="AF349" s="505" t="s">
        <v>626</v>
      </c>
      <c r="AG349" s="505" t="s">
        <v>627</v>
      </c>
    </row>
    <row r="350" spans="1:35" s="673" customFormat="1" ht="20.100000000000001" hidden="1" customHeight="1" thickBot="1">
      <c r="A350" s="627"/>
      <c r="B350" s="678"/>
      <c r="C350" s="624" t="s">
        <v>758</v>
      </c>
      <c r="D350" s="624"/>
      <c r="E350" s="622" t="s">
        <v>624</v>
      </c>
      <c r="F350" s="622" t="s">
        <v>759</v>
      </c>
      <c r="G350" s="605" t="s">
        <v>5269</v>
      </c>
      <c r="H350" s="625" t="s">
        <v>5270</v>
      </c>
      <c r="I350" s="625" t="s">
        <v>703</v>
      </c>
      <c r="J350" s="626" t="s">
        <v>704</v>
      </c>
      <c r="K350" s="680" t="s">
        <v>57</v>
      </c>
      <c r="L350" s="680"/>
      <c r="M350" s="627">
        <v>100</v>
      </c>
      <c r="N350" s="627">
        <v>100</v>
      </c>
      <c r="O350" s="707"/>
      <c r="P350" s="538">
        <v>17</v>
      </c>
      <c r="Q350" s="606">
        <f t="shared" si="81"/>
        <v>0</v>
      </c>
      <c r="R350" s="722">
        <v>16</v>
      </c>
      <c r="S350" s="606">
        <f t="shared" si="75"/>
        <v>0</v>
      </c>
      <c r="T350" s="606">
        <f t="shared" si="76"/>
        <v>0</v>
      </c>
      <c r="U350" s="608" t="e">
        <f t="shared" si="77"/>
        <v>#DIV/0!</v>
      </c>
      <c r="V350" s="628"/>
      <c r="W350" s="628"/>
      <c r="X350" s="628"/>
      <c r="Y350" s="628"/>
      <c r="Z350" s="628"/>
      <c r="AA350" s="628"/>
      <c r="AB350" s="727">
        <v>4.0000000000000001E-3</v>
      </c>
      <c r="AC350" s="526">
        <f t="shared" si="86"/>
        <v>0</v>
      </c>
      <c r="AD350" s="672" t="str">
        <f t="shared" si="88"/>
        <v>γ－オリザノール＊、酢酸トコフェロール＊、ブタプラセンタエキス－１＊、水、ＢＧ、ジグリセリン、濃グリセリン、スクワラン、ジメチコン、オリブ油、テトラエチルヘキサン酸ペンタエリトリット、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ヒアルロン酸Ｎａ－２、グリセリン、ソルビット、ラウロイルグルタミン酸ジ（フィトステリル・オクチルドデシル）、カルボキシビニルポリマー、キサンタンガム、ステアリン酸ポリグリセリル、ショ糖脂肪酸エステル、水添大豆リン脂質、自己乳化型モノステアリン酸グリセリル、ヤシ油脂肪酸サルコシンナトリウム液、水酸化Ｋ、ヒドロキシエタンジホスホン酸四ナトリウム液、エタノール、ソルビン酸Ｋ、フェノキシエタノール、パラベン、香料</v>
      </c>
      <c r="AE350" s="505" t="s">
        <v>668</v>
      </c>
      <c r="AF350" s="505" t="s">
        <v>626</v>
      </c>
      <c r="AG350" s="505" t="s">
        <v>669</v>
      </c>
    </row>
    <row r="351" spans="1:35" s="673" customFormat="1" ht="20.100000000000001" hidden="1" customHeight="1" thickBot="1">
      <c r="A351" s="627"/>
      <c r="B351" s="678"/>
      <c r="C351" s="624" t="s">
        <v>760</v>
      </c>
      <c r="D351" s="624"/>
      <c r="E351" s="622" t="s">
        <v>624</v>
      </c>
      <c r="F351" s="622" t="s">
        <v>761</v>
      </c>
      <c r="G351" s="605" t="s">
        <v>5271</v>
      </c>
      <c r="H351" s="625" t="s">
        <v>5272</v>
      </c>
      <c r="I351" s="625" t="s">
        <v>706</v>
      </c>
      <c r="J351" s="626" t="s">
        <v>707</v>
      </c>
      <c r="K351" s="680" t="s">
        <v>753</v>
      </c>
      <c r="L351" s="680"/>
      <c r="M351" s="627">
        <v>100</v>
      </c>
      <c r="N351" s="627">
        <v>100</v>
      </c>
      <c r="O351" s="707"/>
      <c r="P351" s="538">
        <v>17</v>
      </c>
      <c r="Q351" s="606">
        <f t="shared" si="81"/>
        <v>0</v>
      </c>
      <c r="R351" s="722">
        <v>16</v>
      </c>
      <c r="S351" s="606">
        <f t="shared" si="75"/>
        <v>0</v>
      </c>
      <c r="T351" s="606">
        <f t="shared" si="76"/>
        <v>0</v>
      </c>
      <c r="U351" s="608" t="e">
        <f t="shared" si="77"/>
        <v>#DIV/0!</v>
      </c>
      <c r="V351" s="628"/>
      <c r="W351" s="628"/>
      <c r="X351" s="628"/>
      <c r="Y351" s="628"/>
      <c r="Z351" s="628"/>
      <c r="AA351" s="628"/>
      <c r="AB351" s="727">
        <v>3.0000000000000001E-3</v>
      </c>
      <c r="AC351" s="526">
        <f t="shared" si="86"/>
        <v>0</v>
      </c>
      <c r="AD351" s="672" t="str">
        <f t="shared" si="88"/>
        <v>γ－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ヘキサデシロキシＰＧヒドロキシエチルヘキサデカナミド、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トリメチルグリシン、グリセリン、ソルビトール発酵多糖液、ソルビット、コレステロール、カルボキシビニルポリマー、キサンタンガム、水添大豆リン脂質、自己乳化型モノステアリン酸グリセリル、ステアリン酸ポリグリセリル、イソステアリン酸ポリグリセリル、ヤシ油脂肪酸サルコシンナトリウム液、水酸化Ｋ、ヒドロキシエタンジホスホン酸四ナトリウム液、エタノール、ソルビン酸Ｋ、フェノキシエタノール、パラベン、香料</v>
      </c>
      <c r="AE351" s="505" t="s">
        <v>650</v>
      </c>
      <c r="AF351" s="505" t="s">
        <v>626</v>
      </c>
      <c r="AG351" s="505" t="s">
        <v>627</v>
      </c>
    </row>
    <row r="352" spans="1:35" s="292" customFormat="1" ht="20.100000000000001" hidden="1" customHeight="1" thickBot="1">
      <c r="A352" s="296"/>
      <c r="B352" s="631"/>
      <c r="C352" s="289" t="s">
        <v>762</v>
      </c>
      <c r="D352" s="289"/>
      <c r="E352" s="290" t="s">
        <v>624</v>
      </c>
      <c r="F352" s="290" t="s">
        <v>763</v>
      </c>
      <c r="G352" s="305" t="s">
        <v>5273</v>
      </c>
      <c r="H352" s="295" t="s">
        <v>5274</v>
      </c>
      <c r="I352" s="295" t="s">
        <v>709</v>
      </c>
      <c r="J352" s="519" t="s">
        <v>710</v>
      </c>
      <c r="K352" s="525" t="s">
        <v>49</v>
      </c>
      <c r="L352" s="525"/>
      <c r="M352" s="296">
        <v>100</v>
      </c>
      <c r="N352" s="296">
        <v>100</v>
      </c>
      <c r="O352" s="707"/>
      <c r="P352" s="297">
        <v>17</v>
      </c>
      <c r="Q352" s="612">
        <f t="shared" si="81"/>
        <v>0</v>
      </c>
      <c r="R352" s="387">
        <v>16</v>
      </c>
      <c r="S352" s="616">
        <f t="shared" si="75"/>
        <v>0</v>
      </c>
      <c r="T352" s="616">
        <f t="shared" si="76"/>
        <v>0</v>
      </c>
      <c r="U352" s="617" t="e">
        <f t="shared" si="77"/>
        <v>#DIV/0!</v>
      </c>
      <c r="V352" s="299"/>
      <c r="W352" s="299"/>
      <c r="X352" s="299"/>
      <c r="Y352" s="299"/>
      <c r="Z352" s="299"/>
      <c r="AA352" s="299"/>
      <c r="AB352" s="537">
        <v>4.0000000000000001E-3</v>
      </c>
      <c r="AC352" s="385">
        <f t="shared" si="86"/>
        <v>0</v>
      </c>
      <c r="AD352" s="499" t="str">
        <f t="shared" si="88"/>
        <v>ε-アミノカプロン酸＊、グリチルリチン酸２Ｋ＊、水、濃グリセリン、ＢＧ、エタノール、ジグリセリン、デイ・リリー花発酵液、ハトムギ発酵液、ハス種子乳酸菌発酵液、ゼニアオイエキス、レイシエキス、人参エキス、ユキノシタエキス、牡丹エキス、カッコンエキス、アロエエキス－２、アマチャヅルエキス、トウキンセンカエキス、オトギリソウエキス、シャクヤクエキス、桑エキス、ローヤルゼリーエキス、ヒアルロン酸Ｎａ－２、ラフィノース水和物、ステアロイルフィトスフィンゴシン、スクワラン、フィトステロール、ステアリン酸ポリグリセリル、水添大豆リン脂質、クエン酸、クエン酸Ｎａ、フェノキシエタノール、パラベン、香料</v>
      </c>
      <c r="AE352" s="489" t="s">
        <v>665</v>
      </c>
      <c r="AF352" s="489" t="s">
        <v>626</v>
      </c>
      <c r="AG352" s="489" t="s">
        <v>627</v>
      </c>
    </row>
    <row r="353" spans="1:33" s="292" customFormat="1" ht="20.100000000000001" hidden="1" customHeight="1" thickBot="1">
      <c r="A353" s="296"/>
      <c r="B353" s="631"/>
      <c r="C353" s="289" t="s">
        <v>764</v>
      </c>
      <c r="D353" s="289"/>
      <c r="E353" s="290" t="s">
        <v>624</v>
      </c>
      <c r="F353" s="290" t="s">
        <v>765</v>
      </c>
      <c r="G353" s="305" t="s">
        <v>5275</v>
      </c>
      <c r="H353" s="295" t="s">
        <v>5276</v>
      </c>
      <c r="I353" s="295" t="s">
        <v>712</v>
      </c>
      <c r="J353" s="519" t="s">
        <v>713</v>
      </c>
      <c r="K353" s="525" t="s">
        <v>1191</v>
      </c>
      <c r="L353" s="525"/>
      <c r="M353" s="296">
        <v>100</v>
      </c>
      <c r="N353" s="296">
        <v>100</v>
      </c>
      <c r="O353" s="707"/>
      <c r="P353" s="297">
        <v>17</v>
      </c>
      <c r="Q353" s="612">
        <f t="shared" si="81"/>
        <v>0</v>
      </c>
      <c r="R353" s="387">
        <v>16</v>
      </c>
      <c r="S353" s="616">
        <f t="shared" si="75"/>
        <v>0</v>
      </c>
      <c r="T353" s="616">
        <f t="shared" si="76"/>
        <v>0</v>
      </c>
      <c r="U353" s="617" t="e">
        <f t="shared" si="77"/>
        <v>#DIV/0!</v>
      </c>
      <c r="V353" s="299"/>
      <c r="W353" s="299"/>
      <c r="X353" s="299"/>
      <c r="Y353" s="299"/>
      <c r="Z353" s="299"/>
      <c r="AA353" s="299"/>
      <c r="AB353" s="537">
        <v>4.0000000000000001E-3</v>
      </c>
      <c r="AC353" s="385">
        <f t="shared" si="86"/>
        <v>0</v>
      </c>
      <c r="AD353" s="499" t="str">
        <f t="shared" si="88"/>
        <v>酢酸トコフェロール＊、グリチルレチン酸ステアリル＊、水、スクワラン、ＢＧ、ステアリン酸ポリグリセリル、ミツロウ、オクチルドデカノール、デイ・リリー花発酵液、ハトムギ発酵液、ハス種子乳酸菌発酵液、レイシエキス、人参エキス、ユキノシタエキス、牡丹エキス、カッコンエキス、アロエエキス－２、アマチャヅルエキス、マカデミアナッツ油脂肪酸フィトステリル、リンゴ酸ジイソステアリル、ジグリセリン、イソステアリン酸フィトステリル、トリメチルグリシン、イソステアリン酸イソステアリル、カルボキシビニルポリマー、キサンタンガム、ベヘニルアルコール、ステアリン酸、ヤシ油脂肪酸アシルグルタミン酸ＴＥＡ液、ステアロイルグルタミン酸Ｎａ、水酸化Ｋ、ヒドロキシエタンジホスホン酸四ナトリウム液、エタノール、フェノキシエタノール、パラベン、香料</v>
      </c>
      <c r="AE353" s="489" t="s">
        <v>668</v>
      </c>
      <c r="AF353" s="489" t="s">
        <v>626</v>
      </c>
      <c r="AG353" s="489" t="s">
        <v>669</v>
      </c>
    </row>
    <row r="354" spans="1:33" s="292" customFormat="1" ht="20.100000000000001" hidden="1" customHeight="1" thickBot="1">
      <c r="A354" s="296"/>
      <c r="B354" s="631"/>
      <c r="C354" s="289" t="s">
        <v>766</v>
      </c>
      <c r="D354" s="289"/>
      <c r="E354" s="290" t="s">
        <v>624</v>
      </c>
      <c r="F354" s="290" t="s">
        <v>767</v>
      </c>
      <c r="G354" s="305" t="s">
        <v>5277</v>
      </c>
      <c r="H354" s="295" t="s">
        <v>5278</v>
      </c>
      <c r="I354" s="295" t="s">
        <v>715</v>
      </c>
      <c r="J354" s="519" t="s">
        <v>716</v>
      </c>
      <c r="K354" s="525" t="s">
        <v>63</v>
      </c>
      <c r="L354" s="525"/>
      <c r="M354" s="296">
        <v>100</v>
      </c>
      <c r="N354" s="296">
        <v>100</v>
      </c>
      <c r="O354" s="707"/>
      <c r="P354" s="297">
        <v>17</v>
      </c>
      <c r="Q354" s="612">
        <f t="shared" si="81"/>
        <v>0</v>
      </c>
      <c r="R354" s="387">
        <v>16</v>
      </c>
      <c r="S354" s="616">
        <f t="shared" si="75"/>
        <v>0</v>
      </c>
      <c r="T354" s="616">
        <f t="shared" si="76"/>
        <v>0</v>
      </c>
      <c r="U354" s="617" t="e">
        <f t="shared" si="77"/>
        <v>#DIV/0!</v>
      </c>
      <c r="V354" s="299"/>
      <c r="W354" s="299"/>
      <c r="X354" s="299"/>
      <c r="Y354" s="299"/>
      <c r="Z354" s="299"/>
      <c r="AA354" s="299"/>
      <c r="AB354" s="537">
        <v>3.0000000000000001E-3</v>
      </c>
      <c r="AC354" s="385">
        <f t="shared" si="86"/>
        <v>0</v>
      </c>
      <c r="AD354" s="499" t="str">
        <f t="shared" si="88"/>
        <v>γ－オリザノール＊、グリチルレチン酸ステアリル＊、水、スクワラン、ミリスチン酸オクチルドデシル、ＢＧ、濃グリセリン、ミツロウ、ベヘニルアルコール、トリ（カプリル・カプリン・ミリスチン・ステアリン酸）グリセリル、ミリスチン酸グリセリル、水添ナタネ油アルコール、イソステアリン酸フィトステリル、グリセリン脂肪酸エステル、親油型ステアリン酸グリセリル、デイ・リリー花発酵液、ハトムギ発酵液、ハス種子乳酸菌発酵液、レイシエキス、人参エキス、ユキノシタエキス、牡丹エキス、カッコンエキス、アロエエキス－２、アマチャヅルエキス、モルティエレラ油、トリイソステアリン酸ＴＭＰ、硬化油、パーム核油、パーム油、ジメチコン、カルボキシビニルポリマー、ポリアクリル酸Ｎａ、オレイン酸ポリグリセリル、ミリストイルグルタミン酸Ｎａ、ステアリン酸ポリグリセリル、エタノール、フェノキシエタノール、パラベン、香料</v>
      </c>
      <c r="AE354" s="489" t="s">
        <v>650</v>
      </c>
      <c r="AF354" s="489" t="s">
        <v>626</v>
      </c>
      <c r="AG354" s="489" t="s">
        <v>627</v>
      </c>
    </row>
    <row r="355" spans="1:33" s="292" customFormat="1" ht="20.100000000000001" hidden="1" customHeight="1" thickBot="1">
      <c r="A355" s="296"/>
      <c r="B355" s="631"/>
      <c r="C355" s="289" t="s">
        <v>768</v>
      </c>
      <c r="D355" s="289"/>
      <c r="E355" s="290" t="s">
        <v>624</v>
      </c>
      <c r="F355" s="290" t="s">
        <v>769</v>
      </c>
      <c r="G355" s="305" t="s">
        <v>5279</v>
      </c>
      <c r="H355" s="295" t="s">
        <v>5280</v>
      </c>
      <c r="I355" s="295" t="s">
        <v>663</v>
      </c>
      <c r="J355" s="519" t="s">
        <v>664</v>
      </c>
      <c r="K355" s="525" t="s">
        <v>49</v>
      </c>
      <c r="L355" s="525"/>
      <c r="M355" s="296">
        <v>100</v>
      </c>
      <c r="N355" s="296">
        <v>100</v>
      </c>
      <c r="O355" s="707"/>
      <c r="P355" s="297">
        <v>17</v>
      </c>
      <c r="Q355" s="612">
        <f t="shared" si="81"/>
        <v>0</v>
      </c>
      <c r="R355" s="387">
        <v>16</v>
      </c>
      <c r="S355" s="616">
        <f t="shared" si="75"/>
        <v>0</v>
      </c>
      <c r="T355" s="616">
        <f t="shared" si="76"/>
        <v>0</v>
      </c>
      <c r="U355" s="617" t="e">
        <f t="shared" si="77"/>
        <v>#DIV/0!</v>
      </c>
      <c r="V355" s="299"/>
      <c r="W355" s="299"/>
      <c r="X355" s="299"/>
      <c r="Y355" s="299"/>
      <c r="Z355" s="299"/>
      <c r="AA355" s="299"/>
      <c r="AB355" s="537">
        <v>4.0000000000000001E-3</v>
      </c>
      <c r="AC355" s="385">
        <f t="shared" si="86"/>
        <v>0</v>
      </c>
      <c r="AD355" s="499" t="str">
        <f>AD308</f>
        <v>グリチルリチン酸２Ｋ＊、ε-アミノカプロン酸＊、水、ジグリセリン、マルトース・ショ糖縮合物、セイヨウニワトコエキス、ゼニアオイエキス、ヒアルロン酸Ｎａ－２、油溶性甘草エキス（２）、グリセリン、ＢＧ、カルボキシビニルポリマー、水酸化Ｋ、ヒドロキシエタンジホスホン酸四ナトリウム液、グリセリンモノ２－エチルヘキシルエーテル、フェノキシエタノール</v>
      </c>
      <c r="AE355" s="489" t="s">
        <v>665</v>
      </c>
      <c r="AF355" s="489" t="s">
        <v>626</v>
      </c>
      <c r="AG355" s="489" t="s">
        <v>627</v>
      </c>
    </row>
    <row r="356" spans="1:33" s="292" customFormat="1" ht="20.100000000000001" hidden="1" customHeight="1" thickBot="1">
      <c r="A356" s="296"/>
      <c r="B356" s="631"/>
      <c r="C356" s="289" t="s">
        <v>770</v>
      </c>
      <c r="D356" s="289"/>
      <c r="E356" s="290" t="s">
        <v>624</v>
      </c>
      <c r="F356" s="290" t="s">
        <v>771</v>
      </c>
      <c r="G356" s="305" t="s">
        <v>5281</v>
      </c>
      <c r="H356" s="295" t="s">
        <v>5282</v>
      </c>
      <c r="I356" s="295" t="s">
        <v>666</v>
      </c>
      <c r="J356" s="519" t="s">
        <v>667</v>
      </c>
      <c r="K356" s="525" t="s">
        <v>57</v>
      </c>
      <c r="L356" s="525"/>
      <c r="M356" s="296">
        <v>100</v>
      </c>
      <c r="N356" s="296">
        <v>100</v>
      </c>
      <c r="O356" s="707"/>
      <c r="P356" s="297">
        <v>17</v>
      </c>
      <c r="Q356" s="612">
        <f t="shared" si="81"/>
        <v>0</v>
      </c>
      <c r="R356" s="387">
        <v>16</v>
      </c>
      <c r="S356" s="616">
        <f t="shared" si="75"/>
        <v>0</v>
      </c>
      <c r="T356" s="616">
        <f t="shared" si="76"/>
        <v>0</v>
      </c>
      <c r="U356" s="617" t="e">
        <f t="shared" si="77"/>
        <v>#DIV/0!</v>
      </c>
      <c r="V356" s="299"/>
      <c r="W356" s="299"/>
      <c r="X356" s="299"/>
      <c r="Y356" s="299"/>
      <c r="Z356" s="299"/>
      <c r="AA356" s="299"/>
      <c r="AB356" s="537">
        <v>4.0000000000000001E-3</v>
      </c>
      <c r="AC356" s="385">
        <f t="shared" si="86"/>
        <v>0</v>
      </c>
      <c r="AD356" s="571" t="str">
        <f>AD309</f>
        <v>グリチルレチン酸ステアリル＊、ε-アミノカプロン酸＊、水、ＢＧ、ジグリセリン、濃グリセリン、トリ（カプリル・カプリン酸）グリセリル、シクロペンタシロキサン、オリブ油、テトラエチルヘキサン酸ペンタエリトリット、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コレステロール、ヒアルロン酸Ｎａ－２、グリセリン、カルボキシビニルポリマー、水添大豆リン脂質、ショ糖脂肪酸エステル、自己乳化型モノステアリン酸グリセリル、ステアリン酸ポリグリセリル、水酸化Ｋ、ヒドロキシエタンジホスホン酸四ナトリウム液、１,２－ペンタンジオール、グリセリンモノ２－エチルヘキシルエーテル、フェノキシエタノール</v>
      </c>
      <c r="AE356" s="489" t="s">
        <v>668</v>
      </c>
      <c r="AF356" s="489" t="s">
        <v>626</v>
      </c>
      <c r="AG356" s="489" t="s">
        <v>669</v>
      </c>
    </row>
    <row r="357" spans="1:33" s="292" customFormat="1" ht="20.100000000000001" hidden="1" customHeight="1" thickBot="1">
      <c r="A357" s="296"/>
      <c r="B357" s="631"/>
      <c r="C357" s="289" t="s">
        <v>772</v>
      </c>
      <c r="D357" s="289"/>
      <c r="E357" s="290" t="s">
        <v>624</v>
      </c>
      <c r="F357" s="290" t="s">
        <v>773</v>
      </c>
      <c r="G357" s="305" t="s">
        <v>5283</v>
      </c>
      <c r="H357" s="295" t="s">
        <v>5284</v>
      </c>
      <c r="I357" s="295" t="s">
        <v>670</v>
      </c>
      <c r="J357" s="519" t="s">
        <v>671</v>
      </c>
      <c r="K357" s="525" t="s">
        <v>63</v>
      </c>
      <c r="L357" s="525"/>
      <c r="M357" s="296">
        <v>100</v>
      </c>
      <c r="N357" s="296">
        <v>100</v>
      </c>
      <c r="O357" s="707"/>
      <c r="P357" s="297">
        <v>17</v>
      </c>
      <c r="Q357" s="612">
        <f t="shared" si="81"/>
        <v>0</v>
      </c>
      <c r="R357" s="387">
        <v>16</v>
      </c>
      <c r="S357" s="616">
        <f t="shared" si="75"/>
        <v>0</v>
      </c>
      <c r="T357" s="616">
        <f t="shared" si="76"/>
        <v>0</v>
      </c>
      <c r="U357" s="617" t="e">
        <f t="shared" si="77"/>
        <v>#DIV/0!</v>
      </c>
      <c r="V357" s="299"/>
      <c r="W357" s="299"/>
      <c r="X357" s="299"/>
      <c r="Y357" s="299"/>
      <c r="Z357" s="299"/>
      <c r="AA357" s="299"/>
      <c r="AB357" s="537">
        <v>2.5000000000000001E-3</v>
      </c>
      <c r="AC357" s="385">
        <f>ROUND(O357*AB357,3)</f>
        <v>0</v>
      </c>
      <c r="AD357" s="571" t="str">
        <f>AD310</f>
        <v>グリチルレチン酸ステアリル＊、ε-アミノカプロン酸＊、水、オリブ油、ジグリセリン、テトラエチルヘキサン酸ペンタエリトリット、ＢＧ、トリ（カプリル・カプリン酸）グリセリル、シクロペンタシロキサン、ショ糖脂肪酸エステル、スクワラン、ステアリン酸ポリグリセリル、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フィトステロール、ラウロイルグルタミン酸ジ（フィトステリル・オクチルドデシル）、ヒアルロン酸Ｎａ－２、甘草フラボノイド、グリセリン、カルボキシビニルポリマー、水添大豆リン脂質、自己乳化型モノステアリン酸グリセリル、クエン酸、水酸化Ｋ、１,２－ペンタンジオール、グリセリンモノ２－エチルヘキシルエーテル、フェノキシエタノール</v>
      </c>
      <c r="AE357" s="489" t="s">
        <v>650</v>
      </c>
      <c r="AF357" s="489" t="s">
        <v>626</v>
      </c>
      <c r="AG357" s="489" t="s">
        <v>627</v>
      </c>
    </row>
    <row r="358" spans="1:33" s="292" customFormat="1" ht="20.100000000000001" hidden="1" customHeight="1" thickBot="1">
      <c r="A358" s="296"/>
      <c r="B358" s="631"/>
      <c r="C358" s="289" t="s">
        <v>774</v>
      </c>
      <c r="D358" s="289"/>
      <c r="E358" s="290" t="s">
        <v>624</v>
      </c>
      <c r="F358" s="728" t="s">
        <v>779</v>
      </c>
      <c r="G358" s="305"/>
      <c r="H358" s="295" t="s">
        <v>5285</v>
      </c>
      <c r="I358" s="295" t="s">
        <v>727</v>
      </c>
      <c r="J358" s="519" t="s">
        <v>728</v>
      </c>
      <c r="K358" s="525" t="s">
        <v>49</v>
      </c>
      <c r="L358" s="525"/>
      <c r="M358" s="296">
        <v>100</v>
      </c>
      <c r="N358" s="296">
        <v>100</v>
      </c>
      <c r="O358" s="707"/>
      <c r="P358" s="297">
        <v>17</v>
      </c>
      <c r="Q358" s="612">
        <f t="shared" si="81"/>
        <v>0</v>
      </c>
      <c r="R358" s="387">
        <v>16</v>
      </c>
      <c r="S358" s="616">
        <f t="shared" si="75"/>
        <v>0</v>
      </c>
      <c r="T358" s="616">
        <f t="shared" si="76"/>
        <v>0</v>
      </c>
      <c r="U358" s="617" t="e">
        <f t="shared" si="77"/>
        <v>#DIV/0!</v>
      </c>
      <c r="V358" s="299"/>
      <c r="W358" s="299"/>
      <c r="X358" s="299"/>
      <c r="Y358" s="299"/>
      <c r="Z358" s="299"/>
      <c r="AA358" s="299"/>
      <c r="AB358" s="537">
        <v>4.0000000000000001E-3</v>
      </c>
      <c r="AC358" s="385">
        <f t="shared" si="86"/>
        <v>0</v>
      </c>
      <c r="AD358" s="499" t="str">
        <f>AD337</f>
        <v>グリチルリチン酸２Ｋ＊、Ｄ－パントテニルアルコール＊、水、ＢＧ、ジグリセリン、濃グリセリン、エタノール、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シロキクラゲ多糖体、ソルビトール液、マルチトール液、ラフィノース水和物、ステアロイルフィトスフィンゴシン、スクワラン、フィトステロール、ステアリン酸ポリグリセリル、水添大豆リン脂質、クエン酸、クエン酸Ｎａ、フィチン酸液、フェノキシエタノール、パラベン</v>
      </c>
      <c r="AE358" s="489" t="s">
        <v>730</v>
      </c>
      <c r="AF358" s="489" t="s">
        <v>626</v>
      </c>
      <c r="AG358" s="489" t="s">
        <v>669</v>
      </c>
    </row>
    <row r="359" spans="1:33" s="292" customFormat="1" ht="20.100000000000001" hidden="1" customHeight="1" thickBot="1">
      <c r="A359" s="296"/>
      <c r="B359" s="631"/>
      <c r="C359" s="289" t="s">
        <v>776</v>
      </c>
      <c r="D359" s="289"/>
      <c r="E359" s="290" t="s">
        <v>624</v>
      </c>
      <c r="F359" s="290" t="s">
        <v>777</v>
      </c>
      <c r="G359" s="305"/>
      <c r="H359" s="295" t="s">
        <v>5286</v>
      </c>
      <c r="I359" s="295" t="s">
        <v>732</v>
      </c>
      <c r="J359" s="519" t="s">
        <v>733</v>
      </c>
      <c r="K359" s="525" t="s">
        <v>558</v>
      </c>
      <c r="L359" s="525"/>
      <c r="M359" s="296">
        <v>100</v>
      </c>
      <c r="N359" s="296">
        <v>100</v>
      </c>
      <c r="O359" s="707"/>
      <c r="P359" s="297">
        <v>17</v>
      </c>
      <c r="Q359" s="612">
        <f t="shared" si="81"/>
        <v>0</v>
      </c>
      <c r="R359" s="387">
        <v>16</v>
      </c>
      <c r="S359" s="616">
        <f t="shared" si="75"/>
        <v>0</v>
      </c>
      <c r="T359" s="616">
        <f t="shared" si="76"/>
        <v>0</v>
      </c>
      <c r="U359" s="617" t="e">
        <f t="shared" si="77"/>
        <v>#DIV/0!</v>
      </c>
      <c r="V359" s="299"/>
      <c r="W359" s="299"/>
      <c r="X359" s="299"/>
      <c r="Y359" s="299"/>
      <c r="Z359" s="299"/>
      <c r="AA359" s="299"/>
      <c r="AB359" s="537">
        <v>2.5000000000000001E-3</v>
      </c>
      <c r="AC359" s="385">
        <f t="shared" si="86"/>
        <v>0</v>
      </c>
      <c r="AD359" s="499" t="str">
        <f>AD338</f>
        <v>グリチルリチン酸２Ｋ＊、Ｄ－パントテニルアルコール＊、水、ジグリセリン、ＢＧ、濃グリセリン、エタノール、グリセリン、ソルビトール液、シクロペンタシロキサン、メチルフェニルポリシロキサン、トリメチルグリシン、ジメチコン、大豆たん白水解物－２、ビフィズス菌エキス、ヒメフウロエキス、Ｌ－エルゴチオネイン液、大豆エキス、酵母エキス－３、オクラエキス、コーンエキス、エイジツエキス、アマチャヅルエキス、オキシプロリン、水溶性コラーゲン、ラウロイルグルタミン酸ジ（フィトステリル・オクチルドデシル）、２－メタクリロイルオキシエチルホスホリルコリン・メタクリル酸ステアリル共重合体、イソステアリン酸フィトステリル、ヒアルロン酸Ｎａ－２、コレステロール、チューベロースポリサッカライド液、フィチン酸液、アクリル酸・メタクリル酸アルキル共重合体、カルボキシビニルポリマー、ポリアクリル酸Ｎａ、水添大豆リン脂質、オレイン酸ポリグリセリル、グリセリンモノ２－エチルヘキシルエーテル、ヒドロキシエタンジホスホン酸四ナトリウム液、水酸化Ｋ、フェノキシエタノール、パラベン</v>
      </c>
      <c r="AE359" s="489" t="s">
        <v>735</v>
      </c>
      <c r="AF359" s="489" t="s">
        <v>626</v>
      </c>
      <c r="AG359" s="489" t="s">
        <v>627</v>
      </c>
    </row>
    <row r="360" spans="1:33" s="292" customFormat="1" ht="20.100000000000001" hidden="1" customHeight="1" thickBot="1">
      <c r="A360" s="296"/>
      <c r="B360" s="631"/>
      <c r="C360" s="289" t="s">
        <v>778</v>
      </c>
      <c r="D360" s="289"/>
      <c r="E360" s="290" t="s">
        <v>624</v>
      </c>
      <c r="F360" s="728" t="s">
        <v>775</v>
      </c>
      <c r="G360" s="305"/>
      <c r="H360" s="295" t="s">
        <v>5287</v>
      </c>
      <c r="I360" s="295" t="s">
        <v>737</v>
      </c>
      <c r="J360" s="519" t="s">
        <v>738</v>
      </c>
      <c r="K360" s="525" t="s">
        <v>57</v>
      </c>
      <c r="L360" s="525"/>
      <c r="M360" s="296">
        <v>100</v>
      </c>
      <c r="N360" s="296">
        <v>100</v>
      </c>
      <c r="O360" s="707"/>
      <c r="P360" s="297">
        <v>17</v>
      </c>
      <c r="Q360" s="612">
        <f t="shared" si="81"/>
        <v>0</v>
      </c>
      <c r="R360" s="387">
        <v>16</v>
      </c>
      <c r="S360" s="616">
        <f t="shared" si="75"/>
        <v>0</v>
      </c>
      <c r="T360" s="616">
        <f t="shared" si="76"/>
        <v>0</v>
      </c>
      <c r="U360" s="617" t="e">
        <f t="shared" si="77"/>
        <v>#DIV/0!</v>
      </c>
      <c r="V360" s="299"/>
      <c r="W360" s="299"/>
      <c r="X360" s="299"/>
      <c r="Y360" s="299"/>
      <c r="Z360" s="299"/>
      <c r="AA360" s="299"/>
      <c r="AB360" s="537">
        <v>4.0000000000000001E-3</v>
      </c>
      <c r="AC360" s="385">
        <f t="shared" si="86"/>
        <v>0</v>
      </c>
      <c r="AD360" s="499" t="str">
        <f>AD339</f>
        <v>グリチルレチン酸ステアリル＊、酢酸トコフェロール＊、水、ＢＧ、濃グリセリン、ジグリセリン、ジメチコン、スクワラン、オリブ油、テトラエチルヘキサン酸ペンタエリトリット、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ヘキサデシロキシＰＧヒドロキシエチルヘキサデカナミド、コレステロール、カルボキシビニルポリマー、キサンタンガム、ステアリン酸ポリグリセリル、ショ糖脂肪酸エステル、水添大豆リン脂質、自己乳化型モノステアリン酸グリセリル、ヒドロキシエタンジホスホン酸四ナトリウム液、フィチン酸液、水酸化Ｋ、パラベン、フェノキシエタノール</v>
      </c>
      <c r="AE360" s="489" t="s">
        <v>740</v>
      </c>
      <c r="AF360" s="489" t="s">
        <v>626</v>
      </c>
      <c r="AG360" s="489" t="s">
        <v>669</v>
      </c>
    </row>
    <row r="361" spans="1:33" s="292" customFormat="1" ht="20.100000000000001" hidden="1" customHeight="1" thickBot="1">
      <c r="A361" s="296"/>
      <c r="B361" s="631"/>
      <c r="C361" s="289" t="s">
        <v>780</v>
      </c>
      <c r="D361" s="289"/>
      <c r="E361" s="290" t="s">
        <v>624</v>
      </c>
      <c r="F361" s="290" t="s">
        <v>781</v>
      </c>
      <c r="G361" s="305"/>
      <c r="H361" s="295" t="s">
        <v>5288</v>
      </c>
      <c r="I361" s="295" t="s">
        <v>742</v>
      </c>
      <c r="J361" s="519" t="s">
        <v>743</v>
      </c>
      <c r="K361" s="525" t="s">
        <v>63</v>
      </c>
      <c r="L361" s="525"/>
      <c r="M361" s="296">
        <v>100</v>
      </c>
      <c r="N361" s="296">
        <v>100</v>
      </c>
      <c r="O361" s="707"/>
      <c r="P361" s="297">
        <v>17</v>
      </c>
      <c r="Q361" s="612">
        <f t="shared" si="81"/>
        <v>0</v>
      </c>
      <c r="R361" s="387">
        <v>16</v>
      </c>
      <c r="S361" s="616">
        <f t="shared" si="75"/>
        <v>0</v>
      </c>
      <c r="T361" s="616">
        <f t="shared" si="76"/>
        <v>0</v>
      </c>
      <c r="U361" s="617" t="e">
        <f t="shared" si="77"/>
        <v>#DIV/0!</v>
      </c>
      <c r="V361" s="299"/>
      <c r="W361" s="299"/>
      <c r="X361" s="299"/>
      <c r="Y361" s="299"/>
      <c r="Z361" s="299"/>
      <c r="AA361" s="299"/>
      <c r="AB361" s="537">
        <v>2.5000000000000001E-3</v>
      </c>
      <c r="AC361" s="385">
        <f t="shared" si="86"/>
        <v>0</v>
      </c>
      <c r="AD361" s="499" t="str">
        <f>AD340</f>
        <v>グリチルレチン酸ステアリル＊、酢酸トコフェロール＊、水、濃グリセリン、ＢＧ、トリエチルヘキサン酸グリセリル、テトラエチルヘキサン酸ペンタエリトリット、ジメチコン、オリブ油、トリ（カプリル・カプリン・ミリスチン・ステアリン酸）グリセリル、ショ糖脂肪酸エステル、大豆たん白水解物－２、ビフィズス菌エキス、ヒメフウロエキス、Ｌ－エルゴチオネイン液、大豆エキス、酵母エキス－３、オクラエキス、コーンエキス、エイジツエキス、アマチャヅルエキス、オキシプロリン、水溶性コラーゲン、ジグリセリン、マルチトール液、スクワラン、イソステアリン酸フィトステリル、ヘキサデシロキシＰＧヒドロキシエチルヘキサデカナミド、コレステロール、フィトステロール、カルボキシビニルポリマー、ステアリン酸ポリグリセリル、水添大豆リン脂質、自己乳化型モノステアリン酸グリセリル、フィチン酸液、水酸化Ｋ、ヒドロキシエタンジホスホン酸四ナトリウム液、１,２－ペンタンジオール、パラベン、フェノキシエタノール</v>
      </c>
      <c r="AE361" s="489" t="s">
        <v>744</v>
      </c>
      <c r="AF361" s="489" t="s">
        <v>626</v>
      </c>
      <c r="AG361" s="489" t="s">
        <v>627</v>
      </c>
    </row>
    <row r="362" spans="1:33" s="292" customFormat="1" ht="20.100000000000001" hidden="1" customHeight="1" thickBot="1">
      <c r="A362" s="290"/>
      <c r="B362" s="638"/>
      <c r="C362" s="289"/>
      <c r="D362" s="289"/>
      <c r="E362" s="290" t="s">
        <v>624</v>
      </c>
      <c r="F362" s="290"/>
      <c r="G362" s="305"/>
      <c r="H362" s="295" t="s">
        <v>3478</v>
      </c>
      <c r="I362" s="295"/>
      <c r="J362" s="519"/>
      <c r="K362" s="525"/>
      <c r="L362" s="525"/>
      <c r="M362" s="296"/>
      <c r="N362" s="296"/>
      <c r="O362" s="707"/>
      <c r="P362" s="297">
        <v>71</v>
      </c>
      <c r="Q362" s="612">
        <f t="shared" si="81"/>
        <v>0</v>
      </c>
      <c r="R362" s="387">
        <v>60</v>
      </c>
      <c r="S362" s="616">
        <f t="shared" si="75"/>
        <v>0</v>
      </c>
      <c r="T362" s="616">
        <f t="shared" si="76"/>
        <v>0</v>
      </c>
      <c r="U362" s="617" t="e">
        <f t="shared" si="77"/>
        <v>#DIV/0!</v>
      </c>
      <c r="V362" s="299"/>
      <c r="W362" s="299"/>
      <c r="X362" s="299"/>
      <c r="Y362" s="299"/>
      <c r="Z362" s="299"/>
      <c r="AA362" s="299"/>
      <c r="AB362" s="415"/>
      <c r="AC362" s="523"/>
      <c r="AD362" s="499"/>
      <c r="AE362" s="489"/>
      <c r="AF362" s="489"/>
      <c r="AG362" s="489"/>
    </row>
    <row r="363" spans="1:33" s="292" customFormat="1" ht="20.100000000000001" hidden="1" customHeight="1" thickBot="1">
      <c r="A363" s="290"/>
      <c r="B363" s="638"/>
      <c r="C363" s="289"/>
      <c r="D363" s="289"/>
      <c r="E363" s="290" t="s">
        <v>624</v>
      </c>
      <c r="F363" s="290"/>
      <c r="G363" s="305"/>
      <c r="H363" s="295" t="s">
        <v>782</v>
      </c>
      <c r="I363" s="295"/>
      <c r="J363" s="519"/>
      <c r="K363" s="525"/>
      <c r="L363" s="525"/>
      <c r="M363" s="296"/>
      <c r="N363" s="296"/>
      <c r="O363" s="707"/>
      <c r="P363" s="297">
        <v>88</v>
      </c>
      <c r="Q363" s="612">
        <f t="shared" si="81"/>
        <v>0</v>
      </c>
      <c r="R363" s="387">
        <v>75</v>
      </c>
      <c r="S363" s="616">
        <f t="shared" si="75"/>
        <v>0</v>
      </c>
      <c r="T363" s="616">
        <f t="shared" si="76"/>
        <v>0</v>
      </c>
      <c r="U363" s="617" t="e">
        <f t="shared" si="77"/>
        <v>#DIV/0!</v>
      </c>
      <c r="V363" s="299"/>
      <c r="W363" s="299"/>
      <c r="X363" s="299"/>
      <c r="Y363" s="299"/>
      <c r="Z363" s="299"/>
      <c r="AA363" s="299"/>
      <c r="AB363" s="415"/>
      <c r="AC363" s="523"/>
      <c r="AD363" s="499"/>
      <c r="AE363" s="489"/>
      <c r="AF363" s="489"/>
      <c r="AG363" s="489"/>
    </row>
    <row r="364" spans="1:33" s="292" customFormat="1" ht="20.100000000000001" hidden="1" customHeight="1" thickBot="1">
      <c r="A364" s="296"/>
      <c r="B364" s="631"/>
      <c r="C364" s="224">
        <v>4571342190026</v>
      </c>
      <c r="D364" s="224"/>
      <c r="E364" s="290" t="s">
        <v>783</v>
      </c>
      <c r="F364" s="290" t="s">
        <v>784</v>
      </c>
      <c r="G364" s="305" t="s">
        <v>5289</v>
      </c>
      <c r="H364" s="306" t="s">
        <v>5290</v>
      </c>
      <c r="I364" s="306" t="s">
        <v>785</v>
      </c>
      <c r="J364" s="519" t="s">
        <v>786</v>
      </c>
      <c r="K364" s="295" t="s">
        <v>198</v>
      </c>
      <c r="L364" s="295"/>
      <c r="M364" s="296">
        <v>48</v>
      </c>
      <c r="N364" s="296">
        <v>48</v>
      </c>
      <c r="O364" s="386"/>
      <c r="P364" s="297">
        <v>1875</v>
      </c>
      <c r="Q364" s="612">
        <f>O364*P364</f>
        <v>0</v>
      </c>
      <c r="R364" s="387">
        <v>1500</v>
      </c>
      <c r="S364" s="616">
        <f t="shared" si="75"/>
        <v>0</v>
      </c>
      <c r="T364" s="616">
        <f t="shared" si="76"/>
        <v>0</v>
      </c>
      <c r="U364" s="617" t="e">
        <f t="shared" si="77"/>
        <v>#DIV/0!</v>
      </c>
      <c r="V364" s="299"/>
      <c r="W364" s="299"/>
      <c r="X364" s="299">
        <f t="shared" ref="X364:X397" si="89">O364/M364</f>
        <v>0</v>
      </c>
      <c r="Y364" s="299">
        <f t="shared" ref="Y364:Y428" si="90">V364*X364</f>
        <v>0</v>
      </c>
      <c r="Z364" s="299">
        <f t="shared" ref="Z364:Z428" si="91">W364*X364</f>
        <v>0</v>
      </c>
      <c r="AA364" s="299"/>
      <c r="AB364" s="541">
        <v>0.158</v>
      </c>
      <c r="AC364" s="529">
        <f>ROUND(O364*AB364,3)</f>
        <v>0</v>
      </c>
      <c r="AD364" s="499" t="s">
        <v>4262</v>
      </c>
      <c r="AE364" s="489" t="s">
        <v>3768</v>
      </c>
      <c r="AF364" s="489" t="s">
        <v>788</v>
      </c>
      <c r="AG364" s="489" t="s">
        <v>789</v>
      </c>
    </row>
    <row r="365" spans="1:33" s="292" customFormat="1" ht="20.100000000000001" hidden="1" customHeight="1" thickBot="1">
      <c r="A365" s="296"/>
      <c r="B365" s="631"/>
      <c r="C365" s="224">
        <v>4571342190019</v>
      </c>
      <c r="D365" s="224"/>
      <c r="E365" s="290" t="s">
        <v>783</v>
      </c>
      <c r="F365" s="290" t="s">
        <v>790</v>
      </c>
      <c r="G365" s="305"/>
      <c r="H365" s="306" t="s">
        <v>3709</v>
      </c>
      <c r="I365" s="306" t="s">
        <v>791</v>
      </c>
      <c r="J365" s="519" t="s">
        <v>792</v>
      </c>
      <c r="K365" s="295" t="s">
        <v>43</v>
      </c>
      <c r="L365" s="295"/>
      <c r="M365" s="296">
        <v>104</v>
      </c>
      <c r="N365" s="296">
        <v>104</v>
      </c>
      <c r="O365" s="386">
        <v>30</v>
      </c>
      <c r="P365" s="297">
        <v>1403</v>
      </c>
      <c r="Q365" s="612">
        <f t="shared" si="81"/>
        <v>42090</v>
      </c>
      <c r="R365" s="387">
        <v>1122</v>
      </c>
      <c r="S365" s="616">
        <f t="shared" ref="S365:S429" si="92">O365*R365</f>
        <v>33660</v>
      </c>
      <c r="T365" s="616">
        <f t="shared" ref="T365:T429" si="93">Q365-S365</f>
        <v>8430</v>
      </c>
      <c r="U365" s="617">
        <f t="shared" ref="U365:U429" si="94">T365/Q365</f>
        <v>0.20028510334996436</v>
      </c>
      <c r="V365" s="299"/>
      <c r="W365" s="299"/>
      <c r="X365" s="299">
        <f t="shared" si="89"/>
        <v>0.28846153846153844</v>
      </c>
      <c r="Y365" s="299">
        <f t="shared" si="90"/>
        <v>0</v>
      </c>
      <c r="Z365" s="299">
        <f t="shared" si="91"/>
        <v>0</v>
      </c>
      <c r="AA365" s="299"/>
      <c r="AB365" s="528">
        <v>0.1</v>
      </c>
      <c r="AC365" s="523">
        <f>ROUND(O365*AB365,3)</f>
        <v>3</v>
      </c>
      <c r="AD365" s="499" t="s">
        <v>3710</v>
      </c>
      <c r="AE365" s="1004" t="s">
        <v>6628</v>
      </c>
      <c r="AF365" s="1005" t="s">
        <v>788</v>
      </c>
      <c r="AG365" s="1006" t="s">
        <v>6688</v>
      </c>
    </row>
    <row r="366" spans="1:33" s="292" customFormat="1" ht="20.100000000000001" hidden="1" customHeight="1" thickBot="1">
      <c r="A366" s="290"/>
      <c r="B366" s="638"/>
      <c r="C366" s="224">
        <v>101</v>
      </c>
      <c r="D366" s="224"/>
      <c r="E366" s="290" t="s">
        <v>783</v>
      </c>
      <c r="F366" s="290" t="s">
        <v>794</v>
      </c>
      <c r="G366" s="305"/>
      <c r="H366" s="295" t="s">
        <v>5291</v>
      </c>
      <c r="I366" s="295" t="s">
        <v>795</v>
      </c>
      <c r="J366" s="519" t="s">
        <v>796</v>
      </c>
      <c r="K366" s="295" t="s">
        <v>57</v>
      </c>
      <c r="L366" s="295"/>
      <c r="M366" s="296">
        <v>48</v>
      </c>
      <c r="N366" s="296">
        <v>48</v>
      </c>
      <c r="O366" s="386"/>
      <c r="P366" s="297">
        <v>1725</v>
      </c>
      <c r="Q366" s="612">
        <f t="shared" si="81"/>
        <v>0</v>
      </c>
      <c r="R366" s="387">
        <v>1380</v>
      </c>
      <c r="S366" s="616">
        <f t="shared" si="92"/>
        <v>0</v>
      </c>
      <c r="T366" s="616">
        <f t="shared" si="93"/>
        <v>0</v>
      </c>
      <c r="U366" s="617" t="e">
        <f t="shared" si="94"/>
        <v>#DIV/0!</v>
      </c>
      <c r="V366" s="299"/>
      <c r="W366" s="299"/>
      <c r="X366" s="299">
        <f t="shared" si="89"/>
        <v>0</v>
      </c>
      <c r="Y366" s="299">
        <f t="shared" si="90"/>
        <v>0</v>
      </c>
      <c r="Z366" s="299">
        <f t="shared" si="91"/>
        <v>0</v>
      </c>
      <c r="AA366" s="299"/>
      <c r="AB366" s="545">
        <v>0.2</v>
      </c>
      <c r="AC366" s="523">
        <f t="shared" ref="AC366:AC389" si="95">ROUND(O366*AB366,3)</f>
        <v>0</v>
      </c>
      <c r="AD366" s="499" t="s">
        <v>5292</v>
      </c>
      <c r="AE366" s="1007" t="s">
        <v>6689</v>
      </c>
      <c r="AF366" s="1008" t="s">
        <v>788</v>
      </c>
      <c r="AG366" s="1009" t="s">
        <v>6690</v>
      </c>
    </row>
    <row r="367" spans="1:33" s="292" customFormat="1" ht="20.100000000000001" hidden="1" customHeight="1" thickBot="1">
      <c r="A367" s="290"/>
      <c r="B367" s="638"/>
      <c r="C367" s="224">
        <v>4571342190064</v>
      </c>
      <c r="D367" s="224"/>
      <c r="E367" s="290" t="s">
        <v>783</v>
      </c>
      <c r="F367" s="290" t="s">
        <v>798</v>
      </c>
      <c r="G367" s="305" t="s">
        <v>5293</v>
      </c>
      <c r="H367" s="306" t="s">
        <v>5294</v>
      </c>
      <c r="I367" s="306" t="s">
        <v>799</v>
      </c>
      <c r="J367" s="519" t="s">
        <v>800</v>
      </c>
      <c r="K367" s="295" t="s">
        <v>63</v>
      </c>
      <c r="L367" s="295"/>
      <c r="M367" s="296">
        <v>48</v>
      </c>
      <c r="N367" s="296">
        <v>48</v>
      </c>
      <c r="O367" s="386"/>
      <c r="P367" s="297">
        <v>1704</v>
      </c>
      <c r="Q367" s="612">
        <f t="shared" si="81"/>
        <v>0</v>
      </c>
      <c r="R367" s="387">
        <v>1363</v>
      </c>
      <c r="S367" s="616">
        <f t="shared" si="92"/>
        <v>0</v>
      </c>
      <c r="T367" s="616">
        <f t="shared" si="93"/>
        <v>0</v>
      </c>
      <c r="U367" s="617" t="e">
        <f t="shared" si="94"/>
        <v>#DIV/0!</v>
      </c>
      <c r="V367" s="299"/>
      <c r="W367" s="299"/>
      <c r="X367" s="299">
        <f t="shared" si="89"/>
        <v>0</v>
      </c>
      <c r="Y367" s="299">
        <f t="shared" si="90"/>
        <v>0</v>
      </c>
      <c r="Z367" s="299">
        <f t="shared" si="91"/>
        <v>0</v>
      </c>
      <c r="AA367" s="299"/>
      <c r="AB367" s="545">
        <v>0.19400000000000001</v>
      </c>
      <c r="AC367" s="523">
        <f t="shared" si="95"/>
        <v>0</v>
      </c>
      <c r="AD367" s="499" t="s">
        <v>5295</v>
      </c>
      <c r="AE367" s="489" t="s">
        <v>801</v>
      </c>
      <c r="AF367" s="489" t="s">
        <v>788</v>
      </c>
      <c r="AG367" s="489" t="s">
        <v>789</v>
      </c>
    </row>
    <row r="368" spans="1:33" s="292" customFormat="1" ht="20.100000000000001" hidden="1" customHeight="1" thickBot="1">
      <c r="A368" s="290"/>
      <c r="B368" s="638"/>
      <c r="C368" s="224">
        <v>102</v>
      </c>
      <c r="D368" s="224"/>
      <c r="E368" s="290" t="s">
        <v>783</v>
      </c>
      <c r="F368" s="290" t="s">
        <v>802</v>
      </c>
      <c r="G368" s="305" t="s">
        <v>5296</v>
      </c>
      <c r="H368" s="295" t="s">
        <v>5297</v>
      </c>
      <c r="I368" s="295" t="s">
        <v>803</v>
      </c>
      <c r="J368" s="519" t="s">
        <v>804</v>
      </c>
      <c r="K368" s="295" t="s">
        <v>36</v>
      </c>
      <c r="L368" s="295"/>
      <c r="M368" s="296">
        <v>140</v>
      </c>
      <c r="N368" s="296">
        <v>140</v>
      </c>
      <c r="O368" s="386"/>
      <c r="P368" s="297">
        <v>638</v>
      </c>
      <c r="Q368" s="612">
        <f t="shared" si="81"/>
        <v>0</v>
      </c>
      <c r="R368" s="387">
        <v>485</v>
      </c>
      <c r="S368" s="616">
        <f t="shared" si="92"/>
        <v>0</v>
      </c>
      <c r="T368" s="616">
        <f t="shared" si="93"/>
        <v>0</v>
      </c>
      <c r="U368" s="617" t="e">
        <f t="shared" si="94"/>
        <v>#DIV/0!</v>
      </c>
      <c r="V368" s="299"/>
      <c r="W368" s="299"/>
      <c r="X368" s="299">
        <f t="shared" si="89"/>
        <v>0</v>
      </c>
      <c r="Y368" s="299">
        <f t="shared" si="90"/>
        <v>0</v>
      </c>
      <c r="Z368" s="299">
        <f t="shared" si="91"/>
        <v>0</v>
      </c>
      <c r="AA368" s="299"/>
      <c r="AB368" s="413">
        <v>0.06</v>
      </c>
      <c r="AC368" s="523">
        <f t="shared" si="95"/>
        <v>0</v>
      </c>
      <c r="AD368" s="499" t="s">
        <v>5298</v>
      </c>
      <c r="AE368" s="489" t="s">
        <v>805</v>
      </c>
      <c r="AF368" s="489" t="s">
        <v>788</v>
      </c>
      <c r="AG368" s="489" t="s">
        <v>789</v>
      </c>
    </row>
    <row r="369" spans="1:33" s="292" customFormat="1" ht="20.100000000000001" hidden="1" customHeight="1" thickBot="1">
      <c r="A369" s="290"/>
      <c r="B369" s="638"/>
      <c r="C369" s="224">
        <v>4582276130668</v>
      </c>
      <c r="D369" s="224"/>
      <c r="E369" s="290" t="s">
        <v>783</v>
      </c>
      <c r="F369" s="290" t="s">
        <v>806</v>
      </c>
      <c r="G369" s="305"/>
      <c r="H369" s="295" t="s">
        <v>5299</v>
      </c>
      <c r="I369" s="295" t="s">
        <v>807</v>
      </c>
      <c r="J369" s="519" t="s">
        <v>808</v>
      </c>
      <c r="K369" s="295" t="s">
        <v>43</v>
      </c>
      <c r="L369" s="295"/>
      <c r="M369" s="296">
        <v>48</v>
      </c>
      <c r="N369" s="296">
        <v>48</v>
      </c>
      <c r="O369" s="386"/>
      <c r="P369" s="297">
        <v>938</v>
      </c>
      <c r="Q369" s="612">
        <f t="shared" si="81"/>
        <v>0</v>
      </c>
      <c r="R369" s="387">
        <v>750</v>
      </c>
      <c r="S369" s="616">
        <f t="shared" si="92"/>
        <v>0</v>
      </c>
      <c r="T369" s="616">
        <f t="shared" si="93"/>
        <v>0</v>
      </c>
      <c r="U369" s="617" t="e">
        <f t="shared" si="94"/>
        <v>#DIV/0!</v>
      </c>
      <c r="V369" s="299"/>
      <c r="W369" s="299"/>
      <c r="X369" s="299">
        <f t="shared" si="89"/>
        <v>0</v>
      </c>
      <c r="Y369" s="299">
        <f t="shared" si="90"/>
        <v>0</v>
      </c>
      <c r="Z369" s="299">
        <f t="shared" si="91"/>
        <v>0</v>
      </c>
      <c r="AA369" s="299"/>
      <c r="AB369" s="545">
        <v>0.112</v>
      </c>
      <c r="AC369" s="523">
        <f t="shared" si="95"/>
        <v>0</v>
      </c>
      <c r="AD369" s="499" t="s">
        <v>5300</v>
      </c>
      <c r="AE369" s="489" t="s">
        <v>797</v>
      </c>
      <c r="AF369" s="489" t="s">
        <v>788</v>
      </c>
      <c r="AG369" s="489" t="s">
        <v>789</v>
      </c>
    </row>
    <row r="370" spans="1:33" s="292" customFormat="1" ht="20.100000000000001" hidden="1" customHeight="1" thickBot="1">
      <c r="A370" s="290"/>
      <c r="B370" s="638"/>
      <c r="C370" s="224">
        <v>4582276130798</v>
      </c>
      <c r="D370" s="224"/>
      <c r="E370" s="290" t="s">
        <v>783</v>
      </c>
      <c r="F370" s="290" t="s">
        <v>809</v>
      </c>
      <c r="G370" s="305"/>
      <c r="H370" s="295" t="s">
        <v>5301</v>
      </c>
      <c r="I370" s="295" t="s">
        <v>807</v>
      </c>
      <c r="J370" s="519" t="s">
        <v>808</v>
      </c>
      <c r="K370" s="295" t="s">
        <v>49</v>
      </c>
      <c r="L370" s="295"/>
      <c r="M370" s="296">
        <v>24</v>
      </c>
      <c r="N370" s="296">
        <v>24</v>
      </c>
      <c r="O370" s="386"/>
      <c r="P370" s="297">
        <v>1813</v>
      </c>
      <c r="Q370" s="612">
        <f t="shared" si="81"/>
        <v>0</v>
      </c>
      <c r="R370" s="387">
        <v>1450</v>
      </c>
      <c r="S370" s="616">
        <f t="shared" si="92"/>
        <v>0</v>
      </c>
      <c r="T370" s="616">
        <f t="shared" si="93"/>
        <v>0</v>
      </c>
      <c r="U370" s="617" t="e">
        <f t="shared" si="94"/>
        <v>#DIV/0!</v>
      </c>
      <c r="V370" s="299"/>
      <c r="W370" s="299"/>
      <c r="X370" s="299">
        <f t="shared" si="89"/>
        <v>0</v>
      </c>
      <c r="Y370" s="299">
        <f t="shared" si="90"/>
        <v>0</v>
      </c>
      <c r="Z370" s="299">
        <f t="shared" si="91"/>
        <v>0</v>
      </c>
      <c r="AA370" s="299"/>
      <c r="AB370" s="545">
        <v>0.25700000000000001</v>
      </c>
      <c r="AC370" s="523">
        <f t="shared" si="95"/>
        <v>0</v>
      </c>
      <c r="AD370" s="499" t="s">
        <v>5300</v>
      </c>
      <c r="AE370" s="489" t="s">
        <v>797</v>
      </c>
      <c r="AF370" s="489" t="s">
        <v>788</v>
      </c>
      <c r="AG370" s="489" t="s">
        <v>789</v>
      </c>
    </row>
    <row r="371" spans="1:33" s="292" customFormat="1" ht="20.100000000000001" hidden="1" customHeight="1" thickBot="1">
      <c r="A371" s="290"/>
      <c r="B371" s="638"/>
      <c r="C371" s="224">
        <v>103</v>
      </c>
      <c r="D371" s="224"/>
      <c r="E371" s="290" t="s">
        <v>783</v>
      </c>
      <c r="F371" s="290" t="s">
        <v>810</v>
      </c>
      <c r="G371" s="305"/>
      <c r="H371" s="259" t="s">
        <v>5302</v>
      </c>
      <c r="I371" s="259" t="s">
        <v>811</v>
      </c>
      <c r="J371" s="343" t="s">
        <v>812</v>
      </c>
      <c r="K371" s="525" t="s">
        <v>813</v>
      </c>
      <c r="L371" s="525"/>
      <c r="M371" s="296">
        <v>40</v>
      </c>
      <c r="N371" s="296">
        <v>40</v>
      </c>
      <c r="O371" s="386"/>
      <c r="P371" s="297">
        <v>1023</v>
      </c>
      <c r="Q371" s="612">
        <f t="shared" si="81"/>
        <v>0</v>
      </c>
      <c r="R371" s="387">
        <v>818</v>
      </c>
      <c r="S371" s="616">
        <f t="shared" si="92"/>
        <v>0</v>
      </c>
      <c r="T371" s="616">
        <f t="shared" si="93"/>
        <v>0</v>
      </c>
      <c r="U371" s="617" t="e">
        <f t="shared" si="94"/>
        <v>#DIV/0!</v>
      </c>
      <c r="V371" s="299"/>
      <c r="W371" s="299"/>
      <c r="X371" s="299">
        <f>O371/M371</f>
        <v>0</v>
      </c>
      <c r="Y371" s="299">
        <f t="shared" si="90"/>
        <v>0</v>
      </c>
      <c r="Z371" s="299">
        <f t="shared" si="91"/>
        <v>0</v>
      </c>
      <c r="AA371" s="299"/>
      <c r="AB371" s="413">
        <v>0.23899999999999999</v>
      </c>
      <c r="AC371" s="523">
        <f t="shared" si="95"/>
        <v>0</v>
      </c>
      <c r="AD371" s="499" t="s">
        <v>5303</v>
      </c>
      <c r="AE371" s="489"/>
      <c r="AF371" s="489" t="s">
        <v>783</v>
      </c>
      <c r="AG371" s="489" t="s">
        <v>3767</v>
      </c>
    </row>
    <row r="372" spans="1:33" s="292" customFormat="1" ht="20.100000000000001" hidden="1" customHeight="1" thickBot="1">
      <c r="A372" s="296"/>
      <c r="B372" s="631"/>
      <c r="C372" s="224">
        <v>104</v>
      </c>
      <c r="D372" s="224"/>
      <c r="E372" s="290" t="s">
        <v>783</v>
      </c>
      <c r="F372" s="290" t="s">
        <v>814</v>
      </c>
      <c r="G372" s="305"/>
      <c r="H372" s="259" t="s">
        <v>5304</v>
      </c>
      <c r="I372" s="259" t="s">
        <v>3528</v>
      </c>
      <c r="J372" s="343" t="s">
        <v>3529</v>
      </c>
      <c r="K372" s="295" t="s">
        <v>5305</v>
      </c>
      <c r="L372" s="295"/>
      <c r="M372" s="296">
        <v>50</v>
      </c>
      <c r="N372" s="296">
        <v>100</v>
      </c>
      <c r="O372" s="386"/>
      <c r="P372" s="297">
        <v>443</v>
      </c>
      <c r="Q372" s="612">
        <f t="shared" si="81"/>
        <v>0</v>
      </c>
      <c r="R372" s="387">
        <v>354</v>
      </c>
      <c r="S372" s="616">
        <f t="shared" si="92"/>
        <v>0</v>
      </c>
      <c r="T372" s="616">
        <f t="shared" si="93"/>
        <v>0</v>
      </c>
      <c r="U372" s="617" t="e">
        <f t="shared" si="94"/>
        <v>#DIV/0!</v>
      </c>
      <c r="V372" s="299">
        <f>ROUND(0.47*0.365*0.18,3)</f>
        <v>3.1E-2</v>
      </c>
      <c r="W372" s="299">
        <v>3.5</v>
      </c>
      <c r="X372" s="299">
        <f>O372/M372</f>
        <v>0</v>
      </c>
      <c r="Y372" s="299">
        <f t="shared" si="90"/>
        <v>0</v>
      </c>
      <c r="Z372" s="299">
        <f t="shared" si="91"/>
        <v>0</v>
      </c>
      <c r="AA372" s="299"/>
      <c r="AB372" s="300">
        <v>2.5000000000000001E-2</v>
      </c>
      <c r="AC372" s="385">
        <f t="shared" si="95"/>
        <v>0</v>
      </c>
      <c r="AD372" s="499" t="s">
        <v>5306</v>
      </c>
      <c r="AE372" s="489" t="s">
        <v>815</v>
      </c>
      <c r="AF372" s="489" t="s">
        <v>788</v>
      </c>
      <c r="AG372" s="489" t="s">
        <v>789</v>
      </c>
    </row>
    <row r="373" spans="1:33" s="292" customFormat="1" ht="20.100000000000001" hidden="1" customHeight="1" thickBot="1">
      <c r="A373" s="296"/>
      <c r="B373" s="631"/>
      <c r="C373" s="224">
        <v>105</v>
      </c>
      <c r="D373" s="224"/>
      <c r="E373" s="290" t="s">
        <v>783</v>
      </c>
      <c r="F373" s="290" t="s">
        <v>816</v>
      </c>
      <c r="G373" s="305" t="s">
        <v>5307</v>
      </c>
      <c r="H373" s="259" t="s">
        <v>5308</v>
      </c>
      <c r="I373" s="259" t="s">
        <v>791</v>
      </c>
      <c r="J373" s="343" t="s">
        <v>792</v>
      </c>
      <c r="K373" s="525" t="s">
        <v>817</v>
      </c>
      <c r="L373" s="525"/>
      <c r="M373" s="296">
        <v>120</v>
      </c>
      <c r="N373" s="296">
        <v>120</v>
      </c>
      <c r="O373" s="386"/>
      <c r="P373" s="297">
        <v>225</v>
      </c>
      <c r="Q373" s="612">
        <f t="shared" si="81"/>
        <v>0</v>
      </c>
      <c r="R373" s="387">
        <v>180</v>
      </c>
      <c r="S373" s="616">
        <f t="shared" si="92"/>
        <v>0</v>
      </c>
      <c r="T373" s="616">
        <f t="shared" si="93"/>
        <v>0</v>
      </c>
      <c r="U373" s="617" t="e">
        <f t="shared" si="94"/>
        <v>#DIV/0!</v>
      </c>
      <c r="V373" s="299"/>
      <c r="W373" s="299"/>
      <c r="X373" s="299">
        <f t="shared" si="89"/>
        <v>0</v>
      </c>
      <c r="Y373" s="299">
        <f t="shared" si="90"/>
        <v>0</v>
      </c>
      <c r="Z373" s="299">
        <f t="shared" si="91"/>
        <v>0</v>
      </c>
      <c r="AA373" s="299"/>
      <c r="AB373" s="300">
        <v>0.03</v>
      </c>
      <c r="AC373" s="385">
        <f t="shared" si="95"/>
        <v>0</v>
      </c>
      <c r="AD373" s="499" t="s">
        <v>5309</v>
      </c>
      <c r="AE373" s="489" t="s">
        <v>793</v>
      </c>
      <c r="AF373" s="489" t="s">
        <v>788</v>
      </c>
      <c r="AG373" s="489" t="s">
        <v>789</v>
      </c>
    </row>
    <row r="374" spans="1:33" s="292" customFormat="1" ht="20.100000000000001" hidden="1" customHeight="1" thickBot="1">
      <c r="A374" s="296"/>
      <c r="B374" s="631"/>
      <c r="C374" s="224">
        <v>4571342190057</v>
      </c>
      <c r="D374" s="224"/>
      <c r="E374" s="290" t="s">
        <v>783</v>
      </c>
      <c r="F374" s="290" t="s">
        <v>818</v>
      </c>
      <c r="G374" s="305" t="s">
        <v>5310</v>
      </c>
      <c r="H374" s="259" t="s">
        <v>5311</v>
      </c>
      <c r="I374" s="259" t="s">
        <v>785</v>
      </c>
      <c r="J374" s="343" t="s">
        <v>786</v>
      </c>
      <c r="K374" s="525" t="s">
        <v>198</v>
      </c>
      <c r="L374" s="525"/>
      <c r="M374" s="296">
        <v>2000</v>
      </c>
      <c r="N374" s="296">
        <v>2000</v>
      </c>
      <c r="O374" s="386"/>
      <c r="P374" s="297">
        <v>51</v>
      </c>
      <c r="Q374" s="612">
        <f t="shared" si="81"/>
        <v>0</v>
      </c>
      <c r="R374" s="387">
        <v>41</v>
      </c>
      <c r="S374" s="616">
        <f t="shared" si="92"/>
        <v>0</v>
      </c>
      <c r="T374" s="616">
        <f t="shared" si="93"/>
        <v>0</v>
      </c>
      <c r="U374" s="617" t="e">
        <f t="shared" si="94"/>
        <v>#DIV/0!</v>
      </c>
      <c r="V374" s="299"/>
      <c r="W374" s="299"/>
      <c r="X374" s="299">
        <f t="shared" si="89"/>
        <v>0</v>
      </c>
      <c r="Y374" s="299">
        <f t="shared" si="90"/>
        <v>0</v>
      </c>
      <c r="Z374" s="299">
        <f t="shared" si="91"/>
        <v>0</v>
      </c>
      <c r="AA374" s="299"/>
      <c r="AB374" s="535">
        <v>3.0000000000000001E-3</v>
      </c>
      <c r="AC374" s="385">
        <f t="shared" si="95"/>
        <v>0</v>
      </c>
      <c r="AD374" s="499" t="s">
        <v>5312</v>
      </c>
      <c r="AE374" s="489" t="s">
        <v>787</v>
      </c>
      <c r="AF374" s="489" t="s">
        <v>788</v>
      </c>
      <c r="AG374" s="489" t="s">
        <v>789</v>
      </c>
    </row>
    <row r="375" spans="1:33" s="292" customFormat="1" ht="20.100000000000001" hidden="1" customHeight="1" thickBot="1">
      <c r="A375" s="296"/>
      <c r="B375" s="631"/>
      <c r="C375" s="289">
        <v>4544884102994</v>
      </c>
      <c r="D375" s="289"/>
      <c r="E375" s="290" t="s">
        <v>819</v>
      </c>
      <c r="F375" s="290">
        <v>102994</v>
      </c>
      <c r="G375" s="305"/>
      <c r="H375" s="259" t="s">
        <v>5313</v>
      </c>
      <c r="I375" s="259" t="s">
        <v>820</v>
      </c>
      <c r="J375" s="343" t="s">
        <v>821</v>
      </c>
      <c r="K375" s="525" t="s">
        <v>298</v>
      </c>
      <c r="L375" s="525"/>
      <c r="M375" s="296">
        <v>12</v>
      </c>
      <c r="N375" s="296">
        <v>12</v>
      </c>
      <c r="O375" s="386"/>
      <c r="P375" s="297">
        <v>1169</v>
      </c>
      <c r="Q375" s="612">
        <f t="shared" ref="Q375:Q387" si="96">O375*P375</f>
        <v>0</v>
      </c>
      <c r="R375" s="387">
        <v>900</v>
      </c>
      <c r="S375" s="616">
        <f t="shared" ref="S375:S387" si="97">O375*R375</f>
        <v>0</v>
      </c>
      <c r="T375" s="616">
        <f t="shared" si="93"/>
        <v>0</v>
      </c>
      <c r="U375" s="617" t="e">
        <f t="shared" si="94"/>
        <v>#DIV/0!</v>
      </c>
      <c r="V375" s="299"/>
      <c r="W375" s="299"/>
      <c r="X375" s="299">
        <f t="shared" ref="X375:X387" si="98">O375/M375</f>
        <v>0</v>
      </c>
      <c r="Y375" s="299">
        <f t="shared" si="90"/>
        <v>0</v>
      </c>
      <c r="Z375" s="299">
        <f t="shared" si="91"/>
        <v>0</v>
      </c>
      <c r="AA375" s="299"/>
      <c r="AB375" s="534">
        <v>0.14000000000000001</v>
      </c>
      <c r="AC375" s="523">
        <f t="shared" si="95"/>
        <v>0</v>
      </c>
      <c r="AD375" s="499" t="s">
        <v>5314</v>
      </c>
      <c r="AE375" s="489" t="s">
        <v>822</v>
      </c>
      <c r="AF375" s="489" t="s">
        <v>819</v>
      </c>
      <c r="AG375" s="489" t="s">
        <v>823</v>
      </c>
    </row>
    <row r="376" spans="1:33" s="292" customFormat="1" ht="20.100000000000001" hidden="1" customHeight="1" thickBot="1">
      <c r="A376" s="296"/>
      <c r="B376" s="631"/>
      <c r="C376" s="289">
        <v>4544884103007</v>
      </c>
      <c r="D376" s="289"/>
      <c r="E376" s="290" t="s">
        <v>819</v>
      </c>
      <c r="F376" s="290">
        <v>103007</v>
      </c>
      <c r="G376" s="305"/>
      <c r="H376" s="259" t="s">
        <v>5315</v>
      </c>
      <c r="I376" s="259" t="s">
        <v>824</v>
      </c>
      <c r="J376" s="343" t="s">
        <v>825</v>
      </c>
      <c r="K376" s="525" t="s">
        <v>298</v>
      </c>
      <c r="L376" s="525"/>
      <c r="M376" s="296">
        <v>12</v>
      </c>
      <c r="N376" s="296">
        <v>12</v>
      </c>
      <c r="O376" s="386"/>
      <c r="P376" s="297">
        <v>1169</v>
      </c>
      <c r="Q376" s="612">
        <f t="shared" si="96"/>
        <v>0</v>
      </c>
      <c r="R376" s="387">
        <v>900</v>
      </c>
      <c r="S376" s="616">
        <f t="shared" si="97"/>
        <v>0</v>
      </c>
      <c r="T376" s="616">
        <f t="shared" si="93"/>
        <v>0</v>
      </c>
      <c r="U376" s="617" t="e">
        <f t="shared" si="94"/>
        <v>#DIV/0!</v>
      </c>
      <c r="V376" s="299"/>
      <c r="W376" s="299"/>
      <c r="X376" s="299">
        <f t="shared" si="98"/>
        <v>0</v>
      </c>
      <c r="Y376" s="299">
        <f t="shared" si="90"/>
        <v>0</v>
      </c>
      <c r="Z376" s="299">
        <f t="shared" si="91"/>
        <v>0</v>
      </c>
      <c r="AA376" s="299"/>
      <c r="AB376" s="717">
        <v>0.14000000000000001</v>
      </c>
      <c r="AC376" s="523">
        <f t="shared" si="95"/>
        <v>0</v>
      </c>
      <c r="AD376" s="499" t="s">
        <v>3718</v>
      </c>
      <c r="AE376" s="489" t="s">
        <v>822</v>
      </c>
      <c r="AF376" s="489" t="s">
        <v>819</v>
      </c>
      <c r="AG376" s="489" t="s">
        <v>823</v>
      </c>
    </row>
    <row r="377" spans="1:33" s="292" customFormat="1" ht="20.100000000000001" hidden="1" customHeight="1" thickBot="1">
      <c r="A377" s="296"/>
      <c r="B377" s="631"/>
      <c r="C377" s="289">
        <v>4544884103014</v>
      </c>
      <c r="D377" s="289"/>
      <c r="E377" s="290" t="s">
        <v>819</v>
      </c>
      <c r="F377" s="290">
        <v>103014</v>
      </c>
      <c r="G377" s="305" t="s">
        <v>5316</v>
      </c>
      <c r="H377" s="259" t="s">
        <v>4622</v>
      </c>
      <c r="I377" s="259" t="s">
        <v>826</v>
      </c>
      <c r="J377" s="343" t="s">
        <v>827</v>
      </c>
      <c r="K377" s="525" t="s">
        <v>298</v>
      </c>
      <c r="L377" s="525"/>
      <c r="M377" s="296">
        <v>12</v>
      </c>
      <c r="N377" s="296">
        <v>12</v>
      </c>
      <c r="O377" s="386"/>
      <c r="P377" s="297">
        <v>1461</v>
      </c>
      <c r="Q377" s="612">
        <f t="shared" si="96"/>
        <v>0</v>
      </c>
      <c r="R377" s="387">
        <v>1125</v>
      </c>
      <c r="S377" s="616">
        <f t="shared" si="97"/>
        <v>0</v>
      </c>
      <c r="T377" s="616">
        <f t="shared" si="93"/>
        <v>0</v>
      </c>
      <c r="U377" s="617" t="e">
        <f t="shared" si="94"/>
        <v>#DIV/0!</v>
      </c>
      <c r="V377" s="299"/>
      <c r="W377" s="299"/>
      <c r="X377" s="299">
        <f t="shared" si="98"/>
        <v>0</v>
      </c>
      <c r="Y377" s="299">
        <f t="shared" si="90"/>
        <v>0</v>
      </c>
      <c r="Z377" s="299">
        <f t="shared" si="91"/>
        <v>0</v>
      </c>
      <c r="AA377" s="299"/>
      <c r="AB377" s="300">
        <v>0.14000000000000001</v>
      </c>
      <c r="AC377" s="385">
        <f t="shared" si="95"/>
        <v>0</v>
      </c>
      <c r="AD377" s="499" t="s">
        <v>3711</v>
      </c>
      <c r="AE377" s="489" t="s">
        <v>822</v>
      </c>
      <c r="AF377" s="489" t="s">
        <v>819</v>
      </c>
      <c r="AG377" s="489" t="s">
        <v>823</v>
      </c>
    </row>
    <row r="378" spans="1:33" s="292" customFormat="1" ht="20.100000000000001" hidden="1" customHeight="1" thickBot="1">
      <c r="A378" s="296"/>
      <c r="B378" s="631"/>
      <c r="C378" s="289">
        <v>100400</v>
      </c>
      <c r="D378" s="289"/>
      <c r="E378" s="290" t="s">
        <v>819</v>
      </c>
      <c r="F378" s="290">
        <v>104004</v>
      </c>
      <c r="G378" s="305" t="s">
        <v>5317</v>
      </c>
      <c r="H378" s="259" t="s">
        <v>5318</v>
      </c>
      <c r="I378" s="259" t="s">
        <v>828</v>
      </c>
      <c r="J378" s="343" t="s">
        <v>829</v>
      </c>
      <c r="K378" s="525" t="s">
        <v>298</v>
      </c>
      <c r="L378" s="525"/>
      <c r="M378" s="296">
        <v>12</v>
      </c>
      <c r="N378" s="296">
        <v>12</v>
      </c>
      <c r="O378" s="386"/>
      <c r="P378" s="297">
        <v>2922</v>
      </c>
      <c r="Q378" s="612">
        <f t="shared" si="96"/>
        <v>0</v>
      </c>
      <c r="R378" s="387">
        <v>2250</v>
      </c>
      <c r="S378" s="616">
        <f t="shared" si="97"/>
        <v>0</v>
      </c>
      <c r="T378" s="616">
        <f t="shared" si="93"/>
        <v>0</v>
      </c>
      <c r="U378" s="617" t="e">
        <f t="shared" si="94"/>
        <v>#DIV/0!</v>
      </c>
      <c r="V378" s="299"/>
      <c r="W378" s="299"/>
      <c r="X378" s="299">
        <f t="shared" si="98"/>
        <v>0</v>
      </c>
      <c r="Y378" s="299">
        <f t="shared" si="90"/>
        <v>0</v>
      </c>
      <c r="Z378" s="299">
        <f t="shared" si="91"/>
        <v>0</v>
      </c>
      <c r="AA378" s="299"/>
      <c r="AB378" s="300">
        <v>0.14000000000000001</v>
      </c>
      <c r="AC378" s="385">
        <f t="shared" si="95"/>
        <v>0</v>
      </c>
      <c r="AD378" s="499" t="s">
        <v>3719</v>
      </c>
      <c r="AE378" s="489" t="s">
        <v>822</v>
      </c>
      <c r="AF378" s="489" t="s">
        <v>819</v>
      </c>
      <c r="AG378" s="489" t="s">
        <v>823</v>
      </c>
    </row>
    <row r="379" spans="1:33" s="292" customFormat="1" ht="20.100000000000001" hidden="1" customHeight="1" thickBot="1">
      <c r="A379" s="290"/>
      <c r="B379" s="638"/>
      <c r="C379" s="289">
        <v>4544884917505</v>
      </c>
      <c r="D379" s="289"/>
      <c r="E379" s="290" t="s">
        <v>819</v>
      </c>
      <c r="F379" s="290">
        <v>1020188</v>
      </c>
      <c r="G379" s="305"/>
      <c r="H379" s="259" t="s">
        <v>4623</v>
      </c>
      <c r="I379" s="259" t="s">
        <v>3619</v>
      </c>
      <c r="J379" s="343" t="s">
        <v>3620</v>
      </c>
      <c r="K379" s="525" t="s">
        <v>674</v>
      </c>
      <c r="L379" s="525"/>
      <c r="M379" s="296">
        <v>60</v>
      </c>
      <c r="N379" s="296">
        <v>12</v>
      </c>
      <c r="O379" s="386"/>
      <c r="P379" s="297">
        <v>584</v>
      </c>
      <c r="Q379" s="612">
        <f t="shared" si="96"/>
        <v>0</v>
      </c>
      <c r="R379" s="387">
        <v>450</v>
      </c>
      <c r="S379" s="616">
        <f t="shared" si="97"/>
        <v>0</v>
      </c>
      <c r="T379" s="616">
        <f t="shared" si="93"/>
        <v>0</v>
      </c>
      <c r="U379" s="617" t="e">
        <f t="shared" si="94"/>
        <v>#DIV/0!</v>
      </c>
      <c r="V379" s="299"/>
      <c r="W379" s="299"/>
      <c r="X379" s="299">
        <f t="shared" si="98"/>
        <v>0</v>
      </c>
      <c r="Y379" s="299">
        <f t="shared" si="90"/>
        <v>0</v>
      </c>
      <c r="Z379" s="299">
        <f t="shared" si="91"/>
        <v>0</v>
      </c>
      <c r="AA379" s="299"/>
      <c r="AB379" s="534">
        <v>0.05</v>
      </c>
      <c r="AC379" s="523">
        <f t="shared" ref="AC379:AC387" si="99">ROUND(O379*AB379,3)</f>
        <v>0</v>
      </c>
      <c r="AD379" s="499" t="s">
        <v>3712</v>
      </c>
      <c r="AE379" s="489" t="s">
        <v>3932</v>
      </c>
      <c r="AF379" s="489" t="s">
        <v>819</v>
      </c>
      <c r="AG379" s="489" t="s">
        <v>3627</v>
      </c>
    </row>
    <row r="380" spans="1:33" s="292" customFormat="1" ht="20.100000000000001" hidden="1" customHeight="1" thickBot="1">
      <c r="A380" s="290"/>
      <c r="B380" s="638"/>
      <c r="C380" s="289">
        <v>4544884917581</v>
      </c>
      <c r="D380" s="289"/>
      <c r="E380" s="290" t="s">
        <v>819</v>
      </c>
      <c r="F380" s="302">
        <v>1020190</v>
      </c>
      <c r="G380" s="305" t="s">
        <v>5319</v>
      </c>
      <c r="H380" s="259" t="s">
        <v>4624</v>
      </c>
      <c r="I380" s="259" t="s">
        <v>3621</v>
      </c>
      <c r="J380" s="343" t="s">
        <v>3622</v>
      </c>
      <c r="K380" s="525" t="s">
        <v>674</v>
      </c>
      <c r="L380" s="525"/>
      <c r="M380" s="296">
        <v>60</v>
      </c>
      <c r="N380" s="296">
        <v>12</v>
      </c>
      <c r="O380" s="386"/>
      <c r="P380" s="297">
        <v>789</v>
      </c>
      <c r="Q380" s="612">
        <f t="shared" si="96"/>
        <v>0</v>
      </c>
      <c r="R380" s="387">
        <v>607</v>
      </c>
      <c r="S380" s="616">
        <f t="shared" si="97"/>
        <v>0</v>
      </c>
      <c r="T380" s="616">
        <f t="shared" si="93"/>
        <v>0</v>
      </c>
      <c r="U380" s="617" t="e">
        <f t="shared" si="94"/>
        <v>#DIV/0!</v>
      </c>
      <c r="V380" s="299"/>
      <c r="W380" s="299"/>
      <c r="X380" s="299">
        <f t="shared" si="98"/>
        <v>0</v>
      </c>
      <c r="Y380" s="299">
        <f t="shared" si="90"/>
        <v>0</v>
      </c>
      <c r="Z380" s="299">
        <f t="shared" si="91"/>
        <v>0</v>
      </c>
      <c r="AA380" s="299"/>
      <c r="AB380" s="413">
        <v>0.05</v>
      </c>
      <c r="AC380" s="523">
        <f t="shared" si="99"/>
        <v>0</v>
      </c>
      <c r="AD380" s="499" t="s">
        <v>3713</v>
      </c>
      <c r="AE380" s="489" t="s">
        <v>3932</v>
      </c>
      <c r="AF380" s="489" t="s">
        <v>819</v>
      </c>
      <c r="AG380" s="489" t="s">
        <v>3627</v>
      </c>
    </row>
    <row r="381" spans="1:33" s="292" customFormat="1" ht="20.100000000000001" hidden="1" customHeight="1" thickBot="1">
      <c r="A381" s="290"/>
      <c r="B381" s="638"/>
      <c r="C381" s="289">
        <v>4544884917543</v>
      </c>
      <c r="D381" s="289"/>
      <c r="E381" s="290" t="s">
        <v>819</v>
      </c>
      <c r="F381" s="302">
        <v>1020191</v>
      </c>
      <c r="G381" s="305"/>
      <c r="H381" s="259" t="s">
        <v>4625</v>
      </c>
      <c r="I381" s="259" t="s">
        <v>3623</v>
      </c>
      <c r="J381" s="343" t="s">
        <v>3624</v>
      </c>
      <c r="K381" s="525" t="s">
        <v>674</v>
      </c>
      <c r="L381" s="525"/>
      <c r="M381" s="296">
        <v>60</v>
      </c>
      <c r="N381" s="296"/>
      <c r="O381" s="386"/>
      <c r="P381" s="297">
        <v>1169</v>
      </c>
      <c r="Q381" s="612">
        <f t="shared" si="96"/>
        <v>0</v>
      </c>
      <c r="R381" s="387">
        <v>900</v>
      </c>
      <c r="S381" s="616">
        <f>O381*R381</f>
        <v>0</v>
      </c>
      <c r="T381" s="616">
        <f>Q381-S381</f>
        <v>0</v>
      </c>
      <c r="U381" s="617" t="e">
        <f>T381/Q381</f>
        <v>#DIV/0!</v>
      </c>
      <c r="V381" s="299"/>
      <c r="W381" s="299"/>
      <c r="X381" s="299"/>
      <c r="Y381" s="299"/>
      <c r="Z381" s="299"/>
      <c r="AA381" s="299"/>
      <c r="AB381" s="413">
        <v>0.05</v>
      </c>
      <c r="AC381" s="523">
        <f t="shared" si="99"/>
        <v>0</v>
      </c>
      <c r="AD381" s="499" t="s">
        <v>3714</v>
      </c>
      <c r="AE381" s="489" t="s">
        <v>3932</v>
      </c>
      <c r="AF381" s="489" t="s">
        <v>819</v>
      </c>
      <c r="AG381" s="489" t="s">
        <v>3627</v>
      </c>
    </row>
    <row r="382" spans="1:33" s="292" customFormat="1" ht="20.100000000000001" hidden="1" customHeight="1" thickBot="1">
      <c r="A382" s="290"/>
      <c r="B382" s="638"/>
      <c r="C382" s="289">
        <v>4544884917529</v>
      </c>
      <c r="D382" s="289"/>
      <c r="E382" s="290" t="s">
        <v>819</v>
      </c>
      <c r="F382" s="302">
        <v>1020192</v>
      </c>
      <c r="G382" s="305"/>
      <c r="H382" s="259" t="s">
        <v>4626</v>
      </c>
      <c r="I382" s="259" t="s">
        <v>3625</v>
      </c>
      <c r="J382" s="343" t="s">
        <v>3626</v>
      </c>
      <c r="K382" s="525" t="s">
        <v>674</v>
      </c>
      <c r="L382" s="525"/>
      <c r="M382" s="296">
        <v>60</v>
      </c>
      <c r="N382" s="296"/>
      <c r="O382" s="386"/>
      <c r="P382" s="297">
        <v>643</v>
      </c>
      <c r="Q382" s="612">
        <f t="shared" si="96"/>
        <v>0</v>
      </c>
      <c r="R382" s="387">
        <v>495</v>
      </c>
      <c r="S382" s="616">
        <f>O382*R382</f>
        <v>0</v>
      </c>
      <c r="T382" s="616">
        <f>Q382-S382</f>
        <v>0</v>
      </c>
      <c r="U382" s="617" t="e">
        <f>T382/Q382</f>
        <v>#DIV/0!</v>
      </c>
      <c r="V382" s="299"/>
      <c r="W382" s="299"/>
      <c r="X382" s="299"/>
      <c r="Y382" s="299"/>
      <c r="Z382" s="299"/>
      <c r="AA382" s="299"/>
      <c r="AB382" s="413">
        <v>0.05</v>
      </c>
      <c r="AC382" s="523">
        <f t="shared" si="99"/>
        <v>0</v>
      </c>
      <c r="AD382" s="499" t="s">
        <v>3715</v>
      </c>
      <c r="AE382" s="489" t="s">
        <v>3932</v>
      </c>
      <c r="AF382" s="489" t="s">
        <v>819</v>
      </c>
      <c r="AG382" s="489" t="s">
        <v>3627</v>
      </c>
    </row>
    <row r="383" spans="1:33" s="292" customFormat="1" ht="20.100000000000001" hidden="1" customHeight="1" thickBot="1">
      <c r="A383" s="290"/>
      <c r="B383" s="638"/>
      <c r="C383" s="289">
        <v>100532</v>
      </c>
      <c r="D383" s="289"/>
      <c r="E383" s="290" t="s">
        <v>819</v>
      </c>
      <c r="F383" s="302">
        <v>120035</v>
      </c>
      <c r="G383" s="305" t="s">
        <v>5320</v>
      </c>
      <c r="H383" s="259" t="s">
        <v>4627</v>
      </c>
      <c r="I383" s="259" t="s">
        <v>831</v>
      </c>
      <c r="J383" s="343" t="s">
        <v>832</v>
      </c>
      <c r="K383" s="295" t="s">
        <v>284</v>
      </c>
      <c r="L383" s="295"/>
      <c r="M383" s="296">
        <v>12</v>
      </c>
      <c r="N383" s="296">
        <v>12</v>
      </c>
      <c r="O383" s="386"/>
      <c r="P383" s="297">
        <v>2045</v>
      </c>
      <c r="Q383" s="612">
        <f t="shared" si="96"/>
        <v>0</v>
      </c>
      <c r="R383" s="387">
        <v>1620</v>
      </c>
      <c r="S383" s="616">
        <f t="shared" si="97"/>
        <v>0</v>
      </c>
      <c r="T383" s="616">
        <f t="shared" si="93"/>
        <v>0</v>
      </c>
      <c r="U383" s="617" t="e">
        <f t="shared" si="94"/>
        <v>#DIV/0!</v>
      </c>
      <c r="V383" s="299"/>
      <c r="W383" s="299"/>
      <c r="X383" s="299">
        <f t="shared" si="98"/>
        <v>0</v>
      </c>
      <c r="Y383" s="299">
        <f t="shared" si="90"/>
        <v>0</v>
      </c>
      <c r="Z383" s="299">
        <f t="shared" si="91"/>
        <v>0</v>
      </c>
      <c r="AA383" s="299"/>
      <c r="AB383" s="413">
        <v>0.05</v>
      </c>
      <c r="AC383" s="523">
        <f t="shared" si="99"/>
        <v>0</v>
      </c>
      <c r="AD383" s="499" t="s">
        <v>3716</v>
      </c>
      <c r="AE383" s="489" t="s">
        <v>833</v>
      </c>
      <c r="AF383" s="489" t="s">
        <v>819</v>
      </c>
      <c r="AG383" s="489" t="s">
        <v>823</v>
      </c>
    </row>
    <row r="384" spans="1:33" s="292" customFormat="1" ht="20.100000000000001" hidden="1" customHeight="1" thickBot="1">
      <c r="A384" s="296"/>
      <c r="B384" s="631"/>
      <c r="C384" s="289">
        <v>100310</v>
      </c>
      <c r="D384" s="289"/>
      <c r="E384" s="290" t="s">
        <v>819</v>
      </c>
      <c r="F384" s="302" t="s">
        <v>834</v>
      </c>
      <c r="G384" s="305" t="s">
        <v>5316</v>
      </c>
      <c r="H384" s="259" t="s">
        <v>4628</v>
      </c>
      <c r="I384" s="259" t="s">
        <v>820</v>
      </c>
      <c r="J384" s="343" t="s">
        <v>821</v>
      </c>
      <c r="K384" s="525" t="s">
        <v>837</v>
      </c>
      <c r="L384" s="525"/>
      <c r="M384" s="296">
        <v>10</v>
      </c>
      <c r="N384" s="1129">
        <v>100</v>
      </c>
      <c r="O384" s="386"/>
      <c r="P384" s="297">
        <v>260</v>
      </c>
      <c r="Q384" s="612">
        <f t="shared" si="96"/>
        <v>0</v>
      </c>
      <c r="R384" s="387">
        <v>200</v>
      </c>
      <c r="S384" s="616">
        <f t="shared" si="97"/>
        <v>0</v>
      </c>
      <c r="T384" s="616">
        <f t="shared" si="93"/>
        <v>0</v>
      </c>
      <c r="U384" s="617" t="e">
        <f t="shared" si="94"/>
        <v>#DIV/0!</v>
      </c>
      <c r="V384" s="299"/>
      <c r="W384" s="299"/>
      <c r="X384" s="299">
        <f t="shared" si="98"/>
        <v>0</v>
      </c>
      <c r="Y384" s="299">
        <f t="shared" si="90"/>
        <v>0</v>
      </c>
      <c r="Z384" s="299">
        <f t="shared" si="91"/>
        <v>0</v>
      </c>
      <c r="AA384" s="299"/>
      <c r="AB384" s="300">
        <v>1.6E-2</v>
      </c>
      <c r="AC384" s="385">
        <f t="shared" si="99"/>
        <v>0</v>
      </c>
      <c r="AD384" s="499" t="s">
        <v>3717</v>
      </c>
      <c r="AE384" s="489" t="s">
        <v>822</v>
      </c>
      <c r="AF384" s="489" t="s">
        <v>819</v>
      </c>
      <c r="AG384" s="489" t="s">
        <v>823</v>
      </c>
    </row>
    <row r="385" spans="1:33" s="292" customFormat="1" ht="20.100000000000001" hidden="1" customHeight="1" thickBot="1">
      <c r="A385" s="296"/>
      <c r="B385" s="631"/>
      <c r="C385" s="289">
        <v>100305</v>
      </c>
      <c r="D385" s="289"/>
      <c r="E385" s="290" t="s">
        <v>819</v>
      </c>
      <c r="F385" s="302" t="s">
        <v>835</v>
      </c>
      <c r="G385" s="497" t="s">
        <v>5321</v>
      </c>
      <c r="H385" s="259" t="s">
        <v>4629</v>
      </c>
      <c r="I385" s="259" t="s">
        <v>824</v>
      </c>
      <c r="J385" s="343" t="s">
        <v>825</v>
      </c>
      <c r="K385" s="525" t="s">
        <v>298</v>
      </c>
      <c r="L385" s="525"/>
      <c r="M385" s="296">
        <v>10</v>
      </c>
      <c r="N385" s="1129"/>
      <c r="O385" s="386"/>
      <c r="P385" s="297">
        <v>260</v>
      </c>
      <c r="Q385" s="612">
        <f t="shared" si="96"/>
        <v>0</v>
      </c>
      <c r="R385" s="387">
        <v>200</v>
      </c>
      <c r="S385" s="616">
        <f t="shared" si="97"/>
        <v>0</v>
      </c>
      <c r="T385" s="616">
        <f t="shared" si="93"/>
        <v>0</v>
      </c>
      <c r="U385" s="617" t="e">
        <f t="shared" si="94"/>
        <v>#DIV/0!</v>
      </c>
      <c r="V385" s="299"/>
      <c r="W385" s="299"/>
      <c r="X385" s="299">
        <f t="shared" si="98"/>
        <v>0</v>
      </c>
      <c r="Y385" s="299">
        <f t="shared" si="90"/>
        <v>0</v>
      </c>
      <c r="Z385" s="299">
        <f t="shared" si="91"/>
        <v>0</v>
      </c>
      <c r="AA385" s="299"/>
      <c r="AB385" s="300">
        <v>1.6E-2</v>
      </c>
      <c r="AC385" s="385">
        <f t="shared" si="99"/>
        <v>0</v>
      </c>
      <c r="AD385" s="499" t="s">
        <v>3718</v>
      </c>
      <c r="AE385" s="489" t="s">
        <v>822</v>
      </c>
      <c r="AF385" s="489" t="s">
        <v>819</v>
      </c>
      <c r="AG385" s="489" t="s">
        <v>823</v>
      </c>
    </row>
    <row r="386" spans="1:33" s="292" customFormat="1" ht="20.100000000000001" hidden="1" customHeight="1" thickBot="1">
      <c r="A386" s="296"/>
      <c r="B386" s="631"/>
      <c r="C386" s="289">
        <v>100306</v>
      </c>
      <c r="D386" s="289"/>
      <c r="E386" s="290" t="s">
        <v>819</v>
      </c>
      <c r="F386" s="302" t="s">
        <v>836</v>
      </c>
      <c r="G386" s="497" t="s">
        <v>5322</v>
      </c>
      <c r="H386" s="259" t="s">
        <v>4630</v>
      </c>
      <c r="I386" s="259" t="s">
        <v>826</v>
      </c>
      <c r="J386" s="343" t="s">
        <v>827</v>
      </c>
      <c r="K386" s="525" t="s">
        <v>837</v>
      </c>
      <c r="L386" s="525"/>
      <c r="M386" s="296">
        <v>10</v>
      </c>
      <c r="N386" s="1129"/>
      <c r="O386" s="386"/>
      <c r="P386" s="297">
        <v>312</v>
      </c>
      <c r="Q386" s="612">
        <f t="shared" si="96"/>
        <v>0</v>
      </c>
      <c r="R386" s="387">
        <v>240</v>
      </c>
      <c r="S386" s="616">
        <f t="shared" si="97"/>
        <v>0</v>
      </c>
      <c r="T386" s="616">
        <f t="shared" si="93"/>
        <v>0</v>
      </c>
      <c r="U386" s="617" t="e">
        <f t="shared" si="94"/>
        <v>#DIV/0!</v>
      </c>
      <c r="V386" s="299"/>
      <c r="W386" s="299"/>
      <c r="X386" s="299">
        <f t="shared" si="98"/>
        <v>0</v>
      </c>
      <c r="Y386" s="299">
        <f t="shared" si="90"/>
        <v>0</v>
      </c>
      <c r="Z386" s="299">
        <f t="shared" si="91"/>
        <v>0</v>
      </c>
      <c r="AA386" s="299"/>
      <c r="AB386" s="300">
        <v>1.6E-2</v>
      </c>
      <c r="AC386" s="385">
        <f t="shared" si="99"/>
        <v>0</v>
      </c>
      <c r="AD386" s="499" t="s">
        <v>3711</v>
      </c>
      <c r="AE386" s="489" t="s">
        <v>822</v>
      </c>
      <c r="AF386" s="489" t="s">
        <v>819</v>
      </c>
      <c r="AG386" s="489" t="s">
        <v>823</v>
      </c>
    </row>
    <row r="387" spans="1:33" s="292" customFormat="1" ht="20.100000000000001" hidden="1" customHeight="1" thickBot="1">
      <c r="A387" s="290"/>
      <c r="B387" s="638"/>
      <c r="C387" s="289">
        <v>100410</v>
      </c>
      <c r="D387" s="289"/>
      <c r="E387" s="290" t="s">
        <v>819</v>
      </c>
      <c r="F387" s="302" t="s">
        <v>838</v>
      </c>
      <c r="G387" s="497" t="s">
        <v>5323</v>
      </c>
      <c r="H387" s="259" t="s">
        <v>4631</v>
      </c>
      <c r="I387" s="259" t="s">
        <v>828</v>
      </c>
      <c r="J387" s="343" t="s">
        <v>829</v>
      </c>
      <c r="K387" s="525" t="s">
        <v>298</v>
      </c>
      <c r="L387" s="525"/>
      <c r="M387" s="296">
        <v>10</v>
      </c>
      <c r="N387" s="1129"/>
      <c r="O387" s="386"/>
      <c r="P387" s="297">
        <v>494</v>
      </c>
      <c r="Q387" s="612">
        <f t="shared" si="96"/>
        <v>0</v>
      </c>
      <c r="R387" s="387">
        <v>380</v>
      </c>
      <c r="S387" s="616">
        <f t="shared" si="97"/>
        <v>0</v>
      </c>
      <c r="T387" s="616">
        <f t="shared" si="93"/>
        <v>0</v>
      </c>
      <c r="U387" s="617" t="e">
        <f t="shared" si="94"/>
        <v>#DIV/0!</v>
      </c>
      <c r="V387" s="299"/>
      <c r="W387" s="299"/>
      <c r="X387" s="299">
        <f t="shared" si="98"/>
        <v>0</v>
      </c>
      <c r="Y387" s="299">
        <f t="shared" si="90"/>
        <v>0</v>
      </c>
      <c r="Z387" s="299">
        <f t="shared" si="91"/>
        <v>0</v>
      </c>
      <c r="AA387" s="299"/>
      <c r="AB387" s="300">
        <v>1.6E-2</v>
      </c>
      <c r="AC387" s="385">
        <f t="shared" si="99"/>
        <v>0</v>
      </c>
      <c r="AD387" s="499" t="s">
        <v>3719</v>
      </c>
      <c r="AE387" s="489" t="s">
        <v>822</v>
      </c>
      <c r="AF387" s="489" t="s">
        <v>819</v>
      </c>
      <c r="AG387" s="489" t="s">
        <v>823</v>
      </c>
    </row>
    <row r="388" spans="1:33" s="292" customFormat="1" ht="20.100000000000001" hidden="1" customHeight="1" thickBot="1">
      <c r="A388" s="290"/>
      <c r="B388" s="638"/>
      <c r="C388" s="289"/>
      <c r="D388" s="289"/>
      <c r="E388" s="290" t="s">
        <v>819</v>
      </c>
      <c r="F388" s="692" t="s">
        <v>4085</v>
      </c>
      <c r="G388" s="497" t="s">
        <v>5324</v>
      </c>
      <c r="H388" s="259" t="s">
        <v>5325</v>
      </c>
      <c r="I388" s="259" t="s">
        <v>3087</v>
      </c>
      <c r="J388" s="343" t="s">
        <v>3771</v>
      </c>
      <c r="K388" s="525" t="s">
        <v>839</v>
      </c>
      <c r="L388" s="525"/>
      <c r="M388" s="296">
        <v>6</v>
      </c>
      <c r="N388" s="296">
        <v>6</v>
      </c>
      <c r="O388" s="386"/>
      <c r="P388" s="297">
        <v>230</v>
      </c>
      <c r="Q388" s="612">
        <f t="shared" si="81"/>
        <v>0</v>
      </c>
      <c r="R388" s="387">
        <v>180</v>
      </c>
      <c r="S388" s="616">
        <f t="shared" si="92"/>
        <v>0</v>
      </c>
      <c r="T388" s="616">
        <f>Q388-S388</f>
        <v>0</v>
      </c>
      <c r="U388" s="617" t="e">
        <f>T388/Q388</f>
        <v>#DIV/0!</v>
      </c>
      <c r="V388" s="299"/>
      <c r="W388" s="299"/>
      <c r="X388" s="299">
        <f t="shared" si="89"/>
        <v>0</v>
      </c>
      <c r="Y388" s="299">
        <f t="shared" si="90"/>
        <v>0</v>
      </c>
      <c r="Z388" s="299">
        <f t="shared" si="91"/>
        <v>0</v>
      </c>
      <c r="AA388" s="299"/>
      <c r="AB388" s="729">
        <v>1.2E-2</v>
      </c>
      <c r="AC388" s="523">
        <f t="shared" si="95"/>
        <v>0</v>
      </c>
      <c r="AD388" s="499" t="s">
        <v>5326</v>
      </c>
      <c r="AE388" s="489" t="s">
        <v>3629</v>
      </c>
      <c r="AF388" s="489" t="s">
        <v>819</v>
      </c>
      <c r="AG388" s="489" t="s">
        <v>823</v>
      </c>
    </row>
    <row r="389" spans="1:33" s="292" customFormat="1" ht="20.100000000000001" hidden="1" customHeight="1" thickBot="1">
      <c r="A389" s="296"/>
      <c r="B389" s="631"/>
      <c r="C389" s="289">
        <v>4562351026444</v>
      </c>
      <c r="D389" s="289"/>
      <c r="E389" s="290" t="s">
        <v>840</v>
      </c>
      <c r="F389" s="302" t="s">
        <v>841</v>
      </c>
      <c r="G389" s="497"/>
      <c r="H389" s="259" t="s">
        <v>5327</v>
      </c>
      <c r="I389" s="259" t="s">
        <v>842</v>
      </c>
      <c r="J389" s="343" t="s">
        <v>843</v>
      </c>
      <c r="K389" s="295" t="s">
        <v>844</v>
      </c>
      <c r="L389" s="295"/>
      <c r="M389" s="296">
        <v>24</v>
      </c>
      <c r="N389" s="296">
        <v>24</v>
      </c>
      <c r="O389" s="386"/>
      <c r="P389" s="297">
        <v>8400</v>
      </c>
      <c r="Q389" s="612">
        <f t="shared" si="81"/>
        <v>0</v>
      </c>
      <c r="R389" s="387">
        <v>6900</v>
      </c>
      <c r="S389" s="616">
        <f t="shared" si="92"/>
        <v>0</v>
      </c>
      <c r="T389" s="616">
        <f t="shared" si="93"/>
        <v>0</v>
      </c>
      <c r="U389" s="617" t="e">
        <f t="shared" si="94"/>
        <v>#DIV/0!</v>
      </c>
      <c r="V389" s="299">
        <v>4.5999999999999999E-2</v>
      </c>
      <c r="W389" s="299">
        <v>11</v>
      </c>
      <c r="X389" s="299">
        <f>O389/M389</f>
        <v>0</v>
      </c>
      <c r="Y389" s="299">
        <f>V389*X389</f>
        <v>0</v>
      </c>
      <c r="Z389" s="299">
        <f>W389*X389</f>
        <v>0</v>
      </c>
      <c r="AA389" s="299"/>
      <c r="AB389" s="545">
        <v>0.39500000000000002</v>
      </c>
      <c r="AC389" s="523">
        <f t="shared" si="95"/>
        <v>0</v>
      </c>
      <c r="AD389" s="499" t="s">
        <v>5328</v>
      </c>
      <c r="AE389" s="730" t="s">
        <v>845</v>
      </c>
      <c r="AF389" s="730" t="s">
        <v>846</v>
      </c>
      <c r="AG389" s="730" t="s">
        <v>847</v>
      </c>
    </row>
    <row r="390" spans="1:33" s="292" customFormat="1" ht="20.100000000000001" hidden="1" customHeight="1" thickBot="1">
      <c r="A390" s="290"/>
      <c r="B390" s="638"/>
      <c r="C390" s="289">
        <v>4562410102416</v>
      </c>
      <c r="D390" s="289"/>
      <c r="E390" s="290" t="s">
        <v>840</v>
      </c>
      <c r="F390" s="302"/>
      <c r="G390" s="497"/>
      <c r="H390" s="259" t="s">
        <v>5329</v>
      </c>
      <c r="I390" s="259"/>
      <c r="J390" s="343"/>
      <c r="K390" s="295" t="s">
        <v>848</v>
      </c>
      <c r="L390" s="295"/>
      <c r="M390" s="296">
        <v>10</v>
      </c>
      <c r="N390" s="296">
        <v>10</v>
      </c>
      <c r="O390" s="386"/>
      <c r="P390" s="297">
        <v>6440</v>
      </c>
      <c r="Q390" s="612">
        <f t="shared" si="81"/>
        <v>0</v>
      </c>
      <c r="R390" s="387">
        <v>5332</v>
      </c>
      <c r="S390" s="616">
        <f t="shared" si="92"/>
        <v>0</v>
      </c>
      <c r="T390" s="616">
        <f t="shared" si="93"/>
        <v>0</v>
      </c>
      <c r="U390" s="617" t="e">
        <f t="shared" si="94"/>
        <v>#DIV/0!</v>
      </c>
      <c r="V390" s="299"/>
      <c r="W390" s="299"/>
      <c r="X390" s="299">
        <f t="shared" si="89"/>
        <v>0</v>
      </c>
      <c r="Y390" s="299">
        <f t="shared" si="90"/>
        <v>0</v>
      </c>
      <c r="Z390" s="299">
        <f t="shared" si="91"/>
        <v>0</v>
      </c>
      <c r="AA390" s="299"/>
      <c r="AB390" s="545">
        <v>4.1000000000000002E-2</v>
      </c>
      <c r="AC390" s="523">
        <f t="shared" ref="AC390:AC397" si="100">ROUND(O390*AB390,3)</f>
        <v>0</v>
      </c>
      <c r="AD390" s="499"/>
      <c r="AE390" s="730"/>
      <c r="AF390" s="730"/>
      <c r="AG390" s="730"/>
    </row>
    <row r="391" spans="1:33" s="292" customFormat="1" ht="20.100000000000001" hidden="1" customHeight="1" thickBot="1">
      <c r="A391" s="290"/>
      <c r="B391" s="638"/>
      <c r="C391" s="289">
        <v>4562410106179</v>
      </c>
      <c r="D391" s="289"/>
      <c r="E391" s="290" t="s">
        <v>840</v>
      </c>
      <c r="F391" s="302" t="s">
        <v>849</v>
      </c>
      <c r="G391" s="497"/>
      <c r="H391" s="259" t="s">
        <v>5330</v>
      </c>
      <c r="I391" s="259" t="s">
        <v>850</v>
      </c>
      <c r="J391" s="343" t="s">
        <v>851</v>
      </c>
      <c r="K391" s="295" t="s">
        <v>49</v>
      </c>
      <c r="L391" s="295"/>
      <c r="M391" s="296">
        <v>100</v>
      </c>
      <c r="N391" s="296">
        <v>100</v>
      </c>
      <c r="O391" s="386"/>
      <c r="P391" s="297">
        <v>580</v>
      </c>
      <c r="Q391" s="520">
        <f t="shared" si="81"/>
        <v>0</v>
      </c>
      <c r="R391" s="298">
        <v>450</v>
      </c>
      <c r="S391" s="388">
        <f t="shared" si="92"/>
        <v>0</v>
      </c>
      <c r="T391" s="388">
        <f t="shared" si="93"/>
        <v>0</v>
      </c>
      <c r="U391" s="389" t="e">
        <f t="shared" si="94"/>
        <v>#DIV/0!</v>
      </c>
      <c r="V391" s="299"/>
      <c r="W391" s="299"/>
      <c r="X391" s="299">
        <f t="shared" si="89"/>
        <v>0</v>
      </c>
      <c r="Y391" s="299">
        <f t="shared" si="90"/>
        <v>0</v>
      </c>
      <c r="Z391" s="299">
        <f t="shared" si="91"/>
        <v>0</v>
      </c>
      <c r="AA391" s="299"/>
      <c r="AB391" s="545">
        <v>0.109</v>
      </c>
      <c r="AC391" s="523">
        <f t="shared" si="100"/>
        <v>0</v>
      </c>
      <c r="AD391" s="499" t="s">
        <v>5331</v>
      </c>
      <c r="AE391" s="730" t="s">
        <v>852</v>
      </c>
      <c r="AF391" s="730" t="s">
        <v>840</v>
      </c>
      <c r="AG391" s="730" t="s">
        <v>840</v>
      </c>
    </row>
    <row r="392" spans="1:33" s="292" customFormat="1" ht="20.100000000000001" hidden="1" customHeight="1" thickBot="1">
      <c r="A392" s="290"/>
      <c r="B392" s="638"/>
      <c r="C392" s="289">
        <v>4562410106384</v>
      </c>
      <c r="D392" s="289"/>
      <c r="E392" s="290" t="s">
        <v>840</v>
      </c>
      <c r="F392" s="302" t="s">
        <v>853</v>
      </c>
      <c r="G392" s="497"/>
      <c r="H392" s="259" t="s">
        <v>5332</v>
      </c>
      <c r="I392" s="259" t="s">
        <v>850</v>
      </c>
      <c r="J392" s="343" t="s">
        <v>851</v>
      </c>
      <c r="K392" s="295" t="s">
        <v>49</v>
      </c>
      <c r="L392" s="295"/>
      <c r="M392" s="296">
        <v>50</v>
      </c>
      <c r="N392" s="296">
        <v>50</v>
      </c>
      <c r="O392" s="386"/>
      <c r="P392" s="297">
        <v>910</v>
      </c>
      <c r="Q392" s="520">
        <f t="shared" si="81"/>
        <v>0</v>
      </c>
      <c r="R392" s="298">
        <v>710</v>
      </c>
      <c r="S392" s="388">
        <f t="shared" si="92"/>
        <v>0</v>
      </c>
      <c r="T392" s="388">
        <f t="shared" si="93"/>
        <v>0</v>
      </c>
      <c r="U392" s="389" t="e">
        <f t="shared" si="94"/>
        <v>#DIV/0!</v>
      </c>
      <c r="V392" s="299">
        <v>2.9000000000000001E-2</v>
      </c>
      <c r="W392" s="299">
        <v>10.5</v>
      </c>
      <c r="X392" s="299">
        <f t="shared" si="89"/>
        <v>0</v>
      </c>
      <c r="Y392" s="299">
        <f t="shared" si="90"/>
        <v>0</v>
      </c>
      <c r="Z392" s="299">
        <f t="shared" si="91"/>
        <v>0</v>
      </c>
      <c r="AA392" s="299"/>
      <c r="AB392" s="545">
        <v>0.19500000000000001</v>
      </c>
      <c r="AC392" s="523">
        <f t="shared" si="100"/>
        <v>0</v>
      </c>
      <c r="AD392" s="499" t="s">
        <v>5331</v>
      </c>
      <c r="AE392" s="730" t="s">
        <v>854</v>
      </c>
      <c r="AF392" s="730" t="s">
        <v>840</v>
      </c>
      <c r="AG392" s="730" t="s">
        <v>840</v>
      </c>
    </row>
    <row r="393" spans="1:33" s="292" customFormat="1" ht="20.100000000000001" hidden="1" customHeight="1" thickBot="1">
      <c r="A393" s="290"/>
      <c r="B393" s="638"/>
      <c r="C393" s="289">
        <v>4562410102461</v>
      </c>
      <c r="D393" s="289"/>
      <c r="E393" s="290" t="s">
        <v>840</v>
      </c>
      <c r="F393" s="302" t="s">
        <v>855</v>
      </c>
      <c r="G393" s="497"/>
      <c r="H393" s="259" t="s">
        <v>5333</v>
      </c>
      <c r="I393" s="259" t="s">
        <v>850</v>
      </c>
      <c r="J393" s="343" t="s">
        <v>851</v>
      </c>
      <c r="K393" s="295" t="s">
        <v>49</v>
      </c>
      <c r="L393" s="295"/>
      <c r="M393" s="296">
        <v>20</v>
      </c>
      <c r="N393" s="296">
        <v>20</v>
      </c>
      <c r="O393" s="386"/>
      <c r="P393" s="297">
        <v>1385</v>
      </c>
      <c r="Q393" s="520">
        <f t="shared" si="81"/>
        <v>0</v>
      </c>
      <c r="R393" s="298">
        <v>1080</v>
      </c>
      <c r="S393" s="388">
        <f t="shared" si="92"/>
        <v>0</v>
      </c>
      <c r="T393" s="388">
        <f t="shared" si="93"/>
        <v>0</v>
      </c>
      <c r="U393" s="389" t="e">
        <f t="shared" si="94"/>
        <v>#DIV/0!</v>
      </c>
      <c r="V393" s="299">
        <v>6.0999999999999999E-2</v>
      </c>
      <c r="W393" s="299">
        <v>8</v>
      </c>
      <c r="X393" s="299">
        <f t="shared" si="89"/>
        <v>0</v>
      </c>
      <c r="Y393" s="299">
        <f t="shared" si="90"/>
        <v>0</v>
      </c>
      <c r="Z393" s="299">
        <f t="shared" si="91"/>
        <v>0</v>
      </c>
      <c r="AA393" s="299"/>
      <c r="AB393" s="545">
        <v>0.36499999999999999</v>
      </c>
      <c r="AC393" s="523">
        <f t="shared" si="100"/>
        <v>0</v>
      </c>
      <c r="AD393" s="499" t="s">
        <v>5331</v>
      </c>
      <c r="AE393" s="730" t="s">
        <v>856</v>
      </c>
      <c r="AF393" s="730" t="s">
        <v>840</v>
      </c>
      <c r="AG393" s="730" t="s">
        <v>840</v>
      </c>
    </row>
    <row r="394" spans="1:33" s="292" customFormat="1" ht="20.100000000000001" hidden="1" customHeight="1" thickBot="1">
      <c r="A394" s="290"/>
      <c r="B394" s="638"/>
      <c r="C394" s="289">
        <v>4562410102751</v>
      </c>
      <c r="D394" s="289"/>
      <c r="E394" s="290" t="s">
        <v>840</v>
      </c>
      <c r="F394" s="302" t="s">
        <v>857</v>
      </c>
      <c r="G394" s="497"/>
      <c r="H394" s="259" t="s">
        <v>5334</v>
      </c>
      <c r="I394" s="259" t="s">
        <v>858</v>
      </c>
      <c r="J394" s="343" t="s">
        <v>859</v>
      </c>
      <c r="K394" s="295" t="s">
        <v>243</v>
      </c>
      <c r="L394" s="295"/>
      <c r="M394" s="296">
        <v>75</v>
      </c>
      <c r="N394" s="296">
        <v>75</v>
      </c>
      <c r="O394" s="386"/>
      <c r="P394" s="297">
        <v>372</v>
      </c>
      <c r="Q394" s="520">
        <f t="shared" si="81"/>
        <v>0</v>
      </c>
      <c r="R394" s="298">
        <v>298</v>
      </c>
      <c r="S394" s="388">
        <f t="shared" si="92"/>
        <v>0</v>
      </c>
      <c r="T394" s="388">
        <f t="shared" si="93"/>
        <v>0</v>
      </c>
      <c r="U394" s="389" t="e">
        <f t="shared" si="94"/>
        <v>#DIV/0!</v>
      </c>
      <c r="V394" s="299">
        <v>6.0999999999999999E-2</v>
      </c>
      <c r="W394" s="299">
        <v>4.3</v>
      </c>
      <c r="X394" s="299">
        <f t="shared" si="89"/>
        <v>0</v>
      </c>
      <c r="Y394" s="299">
        <f t="shared" si="90"/>
        <v>0</v>
      </c>
      <c r="Z394" s="299">
        <f t="shared" si="91"/>
        <v>0</v>
      </c>
      <c r="AA394" s="299"/>
      <c r="AB394" s="545">
        <v>4.2000000000000003E-2</v>
      </c>
      <c r="AC394" s="523">
        <f t="shared" si="100"/>
        <v>0</v>
      </c>
      <c r="AD394" s="499" t="s">
        <v>5335</v>
      </c>
      <c r="AE394" s="730" t="s">
        <v>860</v>
      </c>
      <c r="AF394" s="730" t="s">
        <v>861</v>
      </c>
      <c r="AG394" s="730" t="s">
        <v>840</v>
      </c>
    </row>
    <row r="395" spans="1:33" s="292" customFormat="1" ht="20.100000000000001" hidden="1" customHeight="1" thickBot="1">
      <c r="A395" s="290"/>
      <c r="B395" s="638"/>
      <c r="C395" s="289">
        <v>4562410104137</v>
      </c>
      <c r="D395" s="289"/>
      <c r="E395" s="290" t="s">
        <v>840</v>
      </c>
      <c r="F395" s="302" t="s">
        <v>862</v>
      </c>
      <c r="G395" s="497"/>
      <c r="H395" s="259" t="s">
        <v>5336</v>
      </c>
      <c r="I395" s="259" t="s">
        <v>863</v>
      </c>
      <c r="J395" s="343" t="s">
        <v>864</v>
      </c>
      <c r="K395" s="295" t="s">
        <v>27</v>
      </c>
      <c r="L395" s="295"/>
      <c r="M395" s="296">
        <v>75</v>
      </c>
      <c r="N395" s="296">
        <v>75</v>
      </c>
      <c r="O395" s="386"/>
      <c r="P395" s="297">
        <v>372</v>
      </c>
      <c r="Q395" s="520">
        <f t="shared" si="81"/>
        <v>0</v>
      </c>
      <c r="R395" s="298">
        <v>298</v>
      </c>
      <c r="S395" s="388">
        <f t="shared" si="92"/>
        <v>0</v>
      </c>
      <c r="T395" s="388">
        <f t="shared" si="93"/>
        <v>0</v>
      </c>
      <c r="U395" s="389" t="e">
        <f t="shared" si="94"/>
        <v>#DIV/0!</v>
      </c>
      <c r="V395" s="299">
        <v>6.0999999999999999E-2</v>
      </c>
      <c r="W395" s="299">
        <v>4.3</v>
      </c>
      <c r="X395" s="299">
        <f t="shared" si="89"/>
        <v>0</v>
      </c>
      <c r="Y395" s="299">
        <f t="shared" si="90"/>
        <v>0</v>
      </c>
      <c r="Z395" s="299">
        <f t="shared" si="91"/>
        <v>0</v>
      </c>
      <c r="AA395" s="299"/>
      <c r="AB395" s="545">
        <v>4.2000000000000003E-2</v>
      </c>
      <c r="AC395" s="523">
        <f t="shared" si="100"/>
        <v>0</v>
      </c>
      <c r="AD395" s="499" t="s">
        <v>5337</v>
      </c>
      <c r="AE395" s="730" t="s">
        <v>865</v>
      </c>
      <c r="AF395" s="730" t="s">
        <v>861</v>
      </c>
      <c r="AG395" s="730" t="s">
        <v>840</v>
      </c>
    </row>
    <row r="396" spans="1:33" s="292" customFormat="1" ht="20.100000000000001" hidden="1" customHeight="1" thickBot="1">
      <c r="A396" s="290"/>
      <c r="B396" s="638"/>
      <c r="C396" s="289">
        <v>4562410106247</v>
      </c>
      <c r="D396" s="289"/>
      <c r="E396" s="290" t="s">
        <v>840</v>
      </c>
      <c r="F396" s="302" t="s">
        <v>866</v>
      </c>
      <c r="G396" s="497"/>
      <c r="H396" s="259" t="s">
        <v>5338</v>
      </c>
      <c r="I396" s="259" t="s">
        <v>867</v>
      </c>
      <c r="J396" s="343" t="s">
        <v>868</v>
      </c>
      <c r="K396" s="295" t="s">
        <v>27</v>
      </c>
      <c r="L396" s="295"/>
      <c r="M396" s="296">
        <v>75</v>
      </c>
      <c r="N396" s="296">
        <v>75</v>
      </c>
      <c r="O396" s="386"/>
      <c r="P396" s="297">
        <v>372</v>
      </c>
      <c r="Q396" s="520">
        <f t="shared" ref="Q396:Q447" si="101">O396*P396</f>
        <v>0</v>
      </c>
      <c r="R396" s="298">
        <v>298</v>
      </c>
      <c r="S396" s="388">
        <f t="shared" si="92"/>
        <v>0</v>
      </c>
      <c r="T396" s="388">
        <f t="shared" si="93"/>
        <v>0</v>
      </c>
      <c r="U396" s="389" t="e">
        <f t="shared" si="94"/>
        <v>#DIV/0!</v>
      </c>
      <c r="V396" s="299">
        <v>6.0999999999999999E-2</v>
      </c>
      <c r="W396" s="299">
        <v>4.3</v>
      </c>
      <c r="X396" s="299">
        <f t="shared" si="89"/>
        <v>0</v>
      </c>
      <c r="Y396" s="299">
        <f t="shared" si="90"/>
        <v>0</v>
      </c>
      <c r="Z396" s="299">
        <f t="shared" si="91"/>
        <v>0</v>
      </c>
      <c r="AA396" s="299"/>
      <c r="AB396" s="545">
        <v>4.2000000000000003E-2</v>
      </c>
      <c r="AC396" s="523">
        <f t="shared" si="100"/>
        <v>0</v>
      </c>
      <c r="AD396" s="499" t="s">
        <v>5339</v>
      </c>
      <c r="AE396" s="730" t="s">
        <v>869</v>
      </c>
      <c r="AF396" s="730" t="s">
        <v>861</v>
      </c>
      <c r="AG396" s="730" t="s">
        <v>840</v>
      </c>
    </row>
    <row r="397" spans="1:33" s="292" customFormat="1" ht="20.100000000000001" hidden="1" customHeight="1" thickBot="1">
      <c r="A397" s="290"/>
      <c r="B397" s="638"/>
      <c r="C397" s="289">
        <v>4562410101136</v>
      </c>
      <c r="D397" s="289"/>
      <c r="E397" s="290" t="s">
        <v>870</v>
      </c>
      <c r="F397" s="692" t="s">
        <v>4086</v>
      </c>
      <c r="G397" s="497"/>
      <c r="H397" s="259" t="s">
        <v>5340</v>
      </c>
      <c r="I397" s="259" t="s">
        <v>871</v>
      </c>
      <c r="J397" s="343" t="s">
        <v>872</v>
      </c>
      <c r="K397" s="295" t="s">
        <v>27</v>
      </c>
      <c r="L397" s="295"/>
      <c r="M397" s="296">
        <v>55</v>
      </c>
      <c r="N397" s="296">
        <v>55</v>
      </c>
      <c r="O397" s="386"/>
      <c r="P397" s="297">
        <v>1967</v>
      </c>
      <c r="Q397" s="520">
        <f t="shared" si="101"/>
        <v>0</v>
      </c>
      <c r="R397" s="298">
        <v>1573</v>
      </c>
      <c r="S397" s="388">
        <f t="shared" si="92"/>
        <v>0</v>
      </c>
      <c r="T397" s="388">
        <f t="shared" si="93"/>
        <v>0</v>
      </c>
      <c r="U397" s="389" t="e">
        <f t="shared" si="94"/>
        <v>#DIV/0!</v>
      </c>
      <c r="V397" s="299">
        <v>6.0999999999999999E-2</v>
      </c>
      <c r="W397" s="299">
        <v>13.3</v>
      </c>
      <c r="X397" s="299">
        <f t="shared" si="89"/>
        <v>0</v>
      </c>
      <c r="Y397" s="299">
        <f t="shared" si="90"/>
        <v>0</v>
      </c>
      <c r="Z397" s="299">
        <f t="shared" si="91"/>
        <v>0</v>
      </c>
      <c r="AA397" s="299"/>
      <c r="AB397" s="545">
        <v>0.23</v>
      </c>
      <c r="AC397" s="523">
        <f t="shared" si="100"/>
        <v>0</v>
      </c>
      <c r="AD397" s="499" t="s">
        <v>5341</v>
      </c>
      <c r="AE397" s="730" t="s">
        <v>3933</v>
      </c>
      <c r="AF397" s="730" t="s">
        <v>861</v>
      </c>
      <c r="AG397" s="730" t="s">
        <v>840</v>
      </c>
    </row>
    <row r="398" spans="1:33" s="292" customFormat="1" ht="20.100000000000001" hidden="1" customHeight="1" thickBot="1">
      <c r="A398" s="290"/>
      <c r="B398" s="638"/>
      <c r="C398" s="289"/>
      <c r="D398" s="289"/>
      <c r="E398" s="290" t="s">
        <v>873</v>
      </c>
      <c r="F398" s="302" t="s">
        <v>874</v>
      </c>
      <c r="G398" s="497"/>
      <c r="H398" s="259" t="s">
        <v>5342</v>
      </c>
      <c r="I398" s="259" t="s">
        <v>875</v>
      </c>
      <c r="J398" s="343" t="s">
        <v>876</v>
      </c>
      <c r="K398" s="295" t="s">
        <v>27</v>
      </c>
      <c r="L398" s="295"/>
      <c r="M398" s="296">
        <v>48</v>
      </c>
      <c r="N398" s="296">
        <v>135</v>
      </c>
      <c r="O398" s="386"/>
      <c r="P398" s="297">
        <v>1900</v>
      </c>
      <c r="Q398" s="520">
        <f t="shared" si="101"/>
        <v>0</v>
      </c>
      <c r="R398" s="298">
        <v>1520</v>
      </c>
      <c r="S398" s="388">
        <f t="shared" si="92"/>
        <v>0</v>
      </c>
      <c r="T398" s="388">
        <f t="shared" si="93"/>
        <v>0</v>
      </c>
      <c r="U398" s="389" t="e">
        <f t="shared" si="94"/>
        <v>#DIV/0!</v>
      </c>
      <c r="V398" s="299">
        <v>2.7E-2</v>
      </c>
      <c r="W398" s="299">
        <v>10</v>
      </c>
      <c r="X398" s="299">
        <f>O398/M398</f>
        <v>0</v>
      </c>
      <c r="Y398" s="299">
        <f t="shared" si="90"/>
        <v>0</v>
      </c>
      <c r="Z398" s="299">
        <f t="shared" si="91"/>
        <v>0</v>
      </c>
      <c r="AA398" s="299"/>
      <c r="AB398" s="545">
        <v>0.2</v>
      </c>
      <c r="AC398" s="523">
        <f t="shared" ref="AC398:AC405" si="102">ROUND(O398*AB398,3)</f>
        <v>0</v>
      </c>
      <c r="AD398" s="499" t="s">
        <v>5343</v>
      </c>
      <c r="AE398" s="489" t="s">
        <v>877</v>
      </c>
      <c r="AF398" s="489" t="s">
        <v>873</v>
      </c>
      <c r="AG398" s="489" t="s">
        <v>878</v>
      </c>
    </row>
    <row r="399" spans="1:33" s="292" customFormat="1" ht="20.100000000000001" hidden="1" customHeight="1" thickBot="1">
      <c r="A399" s="290"/>
      <c r="B399" s="638"/>
      <c r="C399" s="289"/>
      <c r="D399" s="289"/>
      <c r="E399" s="290" t="s">
        <v>873</v>
      </c>
      <c r="F399" s="302" t="s">
        <v>874</v>
      </c>
      <c r="G399" s="497"/>
      <c r="H399" s="259" t="s">
        <v>5344</v>
      </c>
      <c r="I399" s="259" t="s">
        <v>875</v>
      </c>
      <c r="J399" s="343" t="s">
        <v>876</v>
      </c>
      <c r="K399" s="295" t="s">
        <v>27</v>
      </c>
      <c r="L399" s="295"/>
      <c r="M399" s="296">
        <v>48</v>
      </c>
      <c r="N399" s="296">
        <v>500</v>
      </c>
      <c r="O399" s="386"/>
      <c r="P399" s="297">
        <v>1830</v>
      </c>
      <c r="Q399" s="520">
        <f t="shared" si="101"/>
        <v>0</v>
      </c>
      <c r="R399" s="298">
        <v>1444</v>
      </c>
      <c r="S399" s="388">
        <f t="shared" si="92"/>
        <v>0</v>
      </c>
      <c r="T399" s="388">
        <f t="shared" si="93"/>
        <v>0</v>
      </c>
      <c r="U399" s="389" t="e">
        <f t="shared" si="94"/>
        <v>#DIV/0!</v>
      </c>
      <c r="V399" s="299">
        <v>2.7E-2</v>
      </c>
      <c r="W399" s="299">
        <v>10</v>
      </c>
      <c r="X399" s="299">
        <f t="shared" ref="X399:X415" si="103">O399/M399</f>
        <v>0</v>
      </c>
      <c r="Y399" s="299">
        <f t="shared" si="90"/>
        <v>0</v>
      </c>
      <c r="Z399" s="299">
        <f t="shared" si="91"/>
        <v>0</v>
      </c>
      <c r="AA399" s="299"/>
      <c r="AB399" s="545">
        <v>0.2</v>
      </c>
      <c r="AC399" s="523">
        <f t="shared" si="102"/>
        <v>0</v>
      </c>
      <c r="AD399" s="499" t="s">
        <v>5345</v>
      </c>
      <c r="AE399" s="489" t="s">
        <v>877</v>
      </c>
      <c r="AF399" s="489" t="s">
        <v>873</v>
      </c>
      <c r="AG399" s="489" t="s">
        <v>878</v>
      </c>
    </row>
    <row r="400" spans="1:33" s="292" customFormat="1" ht="20.100000000000001" hidden="1" customHeight="1" thickBot="1">
      <c r="A400" s="290"/>
      <c r="B400" s="638"/>
      <c r="C400" s="289"/>
      <c r="D400" s="289"/>
      <c r="E400" s="290" t="s">
        <v>873</v>
      </c>
      <c r="F400" s="290" t="s">
        <v>874</v>
      </c>
      <c r="G400" s="305"/>
      <c r="H400" s="259" t="s">
        <v>5344</v>
      </c>
      <c r="I400" s="295" t="s">
        <v>875</v>
      </c>
      <c r="J400" s="519" t="s">
        <v>876</v>
      </c>
      <c r="K400" s="295" t="s">
        <v>27</v>
      </c>
      <c r="L400" s="295"/>
      <c r="M400" s="296">
        <v>48</v>
      </c>
      <c r="N400" s="296">
        <v>1000</v>
      </c>
      <c r="O400" s="386"/>
      <c r="P400" s="297">
        <v>1700</v>
      </c>
      <c r="Q400" s="520">
        <f t="shared" si="101"/>
        <v>0</v>
      </c>
      <c r="R400" s="298">
        <v>1330</v>
      </c>
      <c r="S400" s="388">
        <f t="shared" si="92"/>
        <v>0</v>
      </c>
      <c r="T400" s="388">
        <f t="shared" si="93"/>
        <v>0</v>
      </c>
      <c r="U400" s="389" t="e">
        <f t="shared" si="94"/>
        <v>#DIV/0!</v>
      </c>
      <c r="V400" s="299">
        <v>2.7E-2</v>
      </c>
      <c r="W400" s="299">
        <v>10</v>
      </c>
      <c r="X400" s="299">
        <f t="shared" si="103"/>
        <v>0</v>
      </c>
      <c r="Y400" s="299">
        <f t="shared" si="90"/>
        <v>0</v>
      </c>
      <c r="Z400" s="299">
        <f t="shared" si="91"/>
        <v>0</v>
      </c>
      <c r="AA400" s="299"/>
      <c r="AB400" s="545">
        <v>0.2</v>
      </c>
      <c r="AC400" s="523">
        <f t="shared" si="102"/>
        <v>0</v>
      </c>
      <c r="AD400" s="499" t="s">
        <v>5346</v>
      </c>
      <c r="AE400" s="489" t="s">
        <v>877</v>
      </c>
      <c r="AF400" s="489" t="s">
        <v>873</v>
      </c>
      <c r="AG400" s="489" t="s">
        <v>878</v>
      </c>
    </row>
    <row r="401" spans="1:33" s="292" customFormat="1" ht="20.100000000000001" hidden="1" customHeight="1" thickBot="1">
      <c r="A401" s="290"/>
      <c r="B401" s="638"/>
      <c r="C401" s="289">
        <v>4582490490227</v>
      </c>
      <c r="D401" s="289"/>
      <c r="E401" s="290" t="s">
        <v>873</v>
      </c>
      <c r="F401" s="290" t="s">
        <v>879</v>
      </c>
      <c r="G401" s="305" t="s">
        <v>5347</v>
      </c>
      <c r="H401" s="295" t="s">
        <v>5348</v>
      </c>
      <c r="I401" s="295" t="s">
        <v>4450</v>
      </c>
      <c r="J401" s="519" t="s">
        <v>881</v>
      </c>
      <c r="K401" s="295" t="s">
        <v>243</v>
      </c>
      <c r="L401" s="295"/>
      <c r="M401" s="296">
        <v>48</v>
      </c>
      <c r="N401" s="296">
        <v>48</v>
      </c>
      <c r="O401" s="386"/>
      <c r="P401" s="297">
        <v>1344</v>
      </c>
      <c r="Q401" s="520">
        <f t="shared" si="101"/>
        <v>0</v>
      </c>
      <c r="R401" s="298">
        <v>1120</v>
      </c>
      <c r="S401" s="388">
        <f t="shared" si="92"/>
        <v>0</v>
      </c>
      <c r="T401" s="388">
        <f t="shared" si="93"/>
        <v>0</v>
      </c>
      <c r="U401" s="389" t="e">
        <f t="shared" si="94"/>
        <v>#DIV/0!</v>
      </c>
      <c r="V401" s="299">
        <f>ROUND(0.29*0.295*0.39,3)</f>
        <v>3.3000000000000002E-2</v>
      </c>
      <c r="W401" s="299">
        <v>4</v>
      </c>
      <c r="X401" s="299">
        <f t="shared" si="103"/>
        <v>0</v>
      </c>
      <c r="Y401" s="299">
        <f t="shared" si="90"/>
        <v>0</v>
      </c>
      <c r="Z401" s="299">
        <f t="shared" si="91"/>
        <v>0</v>
      </c>
      <c r="AA401" s="299"/>
      <c r="AB401" s="545">
        <v>5.2999999999999999E-2</v>
      </c>
      <c r="AC401" s="523">
        <f t="shared" si="102"/>
        <v>0</v>
      </c>
      <c r="AD401" s="499" t="str">
        <f>AD403</f>
        <v>水、ヒドロキシエチルウレア、グリセリン、加水分解コラーゲン、トレハロース、β-グルカン、
フラーレン、キリンケツエキス、ヒアルロン酸ナトリウム、スクワラン、ツボクサエキス、
グリチルリチン酸２K、水溶性コラーゲン、アラントイン、ビサボロール、ヒドロキシエチルセルロース、キサンタンガム</v>
      </c>
      <c r="AE401" s="489" t="s">
        <v>877</v>
      </c>
      <c r="AF401" s="489" t="s">
        <v>873</v>
      </c>
      <c r="AG401" s="489" t="s">
        <v>878</v>
      </c>
    </row>
    <row r="402" spans="1:33" s="292" customFormat="1" ht="20.100000000000001" hidden="1" customHeight="1" thickBot="1">
      <c r="A402" s="290"/>
      <c r="B402" s="638"/>
      <c r="C402" s="289">
        <v>4582490490258</v>
      </c>
      <c r="D402" s="289"/>
      <c r="E402" s="290" t="s">
        <v>873</v>
      </c>
      <c r="F402" s="290" t="s">
        <v>882</v>
      </c>
      <c r="G402" s="305" t="s">
        <v>5349</v>
      </c>
      <c r="H402" s="613" t="s">
        <v>3756</v>
      </c>
      <c r="I402" s="613" t="s">
        <v>880</v>
      </c>
      <c r="J402" s="519" t="s">
        <v>4152</v>
      </c>
      <c r="K402" s="295" t="s">
        <v>243</v>
      </c>
      <c r="L402" s="295"/>
      <c r="M402" s="296">
        <v>48</v>
      </c>
      <c r="N402" s="296">
        <v>48</v>
      </c>
      <c r="O402" s="386"/>
      <c r="P402" s="297">
        <v>2064</v>
      </c>
      <c r="Q402" s="520">
        <f t="shared" si="101"/>
        <v>0</v>
      </c>
      <c r="R402" s="298">
        <v>1720</v>
      </c>
      <c r="S402" s="388">
        <f>O402*R402</f>
        <v>0</v>
      </c>
      <c r="T402" s="388">
        <f t="shared" ref="T402:T410" si="104">Q402-S402</f>
        <v>0</v>
      </c>
      <c r="U402" s="389" t="e">
        <f t="shared" ref="U402:U409" si="105">T402/Q402</f>
        <v>#DIV/0!</v>
      </c>
      <c r="V402" s="299">
        <f>ROUND(0.29*0.39*0.29,3)</f>
        <v>3.3000000000000002E-2</v>
      </c>
      <c r="W402" s="299">
        <v>4.9000000000000004</v>
      </c>
      <c r="X402" s="299">
        <f t="shared" si="103"/>
        <v>0</v>
      </c>
      <c r="Y402" s="299">
        <f t="shared" si="90"/>
        <v>0</v>
      </c>
      <c r="Z402" s="299">
        <f t="shared" si="91"/>
        <v>0</v>
      </c>
      <c r="AA402" s="299" t="s">
        <v>883</v>
      </c>
      <c r="AB402" s="545">
        <v>7.2999999999999995E-2</v>
      </c>
      <c r="AC402" s="523">
        <f t="shared" si="102"/>
        <v>0</v>
      </c>
      <c r="AD402" s="499" t="s">
        <v>5350</v>
      </c>
      <c r="AE402" s="489" t="s">
        <v>877</v>
      </c>
      <c r="AF402" s="489" t="s">
        <v>873</v>
      </c>
      <c r="AG402" s="489" t="s">
        <v>878</v>
      </c>
    </row>
    <row r="403" spans="1:33" s="292" customFormat="1" ht="20.100000000000001" hidden="1" customHeight="1" thickBot="1">
      <c r="A403" s="290"/>
      <c r="B403" s="638"/>
      <c r="C403" s="289"/>
      <c r="D403" s="289"/>
      <c r="E403" s="290" t="s">
        <v>873</v>
      </c>
      <c r="F403" s="290" t="s">
        <v>884</v>
      </c>
      <c r="G403" s="305"/>
      <c r="H403" s="613" t="s">
        <v>5351</v>
      </c>
      <c r="I403" s="613" t="s">
        <v>880</v>
      </c>
      <c r="J403" s="519" t="s">
        <v>881</v>
      </c>
      <c r="K403" s="295" t="s">
        <v>243</v>
      </c>
      <c r="L403" s="295"/>
      <c r="M403" s="296">
        <v>48</v>
      </c>
      <c r="N403" s="296">
        <v>48</v>
      </c>
      <c r="O403" s="386"/>
      <c r="P403" s="297">
        <v>2988</v>
      </c>
      <c r="Q403" s="520">
        <f t="shared" si="101"/>
        <v>0</v>
      </c>
      <c r="R403" s="298">
        <v>1720</v>
      </c>
      <c r="S403" s="388">
        <f t="shared" si="92"/>
        <v>0</v>
      </c>
      <c r="T403" s="388">
        <f t="shared" si="104"/>
        <v>0</v>
      </c>
      <c r="U403" s="389" t="e">
        <f t="shared" si="105"/>
        <v>#DIV/0!</v>
      </c>
      <c r="V403" s="299">
        <f>ROUND(0.29*0.39*0.29,3)</f>
        <v>3.3000000000000002E-2</v>
      </c>
      <c r="W403" s="299">
        <v>4.9000000000000004</v>
      </c>
      <c r="X403" s="299">
        <f t="shared" ref="X403:X408" si="106">O403/M403</f>
        <v>0</v>
      </c>
      <c r="Y403" s="299">
        <f t="shared" si="90"/>
        <v>0</v>
      </c>
      <c r="Z403" s="299">
        <f>W403*X403</f>
        <v>0</v>
      </c>
      <c r="AA403" s="299"/>
      <c r="AB403" s="545">
        <v>7.2999999999999995E-2</v>
      </c>
      <c r="AC403" s="523">
        <f t="shared" si="102"/>
        <v>0</v>
      </c>
      <c r="AD403" s="499" t="s">
        <v>5350</v>
      </c>
      <c r="AE403" s="489" t="s">
        <v>877</v>
      </c>
      <c r="AF403" s="489" t="s">
        <v>873</v>
      </c>
      <c r="AG403" s="489" t="s">
        <v>878</v>
      </c>
    </row>
    <row r="404" spans="1:33" s="292" customFormat="1" ht="20.100000000000001" hidden="1" customHeight="1" thickBot="1">
      <c r="A404" s="296"/>
      <c r="B404" s="631"/>
      <c r="C404" s="289">
        <v>4582490490234</v>
      </c>
      <c r="D404" s="289"/>
      <c r="E404" s="290" t="s">
        <v>873</v>
      </c>
      <c r="F404" s="290" t="s">
        <v>885</v>
      </c>
      <c r="G404" s="305"/>
      <c r="H404" s="613" t="s">
        <v>4317</v>
      </c>
      <c r="I404" s="613" t="s">
        <v>886</v>
      </c>
      <c r="J404" s="519" t="s">
        <v>887</v>
      </c>
      <c r="K404" s="295" t="s">
        <v>888</v>
      </c>
      <c r="L404" s="295"/>
      <c r="M404" s="296">
        <v>48</v>
      </c>
      <c r="N404" s="296">
        <v>48</v>
      </c>
      <c r="O404" s="386"/>
      <c r="P404" s="297">
        <v>1344</v>
      </c>
      <c r="Q404" s="520">
        <f t="shared" si="101"/>
        <v>0</v>
      </c>
      <c r="R404" s="298">
        <v>1120</v>
      </c>
      <c r="S404" s="388">
        <f t="shared" si="92"/>
        <v>0</v>
      </c>
      <c r="T404" s="388">
        <f t="shared" si="104"/>
        <v>0</v>
      </c>
      <c r="U404" s="389" t="e">
        <f t="shared" si="105"/>
        <v>#DIV/0!</v>
      </c>
      <c r="V404" s="299">
        <f>ROUND(0.29*0.39*0.29,3)</f>
        <v>3.3000000000000002E-2</v>
      </c>
      <c r="W404" s="299">
        <v>2</v>
      </c>
      <c r="X404" s="299">
        <f t="shared" si="106"/>
        <v>0</v>
      </c>
      <c r="Y404" s="299">
        <f t="shared" si="90"/>
        <v>0</v>
      </c>
      <c r="Z404" s="299">
        <f>W404*X404</f>
        <v>0</v>
      </c>
      <c r="AA404" s="299" t="s">
        <v>889</v>
      </c>
      <c r="AB404" s="300">
        <v>2.5000000000000001E-2</v>
      </c>
      <c r="AC404" s="385">
        <f t="shared" si="102"/>
        <v>0</v>
      </c>
      <c r="AD404" s="499" t="s">
        <v>5352</v>
      </c>
      <c r="AE404" s="489" t="s">
        <v>877</v>
      </c>
      <c r="AF404" s="489" t="s">
        <v>873</v>
      </c>
      <c r="AG404" s="489" t="s">
        <v>878</v>
      </c>
    </row>
    <row r="405" spans="1:33" s="292" customFormat="1" ht="30" hidden="1" customHeight="1" thickBot="1">
      <c r="A405" s="296"/>
      <c r="B405" s="631"/>
      <c r="C405" s="289"/>
      <c r="D405" s="289"/>
      <c r="E405" s="290" t="s">
        <v>890</v>
      </c>
      <c r="F405" s="290" t="s">
        <v>891</v>
      </c>
      <c r="G405" s="305" t="s">
        <v>5353</v>
      </c>
      <c r="H405" s="613" t="s">
        <v>5354</v>
      </c>
      <c r="I405" s="613" t="s">
        <v>3238</v>
      </c>
      <c r="J405" s="519" t="s">
        <v>3239</v>
      </c>
      <c r="K405" s="295" t="s">
        <v>27</v>
      </c>
      <c r="L405" s="295"/>
      <c r="M405" s="296">
        <v>25</v>
      </c>
      <c r="N405" s="296">
        <v>25</v>
      </c>
      <c r="O405" s="386"/>
      <c r="P405" s="297">
        <v>3860</v>
      </c>
      <c r="Q405" s="520">
        <f t="shared" si="101"/>
        <v>0</v>
      </c>
      <c r="R405" s="298">
        <f>16000/5</f>
        <v>3200</v>
      </c>
      <c r="S405" s="388">
        <f>O405*R405</f>
        <v>0</v>
      </c>
      <c r="T405" s="388">
        <f t="shared" si="104"/>
        <v>0</v>
      </c>
      <c r="U405" s="389" t="e">
        <f t="shared" si="105"/>
        <v>#DIV/0!</v>
      </c>
      <c r="V405" s="299"/>
      <c r="W405" s="299"/>
      <c r="X405" s="299">
        <f t="shared" si="106"/>
        <v>0</v>
      </c>
      <c r="Y405" s="299">
        <f t="shared" si="90"/>
        <v>0</v>
      </c>
      <c r="Z405" s="299">
        <f t="shared" si="91"/>
        <v>0</v>
      </c>
      <c r="AA405" s="299"/>
      <c r="AB405" s="545">
        <v>2.5999999999999999E-2</v>
      </c>
      <c r="AC405" s="523">
        <f t="shared" si="102"/>
        <v>0</v>
      </c>
      <c r="AD405" s="499" t="str">
        <f>AD403</f>
        <v>水、ヒドロキシエチルウレア、グリセリン、加水分解コラーゲン、トレハロース、β-グルカン、
フラーレン、キリンケツエキス、ヒアルロン酸ナトリウム、スクワラン、ツボクサエキス、
グリチルリチン酸２K、水溶性コラーゲン、アラントイン、ビサボロール、ヒドロキシエチルセルロース、キサンタンガム</v>
      </c>
      <c r="AE405" s="489" t="s">
        <v>911</v>
      </c>
      <c r="AF405" s="489" t="s">
        <v>901</v>
      </c>
      <c r="AG405" s="489" t="s">
        <v>912</v>
      </c>
    </row>
    <row r="406" spans="1:33" s="292" customFormat="1" ht="20.100000000000001" hidden="1" customHeight="1" thickBot="1">
      <c r="A406" s="290"/>
      <c r="B406" s="638"/>
      <c r="C406" s="289">
        <v>4582490490265</v>
      </c>
      <c r="D406" s="289"/>
      <c r="E406" s="290" t="s">
        <v>873</v>
      </c>
      <c r="F406" s="290" t="s">
        <v>892</v>
      </c>
      <c r="G406" s="305" t="s">
        <v>893</v>
      </c>
      <c r="H406" s="613" t="s">
        <v>5355</v>
      </c>
      <c r="I406" s="613" t="s">
        <v>894</v>
      </c>
      <c r="J406" s="519"/>
      <c r="K406" s="295" t="s">
        <v>895</v>
      </c>
      <c r="L406" s="295"/>
      <c r="M406" s="296"/>
      <c r="N406" s="296"/>
      <c r="O406" s="386"/>
      <c r="P406" s="297">
        <v>7500</v>
      </c>
      <c r="Q406" s="520">
        <f t="shared" si="101"/>
        <v>0</v>
      </c>
      <c r="R406" s="298">
        <v>6250</v>
      </c>
      <c r="S406" s="388">
        <f t="shared" si="92"/>
        <v>0</v>
      </c>
      <c r="T406" s="388">
        <f t="shared" si="104"/>
        <v>0</v>
      </c>
      <c r="U406" s="389" t="e">
        <f t="shared" si="105"/>
        <v>#DIV/0!</v>
      </c>
      <c r="V406" s="299"/>
      <c r="W406" s="299"/>
      <c r="X406" s="299" t="e">
        <f t="shared" si="106"/>
        <v>#DIV/0!</v>
      </c>
      <c r="Y406" s="299" t="e">
        <f>V406*X406</f>
        <v>#DIV/0!</v>
      </c>
      <c r="Z406" s="299" t="e">
        <f t="shared" si="91"/>
        <v>#DIV/0!</v>
      </c>
      <c r="AA406" s="299"/>
      <c r="AB406" s="545">
        <v>3.2000000000000001E-2</v>
      </c>
      <c r="AC406" s="523">
        <f t="shared" ref="AC406:AC412" si="107">ROUND(O406*AB406,3)</f>
        <v>0</v>
      </c>
      <c r="AD406" s="499" t="s">
        <v>5356</v>
      </c>
      <c r="AE406" s="489"/>
      <c r="AF406" s="489"/>
      <c r="AG406" s="489"/>
    </row>
    <row r="407" spans="1:33" s="292" customFormat="1" ht="20.100000000000001" hidden="1" customHeight="1" thickBot="1">
      <c r="A407" s="296"/>
      <c r="B407" s="631"/>
      <c r="C407" s="289">
        <v>4582490490289</v>
      </c>
      <c r="D407" s="289"/>
      <c r="E407" s="290" t="s">
        <v>873</v>
      </c>
      <c r="F407" s="290" t="s">
        <v>896</v>
      </c>
      <c r="G407" s="305" t="s">
        <v>5357</v>
      </c>
      <c r="H407" s="613" t="s">
        <v>4321</v>
      </c>
      <c r="I407" s="295" t="s">
        <v>897</v>
      </c>
      <c r="J407" s="519" t="s">
        <v>898</v>
      </c>
      <c r="K407" s="295" t="s">
        <v>899</v>
      </c>
      <c r="L407" s="295"/>
      <c r="M407" s="296">
        <v>40</v>
      </c>
      <c r="N407" s="296">
        <v>40</v>
      </c>
      <c r="O407" s="386"/>
      <c r="P407" s="297">
        <v>4097</v>
      </c>
      <c r="Q407" s="520">
        <f t="shared" si="101"/>
        <v>0</v>
      </c>
      <c r="R407" s="298">
        <v>3400</v>
      </c>
      <c r="S407" s="388">
        <f t="shared" si="92"/>
        <v>0</v>
      </c>
      <c r="T407" s="388">
        <f t="shared" si="104"/>
        <v>0</v>
      </c>
      <c r="U407" s="389" t="e">
        <f t="shared" si="105"/>
        <v>#DIV/0!</v>
      </c>
      <c r="V407" s="299">
        <f>ROUND(0.27*0.2*0.45,3)</f>
        <v>2.4E-2</v>
      </c>
      <c r="W407" s="299">
        <v>2.5</v>
      </c>
      <c r="X407" s="299">
        <f t="shared" si="106"/>
        <v>0</v>
      </c>
      <c r="Y407" s="299">
        <f t="shared" si="90"/>
        <v>0</v>
      </c>
      <c r="Z407" s="299">
        <f t="shared" si="91"/>
        <v>0</v>
      </c>
      <c r="AA407" s="299"/>
      <c r="AB407" s="545">
        <v>2.7E-2</v>
      </c>
      <c r="AC407" s="523">
        <f t="shared" si="107"/>
        <v>0</v>
      </c>
      <c r="AD407" s="499" t="s">
        <v>5356</v>
      </c>
      <c r="AE407" s="489" t="s">
        <v>900</v>
      </c>
      <c r="AF407" s="489" t="s">
        <v>901</v>
      </c>
      <c r="AG407" s="489" t="s">
        <v>902</v>
      </c>
    </row>
    <row r="408" spans="1:33" s="292" customFormat="1" ht="20.100000000000001" hidden="1" customHeight="1" thickBot="1">
      <c r="A408" s="296"/>
      <c r="B408" s="631"/>
      <c r="C408" s="289">
        <v>4582490490296</v>
      </c>
      <c r="D408" s="289"/>
      <c r="E408" s="290" t="s">
        <v>873</v>
      </c>
      <c r="F408" s="290" t="s">
        <v>903</v>
      </c>
      <c r="G408" s="305" t="s">
        <v>5358</v>
      </c>
      <c r="H408" s="613" t="s">
        <v>4320</v>
      </c>
      <c r="I408" s="295" t="s">
        <v>904</v>
      </c>
      <c r="J408" s="519" t="s">
        <v>905</v>
      </c>
      <c r="K408" s="295" t="s">
        <v>558</v>
      </c>
      <c r="L408" s="295"/>
      <c r="M408" s="296">
        <v>40</v>
      </c>
      <c r="N408" s="296">
        <v>40</v>
      </c>
      <c r="O408" s="386">
        <v>30</v>
      </c>
      <c r="P408" s="297">
        <v>2362</v>
      </c>
      <c r="Q408" s="520">
        <f t="shared" si="101"/>
        <v>70860</v>
      </c>
      <c r="R408" s="298">
        <v>1960</v>
      </c>
      <c r="S408" s="388">
        <f t="shared" si="92"/>
        <v>58800</v>
      </c>
      <c r="T408" s="388">
        <f t="shared" si="104"/>
        <v>12060</v>
      </c>
      <c r="U408" s="389">
        <f t="shared" si="105"/>
        <v>0.17019475021168501</v>
      </c>
      <c r="V408" s="299">
        <f>ROUND(0.27*0.2*0.45,3)</f>
        <v>2.4E-2</v>
      </c>
      <c r="W408" s="299">
        <v>7</v>
      </c>
      <c r="X408" s="299">
        <f t="shared" si="106"/>
        <v>0.75</v>
      </c>
      <c r="Y408" s="299">
        <f t="shared" si="90"/>
        <v>1.8000000000000002E-2</v>
      </c>
      <c r="Z408" s="299">
        <f t="shared" si="91"/>
        <v>5.25</v>
      </c>
      <c r="AA408" s="299"/>
      <c r="AB408" s="300">
        <v>0.17399999999999999</v>
      </c>
      <c r="AC408" s="385">
        <f t="shared" si="107"/>
        <v>5.22</v>
      </c>
      <c r="AD408" s="499" t="s">
        <v>5359</v>
      </c>
      <c r="AE408" s="489" t="s">
        <v>906</v>
      </c>
      <c r="AF408" s="489" t="s">
        <v>901</v>
      </c>
      <c r="AG408" s="489" t="s">
        <v>902</v>
      </c>
    </row>
    <row r="409" spans="1:33" s="292" customFormat="1" ht="20.100000000000001" hidden="1" customHeight="1" thickBot="1">
      <c r="A409" s="296"/>
      <c r="B409" s="631"/>
      <c r="C409" s="289">
        <v>4582490490210</v>
      </c>
      <c r="D409" s="289"/>
      <c r="E409" s="290" t="s">
        <v>873</v>
      </c>
      <c r="F409" s="290" t="s">
        <v>907</v>
      </c>
      <c r="G409" s="305" t="s">
        <v>5360</v>
      </c>
      <c r="H409" s="295" t="s">
        <v>5361</v>
      </c>
      <c r="I409" s="295" t="s">
        <v>908</v>
      </c>
      <c r="J409" s="519" t="s">
        <v>909</v>
      </c>
      <c r="K409" s="295" t="s">
        <v>910</v>
      </c>
      <c r="L409" s="295"/>
      <c r="M409" s="296">
        <v>48</v>
      </c>
      <c r="N409" s="296">
        <v>48</v>
      </c>
      <c r="O409" s="386"/>
      <c r="P409" s="297">
        <v>3133</v>
      </c>
      <c r="Q409" s="520">
        <f t="shared" si="101"/>
        <v>0</v>
      </c>
      <c r="R409" s="298">
        <v>2600</v>
      </c>
      <c r="S409" s="388">
        <f t="shared" si="92"/>
        <v>0</v>
      </c>
      <c r="T409" s="388">
        <f t="shared" si="104"/>
        <v>0</v>
      </c>
      <c r="U409" s="389" t="e">
        <f t="shared" si="105"/>
        <v>#DIV/0!</v>
      </c>
      <c r="V409" s="299">
        <f>ROUND(0.195*0.3*0.46,3)</f>
        <v>2.7E-2</v>
      </c>
      <c r="W409" s="299">
        <v>11</v>
      </c>
      <c r="X409" s="299">
        <f>O409/M409</f>
        <v>0</v>
      </c>
      <c r="Y409" s="299">
        <f t="shared" si="90"/>
        <v>0</v>
      </c>
      <c r="Z409" s="299">
        <f t="shared" si="91"/>
        <v>0</v>
      </c>
      <c r="AA409" s="299"/>
      <c r="AB409" s="416">
        <v>0.19400000000000001</v>
      </c>
      <c r="AC409" s="385">
        <f t="shared" si="107"/>
        <v>0</v>
      </c>
      <c r="AD409" s="499" t="s">
        <v>4263</v>
      </c>
      <c r="AE409" s="489" t="s">
        <v>911</v>
      </c>
      <c r="AF409" s="489" t="s">
        <v>901</v>
      </c>
      <c r="AG409" s="489" t="s">
        <v>912</v>
      </c>
    </row>
    <row r="410" spans="1:33" s="292" customFormat="1" ht="20.100000000000001" hidden="1" customHeight="1" thickBot="1">
      <c r="A410" s="296"/>
      <c r="B410" s="631"/>
      <c r="C410" s="731">
        <v>4582394360022</v>
      </c>
      <c r="D410" s="731"/>
      <c r="E410" s="290" t="s">
        <v>913</v>
      </c>
      <c r="F410" s="290" t="s">
        <v>914</v>
      </c>
      <c r="G410" s="305"/>
      <c r="H410" s="295" t="s">
        <v>5362</v>
      </c>
      <c r="I410" s="259" t="s">
        <v>3396</v>
      </c>
      <c r="J410" s="519" t="s">
        <v>4456</v>
      </c>
      <c r="K410" s="525" t="s">
        <v>915</v>
      </c>
      <c r="L410" s="525"/>
      <c r="M410" s="296">
        <v>36</v>
      </c>
      <c r="N410" s="296">
        <v>72</v>
      </c>
      <c r="O410" s="386">
        <v>72</v>
      </c>
      <c r="P410" s="297">
        <v>2535</v>
      </c>
      <c r="Q410" s="520">
        <f t="shared" si="101"/>
        <v>182520</v>
      </c>
      <c r="R410" s="387">
        <v>2090</v>
      </c>
      <c r="S410" s="388">
        <f>O410*R410</f>
        <v>150480</v>
      </c>
      <c r="T410" s="388">
        <f t="shared" si="104"/>
        <v>32040</v>
      </c>
      <c r="U410" s="389">
        <f t="shared" si="94"/>
        <v>0.17554240631163709</v>
      </c>
      <c r="V410" s="299">
        <v>4.7E-2</v>
      </c>
      <c r="W410" s="299">
        <v>10.85</v>
      </c>
      <c r="X410" s="299">
        <f>O410/M410</f>
        <v>2</v>
      </c>
      <c r="Y410" s="299">
        <f t="shared" si="90"/>
        <v>9.4E-2</v>
      </c>
      <c r="Z410" s="299">
        <f t="shared" si="91"/>
        <v>21.7</v>
      </c>
      <c r="AA410" s="299"/>
      <c r="AB410" s="300">
        <v>0.248</v>
      </c>
      <c r="AC410" s="385">
        <f t="shared" si="107"/>
        <v>17.856000000000002</v>
      </c>
      <c r="AD410" s="499" t="s">
        <v>5363</v>
      </c>
      <c r="AE410" s="489" t="s">
        <v>916</v>
      </c>
      <c r="AF410" s="489" t="s">
        <v>913</v>
      </c>
      <c r="AG410" s="489" t="s">
        <v>917</v>
      </c>
    </row>
    <row r="411" spans="1:33" s="292" customFormat="1" ht="20.100000000000001" hidden="1" customHeight="1" thickBot="1">
      <c r="A411" s="296"/>
      <c r="B411" s="631"/>
      <c r="C411" s="224">
        <v>4589780290024</v>
      </c>
      <c r="D411" s="224"/>
      <c r="E411" s="290" t="s">
        <v>3840</v>
      </c>
      <c r="F411" s="290" t="s">
        <v>919</v>
      </c>
      <c r="G411" s="305" t="s">
        <v>5364</v>
      </c>
      <c r="H411" s="295" t="s">
        <v>5365</v>
      </c>
      <c r="I411" s="259" t="s">
        <v>920</v>
      </c>
      <c r="J411" s="532" t="s">
        <v>921</v>
      </c>
      <c r="K411" s="525" t="s">
        <v>922</v>
      </c>
      <c r="L411" s="525"/>
      <c r="M411" s="296">
        <v>24</v>
      </c>
      <c r="N411" s="296">
        <v>24</v>
      </c>
      <c r="O411" s="386"/>
      <c r="P411" s="297">
        <v>3400</v>
      </c>
      <c r="Q411" s="520">
        <f t="shared" si="101"/>
        <v>0</v>
      </c>
      <c r="R411" s="298">
        <v>2720</v>
      </c>
      <c r="S411" s="388">
        <f>O411*R411</f>
        <v>0</v>
      </c>
      <c r="T411" s="388">
        <f t="shared" si="93"/>
        <v>0</v>
      </c>
      <c r="U411" s="389" t="e">
        <f t="shared" si="94"/>
        <v>#DIV/0!</v>
      </c>
      <c r="V411" s="299">
        <v>1.6E-2</v>
      </c>
      <c r="W411" s="299">
        <v>7.1</v>
      </c>
      <c r="X411" s="299">
        <f>O411/M411</f>
        <v>0</v>
      </c>
      <c r="Y411" s="299">
        <f t="shared" si="90"/>
        <v>0</v>
      </c>
      <c r="Z411" s="299">
        <f t="shared" si="91"/>
        <v>0</v>
      </c>
      <c r="AA411" s="299"/>
      <c r="AB411" s="413">
        <v>0.26200000000000001</v>
      </c>
      <c r="AC411" s="523">
        <f t="shared" si="107"/>
        <v>0</v>
      </c>
      <c r="AD411" s="499" t="s">
        <v>4264</v>
      </c>
      <c r="AE411" s="489" t="s">
        <v>923</v>
      </c>
      <c r="AF411" s="489" t="s">
        <v>918</v>
      </c>
      <c r="AG411" s="489" t="s">
        <v>924</v>
      </c>
    </row>
    <row r="412" spans="1:33" s="292" customFormat="1" ht="20.100000000000001" hidden="1" customHeight="1" thickBot="1">
      <c r="A412" s="296"/>
      <c r="B412" s="631"/>
      <c r="C412" s="224">
        <v>4589780290116</v>
      </c>
      <c r="D412" s="224"/>
      <c r="E412" s="290" t="s">
        <v>918</v>
      </c>
      <c r="F412" s="290" t="s">
        <v>925</v>
      </c>
      <c r="G412" s="305"/>
      <c r="H412" s="613" t="s">
        <v>3200</v>
      </c>
      <c r="I412" s="259" t="s">
        <v>4632</v>
      </c>
      <c r="J412" s="519" t="s">
        <v>5366</v>
      </c>
      <c r="K412" s="525" t="s">
        <v>1603</v>
      </c>
      <c r="L412" s="525"/>
      <c r="M412" s="296">
        <v>18</v>
      </c>
      <c r="N412" s="296">
        <v>12</v>
      </c>
      <c r="O412" s="386"/>
      <c r="P412" s="297">
        <v>14000</v>
      </c>
      <c r="Q412" s="520">
        <f t="shared" si="101"/>
        <v>0</v>
      </c>
      <c r="R412" s="298">
        <v>11200</v>
      </c>
      <c r="S412" s="388">
        <f t="shared" si="92"/>
        <v>0</v>
      </c>
      <c r="T412" s="388">
        <f t="shared" si="93"/>
        <v>0</v>
      </c>
      <c r="U412" s="389" t="e">
        <f t="shared" si="94"/>
        <v>#DIV/0!</v>
      </c>
      <c r="V412" s="299">
        <v>3.6999999999999998E-2</v>
      </c>
      <c r="W412" s="299">
        <v>10.3</v>
      </c>
      <c r="X412" s="299">
        <f t="shared" si="103"/>
        <v>0</v>
      </c>
      <c r="Y412" s="299">
        <f t="shared" si="90"/>
        <v>0</v>
      </c>
      <c r="Z412" s="299">
        <f t="shared" si="91"/>
        <v>0</v>
      </c>
      <c r="AA412" s="299"/>
      <c r="AB412" s="542">
        <v>0.58499999999999996</v>
      </c>
      <c r="AC412" s="523">
        <f t="shared" si="107"/>
        <v>0</v>
      </c>
      <c r="AD412" s="499" t="s">
        <v>4265</v>
      </c>
      <c r="AE412" s="489" t="s">
        <v>927</v>
      </c>
      <c r="AF412" s="489" t="s">
        <v>918</v>
      </c>
      <c r="AG412" s="489" t="s">
        <v>924</v>
      </c>
    </row>
    <row r="413" spans="1:33" s="292" customFormat="1" ht="20.100000000000001" hidden="1" customHeight="1" thickBot="1">
      <c r="A413" s="290"/>
      <c r="B413" s="638"/>
      <c r="C413" s="731">
        <v>4573152440179</v>
      </c>
      <c r="D413" s="731"/>
      <c r="E413" s="290" t="s">
        <v>928</v>
      </c>
      <c r="F413" s="290" t="s">
        <v>929</v>
      </c>
      <c r="G413" s="305"/>
      <c r="H413" s="732" t="s">
        <v>3054</v>
      </c>
      <c r="I413" s="543" t="s">
        <v>930</v>
      </c>
      <c r="J413" s="733" t="s">
        <v>931</v>
      </c>
      <c r="K413" s="525" t="s">
        <v>932</v>
      </c>
      <c r="L413" s="525"/>
      <c r="M413" s="1129">
        <v>48</v>
      </c>
      <c r="N413" s="296">
        <v>16</v>
      </c>
      <c r="O413" s="386"/>
      <c r="P413" s="297">
        <v>1570</v>
      </c>
      <c r="Q413" s="520">
        <f t="shared" si="101"/>
        <v>0</v>
      </c>
      <c r="R413" s="298">
        <v>1300</v>
      </c>
      <c r="S413" s="388">
        <f t="shared" si="92"/>
        <v>0</v>
      </c>
      <c r="T413" s="388">
        <f t="shared" si="93"/>
        <v>0</v>
      </c>
      <c r="U413" s="389" t="e">
        <f t="shared" si="94"/>
        <v>#DIV/0!</v>
      </c>
      <c r="V413" s="299">
        <v>2.7E-2</v>
      </c>
      <c r="W413" s="299">
        <v>10</v>
      </c>
      <c r="X413" s="299">
        <f t="shared" si="103"/>
        <v>0</v>
      </c>
      <c r="Y413" s="299">
        <f t="shared" si="90"/>
        <v>0</v>
      </c>
      <c r="Z413" s="299">
        <f t="shared" si="91"/>
        <v>0</v>
      </c>
      <c r="AA413" s="299"/>
      <c r="AB413" s="413">
        <v>0.3</v>
      </c>
      <c r="AC413" s="523">
        <f t="shared" ref="AC413:AC424" si="108">ROUND(O413*AB413,3)</f>
        <v>0</v>
      </c>
      <c r="AD413" s="1127" t="s">
        <v>5367</v>
      </c>
      <c r="AE413" s="489"/>
      <c r="AF413" s="489" t="s">
        <v>928</v>
      </c>
      <c r="AG413" s="489" t="s">
        <v>933</v>
      </c>
    </row>
    <row r="414" spans="1:33" s="292" customFormat="1" ht="20.100000000000001" hidden="1" customHeight="1" thickBot="1">
      <c r="A414" s="290"/>
      <c r="B414" s="638"/>
      <c r="C414" s="731">
        <v>4573152440193</v>
      </c>
      <c r="D414" s="731"/>
      <c r="E414" s="290" t="s">
        <v>928</v>
      </c>
      <c r="F414" s="290" t="s">
        <v>934</v>
      </c>
      <c r="G414" s="305"/>
      <c r="H414" s="734" t="s">
        <v>5368</v>
      </c>
      <c r="I414" s="544" t="s">
        <v>935</v>
      </c>
      <c r="J414" s="735" t="s">
        <v>936</v>
      </c>
      <c r="K414" s="525" t="s">
        <v>932</v>
      </c>
      <c r="L414" s="525"/>
      <c r="M414" s="1129"/>
      <c r="N414" s="296">
        <v>16</v>
      </c>
      <c r="O414" s="386"/>
      <c r="P414" s="297">
        <v>1570</v>
      </c>
      <c r="Q414" s="520">
        <f t="shared" si="101"/>
        <v>0</v>
      </c>
      <c r="R414" s="298">
        <v>1300</v>
      </c>
      <c r="S414" s="388">
        <f t="shared" si="92"/>
        <v>0</v>
      </c>
      <c r="T414" s="388">
        <f t="shared" si="93"/>
        <v>0</v>
      </c>
      <c r="U414" s="389" t="e">
        <f t="shared" si="94"/>
        <v>#DIV/0!</v>
      </c>
      <c r="V414" s="299"/>
      <c r="W414" s="299"/>
      <c r="X414" s="299" t="e">
        <f t="shared" si="103"/>
        <v>#DIV/0!</v>
      </c>
      <c r="Y414" s="299" t="e">
        <f t="shared" si="90"/>
        <v>#DIV/0!</v>
      </c>
      <c r="Z414" s="299" t="e">
        <f t="shared" si="91"/>
        <v>#DIV/0!</v>
      </c>
      <c r="AA414" s="299"/>
      <c r="AB414" s="413">
        <v>0.3</v>
      </c>
      <c r="AC414" s="523">
        <f t="shared" si="108"/>
        <v>0</v>
      </c>
      <c r="AD414" s="1127"/>
      <c r="AE414" s="489"/>
      <c r="AF414" s="489" t="s">
        <v>928</v>
      </c>
      <c r="AG414" s="489" t="s">
        <v>933</v>
      </c>
    </row>
    <row r="415" spans="1:33" s="292" customFormat="1" ht="20.100000000000001" hidden="1" customHeight="1" thickBot="1">
      <c r="A415" s="290"/>
      <c r="B415" s="638"/>
      <c r="C415" s="731">
        <v>4573152440186</v>
      </c>
      <c r="D415" s="731"/>
      <c r="E415" s="290" t="s">
        <v>928</v>
      </c>
      <c r="F415" s="290" t="s">
        <v>937</v>
      </c>
      <c r="G415" s="305"/>
      <c r="H415" s="736" t="s">
        <v>5369</v>
      </c>
      <c r="I415" s="736" t="s">
        <v>938</v>
      </c>
      <c r="J415" s="733" t="s">
        <v>939</v>
      </c>
      <c r="K415" s="525" t="s">
        <v>932</v>
      </c>
      <c r="L415" s="525"/>
      <c r="M415" s="1129"/>
      <c r="N415" s="296">
        <v>16</v>
      </c>
      <c r="O415" s="386"/>
      <c r="P415" s="297">
        <v>1570</v>
      </c>
      <c r="Q415" s="520">
        <f t="shared" si="101"/>
        <v>0</v>
      </c>
      <c r="R415" s="298">
        <v>1300</v>
      </c>
      <c r="S415" s="388">
        <f t="shared" si="92"/>
        <v>0</v>
      </c>
      <c r="T415" s="388">
        <f t="shared" si="93"/>
        <v>0</v>
      </c>
      <c r="U415" s="389" t="e">
        <f t="shared" si="94"/>
        <v>#DIV/0!</v>
      </c>
      <c r="V415" s="299"/>
      <c r="W415" s="299"/>
      <c r="X415" s="299" t="e">
        <f t="shared" si="103"/>
        <v>#DIV/0!</v>
      </c>
      <c r="Y415" s="299" t="e">
        <f t="shared" si="90"/>
        <v>#DIV/0!</v>
      </c>
      <c r="Z415" s="299" t="e">
        <f t="shared" si="91"/>
        <v>#DIV/0!</v>
      </c>
      <c r="AA415" s="299"/>
      <c r="AB415" s="413">
        <v>0.3</v>
      </c>
      <c r="AC415" s="523">
        <f t="shared" si="108"/>
        <v>0</v>
      </c>
      <c r="AD415" s="1127"/>
      <c r="AE415" s="489"/>
      <c r="AF415" s="489" t="s">
        <v>928</v>
      </c>
      <c r="AG415" s="489" t="s">
        <v>933</v>
      </c>
    </row>
    <row r="416" spans="1:33" s="292" customFormat="1" ht="20.100000000000001" hidden="1" customHeight="1" thickBot="1">
      <c r="A416" s="296"/>
      <c r="B416" s="631"/>
      <c r="C416" s="224">
        <v>4933656501033</v>
      </c>
      <c r="D416" s="224"/>
      <c r="E416" s="290" t="s">
        <v>944</v>
      </c>
      <c r="F416" s="290" t="s">
        <v>940</v>
      </c>
      <c r="G416" s="305"/>
      <c r="H416" s="306" t="s">
        <v>3753</v>
      </c>
      <c r="I416" s="306" t="s">
        <v>3208</v>
      </c>
      <c r="J416" s="417" t="s">
        <v>3207</v>
      </c>
      <c r="K416" s="295" t="s">
        <v>539</v>
      </c>
      <c r="L416" s="295"/>
      <c r="M416" s="296">
        <v>12</v>
      </c>
      <c r="N416" s="296">
        <v>12</v>
      </c>
      <c r="O416" s="386">
        <v>48</v>
      </c>
      <c r="P416" s="520">
        <v>969</v>
      </c>
      <c r="Q416" s="520">
        <f t="shared" si="101"/>
        <v>46512</v>
      </c>
      <c r="R416" s="387">
        <v>678</v>
      </c>
      <c r="S416" s="388">
        <f t="shared" si="92"/>
        <v>32544</v>
      </c>
      <c r="T416" s="388">
        <f t="shared" si="93"/>
        <v>13968</v>
      </c>
      <c r="U416" s="389">
        <f t="shared" si="94"/>
        <v>0.30030959752321984</v>
      </c>
      <c r="V416" s="299">
        <v>2.4E-2</v>
      </c>
      <c r="W416" s="712">
        <v>14</v>
      </c>
      <c r="X416" s="299">
        <f t="shared" ref="X416:X421" si="109">O416/12</f>
        <v>4</v>
      </c>
      <c r="Y416" s="299">
        <f t="shared" si="90"/>
        <v>9.6000000000000002E-2</v>
      </c>
      <c r="Z416" s="299">
        <f t="shared" si="91"/>
        <v>56</v>
      </c>
      <c r="AA416" s="299"/>
      <c r="AB416" s="545">
        <v>1.1000000000000001</v>
      </c>
      <c r="AC416" s="523">
        <f t="shared" si="108"/>
        <v>52.8</v>
      </c>
      <c r="AD416" s="499" t="s">
        <v>4266</v>
      </c>
      <c r="AE416" s="489" t="s">
        <v>3240</v>
      </c>
      <c r="AF416" s="489" t="s">
        <v>942</v>
      </c>
      <c r="AG416" s="489" t="s">
        <v>943</v>
      </c>
    </row>
    <row r="417" spans="1:33" s="292" customFormat="1" ht="20.100000000000001" hidden="1" customHeight="1" thickBot="1">
      <c r="A417" s="290"/>
      <c r="B417" s="638"/>
      <c r="C417" s="224">
        <v>4933656501040</v>
      </c>
      <c r="D417" s="224"/>
      <c r="E417" s="290" t="s">
        <v>944</v>
      </c>
      <c r="F417" s="290" t="s">
        <v>945</v>
      </c>
      <c r="G417" s="305"/>
      <c r="H417" s="306" t="s">
        <v>3209</v>
      </c>
      <c r="I417" s="306" t="s">
        <v>946</v>
      </c>
      <c r="J417" s="417" t="s">
        <v>3210</v>
      </c>
      <c r="K417" s="295" t="s">
        <v>628</v>
      </c>
      <c r="L417" s="295"/>
      <c r="M417" s="296">
        <v>12</v>
      </c>
      <c r="N417" s="296">
        <v>12</v>
      </c>
      <c r="O417" s="386">
        <v>48</v>
      </c>
      <c r="P417" s="520">
        <v>860</v>
      </c>
      <c r="Q417" s="520">
        <f t="shared" si="101"/>
        <v>41280</v>
      </c>
      <c r="R417" s="387">
        <v>600</v>
      </c>
      <c r="S417" s="388">
        <f t="shared" si="92"/>
        <v>28800</v>
      </c>
      <c r="T417" s="388">
        <f t="shared" si="93"/>
        <v>12480</v>
      </c>
      <c r="U417" s="389">
        <f t="shared" si="94"/>
        <v>0.30232558139534882</v>
      </c>
      <c r="V417" s="299">
        <v>2.4E-2</v>
      </c>
      <c r="W417" s="299">
        <v>14.5</v>
      </c>
      <c r="X417" s="299">
        <f t="shared" si="109"/>
        <v>4</v>
      </c>
      <c r="Y417" s="299">
        <f t="shared" si="90"/>
        <v>9.6000000000000002E-2</v>
      </c>
      <c r="Z417" s="299">
        <f t="shared" si="91"/>
        <v>58</v>
      </c>
      <c r="AA417" s="299"/>
      <c r="AB417" s="545">
        <v>1.1000000000000001</v>
      </c>
      <c r="AC417" s="523">
        <f t="shared" si="108"/>
        <v>52.8</v>
      </c>
      <c r="AD417" s="499" t="s">
        <v>5370</v>
      </c>
      <c r="AE417" s="489" t="s">
        <v>4045</v>
      </c>
      <c r="AF417" s="489" t="s">
        <v>942</v>
      </c>
      <c r="AG417" s="489" t="s">
        <v>943</v>
      </c>
    </row>
    <row r="418" spans="1:33" s="292" customFormat="1" ht="20.100000000000001" hidden="1" customHeight="1" thickBot="1">
      <c r="A418" s="290"/>
      <c r="B418" s="638"/>
      <c r="C418" s="224">
        <v>4933656501071</v>
      </c>
      <c r="D418" s="224"/>
      <c r="E418" s="290" t="s">
        <v>944</v>
      </c>
      <c r="F418" s="290" t="s">
        <v>947</v>
      </c>
      <c r="G418" s="305"/>
      <c r="H418" s="306" t="s">
        <v>3206</v>
      </c>
      <c r="I418" s="306" t="s">
        <v>948</v>
      </c>
      <c r="J418" s="417" t="s">
        <v>3211</v>
      </c>
      <c r="K418" s="295" t="s">
        <v>949</v>
      </c>
      <c r="L418" s="295"/>
      <c r="M418" s="296">
        <v>12</v>
      </c>
      <c r="N418" s="296">
        <v>12</v>
      </c>
      <c r="O418" s="386"/>
      <c r="P418" s="520">
        <v>1299</v>
      </c>
      <c r="Q418" s="520">
        <f t="shared" si="101"/>
        <v>0</v>
      </c>
      <c r="R418" s="298">
        <v>896</v>
      </c>
      <c r="S418" s="388">
        <f t="shared" si="92"/>
        <v>0</v>
      </c>
      <c r="T418" s="388">
        <f t="shared" si="93"/>
        <v>0</v>
      </c>
      <c r="U418" s="389" t="e">
        <f t="shared" si="94"/>
        <v>#DIV/0!</v>
      </c>
      <c r="V418" s="299">
        <v>2.1000000000000001E-2</v>
      </c>
      <c r="W418" s="299">
        <v>11.4</v>
      </c>
      <c r="X418" s="299">
        <f t="shared" si="109"/>
        <v>0</v>
      </c>
      <c r="Y418" s="299">
        <f>V418*X418</f>
        <v>0</v>
      </c>
      <c r="Z418" s="299">
        <f>W418*X418</f>
        <v>0</v>
      </c>
      <c r="AA418" s="299"/>
      <c r="AB418" s="545">
        <v>0.9</v>
      </c>
      <c r="AC418" s="523">
        <f>ROUND(O418*AB418,3)</f>
        <v>0</v>
      </c>
      <c r="AD418" s="499" t="s">
        <v>5371</v>
      </c>
      <c r="AE418" s="983" t="s">
        <v>3241</v>
      </c>
      <c r="AF418" s="489" t="s">
        <v>942</v>
      </c>
      <c r="AG418" s="489" t="s">
        <v>943</v>
      </c>
    </row>
    <row r="419" spans="1:33" s="292" customFormat="1" ht="20.100000000000001" hidden="1" customHeight="1" thickBot="1">
      <c r="A419" s="290"/>
      <c r="B419" s="638"/>
      <c r="C419" s="224">
        <v>4933656230018</v>
      </c>
      <c r="D419" s="224"/>
      <c r="E419" s="290" t="s">
        <v>944</v>
      </c>
      <c r="F419" s="290" t="s">
        <v>950</v>
      </c>
      <c r="G419" s="305"/>
      <c r="H419" s="306" t="s">
        <v>3212</v>
      </c>
      <c r="I419" s="306" t="s">
        <v>3213</v>
      </c>
      <c r="J419" s="417" t="s">
        <v>3214</v>
      </c>
      <c r="K419" s="295" t="s">
        <v>202</v>
      </c>
      <c r="L419" s="295"/>
      <c r="M419" s="296">
        <v>12</v>
      </c>
      <c r="N419" s="296">
        <v>12</v>
      </c>
      <c r="O419" s="386">
        <v>24</v>
      </c>
      <c r="P419" s="520">
        <v>1280</v>
      </c>
      <c r="Q419" s="520">
        <f t="shared" si="101"/>
        <v>30720</v>
      </c>
      <c r="R419" s="387">
        <v>880</v>
      </c>
      <c r="S419" s="388">
        <f t="shared" si="92"/>
        <v>21120</v>
      </c>
      <c r="T419" s="388">
        <f t="shared" si="93"/>
        <v>9600</v>
      </c>
      <c r="U419" s="389">
        <f t="shared" si="94"/>
        <v>0.3125</v>
      </c>
      <c r="V419" s="299">
        <v>2.4E-2</v>
      </c>
      <c r="W419" s="299">
        <v>14.5</v>
      </c>
      <c r="X419" s="299">
        <f t="shared" si="109"/>
        <v>2</v>
      </c>
      <c r="Y419" s="299">
        <f t="shared" si="90"/>
        <v>4.8000000000000001E-2</v>
      </c>
      <c r="Z419" s="299">
        <f t="shared" si="91"/>
        <v>29</v>
      </c>
      <c r="AA419" s="299"/>
      <c r="AB419" s="545">
        <v>1.1000000000000001</v>
      </c>
      <c r="AC419" s="523">
        <f t="shared" si="108"/>
        <v>26.4</v>
      </c>
      <c r="AD419" s="499" t="s">
        <v>4267</v>
      </c>
      <c r="AE419" s="983" t="s">
        <v>3240</v>
      </c>
      <c r="AF419" s="489" t="s">
        <v>942</v>
      </c>
      <c r="AG419" s="489" t="s">
        <v>943</v>
      </c>
    </row>
    <row r="420" spans="1:33" s="292" customFormat="1" ht="20.100000000000001" hidden="1" customHeight="1" thickBot="1">
      <c r="A420" s="290"/>
      <c r="B420" s="638"/>
      <c r="C420" s="224">
        <v>4933656230025</v>
      </c>
      <c r="D420" s="224"/>
      <c r="E420" s="290" t="s">
        <v>944</v>
      </c>
      <c r="F420" s="290" t="s">
        <v>951</v>
      </c>
      <c r="G420" s="305"/>
      <c r="H420" s="306" t="s">
        <v>5372</v>
      </c>
      <c r="I420" s="259" t="s">
        <v>3215</v>
      </c>
      <c r="J420" s="343" t="s">
        <v>3216</v>
      </c>
      <c r="K420" s="295" t="s">
        <v>628</v>
      </c>
      <c r="L420" s="295"/>
      <c r="M420" s="296">
        <v>12</v>
      </c>
      <c r="N420" s="296">
        <v>12</v>
      </c>
      <c r="O420" s="386">
        <v>24</v>
      </c>
      <c r="P420" s="520">
        <v>1257</v>
      </c>
      <c r="Q420" s="520">
        <f t="shared" si="101"/>
        <v>30168</v>
      </c>
      <c r="R420" s="387">
        <v>880</v>
      </c>
      <c r="S420" s="388">
        <f t="shared" si="92"/>
        <v>21120</v>
      </c>
      <c r="T420" s="388">
        <f t="shared" si="93"/>
        <v>9048</v>
      </c>
      <c r="U420" s="389">
        <f t="shared" si="94"/>
        <v>0.29992044550517105</v>
      </c>
      <c r="V420" s="299">
        <v>2.4E-2</v>
      </c>
      <c r="W420" s="299">
        <v>14.5</v>
      </c>
      <c r="X420" s="299">
        <f t="shared" si="109"/>
        <v>2</v>
      </c>
      <c r="Y420" s="299">
        <f>V420*X420</f>
        <v>4.8000000000000001E-2</v>
      </c>
      <c r="Z420" s="299">
        <f>W420*X420</f>
        <v>29</v>
      </c>
      <c r="AA420" s="299"/>
      <c r="AB420" s="545">
        <v>1.1000000000000001</v>
      </c>
      <c r="AC420" s="523">
        <f t="shared" si="108"/>
        <v>26.4</v>
      </c>
      <c r="AD420" s="499" t="s">
        <v>5373</v>
      </c>
      <c r="AE420" s="489" t="s">
        <v>941</v>
      </c>
      <c r="AF420" s="489" t="s">
        <v>942</v>
      </c>
      <c r="AG420" s="489" t="s">
        <v>943</v>
      </c>
    </row>
    <row r="421" spans="1:33" s="292" customFormat="1" ht="20.100000000000001" hidden="1" customHeight="1" thickBot="1">
      <c r="A421" s="296"/>
      <c r="B421" s="631"/>
      <c r="C421" s="224">
        <v>4933656230032</v>
      </c>
      <c r="D421" s="224"/>
      <c r="E421" s="290" t="s">
        <v>944</v>
      </c>
      <c r="F421" s="290" t="s">
        <v>952</v>
      </c>
      <c r="G421" s="305"/>
      <c r="H421" s="306" t="s">
        <v>3205</v>
      </c>
      <c r="I421" s="259" t="s">
        <v>3217</v>
      </c>
      <c r="J421" s="343" t="s">
        <v>3218</v>
      </c>
      <c r="K421" s="295" t="s">
        <v>949</v>
      </c>
      <c r="L421" s="295"/>
      <c r="M421" s="296">
        <v>12</v>
      </c>
      <c r="N421" s="296">
        <v>12</v>
      </c>
      <c r="O421" s="386"/>
      <c r="P421" s="520">
        <v>1314</v>
      </c>
      <c r="Q421" s="520">
        <f t="shared" si="101"/>
        <v>0</v>
      </c>
      <c r="R421" s="298">
        <v>920</v>
      </c>
      <c r="S421" s="388">
        <f t="shared" si="92"/>
        <v>0</v>
      </c>
      <c r="T421" s="388">
        <f t="shared" si="93"/>
        <v>0</v>
      </c>
      <c r="U421" s="389" t="e">
        <f t="shared" si="94"/>
        <v>#DIV/0!</v>
      </c>
      <c r="V421" s="299">
        <v>2.1000000000000001E-2</v>
      </c>
      <c r="W421" s="299">
        <v>11.4</v>
      </c>
      <c r="X421" s="299">
        <f t="shared" si="109"/>
        <v>0</v>
      </c>
      <c r="Y421" s="299">
        <f>V421*X421</f>
        <v>0</v>
      </c>
      <c r="Z421" s="299">
        <f>W421*X421</f>
        <v>0</v>
      </c>
      <c r="AA421" s="299"/>
      <c r="AB421" s="545">
        <v>0.9</v>
      </c>
      <c r="AC421" s="523">
        <f t="shared" si="108"/>
        <v>0</v>
      </c>
      <c r="AD421" s="499" t="s">
        <v>5374</v>
      </c>
      <c r="AE421" s="489" t="s">
        <v>3241</v>
      </c>
      <c r="AF421" s="489" t="s">
        <v>942</v>
      </c>
      <c r="AG421" s="489" t="s">
        <v>943</v>
      </c>
    </row>
    <row r="422" spans="1:33" s="292" customFormat="1" ht="20.100000000000001" hidden="1" customHeight="1" thickBot="1">
      <c r="A422" s="290"/>
      <c r="B422" s="638"/>
      <c r="C422" s="290">
        <v>4562496020154</v>
      </c>
      <c r="D422" s="290"/>
      <c r="E422" s="290" t="s">
        <v>953</v>
      </c>
      <c r="F422" s="290" t="s">
        <v>954</v>
      </c>
      <c r="G422" s="305"/>
      <c r="H422" s="306" t="s">
        <v>5375</v>
      </c>
      <c r="I422" s="259" t="s">
        <v>955</v>
      </c>
      <c r="J422" s="343" t="s">
        <v>956</v>
      </c>
      <c r="K422" s="306" t="s">
        <v>298</v>
      </c>
      <c r="L422" s="306"/>
      <c r="M422" s="296">
        <v>50</v>
      </c>
      <c r="N422" s="296">
        <v>10</v>
      </c>
      <c r="O422" s="386"/>
      <c r="P422" s="520">
        <v>1440</v>
      </c>
      <c r="Q422" s="520">
        <f t="shared" si="101"/>
        <v>0</v>
      </c>
      <c r="R422" s="737">
        <v>1150</v>
      </c>
      <c r="S422" s="388">
        <f t="shared" si="92"/>
        <v>0</v>
      </c>
      <c r="T422" s="388">
        <f t="shared" si="93"/>
        <v>0</v>
      </c>
      <c r="U422" s="389" t="e">
        <f t="shared" si="94"/>
        <v>#DIV/0!</v>
      </c>
      <c r="V422" s="299"/>
      <c r="W422" s="299"/>
      <c r="X422" s="299">
        <f t="shared" ref="X422:X429" si="110">O422/M422</f>
        <v>0</v>
      </c>
      <c r="Y422" s="299">
        <f t="shared" si="90"/>
        <v>0</v>
      </c>
      <c r="Z422" s="299" t="e">
        <f>#REF!*X422</f>
        <v>#REF!</v>
      </c>
      <c r="AA422" s="299"/>
      <c r="AB422" s="545"/>
      <c r="AC422" s="523">
        <f t="shared" si="108"/>
        <v>0</v>
      </c>
      <c r="AD422" s="499" t="s">
        <v>5376</v>
      </c>
      <c r="AE422" s="489" t="s">
        <v>957</v>
      </c>
      <c r="AF422" s="489" t="s">
        <v>955</v>
      </c>
      <c r="AG422" s="489" t="s">
        <v>958</v>
      </c>
    </row>
    <row r="423" spans="1:33" s="292" customFormat="1" ht="20.100000000000001" hidden="1" customHeight="1" thickBot="1">
      <c r="A423" s="290"/>
      <c r="B423" s="638"/>
      <c r="C423" s="290"/>
      <c r="D423" s="290"/>
      <c r="E423" s="290" t="s">
        <v>953</v>
      </c>
      <c r="F423" s="290" t="s">
        <v>954</v>
      </c>
      <c r="G423" s="305"/>
      <c r="H423" s="306" t="s">
        <v>5375</v>
      </c>
      <c r="I423" s="259" t="s">
        <v>955</v>
      </c>
      <c r="J423" s="343" t="s">
        <v>956</v>
      </c>
      <c r="K423" s="306" t="s">
        <v>298</v>
      </c>
      <c r="L423" s="306"/>
      <c r="M423" s="296">
        <v>50</v>
      </c>
      <c r="N423" s="296">
        <v>50</v>
      </c>
      <c r="O423" s="386"/>
      <c r="P423" s="520">
        <v>1150</v>
      </c>
      <c r="Q423" s="520">
        <f t="shared" si="101"/>
        <v>0</v>
      </c>
      <c r="R423" s="737">
        <v>920</v>
      </c>
      <c r="S423" s="388">
        <f t="shared" si="92"/>
        <v>0</v>
      </c>
      <c r="T423" s="388">
        <f t="shared" si="93"/>
        <v>0</v>
      </c>
      <c r="U423" s="389" t="e">
        <f t="shared" si="94"/>
        <v>#DIV/0!</v>
      </c>
      <c r="V423" s="299"/>
      <c r="W423" s="305"/>
      <c r="X423" s="299">
        <f t="shared" si="110"/>
        <v>0</v>
      </c>
      <c r="Y423" s="299">
        <f t="shared" si="90"/>
        <v>0</v>
      </c>
      <c r="Z423" s="299">
        <f>W422*X423</f>
        <v>0</v>
      </c>
      <c r="AA423" s="299"/>
      <c r="AB423" s="545"/>
      <c r="AC423" s="523">
        <f t="shared" si="108"/>
        <v>0</v>
      </c>
      <c r="AD423" s="499" t="s">
        <v>5377</v>
      </c>
      <c r="AE423" s="489" t="s">
        <v>957</v>
      </c>
      <c r="AF423" s="489" t="s">
        <v>955</v>
      </c>
      <c r="AG423" s="489" t="s">
        <v>958</v>
      </c>
    </row>
    <row r="424" spans="1:33" s="292" customFormat="1" ht="20.100000000000001" hidden="1" customHeight="1" thickBot="1">
      <c r="A424" s="296"/>
      <c r="B424" s="631"/>
      <c r="C424" s="224">
        <v>4562496020116</v>
      </c>
      <c r="D424" s="224"/>
      <c r="E424" s="290" t="s">
        <v>953</v>
      </c>
      <c r="F424" s="290" t="s">
        <v>959</v>
      </c>
      <c r="G424" s="305"/>
      <c r="H424" s="306" t="s">
        <v>5378</v>
      </c>
      <c r="I424" s="259" t="s">
        <v>3770</v>
      </c>
      <c r="J424" s="343" t="s">
        <v>3769</v>
      </c>
      <c r="K424" s="384" t="s">
        <v>3758</v>
      </c>
      <c r="L424" s="384"/>
      <c r="M424" s="296">
        <v>20</v>
      </c>
      <c r="N424" s="296">
        <v>10</v>
      </c>
      <c r="O424" s="386"/>
      <c r="P424" s="520">
        <v>1125</v>
      </c>
      <c r="Q424" s="520">
        <f t="shared" si="101"/>
        <v>0</v>
      </c>
      <c r="R424" s="737">
        <v>900</v>
      </c>
      <c r="S424" s="388">
        <f t="shared" si="92"/>
        <v>0</v>
      </c>
      <c r="T424" s="388">
        <f t="shared" si="93"/>
        <v>0</v>
      </c>
      <c r="U424" s="389" t="e">
        <f t="shared" si="94"/>
        <v>#DIV/0!</v>
      </c>
      <c r="V424" s="299">
        <f>ROUND(0.19*0.257*0.12,3)</f>
        <v>6.0000000000000001E-3</v>
      </c>
      <c r="W424" s="299">
        <v>0.65</v>
      </c>
      <c r="X424" s="299">
        <f t="shared" si="110"/>
        <v>0</v>
      </c>
      <c r="Y424" s="299">
        <f t="shared" si="90"/>
        <v>0</v>
      </c>
      <c r="Z424" s="299">
        <f t="shared" si="91"/>
        <v>0</v>
      </c>
      <c r="AA424" s="299"/>
      <c r="AB424" s="534">
        <v>2.5000000000000001E-2</v>
      </c>
      <c r="AC424" s="523">
        <f t="shared" si="108"/>
        <v>0</v>
      </c>
      <c r="AD424" s="499" t="s">
        <v>5379</v>
      </c>
      <c r="AE424" s="489" t="s">
        <v>3934</v>
      </c>
      <c r="AF424" s="489" t="s">
        <v>955</v>
      </c>
      <c r="AG424" s="489" t="s">
        <v>962</v>
      </c>
    </row>
    <row r="425" spans="1:33" s="292" customFormat="1" ht="20.100000000000001" hidden="1" customHeight="1" thickBot="1">
      <c r="A425" s="290"/>
      <c r="B425" s="638"/>
      <c r="C425" s="290"/>
      <c r="D425" s="290"/>
      <c r="E425" s="290" t="s">
        <v>953</v>
      </c>
      <c r="F425" s="290" t="s">
        <v>959</v>
      </c>
      <c r="G425" s="305"/>
      <c r="H425" s="306" t="s">
        <v>5380</v>
      </c>
      <c r="I425" s="259" t="s">
        <v>955</v>
      </c>
      <c r="J425" s="343" t="s">
        <v>960</v>
      </c>
      <c r="K425" s="306" t="s">
        <v>961</v>
      </c>
      <c r="L425" s="306"/>
      <c r="M425" s="296">
        <v>100</v>
      </c>
      <c r="N425" s="296">
        <v>100</v>
      </c>
      <c r="O425" s="386"/>
      <c r="P425" s="520">
        <v>900</v>
      </c>
      <c r="Q425" s="520">
        <f t="shared" si="101"/>
        <v>0</v>
      </c>
      <c r="R425" s="737">
        <v>720</v>
      </c>
      <c r="S425" s="388">
        <f t="shared" si="92"/>
        <v>0</v>
      </c>
      <c r="T425" s="388">
        <f t="shared" si="93"/>
        <v>0</v>
      </c>
      <c r="U425" s="389" t="e">
        <f t="shared" si="94"/>
        <v>#DIV/0!</v>
      </c>
      <c r="V425" s="299"/>
      <c r="W425" s="299"/>
      <c r="X425" s="299">
        <f t="shared" si="110"/>
        <v>0</v>
      </c>
      <c r="Y425" s="299">
        <f t="shared" si="90"/>
        <v>0</v>
      </c>
      <c r="Z425" s="299">
        <f t="shared" si="91"/>
        <v>0</v>
      </c>
      <c r="AA425" s="299"/>
      <c r="AB425" s="413">
        <v>2.5000000000000001E-2</v>
      </c>
      <c r="AC425" s="523">
        <f>ROUND(O425*AB425,3)</f>
        <v>0</v>
      </c>
      <c r="AD425" s="499" t="s">
        <v>5379</v>
      </c>
      <c r="AE425" s="489" t="s">
        <v>3935</v>
      </c>
      <c r="AF425" s="489" t="s">
        <v>955</v>
      </c>
      <c r="AG425" s="489" t="s">
        <v>962</v>
      </c>
    </row>
    <row r="426" spans="1:33" s="292" customFormat="1" ht="27.75" hidden="1" customHeight="1" thickBot="1">
      <c r="A426" s="290"/>
      <c r="B426" s="638"/>
      <c r="C426" s="224">
        <v>4562496020116</v>
      </c>
      <c r="D426" s="224"/>
      <c r="E426" s="290" t="s">
        <v>953</v>
      </c>
      <c r="F426" s="290" t="s">
        <v>963</v>
      </c>
      <c r="G426" s="305"/>
      <c r="H426" s="306" t="s">
        <v>5381</v>
      </c>
      <c r="I426" s="259" t="s">
        <v>955</v>
      </c>
      <c r="J426" s="343" t="s">
        <v>960</v>
      </c>
      <c r="K426" s="384" t="s">
        <v>961</v>
      </c>
      <c r="L426" s="384"/>
      <c r="M426" s="296">
        <v>100</v>
      </c>
      <c r="N426" s="296">
        <v>10</v>
      </c>
      <c r="O426" s="386"/>
      <c r="P426" s="520">
        <v>4063</v>
      </c>
      <c r="Q426" s="520">
        <f t="shared" si="101"/>
        <v>0</v>
      </c>
      <c r="R426" s="737">
        <v>3250</v>
      </c>
      <c r="S426" s="388">
        <f t="shared" si="92"/>
        <v>0</v>
      </c>
      <c r="T426" s="388">
        <f t="shared" si="93"/>
        <v>0</v>
      </c>
      <c r="U426" s="389" t="e">
        <f t="shared" si="94"/>
        <v>#DIV/0!</v>
      </c>
      <c r="V426" s="299"/>
      <c r="W426" s="299"/>
      <c r="X426" s="299">
        <f t="shared" si="110"/>
        <v>0</v>
      </c>
      <c r="Y426" s="299">
        <f t="shared" si="90"/>
        <v>0</v>
      </c>
      <c r="Z426" s="299">
        <f t="shared" si="91"/>
        <v>0</v>
      </c>
      <c r="AA426" s="299"/>
      <c r="AB426" s="534">
        <v>8.5000000000000006E-2</v>
      </c>
      <c r="AC426" s="523">
        <f>O426*AB426</f>
        <v>0</v>
      </c>
      <c r="AD426" s="499" t="s">
        <v>5379</v>
      </c>
      <c r="AE426" s="489" t="s">
        <v>3936</v>
      </c>
      <c r="AF426" s="489" t="s">
        <v>955</v>
      </c>
      <c r="AG426" s="489" t="s">
        <v>962</v>
      </c>
    </row>
    <row r="427" spans="1:33" s="292" customFormat="1" ht="27.75" hidden="1" customHeight="1" thickBot="1">
      <c r="A427" s="290"/>
      <c r="B427" s="638"/>
      <c r="C427" s="290"/>
      <c r="D427" s="290"/>
      <c r="E427" s="290" t="s">
        <v>953</v>
      </c>
      <c r="F427" s="290" t="s">
        <v>963</v>
      </c>
      <c r="G427" s="305"/>
      <c r="H427" s="306" t="s">
        <v>5381</v>
      </c>
      <c r="I427" s="259" t="s">
        <v>955</v>
      </c>
      <c r="J427" s="343" t="s">
        <v>960</v>
      </c>
      <c r="K427" s="306" t="s">
        <v>961</v>
      </c>
      <c r="L427" s="306"/>
      <c r="M427" s="296">
        <v>100</v>
      </c>
      <c r="N427" s="296">
        <v>100</v>
      </c>
      <c r="O427" s="386"/>
      <c r="P427" s="520">
        <v>3250</v>
      </c>
      <c r="Q427" s="520">
        <f t="shared" si="101"/>
        <v>0</v>
      </c>
      <c r="R427" s="737">
        <v>2600</v>
      </c>
      <c r="S427" s="388">
        <f t="shared" si="92"/>
        <v>0</v>
      </c>
      <c r="T427" s="388">
        <f t="shared" si="93"/>
        <v>0</v>
      </c>
      <c r="U427" s="389" t="e">
        <f t="shared" si="94"/>
        <v>#DIV/0!</v>
      </c>
      <c r="V427" s="299"/>
      <c r="W427" s="299"/>
      <c r="X427" s="299">
        <f t="shared" si="110"/>
        <v>0</v>
      </c>
      <c r="Y427" s="299">
        <f t="shared" si="90"/>
        <v>0</v>
      </c>
      <c r="Z427" s="299">
        <f t="shared" si="91"/>
        <v>0</v>
      </c>
      <c r="AA427" s="299"/>
      <c r="AB427" s="413">
        <v>8.5000000000000006E-2</v>
      </c>
      <c r="AC427" s="523">
        <f t="shared" ref="AC427:AC464" si="111">ROUND(O427*AB427,3)</f>
        <v>0</v>
      </c>
      <c r="AD427" s="499" t="s">
        <v>5379</v>
      </c>
      <c r="AE427" s="489" t="s">
        <v>3937</v>
      </c>
      <c r="AF427" s="489" t="s">
        <v>955</v>
      </c>
      <c r="AG427" s="489" t="s">
        <v>962</v>
      </c>
    </row>
    <row r="428" spans="1:33" s="292" customFormat="1" ht="20.100000000000001" hidden="1" customHeight="1" thickBot="1">
      <c r="A428" s="290"/>
      <c r="B428" s="638"/>
      <c r="C428" s="224">
        <v>4562496020147</v>
      </c>
      <c r="D428" s="224"/>
      <c r="E428" s="290" t="s">
        <v>953</v>
      </c>
      <c r="F428" s="290" t="s">
        <v>964</v>
      </c>
      <c r="G428" s="305"/>
      <c r="H428" s="306" t="s">
        <v>5382</v>
      </c>
      <c r="I428" s="306" t="s">
        <v>955</v>
      </c>
      <c r="J428" s="417" t="s">
        <v>965</v>
      </c>
      <c r="K428" s="384" t="s">
        <v>226</v>
      </c>
      <c r="L428" s="384"/>
      <c r="M428" s="296">
        <v>48</v>
      </c>
      <c r="N428" s="296">
        <v>12</v>
      </c>
      <c r="O428" s="386"/>
      <c r="P428" s="520">
        <v>3375</v>
      </c>
      <c r="Q428" s="520">
        <f t="shared" si="101"/>
        <v>0</v>
      </c>
      <c r="R428" s="387">
        <v>2700</v>
      </c>
      <c r="S428" s="388">
        <f t="shared" si="92"/>
        <v>0</v>
      </c>
      <c r="T428" s="388">
        <f t="shared" si="93"/>
        <v>0</v>
      </c>
      <c r="U428" s="389" t="e">
        <f t="shared" si="94"/>
        <v>#DIV/0!</v>
      </c>
      <c r="V428" s="299"/>
      <c r="W428" s="299"/>
      <c r="X428" s="299">
        <f t="shared" si="110"/>
        <v>0</v>
      </c>
      <c r="Y428" s="299">
        <f t="shared" si="90"/>
        <v>0</v>
      </c>
      <c r="Z428" s="299">
        <f t="shared" si="91"/>
        <v>0</v>
      </c>
      <c r="AA428" s="299"/>
      <c r="AB428" s="413">
        <v>0.20699999999999999</v>
      </c>
      <c r="AC428" s="523">
        <f t="shared" si="111"/>
        <v>0</v>
      </c>
      <c r="AD428" s="499" t="s">
        <v>966</v>
      </c>
      <c r="AE428" s="489" t="s">
        <v>967</v>
      </c>
      <c r="AF428" s="489" t="s">
        <v>955</v>
      </c>
      <c r="AG428" s="489" t="s">
        <v>968</v>
      </c>
    </row>
    <row r="429" spans="1:33" s="292" customFormat="1" ht="20.100000000000001" hidden="1" customHeight="1" thickBot="1">
      <c r="A429" s="290"/>
      <c r="B429" s="638"/>
      <c r="C429" s="290"/>
      <c r="D429" s="290"/>
      <c r="E429" s="290" t="s">
        <v>953</v>
      </c>
      <c r="F429" s="290" t="s">
        <v>964</v>
      </c>
      <c r="G429" s="305"/>
      <c r="H429" s="306" t="s">
        <v>5382</v>
      </c>
      <c r="I429" s="306" t="s">
        <v>955</v>
      </c>
      <c r="J429" s="417" t="s">
        <v>965</v>
      </c>
      <c r="K429" s="306" t="s">
        <v>226</v>
      </c>
      <c r="L429" s="306"/>
      <c r="M429" s="296">
        <v>48</v>
      </c>
      <c r="N429" s="296">
        <v>48</v>
      </c>
      <c r="O429" s="386"/>
      <c r="P429" s="520">
        <v>2700</v>
      </c>
      <c r="Q429" s="520">
        <f t="shared" si="101"/>
        <v>0</v>
      </c>
      <c r="R429" s="737">
        <v>2160</v>
      </c>
      <c r="S429" s="388">
        <f t="shared" si="92"/>
        <v>0</v>
      </c>
      <c r="T429" s="388">
        <f t="shared" si="93"/>
        <v>0</v>
      </c>
      <c r="U429" s="389" t="e">
        <f t="shared" si="94"/>
        <v>#DIV/0!</v>
      </c>
      <c r="V429" s="299"/>
      <c r="W429" s="299"/>
      <c r="X429" s="299">
        <f t="shared" si="110"/>
        <v>0</v>
      </c>
      <c r="Y429" s="299">
        <f>V429*X429</f>
        <v>0</v>
      </c>
      <c r="Z429" s="299">
        <f>W429*X429</f>
        <v>0</v>
      </c>
      <c r="AA429" s="299"/>
      <c r="AB429" s="413">
        <v>0.20699999999999999</v>
      </c>
      <c r="AC429" s="523">
        <f t="shared" si="111"/>
        <v>0</v>
      </c>
      <c r="AD429" s="499" t="s">
        <v>966</v>
      </c>
      <c r="AE429" s="489" t="s">
        <v>967</v>
      </c>
      <c r="AF429" s="489" t="s">
        <v>955</v>
      </c>
      <c r="AG429" s="489" t="s">
        <v>968</v>
      </c>
    </row>
    <row r="430" spans="1:33" s="292" customFormat="1" ht="20.100000000000001" hidden="1" customHeight="1" thickBot="1">
      <c r="A430" s="290"/>
      <c r="B430" s="638"/>
      <c r="C430" s="290" t="s">
        <v>969</v>
      </c>
      <c r="D430" s="290"/>
      <c r="E430" s="290" t="s">
        <v>970</v>
      </c>
      <c r="F430" s="290" t="s">
        <v>971</v>
      </c>
      <c r="G430" s="305"/>
      <c r="H430" s="306" t="s">
        <v>5383</v>
      </c>
      <c r="I430" s="306"/>
      <c r="J430" s="417"/>
      <c r="K430" s="384" t="s">
        <v>972</v>
      </c>
      <c r="L430" s="384"/>
      <c r="M430" s="305"/>
      <c r="N430" s="1128">
        <v>130000</v>
      </c>
      <c r="O430" s="386"/>
      <c r="P430" s="520">
        <v>4415</v>
      </c>
      <c r="Q430" s="520">
        <f t="shared" si="101"/>
        <v>0</v>
      </c>
      <c r="R430" s="737">
        <v>3750</v>
      </c>
      <c r="S430" s="388">
        <f t="shared" ref="S430:S492" si="112">O430*R430</f>
        <v>0</v>
      </c>
      <c r="T430" s="388">
        <f t="shared" ref="T430:T492" si="113">Q430-S430</f>
        <v>0</v>
      </c>
      <c r="U430" s="389" t="e">
        <f t="shared" ref="U430:U492" si="114">T430/Q430</f>
        <v>#DIV/0!</v>
      </c>
      <c r="V430" s="299"/>
      <c r="W430" s="299"/>
      <c r="X430" s="299"/>
      <c r="Y430" s="299"/>
      <c r="Z430" s="299"/>
      <c r="AA430" s="299"/>
      <c r="AB430" s="413">
        <v>1.78E-2</v>
      </c>
      <c r="AC430" s="523">
        <f t="shared" si="111"/>
        <v>0</v>
      </c>
      <c r="AD430" s="499" t="s">
        <v>973</v>
      </c>
      <c r="AE430" s="489"/>
      <c r="AF430" s="489"/>
      <c r="AG430" s="489"/>
    </row>
    <row r="431" spans="1:33" s="292" customFormat="1" ht="20.100000000000001" hidden="1" customHeight="1" thickBot="1">
      <c r="A431" s="290"/>
      <c r="B431" s="638"/>
      <c r="C431" s="290" t="s">
        <v>974</v>
      </c>
      <c r="D431" s="290"/>
      <c r="E431" s="290" t="s">
        <v>970</v>
      </c>
      <c r="F431" s="290" t="s">
        <v>975</v>
      </c>
      <c r="G431" s="305"/>
      <c r="H431" s="306" t="s">
        <v>5384</v>
      </c>
      <c r="I431" s="306"/>
      <c r="J431" s="417"/>
      <c r="K431" s="384" t="s">
        <v>972</v>
      </c>
      <c r="L431" s="384"/>
      <c r="M431" s="305"/>
      <c r="N431" s="1129"/>
      <c r="O431" s="386"/>
      <c r="P431" s="520">
        <v>3825</v>
      </c>
      <c r="Q431" s="520">
        <f t="shared" si="101"/>
        <v>0</v>
      </c>
      <c r="R431" s="737">
        <v>3250</v>
      </c>
      <c r="S431" s="388">
        <f t="shared" si="112"/>
        <v>0</v>
      </c>
      <c r="T431" s="388">
        <f t="shared" si="113"/>
        <v>0</v>
      </c>
      <c r="U431" s="389" t="e">
        <f t="shared" si="114"/>
        <v>#DIV/0!</v>
      </c>
      <c r="V431" s="299"/>
      <c r="W431" s="299"/>
      <c r="X431" s="299"/>
      <c r="Y431" s="299"/>
      <c r="Z431" s="299"/>
      <c r="AA431" s="299"/>
      <c r="AB431" s="413">
        <v>1.78E-2</v>
      </c>
      <c r="AC431" s="523">
        <f t="shared" si="111"/>
        <v>0</v>
      </c>
      <c r="AD431" s="499" t="s">
        <v>973</v>
      </c>
      <c r="AE431" s="489"/>
      <c r="AF431" s="489"/>
      <c r="AG431" s="489"/>
    </row>
    <row r="432" spans="1:33" s="292" customFormat="1" ht="20.100000000000001" hidden="1" customHeight="1" thickBot="1">
      <c r="A432" s="290"/>
      <c r="B432" s="638"/>
      <c r="C432" s="290" t="s">
        <v>976</v>
      </c>
      <c r="D432" s="290"/>
      <c r="E432" s="290" t="s">
        <v>970</v>
      </c>
      <c r="F432" s="290"/>
      <c r="G432" s="305"/>
      <c r="H432" s="306" t="s">
        <v>5385</v>
      </c>
      <c r="I432" s="306"/>
      <c r="J432" s="417"/>
      <c r="K432" s="306" t="s">
        <v>972</v>
      </c>
      <c r="L432" s="306"/>
      <c r="M432" s="305"/>
      <c r="N432" s="1129"/>
      <c r="O432" s="386"/>
      <c r="P432" s="520">
        <v>2650</v>
      </c>
      <c r="Q432" s="520">
        <f t="shared" si="101"/>
        <v>0</v>
      </c>
      <c r="R432" s="737">
        <v>2250</v>
      </c>
      <c r="S432" s="388">
        <f t="shared" si="112"/>
        <v>0</v>
      </c>
      <c r="T432" s="388">
        <f t="shared" si="113"/>
        <v>0</v>
      </c>
      <c r="U432" s="389" t="e">
        <f t="shared" si="114"/>
        <v>#DIV/0!</v>
      </c>
      <c r="V432" s="299"/>
      <c r="W432" s="299"/>
      <c r="X432" s="299"/>
      <c r="Y432" s="299"/>
      <c r="Z432" s="299"/>
      <c r="AA432" s="299"/>
      <c r="AB432" s="545"/>
      <c r="AC432" s="523">
        <f t="shared" si="111"/>
        <v>0</v>
      </c>
      <c r="AD432" s="499" t="s">
        <v>973</v>
      </c>
      <c r="AE432" s="489"/>
      <c r="AF432" s="489"/>
      <c r="AG432" s="489"/>
    </row>
    <row r="433" spans="1:33" s="292" customFormat="1" ht="20.100000000000001" hidden="1" customHeight="1" thickBot="1">
      <c r="A433" s="290"/>
      <c r="B433" s="638"/>
      <c r="C433" s="290" t="s">
        <v>977</v>
      </c>
      <c r="D433" s="290"/>
      <c r="E433" s="290" t="s">
        <v>970</v>
      </c>
      <c r="F433" s="290" t="s">
        <v>978</v>
      </c>
      <c r="G433" s="305"/>
      <c r="H433" s="306" t="s">
        <v>5386</v>
      </c>
      <c r="I433" s="306"/>
      <c r="J433" s="417"/>
      <c r="K433" s="384" t="s">
        <v>972</v>
      </c>
      <c r="L433" s="384"/>
      <c r="M433" s="305"/>
      <c r="N433" s="1129"/>
      <c r="O433" s="386"/>
      <c r="P433" s="520">
        <v>3295</v>
      </c>
      <c r="Q433" s="520">
        <f t="shared" si="101"/>
        <v>0</v>
      </c>
      <c r="R433" s="737">
        <v>2800</v>
      </c>
      <c r="S433" s="388">
        <f t="shared" si="112"/>
        <v>0</v>
      </c>
      <c r="T433" s="388">
        <f t="shared" si="113"/>
        <v>0</v>
      </c>
      <c r="U433" s="389" t="e">
        <f t="shared" si="114"/>
        <v>#DIV/0!</v>
      </c>
      <c r="V433" s="299"/>
      <c r="W433" s="299"/>
      <c r="X433" s="299"/>
      <c r="Y433" s="299"/>
      <c r="Z433" s="299"/>
      <c r="AA433" s="299"/>
      <c r="AB433" s="413">
        <v>1.8200000000000001E-2</v>
      </c>
      <c r="AC433" s="523">
        <f t="shared" si="111"/>
        <v>0</v>
      </c>
      <c r="AD433" s="499" t="s">
        <v>973</v>
      </c>
      <c r="AE433" s="489"/>
      <c r="AF433" s="489"/>
      <c r="AG433" s="489"/>
    </row>
    <row r="434" spans="1:33" s="292" customFormat="1" ht="20.100000000000001" hidden="1" customHeight="1" thickBot="1">
      <c r="A434" s="290"/>
      <c r="B434" s="638"/>
      <c r="C434" s="290" t="s">
        <v>979</v>
      </c>
      <c r="D434" s="290"/>
      <c r="E434" s="290" t="s">
        <v>970</v>
      </c>
      <c r="F434" s="290" t="s">
        <v>980</v>
      </c>
      <c r="G434" s="305"/>
      <c r="H434" s="306" t="s">
        <v>5387</v>
      </c>
      <c r="I434" s="306"/>
      <c r="J434" s="417"/>
      <c r="K434" s="384" t="s">
        <v>972</v>
      </c>
      <c r="L434" s="384"/>
      <c r="M434" s="305"/>
      <c r="N434" s="1129"/>
      <c r="O434" s="386"/>
      <c r="P434" s="520">
        <v>4355</v>
      </c>
      <c r="Q434" s="520">
        <f t="shared" si="101"/>
        <v>0</v>
      </c>
      <c r="R434" s="737">
        <v>3700</v>
      </c>
      <c r="S434" s="388">
        <f t="shared" si="112"/>
        <v>0</v>
      </c>
      <c r="T434" s="388">
        <f t="shared" si="113"/>
        <v>0</v>
      </c>
      <c r="U434" s="389" t="e">
        <f t="shared" si="114"/>
        <v>#DIV/0!</v>
      </c>
      <c r="V434" s="299"/>
      <c r="W434" s="299"/>
      <c r="X434" s="299"/>
      <c r="Y434" s="299"/>
      <c r="Z434" s="299"/>
      <c r="AA434" s="299"/>
      <c r="AB434" s="413">
        <v>1.29E-2</v>
      </c>
      <c r="AC434" s="523">
        <f t="shared" si="111"/>
        <v>0</v>
      </c>
      <c r="AD434" s="499" t="s">
        <v>981</v>
      </c>
      <c r="AE434" s="489"/>
      <c r="AF434" s="489"/>
      <c r="AG434" s="489"/>
    </row>
    <row r="435" spans="1:33" s="292" customFormat="1" ht="20.100000000000001" hidden="1" customHeight="1" thickBot="1">
      <c r="A435" s="290"/>
      <c r="B435" s="638"/>
      <c r="C435" s="290" t="s">
        <v>982</v>
      </c>
      <c r="D435" s="290"/>
      <c r="E435" s="290" t="s">
        <v>970</v>
      </c>
      <c r="F435" s="290"/>
      <c r="G435" s="305"/>
      <c r="H435" s="306" t="s">
        <v>5388</v>
      </c>
      <c r="I435" s="306"/>
      <c r="J435" s="417"/>
      <c r="K435" s="306" t="s">
        <v>972</v>
      </c>
      <c r="L435" s="306"/>
      <c r="M435" s="305"/>
      <c r="N435" s="1129"/>
      <c r="O435" s="386"/>
      <c r="P435" s="520">
        <v>7650</v>
      </c>
      <c r="Q435" s="520">
        <f t="shared" si="101"/>
        <v>0</v>
      </c>
      <c r="R435" s="737">
        <v>6500</v>
      </c>
      <c r="S435" s="388">
        <f t="shared" si="112"/>
        <v>0</v>
      </c>
      <c r="T435" s="388">
        <f t="shared" si="113"/>
        <v>0</v>
      </c>
      <c r="U435" s="389" t="e">
        <f t="shared" si="114"/>
        <v>#DIV/0!</v>
      </c>
      <c r="V435" s="299"/>
      <c r="W435" s="299"/>
      <c r="X435" s="299"/>
      <c r="Y435" s="299"/>
      <c r="Z435" s="299"/>
      <c r="AA435" s="299"/>
      <c r="AB435" s="545"/>
      <c r="AC435" s="523">
        <f t="shared" si="111"/>
        <v>0</v>
      </c>
      <c r="AD435" s="499" t="s">
        <v>981</v>
      </c>
      <c r="AE435" s="489"/>
      <c r="AF435" s="489"/>
      <c r="AG435" s="489"/>
    </row>
    <row r="436" spans="1:33" s="292" customFormat="1" ht="20.100000000000001" hidden="1" customHeight="1" thickBot="1">
      <c r="A436" s="290"/>
      <c r="B436" s="638"/>
      <c r="C436" s="290" t="s">
        <v>983</v>
      </c>
      <c r="D436" s="290"/>
      <c r="E436" s="290" t="s">
        <v>970</v>
      </c>
      <c r="F436" s="290"/>
      <c r="G436" s="305"/>
      <c r="H436" s="306" t="s">
        <v>5389</v>
      </c>
      <c r="I436" s="306"/>
      <c r="J436" s="417"/>
      <c r="K436" s="306" t="s">
        <v>972</v>
      </c>
      <c r="L436" s="306"/>
      <c r="M436" s="305"/>
      <c r="N436" s="1129"/>
      <c r="O436" s="386"/>
      <c r="P436" s="520">
        <v>5885</v>
      </c>
      <c r="Q436" s="520">
        <f t="shared" si="101"/>
        <v>0</v>
      </c>
      <c r="R436" s="737">
        <v>5000</v>
      </c>
      <c r="S436" s="388">
        <f t="shared" si="112"/>
        <v>0</v>
      </c>
      <c r="T436" s="388">
        <f t="shared" si="113"/>
        <v>0</v>
      </c>
      <c r="U436" s="389" t="e">
        <f t="shared" si="114"/>
        <v>#DIV/0!</v>
      </c>
      <c r="V436" s="299"/>
      <c r="W436" s="299"/>
      <c r="X436" s="299"/>
      <c r="Y436" s="299"/>
      <c r="Z436" s="299"/>
      <c r="AA436" s="299"/>
      <c r="AB436" s="545"/>
      <c r="AC436" s="523">
        <f t="shared" si="111"/>
        <v>0</v>
      </c>
      <c r="AD436" s="499" t="s">
        <v>981</v>
      </c>
      <c r="AE436" s="489"/>
      <c r="AF436" s="489"/>
      <c r="AG436" s="489"/>
    </row>
    <row r="437" spans="1:33" s="292" customFormat="1" ht="20.100000000000001" hidden="1" customHeight="1" thickBot="1">
      <c r="A437" s="290"/>
      <c r="B437" s="638"/>
      <c r="C437" s="290" t="s">
        <v>984</v>
      </c>
      <c r="D437" s="290"/>
      <c r="E437" s="290" t="s">
        <v>970</v>
      </c>
      <c r="F437" s="290"/>
      <c r="G437" s="305"/>
      <c r="H437" s="306" t="s">
        <v>5390</v>
      </c>
      <c r="I437" s="306"/>
      <c r="J437" s="417"/>
      <c r="K437" s="306" t="s">
        <v>972</v>
      </c>
      <c r="L437" s="306"/>
      <c r="M437" s="305"/>
      <c r="N437" s="1129"/>
      <c r="O437" s="386"/>
      <c r="P437" s="520">
        <v>3415</v>
      </c>
      <c r="Q437" s="520">
        <f t="shared" si="101"/>
        <v>0</v>
      </c>
      <c r="R437" s="737">
        <v>2900</v>
      </c>
      <c r="S437" s="388">
        <f t="shared" si="112"/>
        <v>0</v>
      </c>
      <c r="T437" s="388">
        <f t="shared" si="113"/>
        <v>0</v>
      </c>
      <c r="U437" s="389" t="e">
        <f t="shared" si="114"/>
        <v>#DIV/0!</v>
      </c>
      <c r="V437" s="299"/>
      <c r="W437" s="299"/>
      <c r="X437" s="299"/>
      <c r="Y437" s="299"/>
      <c r="Z437" s="299"/>
      <c r="AA437" s="299"/>
      <c r="AB437" s="545"/>
      <c r="AC437" s="523">
        <f t="shared" si="111"/>
        <v>0</v>
      </c>
      <c r="AD437" s="499" t="s">
        <v>973</v>
      </c>
      <c r="AE437" s="489"/>
      <c r="AF437" s="489"/>
      <c r="AG437" s="489"/>
    </row>
    <row r="438" spans="1:33" s="292" customFormat="1" ht="20.100000000000001" hidden="1" customHeight="1" thickBot="1">
      <c r="A438" s="290"/>
      <c r="B438" s="638"/>
      <c r="C438" s="290" t="s">
        <v>985</v>
      </c>
      <c r="D438" s="290"/>
      <c r="E438" s="290" t="s">
        <v>970</v>
      </c>
      <c r="F438" s="290" t="s">
        <v>986</v>
      </c>
      <c r="G438" s="305"/>
      <c r="H438" s="306" t="s">
        <v>5391</v>
      </c>
      <c r="I438" s="306"/>
      <c r="J438" s="417"/>
      <c r="K438" s="384" t="s">
        <v>972</v>
      </c>
      <c r="L438" s="384"/>
      <c r="M438" s="305"/>
      <c r="N438" s="1129"/>
      <c r="O438" s="386"/>
      <c r="P438" s="520">
        <v>2940</v>
      </c>
      <c r="Q438" s="520">
        <f t="shared" si="101"/>
        <v>0</v>
      </c>
      <c r="R438" s="737">
        <v>2500</v>
      </c>
      <c r="S438" s="388">
        <f t="shared" si="112"/>
        <v>0</v>
      </c>
      <c r="T438" s="388">
        <f t="shared" si="113"/>
        <v>0</v>
      </c>
      <c r="U438" s="389" t="e">
        <f t="shared" si="114"/>
        <v>#DIV/0!</v>
      </c>
      <c r="V438" s="299"/>
      <c r="W438" s="299"/>
      <c r="X438" s="299"/>
      <c r="Y438" s="299"/>
      <c r="Z438" s="299"/>
      <c r="AA438" s="299"/>
      <c r="AB438" s="413">
        <v>1.24E-2</v>
      </c>
      <c r="AC438" s="523">
        <f t="shared" si="111"/>
        <v>0</v>
      </c>
      <c r="AD438" s="499" t="s">
        <v>981</v>
      </c>
      <c r="AE438" s="489"/>
      <c r="AF438" s="489"/>
      <c r="AG438" s="489"/>
    </row>
    <row r="439" spans="1:33" s="292" customFormat="1" ht="20.100000000000001" hidden="1" customHeight="1" thickBot="1">
      <c r="A439" s="290"/>
      <c r="B439" s="638"/>
      <c r="C439" s="290" t="s">
        <v>987</v>
      </c>
      <c r="D439" s="290"/>
      <c r="E439" s="290" t="s">
        <v>970</v>
      </c>
      <c r="F439" s="290"/>
      <c r="G439" s="305"/>
      <c r="H439" s="306" t="s">
        <v>5392</v>
      </c>
      <c r="I439" s="306"/>
      <c r="J439" s="417"/>
      <c r="K439" s="306" t="s">
        <v>972</v>
      </c>
      <c r="L439" s="306"/>
      <c r="M439" s="305"/>
      <c r="N439" s="1129"/>
      <c r="O439" s="386"/>
      <c r="P439" s="520">
        <v>2650</v>
      </c>
      <c r="Q439" s="520">
        <f t="shared" si="101"/>
        <v>0</v>
      </c>
      <c r="R439" s="737">
        <v>2250</v>
      </c>
      <c r="S439" s="388">
        <f t="shared" si="112"/>
        <v>0</v>
      </c>
      <c r="T439" s="388">
        <f t="shared" si="113"/>
        <v>0</v>
      </c>
      <c r="U439" s="389" t="e">
        <f t="shared" si="114"/>
        <v>#DIV/0!</v>
      </c>
      <c r="V439" s="299"/>
      <c r="W439" s="299"/>
      <c r="X439" s="299"/>
      <c r="Y439" s="299"/>
      <c r="Z439" s="299"/>
      <c r="AA439" s="299"/>
      <c r="AB439" s="545"/>
      <c r="AC439" s="523">
        <f t="shared" si="111"/>
        <v>0</v>
      </c>
      <c r="AD439" s="499" t="s">
        <v>973</v>
      </c>
      <c r="AE439" s="489"/>
      <c r="AF439" s="489"/>
      <c r="AG439" s="489"/>
    </row>
    <row r="440" spans="1:33" s="292" customFormat="1" ht="20.100000000000001" hidden="1" customHeight="1" thickBot="1">
      <c r="A440" s="290"/>
      <c r="B440" s="638"/>
      <c r="C440" s="290" t="s">
        <v>988</v>
      </c>
      <c r="D440" s="290"/>
      <c r="E440" s="290" t="s">
        <v>970</v>
      </c>
      <c r="F440" s="290"/>
      <c r="G440" s="305"/>
      <c r="H440" s="306" t="s">
        <v>5393</v>
      </c>
      <c r="I440" s="306"/>
      <c r="J440" s="417"/>
      <c r="K440" s="306" t="s">
        <v>972</v>
      </c>
      <c r="L440" s="306"/>
      <c r="M440" s="305"/>
      <c r="N440" s="1129"/>
      <c r="O440" s="386"/>
      <c r="P440" s="520">
        <v>1647</v>
      </c>
      <c r="Q440" s="520">
        <f t="shared" si="101"/>
        <v>0</v>
      </c>
      <c r="R440" s="737">
        <v>1400</v>
      </c>
      <c r="S440" s="388">
        <f t="shared" si="112"/>
        <v>0</v>
      </c>
      <c r="T440" s="388">
        <f t="shared" si="113"/>
        <v>0</v>
      </c>
      <c r="U440" s="389" t="e">
        <f t="shared" si="114"/>
        <v>#DIV/0!</v>
      </c>
      <c r="V440" s="299"/>
      <c r="W440" s="299"/>
      <c r="X440" s="299"/>
      <c r="Y440" s="299"/>
      <c r="Z440" s="299"/>
      <c r="AA440" s="299"/>
      <c r="AB440" s="545"/>
      <c r="AC440" s="523">
        <f t="shared" si="111"/>
        <v>0</v>
      </c>
      <c r="AD440" s="499" t="s">
        <v>989</v>
      </c>
      <c r="AE440" s="489"/>
      <c r="AF440" s="489"/>
      <c r="AG440" s="489"/>
    </row>
    <row r="441" spans="1:33" s="292" customFormat="1" ht="20.100000000000001" hidden="1" customHeight="1" thickBot="1">
      <c r="A441" s="290"/>
      <c r="B441" s="638"/>
      <c r="C441" s="290" t="s">
        <v>990</v>
      </c>
      <c r="D441" s="290"/>
      <c r="E441" s="290" t="s">
        <v>970</v>
      </c>
      <c r="F441" s="290" t="s">
        <v>991</v>
      </c>
      <c r="G441" s="305"/>
      <c r="H441" s="306" t="s">
        <v>5394</v>
      </c>
      <c r="I441" s="306"/>
      <c r="J441" s="417"/>
      <c r="K441" s="384" t="s">
        <v>972</v>
      </c>
      <c r="L441" s="384"/>
      <c r="M441" s="305"/>
      <c r="N441" s="1129"/>
      <c r="O441" s="386"/>
      <c r="P441" s="520">
        <v>945</v>
      </c>
      <c r="Q441" s="520">
        <f t="shared" si="101"/>
        <v>0</v>
      </c>
      <c r="R441" s="737">
        <v>800</v>
      </c>
      <c r="S441" s="388">
        <f t="shared" si="112"/>
        <v>0</v>
      </c>
      <c r="T441" s="388">
        <f t="shared" si="113"/>
        <v>0</v>
      </c>
      <c r="U441" s="389" t="e">
        <f t="shared" si="114"/>
        <v>#DIV/0!</v>
      </c>
      <c r="V441" s="299"/>
      <c r="W441" s="299"/>
      <c r="X441" s="299"/>
      <c r="Y441" s="299"/>
      <c r="Z441" s="299"/>
      <c r="AA441" s="299"/>
      <c r="AB441" s="413">
        <v>1.24E-2</v>
      </c>
      <c r="AC441" s="523">
        <f t="shared" si="111"/>
        <v>0</v>
      </c>
      <c r="AD441" s="499" t="s">
        <v>989</v>
      </c>
      <c r="AE441" s="489"/>
      <c r="AF441" s="489"/>
      <c r="AG441" s="489"/>
    </row>
    <row r="442" spans="1:33" s="292" customFormat="1" ht="20.100000000000001" hidden="1" customHeight="1" thickBot="1">
      <c r="A442" s="290"/>
      <c r="B442" s="638"/>
      <c r="C442" s="290" t="s">
        <v>992</v>
      </c>
      <c r="D442" s="290"/>
      <c r="E442" s="290" t="s">
        <v>970</v>
      </c>
      <c r="F442" s="290" t="s">
        <v>993</v>
      </c>
      <c r="G442" s="305"/>
      <c r="H442" s="306" t="s">
        <v>5395</v>
      </c>
      <c r="I442" s="306"/>
      <c r="J442" s="417"/>
      <c r="K442" s="384" t="s">
        <v>972</v>
      </c>
      <c r="L442" s="384"/>
      <c r="M442" s="305"/>
      <c r="N442" s="1129"/>
      <c r="O442" s="386"/>
      <c r="P442" s="520">
        <v>825</v>
      </c>
      <c r="Q442" s="520">
        <f t="shared" si="101"/>
        <v>0</v>
      </c>
      <c r="R442" s="737">
        <v>700</v>
      </c>
      <c r="S442" s="388">
        <f t="shared" si="112"/>
        <v>0</v>
      </c>
      <c r="T442" s="388">
        <f t="shared" si="113"/>
        <v>0</v>
      </c>
      <c r="U442" s="389" t="e">
        <f t="shared" si="114"/>
        <v>#DIV/0!</v>
      </c>
      <c r="V442" s="299"/>
      <c r="W442" s="299"/>
      <c r="X442" s="299"/>
      <c r="Y442" s="299"/>
      <c r="Z442" s="299"/>
      <c r="AA442" s="299"/>
      <c r="AB442" s="413">
        <v>1.24E-2</v>
      </c>
      <c r="AC442" s="523">
        <f t="shared" si="111"/>
        <v>0</v>
      </c>
      <c r="AD442" s="499" t="s">
        <v>989</v>
      </c>
      <c r="AE442" s="489"/>
      <c r="AF442" s="489"/>
      <c r="AG442" s="489"/>
    </row>
    <row r="443" spans="1:33" s="292" customFormat="1" ht="20.100000000000001" hidden="1" customHeight="1" thickBot="1">
      <c r="A443" s="290"/>
      <c r="B443" s="638"/>
      <c r="C443" s="290" t="s">
        <v>994</v>
      </c>
      <c r="D443" s="290"/>
      <c r="E443" s="290" t="s">
        <v>970</v>
      </c>
      <c r="F443" s="290" t="s">
        <v>995</v>
      </c>
      <c r="G443" s="305"/>
      <c r="H443" s="306" t="s">
        <v>5396</v>
      </c>
      <c r="I443" s="306"/>
      <c r="J443" s="417"/>
      <c r="K443" s="384" t="s">
        <v>972</v>
      </c>
      <c r="L443" s="384"/>
      <c r="M443" s="305"/>
      <c r="N443" s="1129"/>
      <c r="O443" s="386"/>
      <c r="P443" s="520">
        <v>765</v>
      </c>
      <c r="Q443" s="520">
        <f t="shared" si="101"/>
        <v>0</v>
      </c>
      <c r="R443" s="737">
        <v>650</v>
      </c>
      <c r="S443" s="388">
        <f t="shared" si="112"/>
        <v>0</v>
      </c>
      <c r="T443" s="388">
        <f t="shared" si="113"/>
        <v>0</v>
      </c>
      <c r="U443" s="389" t="e">
        <f t="shared" si="114"/>
        <v>#DIV/0!</v>
      </c>
      <c r="V443" s="299"/>
      <c r="W443" s="299"/>
      <c r="X443" s="299"/>
      <c r="Y443" s="299"/>
      <c r="Z443" s="299"/>
      <c r="AA443" s="299"/>
      <c r="AB443" s="413">
        <v>9.4999999999999998E-3</v>
      </c>
      <c r="AC443" s="523">
        <f t="shared" si="111"/>
        <v>0</v>
      </c>
      <c r="AD443" s="499" t="s">
        <v>989</v>
      </c>
      <c r="AE443" s="489"/>
      <c r="AF443" s="489"/>
      <c r="AG443" s="489"/>
    </row>
    <row r="444" spans="1:33" s="292" customFormat="1" ht="20.100000000000001" hidden="1" customHeight="1" thickBot="1">
      <c r="A444" s="290"/>
      <c r="B444" s="638"/>
      <c r="C444" s="290" t="s">
        <v>996</v>
      </c>
      <c r="D444" s="290"/>
      <c r="E444" s="290" t="s">
        <v>970</v>
      </c>
      <c r="F444" s="290" t="s">
        <v>997</v>
      </c>
      <c r="G444" s="305"/>
      <c r="H444" s="306" t="s">
        <v>5397</v>
      </c>
      <c r="I444" s="306"/>
      <c r="J444" s="417"/>
      <c r="K444" s="384" t="s">
        <v>972</v>
      </c>
      <c r="L444" s="384"/>
      <c r="M444" s="710"/>
      <c r="N444" s="1129"/>
      <c r="O444" s="386"/>
      <c r="P444" s="520">
        <v>1235</v>
      </c>
      <c r="Q444" s="520">
        <f t="shared" si="101"/>
        <v>0</v>
      </c>
      <c r="R444" s="387">
        <v>1050</v>
      </c>
      <c r="S444" s="388">
        <f t="shared" si="112"/>
        <v>0</v>
      </c>
      <c r="T444" s="388">
        <f t="shared" si="113"/>
        <v>0</v>
      </c>
      <c r="U444" s="389" t="e">
        <f t="shared" si="114"/>
        <v>#DIV/0!</v>
      </c>
      <c r="V444" s="299"/>
      <c r="W444" s="299"/>
      <c r="X444" s="299"/>
      <c r="Y444" s="299"/>
      <c r="Z444" s="299"/>
      <c r="AA444" s="299"/>
      <c r="AB444" s="413">
        <v>9.4999999999999998E-3</v>
      </c>
      <c r="AC444" s="523">
        <f t="shared" si="111"/>
        <v>0</v>
      </c>
      <c r="AD444" s="499" t="s">
        <v>998</v>
      </c>
      <c r="AE444" s="489"/>
      <c r="AF444" s="489"/>
      <c r="AG444" s="489"/>
    </row>
    <row r="445" spans="1:33" s="292" customFormat="1" ht="20.100000000000001" hidden="1" customHeight="1" thickBot="1">
      <c r="A445" s="290"/>
      <c r="B445" s="638"/>
      <c r="C445" s="290" t="s">
        <v>999</v>
      </c>
      <c r="D445" s="290"/>
      <c r="E445" s="290" t="s">
        <v>970</v>
      </c>
      <c r="F445" s="290"/>
      <c r="G445" s="305"/>
      <c r="H445" s="306" t="s">
        <v>5398</v>
      </c>
      <c r="I445" s="306"/>
      <c r="J445" s="417"/>
      <c r="K445" s="306" t="s">
        <v>972</v>
      </c>
      <c r="L445" s="306"/>
      <c r="M445" s="710"/>
      <c r="N445" s="1129"/>
      <c r="O445" s="386"/>
      <c r="P445" s="520">
        <v>825</v>
      </c>
      <c r="Q445" s="520">
        <f t="shared" si="101"/>
        <v>0</v>
      </c>
      <c r="R445" s="387">
        <v>700</v>
      </c>
      <c r="S445" s="388">
        <f t="shared" si="112"/>
        <v>0</v>
      </c>
      <c r="T445" s="388">
        <f t="shared" si="113"/>
        <v>0</v>
      </c>
      <c r="U445" s="389" t="e">
        <f t="shared" si="114"/>
        <v>#DIV/0!</v>
      </c>
      <c r="V445" s="299"/>
      <c r="W445" s="299"/>
      <c r="X445" s="299"/>
      <c r="Y445" s="299"/>
      <c r="Z445" s="299"/>
      <c r="AA445" s="299"/>
      <c r="AB445" s="545"/>
      <c r="AC445" s="523">
        <f t="shared" si="111"/>
        <v>0</v>
      </c>
      <c r="AD445" s="499" t="s">
        <v>1000</v>
      </c>
      <c r="AE445" s="489"/>
      <c r="AF445" s="489"/>
      <c r="AG445" s="489"/>
    </row>
    <row r="446" spans="1:33" s="292" customFormat="1" ht="20.100000000000001" hidden="1" customHeight="1" thickBot="1">
      <c r="A446" s="290"/>
      <c r="B446" s="638"/>
      <c r="C446" s="290" t="s">
        <v>1001</v>
      </c>
      <c r="D446" s="290"/>
      <c r="E446" s="290" t="s">
        <v>970</v>
      </c>
      <c r="F446" s="290" t="s">
        <v>1002</v>
      </c>
      <c r="G446" s="305"/>
      <c r="H446" s="306" t="s">
        <v>5399</v>
      </c>
      <c r="I446" s="306"/>
      <c r="J446" s="417"/>
      <c r="K446" s="384" t="s">
        <v>972</v>
      </c>
      <c r="L446" s="384"/>
      <c r="M446" s="710"/>
      <c r="N446" s="1129"/>
      <c r="O446" s="386"/>
      <c r="P446" s="520">
        <v>1590</v>
      </c>
      <c r="Q446" s="520">
        <f t="shared" si="101"/>
        <v>0</v>
      </c>
      <c r="R446" s="387">
        <v>1350</v>
      </c>
      <c r="S446" s="388">
        <f t="shared" si="112"/>
        <v>0</v>
      </c>
      <c r="T446" s="388">
        <f t="shared" si="113"/>
        <v>0</v>
      </c>
      <c r="U446" s="389" t="e">
        <f t="shared" si="114"/>
        <v>#DIV/0!</v>
      </c>
      <c r="V446" s="299"/>
      <c r="W446" s="299"/>
      <c r="X446" s="299"/>
      <c r="Y446" s="299"/>
      <c r="Z446" s="299"/>
      <c r="AA446" s="299"/>
      <c r="AB446" s="413">
        <v>1.2200000000000001E-2</v>
      </c>
      <c r="AC446" s="523">
        <f t="shared" si="111"/>
        <v>0</v>
      </c>
      <c r="AD446" s="499" t="s">
        <v>998</v>
      </c>
      <c r="AE446" s="489"/>
      <c r="AF446" s="489"/>
      <c r="AG446" s="489"/>
    </row>
    <row r="447" spans="1:33" s="292" customFormat="1" ht="20.100000000000001" hidden="1" customHeight="1" thickBot="1">
      <c r="A447" s="290"/>
      <c r="B447" s="638"/>
      <c r="C447" s="290" t="s">
        <v>1003</v>
      </c>
      <c r="D447" s="290"/>
      <c r="E447" s="290" t="s">
        <v>970</v>
      </c>
      <c r="F447" s="290"/>
      <c r="G447" s="305"/>
      <c r="H447" s="306" t="s">
        <v>5400</v>
      </c>
      <c r="I447" s="306"/>
      <c r="J447" s="417"/>
      <c r="K447" s="306" t="s">
        <v>972</v>
      </c>
      <c r="L447" s="306"/>
      <c r="M447" s="710"/>
      <c r="N447" s="1129"/>
      <c r="O447" s="386"/>
      <c r="P447" s="520">
        <v>2825</v>
      </c>
      <c r="Q447" s="520">
        <f t="shared" si="101"/>
        <v>0</v>
      </c>
      <c r="R447" s="387">
        <v>2400</v>
      </c>
      <c r="S447" s="388">
        <f t="shared" si="112"/>
        <v>0</v>
      </c>
      <c r="T447" s="388">
        <f t="shared" si="113"/>
        <v>0</v>
      </c>
      <c r="U447" s="389" t="e">
        <f t="shared" si="114"/>
        <v>#DIV/0!</v>
      </c>
      <c r="V447" s="299"/>
      <c r="W447" s="299"/>
      <c r="X447" s="299"/>
      <c r="Y447" s="299"/>
      <c r="Z447" s="299"/>
      <c r="AA447" s="299"/>
      <c r="AB447" s="545"/>
      <c r="AC447" s="523">
        <f t="shared" si="111"/>
        <v>0</v>
      </c>
      <c r="AD447" s="499" t="s">
        <v>998</v>
      </c>
      <c r="AE447" s="489"/>
      <c r="AF447" s="489"/>
      <c r="AG447" s="489"/>
    </row>
    <row r="448" spans="1:33" s="292" customFormat="1" ht="20.100000000000001" hidden="1" customHeight="1" thickBot="1">
      <c r="A448" s="290"/>
      <c r="B448" s="638"/>
      <c r="C448" s="290" t="s">
        <v>1004</v>
      </c>
      <c r="D448" s="290"/>
      <c r="E448" s="290" t="s">
        <v>970</v>
      </c>
      <c r="F448" s="290" t="s">
        <v>1005</v>
      </c>
      <c r="G448" s="305"/>
      <c r="H448" s="306" t="s">
        <v>5401</v>
      </c>
      <c r="I448" s="306"/>
      <c r="J448" s="417"/>
      <c r="K448" s="384" t="s">
        <v>972</v>
      </c>
      <c r="L448" s="384"/>
      <c r="M448" s="710"/>
      <c r="N448" s="1129"/>
      <c r="O448" s="386"/>
      <c r="P448" s="520">
        <v>1180</v>
      </c>
      <c r="Q448" s="520">
        <f t="shared" ref="Q448:Q514" si="115">O448*P448</f>
        <v>0</v>
      </c>
      <c r="R448" s="387">
        <v>1000</v>
      </c>
      <c r="S448" s="388">
        <f t="shared" si="112"/>
        <v>0</v>
      </c>
      <c r="T448" s="388">
        <f t="shared" si="113"/>
        <v>0</v>
      </c>
      <c r="U448" s="389" t="e">
        <f t="shared" si="114"/>
        <v>#DIV/0!</v>
      </c>
      <c r="V448" s="299"/>
      <c r="W448" s="299"/>
      <c r="X448" s="299"/>
      <c r="Y448" s="299"/>
      <c r="Z448" s="299"/>
      <c r="AA448" s="299"/>
      <c r="AB448" s="413">
        <v>7.7999999999999996E-3</v>
      </c>
      <c r="AC448" s="523">
        <f t="shared" si="111"/>
        <v>0</v>
      </c>
      <c r="AD448" s="499" t="s">
        <v>1006</v>
      </c>
      <c r="AE448" s="489"/>
      <c r="AF448" s="489"/>
      <c r="AG448" s="489"/>
    </row>
    <row r="449" spans="1:33" s="292" customFormat="1" ht="20.100000000000001" hidden="1" customHeight="1" thickBot="1">
      <c r="A449" s="290"/>
      <c r="B449" s="638"/>
      <c r="C449" s="290" t="s">
        <v>1007</v>
      </c>
      <c r="D449" s="290"/>
      <c r="E449" s="290" t="s">
        <v>970</v>
      </c>
      <c r="F449" s="290" t="s">
        <v>1008</v>
      </c>
      <c r="G449" s="305"/>
      <c r="H449" s="306" t="s">
        <v>5402</v>
      </c>
      <c r="I449" s="306"/>
      <c r="J449" s="417"/>
      <c r="K449" s="384" t="s">
        <v>972</v>
      </c>
      <c r="L449" s="384"/>
      <c r="M449" s="710"/>
      <c r="N449" s="1129"/>
      <c r="O449" s="386"/>
      <c r="P449" s="520">
        <v>1415</v>
      </c>
      <c r="Q449" s="520">
        <f t="shared" si="115"/>
        <v>0</v>
      </c>
      <c r="R449" s="387">
        <v>1200</v>
      </c>
      <c r="S449" s="388">
        <f t="shared" si="112"/>
        <v>0</v>
      </c>
      <c r="T449" s="388">
        <f t="shared" si="113"/>
        <v>0</v>
      </c>
      <c r="U449" s="389" t="e">
        <f t="shared" si="114"/>
        <v>#DIV/0!</v>
      </c>
      <c r="V449" s="299"/>
      <c r="W449" s="299"/>
      <c r="X449" s="299"/>
      <c r="Y449" s="299"/>
      <c r="Z449" s="299"/>
      <c r="AA449" s="299"/>
      <c r="AB449" s="413">
        <v>7.7999999999999996E-3</v>
      </c>
      <c r="AC449" s="523">
        <f t="shared" si="111"/>
        <v>0</v>
      </c>
      <c r="AD449" s="499" t="s">
        <v>1006</v>
      </c>
      <c r="AE449" s="489"/>
      <c r="AF449" s="489"/>
      <c r="AG449" s="489"/>
    </row>
    <row r="450" spans="1:33" s="292" customFormat="1" ht="20.100000000000001" hidden="1" customHeight="1" thickBot="1">
      <c r="A450" s="290"/>
      <c r="B450" s="638"/>
      <c r="C450" s="290" t="s">
        <v>1009</v>
      </c>
      <c r="D450" s="290"/>
      <c r="E450" s="290" t="s">
        <v>970</v>
      </c>
      <c r="F450" s="290" t="s">
        <v>1010</v>
      </c>
      <c r="G450" s="305"/>
      <c r="H450" s="306" t="s">
        <v>5403</v>
      </c>
      <c r="I450" s="306"/>
      <c r="J450" s="417"/>
      <c r="K450" s="384" t="s">
        <v>972</v>
      </c>
      <c r="L450" s="384"/>
      <c r="M450" s="710"/>
      <c r="N450" s="1129"/>
      <c r="O450" s="386"/>
      <c r="P450" s="520">
        <v>765</v>
      </c>
      <c r="Q450" s="520">
        <f t="shared" si="115"/>
        <v>0</v>
      </c>
      <c r="R450" s="387">
        <v>650</v>
      </c>
      <c r="S450" s="388">
        <f t="shared" si="112"/>
        <v>0</v>
      </c>
      <c r="T450" s="388">
        <f t="shared" si="113"/>
        <v>0</v>
      </c>
      <c r="U450" s="389" t="e">
        <f t="shared" si="114"/>
        <v>#DIV/0!</v>
      </c>
      <c r="V450" s="299"/>
      <c r="W450" s="299"/>
      <c r="X450" s="299"/>
      <c r="Y450" s="299"/>
      <c r="Z450" s="299"/>
      <c r="AA450" s="299"/>
      <c r="AB450" s="413">
        <v>7.6E-3</v>
      </c>
      <c r="AC450" s="523">
        <f t="shared" si="111"/>
        <v>0</v>
      </c>
      <c r="AD450" s="499" t="s">
        <v>1006</v>
      </c>
      <c r="AE450" s="489"/>
      <c r="AF450" s="489"/>
      <c r="AG450" s="489"/>
    </row>
    <row r="451" spans="1:33" s="292" customFormat="1" ht="20.100000000000001" hidden="1" customHeight="1" thickBot="1">
      <c r="A451" s="290"/>
      <c r="B451" s="638"/>
      <c r="C451" s="290" t="s">
        <v>1011</v>
      </c>
      <c r="D451" s="290"/>
      <c r="E451" s="290" t="s">
        <v>970</v>
      </c>
      <c r="F451" s="290" t="s">
        <v>1012</v>
      </c>
      <c r="G451" s="305"/>
      <c r="H451" s="306" t="s">
        <v>5404</v>
      </c>
      <c r="I451" s="306"/>
      <c r="J451" s="417"/>
      <c r="K451" s="384" t="s">
        <v>972</v>
      </c>
      <c r="L451" s="384"/>
      <c r="M451" s="710"/>
      <c r="N451" s="1129"/>
      <c r="O451" s="386"/>
      <c r="P451" s="520">
        <v>765</v>
      </c>
      <c r="Q451" s="520">
        <f t="shared" si="115"/>
        <v>0</v>
      </c>
      <c r="R451" s="737">
        <v>650</v>
      </c>
      <c r="S451" s="388">
        <f t="shared" si="112"/>
        <v>0</v>
      </c>
      <c r="T451" s="388">
        <f t="shared" si="113"/>
        <v>0</v>
      </c>
      <c r="U451" s="389" t="e">
        <f t="shared" si="114"/>
        <v>#DIV/0!</v>
      </c>
      <c r="V451" s="299"/>
      <c r="W451" s="299"/>
      <c r="X451" s="299"/>
      <c r="Y451" s="299"/>
      <c r="Z451" s="299"/>
      <c r="AA451" s="299"/>
      <c r="AB451" s="413">
        <v>7.6E-3</v>
      </c>
      <c r="AC451" s="523">
        <f t="shared" si="111"/>
        <v>0</v>
      </c>
      <c r="AD451" s="499" t="s">
        <v>989</v>
      </c>
      <c r="AE451" s="489"/>
      <c r="AF451" s="489"/>
      <c r="AG451" s="489"/>
    </row>
    <row r="452" spans="1:33" s="292" customFormat="1" ht="20.100000000000001" hidden="1" customHeight="1" thickBot="1">
      <c r="A452" s="290"/>
      <c r="B452" s="638"/>
      <c r="C452" s="290" t="s">
        <v>1013</v>
      </c>
      <c r="D452" s="290"/>
      <c r="E452" s="290" t="s">
        <v>970</v>
      </c>
      <c r="F452" s="290" t="s">
        <v>1014</v>
      </c>
      <c r="G452" s="305"/>
      <c r="H452" s="306" t="s">
        <v>5405</v>
      </c>
      <c r="I452" s="306"/>
      <c r="J452" s="417"/>
      <c r="K452" s="384" t="s">
        <v>972</v>
      </c>
      <c r="L452" s="384"/>
      <c r="M452" s="710"/>
      <c r="N452" s="1129"/>
      <c r="O452" s="386"/>
      <c r="P452" s="520">
        <v>1235</v>
      </c>
      <c r="Q452" s="520">
        <f t="shared" si="115"/>
        <v>0</v>
      </c>
      <c r="R452" s="737">
        <v>1050</v>
      </c>
      <c r="S452" s="388">
        <f t="shared" si="112"/>
        <v>0</v>
      </c>
      <c r="T452" s="388">
        <f t="shared" si="113"/>
        <v>0</v>
      </c>
      <c r="U452" s="389" t="e">
        <f t="shared" si="114"/>
        <v>#DIV/0!</v>
      </c>
      <c r="V452" s="299"/>
      <c r="W452" s="299"/>
      <c r="X452" s="299"/>
      <c r="Y452" s="299"/>
      <c r="Z452" s="299"/>
      <c r="AA452" s="299"/>
      <c r="AB452" s="413">
        <v>8.5000000000000006E-3</v>
      </c>
      <c r="AC452" s="523">
        <f t="shared" si="111"/>
        <v>0</v>
      </c>
      <c r="AD452" s="499" t="s">
        <v>1015</v>
      </c>
      <c r="AE452" s="489"/>
      <c r="AF452" s="489"/>
      <c r="AG452" s="489"/>
    </row>
    <row r="453" spans="1:33" s="292" customFormat="1" ht="20.100000000000001" hidden="1" customHeight="1" thickBot="1">
      <c r="A453" s="290"/>
      <c r="B453" s="638"/>
      <c r="C453" s="290" t="s">
        <v>1016</v>
      </c>
      <c r="D453" s="290"/>
      <c r="E453" s="290" t="s">
        <v>970</v>
      </c>
      <c r="F453" s="290"/>
      <c r="G453" s="305"/>
      <c r="H453" s="306" t="s">
        <v>5406</v>
      </c>
      <c r="I453" s="306"/>
      <c r="J453" s="417"/>
      <c r="K453" s="306" t="s">
        <v>972</v>
      </c>
      <c r="L453" s="306"/>
      <c r="M453" s="710"/>
      <c r="N453" s="1129"/>
      <c r="O453" s="386"/>
      <c r="P453" s="520">
        <v>650</v>
      </c>
      <c r="Q453" s="520">
        <f t="shared" si="115"/>
        <v>0</v>
      </c>
      <c r="R453" s="737">
        <v>550</v>
      </c>
      <c r="S453" s="388">
        <f t="shared" si="112"/>
        <v>0</v>
      </c>
      <c r="T453" s="388">
        <f t="shared" si="113"/>
        <v>0</v>
      </c>
      <c r="U453" s="389" t="e">
        <f t="shared" si="114"/>
        <v>#DIV/0!</v>
      </c>
      <c r="V453" s="299"/>
      <c r="W453" s="299"/>
      <c r="X453" s="299"/>
      <c r="Y453" s="299"/>
      <c r="Z453" s="299"/>
      <c r="AA453" s="299"/>
      <c r="AB453" s="545"/>
      <c r="AC453" s="523">
        <f t="shared" si="111"/>
        <v>0</v>
      </c>
      <c r="AD453" s="499" t="s">
        <v>989</v>
      </c>
      <c r="AE453" s="489"/>
      <c r="AF453" s="489"/>
      <c r="AG453" s="489"/>
    </row>
    <row r="454" spans="1:33" s="292" customFormat="1" ht="20.100000000000001" hidden="1" customHeight="1" thickBot="1">
      <c r="A454" s="290"/>
      <c r="B454" s="638"/>
      <c r="C454" s="290" t="s">
        <v>1017</v>
      </c>
      <c r="D454" s="290"/>
      <c r="E454" s="290" t="s">
        <v>970</v>
      </c>
      <c r="F454" s="290" t="s">
        <v>1018</v>
      </c>
      <c r="G454" s="305"/>
      <c r="H454" s="306" t="s">
        <v>5407</v>
      </c>
      <c r="I454" s="306"/>
      <c r="J454" s="417"/>
      <c r="K454" s="384" t="s">
        <v>972</v>
      </c>
      <c r="L454" s="384"/>
      <c r="M454" s="710"/>
      <c r="N454" s="1129"/>
      <c r="O454" s="386"/>
      <c r="P454" s="520">
        <v>590</v>
      </c>
      <c r="Q454" s="520">
        <f t="shared" si="115"/>
        <v>0</v>
      </c>
      <c r="R454" s="737">
        <v>500</v>
      </c>
      <c r="S454" s="388">
        <f t="shared" si="112"/>
        <v>0</v>
      </c>
      <c r="T454" s="388">
        <f t="shared" si="113"/>
        <v>0</v>
      </c>
      <c r="U454" s="389" t="e">
        <f t="shared" si="114"/>
        <v>#DIV/0!</v>
      </c>
      <c r="V454" s="299"/>
      <c r="W454" s="299"/>
      <c r="X454" s="299"/>
      <c r="Y454" s="299"/>
      <c r="Z454" s="299"/>
      <c r="AA454" s="299"/>
      <c r="AB454" s="413">
        <v>8.6E-3</v>
      </c>
      <c r="AC454" s="523">
        <f t="shared" si="111"/>
        <v>0</v>
      </c>
      <c r="AD454" s="499" t="s">
        <v>1019</v>
      </c>
      <c r="AE454" s="489"/>
      <c r="AF454" s="489"/>
      <c r="AG454" s="489"/>
    </row>
    <row r="455" spans="1:33" s="292" customFormat="1" ht="20.100000000000001" hidden="1" customHeight="1" thickBot="1">
      <c r="A455" s="290"/>
      <c r="B455" s="638"/>
      <c r="C455" s="290" t="s">
        <v>1020</v>
      </c>
      <c r="D455" s="290"/>
      <c r="E455" s="290" t="s">
        <v>970</v>
      </c>
      <c r="F455" s="290"/>
      <c r="G455" s="305"/>
      <c r="H455" s="306" t="s">
        <v>5408</v>
      </c>
      <c r="I455" s="306"/>
      <c r="J455" s="417"/>
      <c r="K455" s="306" t="s">
        <v>972</v>
      </c>
      <c r="L455" s="306"/>
      <c r="M455" s="710"/>
      <c r="N455" s="1129"/>
      <c r="O455" s="386"/>
      <c r="P455" s="520">
        <v>1765</v>
      </c>
      <c r="Q455" s="520">
        <f t="shared" si="115"/>
        <v>0</v>
      </c>
      <c r="R455" s="737">
        <v>1500</v>
      </c>
      <c r="S455" s="388">
        <f t="shared" si="112"/>
        <v>0</v>
      </c>
      <c r="T455" s="388">
        <f t="shared" si="113"/>
        <v>0</v>
      </c>
      <c r="U455" s="389" t="e">
        <f t="shared" si="114"/>
        <v>#DIV/0!</v>
      </c>
      <c r="V455" s="299"/>
      <c r="W455" s="299"/>
      <c r="X455" s="299"/>
      <c r="Y455" s="299"/>
      <c r="Z455" s="299"/>
      <c r="AA455" s="299"/>
      <c r="AB455" s="545"/>
      <c r="AC455" s="523">
        <f t="shared" si="111"/>
        <v>0</v>
      </c>
      <c r="AD455" s="499" t="s">
        <v>1015</v>
      </c>
      <c r="AE455" s="489"/>
      <c r="AF455" s="489"/>
      <c r="AG455" s="489"/>
    </row>
    <row r="456" spans="1:33" s="292" customFormat="1" ht="20.100000000000001" hidden="1" customHeight="1" thickBot="1">
      <c r="A456" s="290"/>
      <c r="B456" s="638"/>
      <c r="C456" s="290" t="s">
        <v>1021</v>
      </c>
      <c r="D456" s="290"/>
      <c r="E456" s="290" t="s">
        <v>970</v>
      </c>
      <c r="F456" s="290" t="s">
        <v>1022</v>
      </c>
      <c r="G456" s="305"/>
      <c r="H456" s="306" t="s">
        <v>5409</v>
      </c>
      <c r="I456" s="306"/>
      <c r="J456" s="417"/>
      <c r="K456" s="384" t="s">
        <v>972</v>
      </c>
      <c r="L456" s="384"/>
      <c r="M456" s="710"/>
      <c r="N456" s="1129"/>
      <c r="O456" s="386"/>
      <c r="P456" s="520">
        <v>1060</v>
      </c>
      <c r="Q456" s="520">
        <f t="shared" si="115"/>
        <v>0</v>
      </c>
      <c r="R456" s="387">
        <v>900</v>
      </c>
      <c r="S456" s="388">
        <f t="shared" si="112"/>
        <v>0</v>
      </c>
      <c r="T456" s="388">
        <f t="shared" si="113"/>
        <v>0</v>
      </c>
      <c r="U456" s="389" t="e">
        <f t="shared" si="114"/>
        <v>#DIV/0!</v>
      </c>
      <c r="V456" s="299"/>
      <c r="W456" s="299"/>
      <c r="X456" s="299"/>
      <c r="Y456" s="299"/>
      <c r="Z456" s="299"/>
      <c r="AA456" s="299"/>
      <c r="AB456" s="413">
        <v>8.6E-3</v>
      </c>
      <c r="AC456" s="523">
        <f t="shared" si="111"/>
        <v>0</v>
      </c>
      <c r="AD456" s="499" t="s">
        <v>1006</v>
      </c>
      <c r="AE456" s="489"/>
      <c r="AF456" s="489"/>
      <c r="AG456" s="489"/>
    </row>
    <row r="457" spans="1:33" s="292" customFormat="1" ht="20.100000000000001" hidden="1" customHeight="1" thickBot="1">
      <c r="A457" s="290"/>
      <c r="B457" s="638"/>
      <c r="C457" s="290" t="s">
        <v>1023</v>
      </c>
      <c r="D457" s="290"/>
      <c r="E457" s="290" t="s">
        <v>970</v>
      </c>
      <c r="F457" s="290"/>
      <c r="G457" s="305"/>
      <c r="H457" s="306" t="s">
        <v>5410</v>
      </c>
      <c r="I457" s="306"/>
      <c r="J457" s="417"/>
      <c r="K457" s="306" t="s">
        <v>972</v>
      </c>
      <c r="L457" s="306"/>
      <c r="M457" s="710"/>
      <c r="N457" s="1129"/>
      <c r="O457" s="386"/>
      <c r="P457" s="520">
        <v>2355</v>
      </c>
      <c r="Q457" s="520">
        <f t="shared" si="115"/>
        <v>0</v>
      </c>
      <c r="R457" s="737">
        <v>2000</v>
      </c>
      <c r="S457" s="388">
        <f t="shared" si="112"/>
        <v>0</v>
      </c>
      <c r="T457" s="388">
        <f t="shared" si="113"/>
        <v>0</v>
      </c>
      <c r="U457" s="389" t="e">
        <f t="shared" si="114"/>
        <v>#DIV/0!</v>
      </c>
      <c r="V457" s="299"/>
      <c r="W457" s="299"/>
      <c r="X457" s="299"/>
      <c r="Y457" s="299"/>
      <c r="Z457" s="299"/>
      <c r="AA457" s="299"/>
      <c r="AB457" s="545"/>
      <c r="AC457" s="523">
        <f t="shared" si="111"/>
        <v>0</v>
      </c>
      <c r="AD457" s="499" t="s">
        <v>973</v>
      </c>
      <c r="AE457" s="489"/>
      <c r="AF457" s="489"/>
      <c r="AG457" s="489"/>
    </row>
    <row r="458" spans="1:33" s="292" customFormat="1" ht="20.100000000000001" hidden="1" customHeight="1" thickBot="1">
      <c r="A458" s="290"/>
      <c r="B458" s="638"/>
      <c r="C458" s="290" t="s">
        <v>1024</v>
      </c>
      <c r="D458" s="290"/>
      <c r="E458" s="290" t="s">
        <v>970</v>
      </c>
      <c r="F458" s="290" t="s">
        <v>1025</v>
      </c>
      <c r="G458" s="305"/>
      <c r="H458" s="306" t="s">
        <v>5411</v>
      </c>
      <c r="I458" s="306"/>
      <c r="J458" s="417"/>
      <c r="K458" s="384" t="s">
        <v>972</v>
      </c>
      <c r="L458" s="384"/>
      <c r="M458" s="710"/>
      <c r="N458" s="1129"/>
      <c r="O458" s="386"/>
      <c r="P458" s="520">
        <v>3530</v>
      </c>
      <c r="Q458" s="520">
        <f t="shared" si="115"/>
        <v>0</v>
      </c>
      <c r="R458" s="387">
        <v>3000</v>
      </c>
      <c r="S458" s="388">
        <f t="shared" si="112"/>
        <v>0</v>
      </c>
      <c r="T458" s="388">
        <f t="shared" si="113"/>
        <v>0</v>
      </c>
      <c r="U458" s="389" t="e">
        <f t="shared" si="114"/>
        <v>#DIV/0!</v>
      </c>
      <c r="V458" s="299"/>
      <c r="W458" s="299"/>
      <c r="X458" s="299"/>
      <c r="Y458" s="299"/>
      <c r="Z458" s="299"/>
      <c r="AA458" s="299"/>
      <c r="AB458" s="413">
        <v>1.6500000000000001E-2</v>
      </c>
      <c r="AC458" s="523">
        <f t="shared" si="111"/>
        <v>0</v>
      </c>
      <c r="AD458" s="499" t="s">
        <v>1006</v>
      </c>
      <c r="AE458" s="489"/>
      <c r="AF458" s="489"/>
      <c r="AG458" s="489"/>
    </row>
    <row r="459" spans="1:33" s="292" customFormat="1" ht="20.100000000000001" hidden="1" customHeight="1" thickBot="1">
      <c r="A459" s="290"/>
      <c r="B459" s="638"/>
      <c r="C459" s="290" t="s">
        <v>1026</v>
      </c>
      <c r="D459" s="290"/>
      <c r="E459" s="290" t="s">
        <v>970</v>
      </c>
      <c r="F459" s="290"/>
      <c r="G459" s="305"/>
      <c r="H459" s="306" t="s">
        <v>5412</v>
      </c>
      <c r="I459" s="306"/>
      <c r="J459" s="417"/>
      <c r="K459" s="306" t="s">
        <v>972</v>
      </c>
      <c r="L459" s="306"/>
      <c r="M459" s="305"/>
      <c r="N459" s="1129"/>
      <c r="O459" s="386"/>
      <c r="P459" s="520">
        <v>2355</v>
      </c>
      <c r="Q459" s="520">
        <f t="shared" si="115"/>
        <v>0</v>
      </c>
      <c r="R459" s="737">
        <v>2000</v>
      </c>
      <c r="S459" s="388">
        <f t="shared" si="112"/>
        <v>0</v>
      </c>
      <c r="T459" s="388">
        <f t="shared" si="113"/>
        <v>0</v>
      </c>
      <c r="U459" s="389" t="e">
        <f t="shared" si="114"/>
        <v>#DIV/0!</v>
      </c>
      <c r="V459" s="299"/>
      <c r="W459" s="299"/>
      <c r="X459" s="299"/>
      <c r="Y459" s="299"/>
      <c r="Z459" s="299"/>
      <c r="AA459" s="299"/>
      <c r="AB459" s="545"/>
      <c r="AC459" s="523">
        <f t="shared" si="111"/>
        <v>0</v>
      </c>
      <c r="AD459" s="499" t="s">
        <v>1019</v>
      </c>
      <c r="AE459" s="489"/>
      <c r="AF459" s="489"/>
      <c r="AG459" s="489"/>
    </row>
    <row r="460" spans="1:33" s="292" customFormat="1" ht="20.100000000000001" hidden="1" customHeight="1" thickBot="1">
      <c r="A460" s="290"/>
      <c r="B460" s="638"/>
      <c r="C460" s="290" t="s">
        <v>1027</v>
      </c>
      <c r="D460" s="290"/>
      <c r="E460" s="290" t="s">
        <v>970</v>
      </c>
      <c r="F460" s="290" t="s">
        <v>1028</v>
      </c>
      <c r="G460" s="305"/>
      <c r="H460" s="306" t="s">
        <v>5413</v>
      </c>
      <c r="I460" s="306"/>
      <c r="J460" s="417"/>
      <c r="K460" s="384" t="s">
        <v>972</v>
      </c>
      <c r="L460" s="384"/>
      <c r="M460" s="305"/>
      <c r="N460" s="1129"/>
      <c r="O460" s="386"/>
      <c r="P460" s="520">
        <v>2000</v>
      </c>
      <c r="Q460" s="520">
        <f t="shared" si="115"/>
        <v>0</v>
      </c>
      <c r="R460" s="737">
        <v>1700</v>
      </c>
      <c r="S460" s="388">
        <f t="shared" si="112"/>
        <v>0</v>
      </c>
      <c r="T460" s="388">
        <f t="shared" si="113"/>
        <v>0</v>
      </c>
      <c r="U460" s="389" t="e">
        <f t="shared" si="114"/>
        <v>#DIV/0!</v>
      </c>
      <c r="V460" s="299"/>
      <c r="W460" s="299"/>
      <c r="X460" s="299"/>
      <c r="Y460" s="299"/>
      <c r="Z460" s="299"/>
      <c r="AA460" s="299"/>
      <c r="AB460" s="413">
        <v>1.6500000000000001E-2</v>
      </c>
      <c r="AC460" s="523">
        <f t="shared" si="111"/>
        <v>0</v>
      </c>
      <c r="AD460" s="499" t="s">
        <v>1019</v>
      </c>
      <c r="AE460" s="489"/>
      <c r="AF460" s="489"/>
      <c r="AG460" s="489"/>
    </row>
    <row r="461" spans="1:33" s="292" customFormat="1" ht="20.100000000000001" hidden="1" customHeight="1" thickBot="1">
      <c r="A461" s="290"/>
      <c r="B461" s="638"/>
      <c r="C461" s="290" t="s">
        <v>1029</v>
      </c>
      <c r="D461" s="290"/>
      <c r="E461" s="290" t="s">
        <v>970</v>
      </c>
      <c r="F461" s="290" t="s">
        <v>1030</v>
      </c>
      <c r="G461" s="305"/>
      <c r="H461" s="306" t="s">
        <v>5414</v>
      </c>
      <c r="I461" s="306"/>
      <c r="J461" s="417"/>
      <c r="K461" s="384" t="s">
        <v>972</v>
      </c>
      <c r="L461" s="384"/>
      <c r="M461" s="305"/>
      <c r="N461" s="1129"/>
      <c r="O461" s="386"/>
      <c r="P461" s="520">
        <v>1295</v>
      </c>
      <c r="Q461" s="520">
        <f t="shared" si="115"/>
        <v>0</v>
      </c>
      <c r="R461" s="737">
        <v>1100</v>
      </c>
      <c r="S461" s="388">
        <f t="shared" si="112"/>
        <v>0</v>
      </c>
      <c r="T461" s="388">
        <f t="shared" si="113"/>
        <v>0</v>
      </c>
      <c r="U461" s="389" t="e">
        <f t="shared" si="114"/>
        <v>#DIV/0!</v>
      </c>
      <c r="V461" s="299"/>
      <c r="W461" s="299"/>
      <c r="X461" s="299"/>
      <c r="Y461" s="299"/>
      <c r="Z461" s="299"/>
      <c r="AA461" s="299"/>
      <c r="AB461" s="413">
        <v>9.7999999999999997E-3</v>
      </c>
      <c r="AC461" s="523">
        <f t="shared" si="111"/>
        <v>0</v>
      </c>
      <c r="AD461" s="499" t="s">
        <v>1031</v>
      </c>
      <c r="AE461" s="489"/>
      <c r="AF461" s="489"/>
      <c r="AG461" s="489"/>
    </row>
    <row r="462" spans="1:33" s="292" customFormat="1" ht="20.100000000000001" hidden="1" customHeight="1" thickBot="1">
      <c r="A462" s="290"/>
      <c r="B462" s="638"/>
      <c r="C462" s="290" t="s">
        <v>1032</v>
      </c>
      <c r="D462" s="290"/>
      <c r="E462" s="290" t="s">
        <v>970</v>
      </c>
      <c r="F462" s="290"/>
      <c r="G462" s="305"/>
      <c r="H462" s="306" t="s">
        <v>5415</v>
      </c>
      <c r="I462" s="306"/>
      <c r="J462" s="417"/>
      <c r="K462" s="306" t="s">
        <v>972</v>
      </c>
      <c r="L462" s="306"/>
      <c r="M462" s="305"/>
      <c r="N462" s="1129"/>
      <c r="O462" s="386"/>
      <c r="P462" s="520">
        <v>3060</v>
      </c>
      <c r="Q462" s="520">
        <f t="shared" si="115"/>
        <v>0</v>
      </c>
      <c r="R462" s="737">
        <v>2600</v>
      </c>
      <c r="S462" s="388">
        <f t="shared" si="112"/>
        <v>0</v>
      </c>
      <c r="T462" s="388">
        <f t="shared" si="113"/>
        <v>0</v>
      </c>
      <c r="U462" s="389" t="e">
        <f t="shared" si="114"/>
        <v>#DIV/0!</v>
      </c>
      <c r="V462" s="299"/>
      <c r="W462" s="299"/>
      <c r="X462" s="299"/>
      <c r="Y462" s="299"/>
      <c r="Z462" s="299"/>
      <c r="AA462" s="299"/>
      <c r="AB462" s="545"/>
      <c r="AC462" s="523">
        <f t="shared" si="111"/>
        <v>0</v>
      </c>
      <c r="AD462" s="499" t="s">
        <v>973</v>
      </c>
      <c r="AE462" s="489"/>
      <c r="AF462" s="489"/>
      <c r="AG462" s="489"/>
    </row>
    <row r="463" spans="1:33" s="292" customFormat="1" ht="20.100000000000001" hidden="1" customHeight="1" thickBot="1">
      <c r="A463" s="290"/>
      <c r="B463" s="638"/>
      <c r="C463" s="302" t="s">
        <v>1033</v>
      </c>
      <c r="D463" s="302"/>
      <c r="E463" s="302" t="s">
        <v>970</v>
      </c>
      <c r="F463" s="302" t="s">
        <v>1034</v>
      </c>
      <c r="G463" s="497"/>
      <c r="H463" s="259" t="s">
        <v>5416</v>
      </c>
      <c r="I463" s="259"/>
      <c r="J463" s="343"/>
      <c r="K463" s="384" t="s">
        <v>972</v>
      </c>
      <c r="L463" s="384"/>
      <c r="M463" s="305"/>
      <c r="N463" s="1129"/>
      <c r="O463" s="386"/>
      <c r="P463" s="612">
        <v>1650</v>
      </c>
      <c r="Q463" s="612">
        <f t="shared" si="115"/>
        <v>0</v>
      </c>
      <c r="R463" s="387">
        <v>1400</v>
      </c>
      <c r="S463" s="616">
        <f t="shared" si="112"/>
        <v>0</v>
      </c>
      <c r="T463" s="616">
        <f t="shared" si="113"/>
        <v>0</v>
      </c>
      <c r="U463" s="617" t="e">
        <f t="shared" si="114"/>
        <v>#DIV/0!</v>
      </c>
      <c r="V463" s="299"/>
      <c r="W463" s="299"/>
      <c r="X463" s="299"/>
      <c r="Y463" s="299"/>
      <c r="Z463" s="299"/>
      <c r="AA463" s="299"/>
      <c r="AB463" s="413">
        <v>1.55E-2</v>
      </c>
      <c r="AC463" s="523">
        <f t="shared" si="111"/>
        <v>0</v>
      </c>
      <c r="AD463" s="499" t="s">
        <v>989</v>
      </c>
      <c r="AE463" s="489"/>
      <c r="AF463" s="489"/>
      <c r="AG463" s="489"/>
    </row>
    <row r="464" spans="1:33" s="292" customFormat="1" ht="20.100000000000001" hidden="1" customHeight="1" thickBot="1">
      <c r="A464" s="290"/>
      <c r="B464" s="638"/>
      <c r="C464" s="302" t="s">
        <v>1035</v>
      </c>
      <c r="D464" s="302" t="s">
        <v>3896</v>
      </c>
      <c r="E464" s="302" t="s">
        <v>970</v>
      </c>
      <c r="F464" s="302" t="s">
        <v>4570</v>
      </c>
      <c r="G464" s="497"/>
      <c r="H464" s="259" t="s">
        <v>4633</v>
      </c>
      <c r="I464" s="259" t="s">
        <v>4551</v>
      </c>
      <c r="J464" s="343" t="s">
        <v>4551</v>
      </c>
      <c r="K464" s="384" t="s">
        <v>972</v>
      </c>
      <c r="L464" s="384"/>
      <c r="M464" s="305"/>
      <c r="N464" s="296"/>
      <c r="O464" s="386"/>
      <c r="P464" s="612">
        <v>2000</v>
      </c>
      <c r="Q464" s="612">
        <f t="shared" si="115"/>
        <v>0</v>
      </c>
      <c r="R464" s="387">
        <v>1700</v>
      </c>
      <c r="S464" s="616">
        <f t="shared" si="112"/>
        <v>0</v>
      </c>
      <c r="T464" s="616">
        <f t="shared" si="113"/>
        <v>0</v>
      </c>
      <c r="U464" s="617" t="e">
        <f t="shared" si="114"/>
        <v>#DIV/0!</v>
      </c>
      <c r="V464" s="299"/>
      <c r="W464" s="299"/>
      <c r="X464" s="299"/>
      <c r="Y464" s="299"/>
      <c r="Z464" s="299"/>
      <c r="AA464" s="299"/>
      <c r="AB464" s="413">
        <v>0.06</v>
      </c>
      <c r="AC464" s="523">
        <f t="shared" si="111"/>
        <v>0</v>
      </c>
      <c r="AD464" s="499" t="s">
        <v>5417</v>
      </c>
      <c r="AE464" s="489" t="s">
        <v>4579</v>
      </c>
      <c r="AF464" s="489" t="s">
        <v>970</v>
      </c>
      <c r="AG464" s="489" t="s">
        <v>970</v>
      </c>
    </row>
    <row r="465" spans="1:33" s="292" customFormat="1" ht="20.100000000000001" hidden="1" customHeight="1" thickBot="1">
      <c r="A465" s="290"/>
      <c r="B465" s="638"/>
      <c r="C465" s="302" t="s">
        <v>3896</v>
      </c>
      <c r="D465" s="302"/>
      <c r="E465" s="302" t="s">
        <v>970</v>
      </c>
      <c r="F465" s="692" t="s">
        <v>4087</v>
      </c>
      <c r="G465" s="497"/>
      <c r="H465" s="259" t="s">
        <v>4634</v>
      </c>
      <c r="I465" s="677" t="s">
        <v>4013</v>
      </c>
      <c r="J465" s="677" t="s">
        <v>4014</v>
      </c>
      <c r="K465" s="384"/>
      <c r="L465" s="384"/>
      <c r="M465" s="305"/>
      <c r="N465" s="296"/>
      <c r="O465" s="386"/>
      <c r="P465" s="612">
        <v>3953</v>
      </c>
      <c r="Q465" s="612">
        <f t="shared" si="115"/>
        <v>0</v>
      </c>
      <c r="R465" s="387">
        <v>3360</v>
      </c>
      <c r="S465" s="616">
        <f>O465*R465</f>
        <v>0</v>
      </c>
      <c r="T465" s="616">
        <f>Q465-S465</f>
        <v>0</v>
      </c>
      <c r="U465" s="617" t="e">
        <f>T465/Q465</f>
        <v>#DIV/0!</v>
      </c>
      <c r="V465" s="299"/>
      <c r="W465" s="299"/>
      <c r="X465" s="299"/>
      <c r="Y465" s="299"/>
      <c r="Z465" s="299"/>
      <c r="AA465" s="299"/>
      <c r="AB465" s="413">
        <v>5.0000000000000001E-3</v>
      </c>
      <c r="AC465" s="523">
        <f>O465*AB465</f>
        <v>0</v>
      </c>
      <c r="AD465" s="499" t="s">
        <v>5418</v>
      </c>
      <c r="AE465" s="489" t="s">
        <v>4088</v>
      </c>
      <c r="AF465" s="489" t="s">
        <v>970</v>
      </c>
      <c r="AG465" s="489"/>
    </row>
    <row r="466" spans="1:33" s="292" customFormat="1" ht="20.100000000000001" hidden="1" customHeight="1" thickBot="1">
      <c r="A466" s="290"/>
      <c r="B466" s="638"/>
      <c r="C466" s="301">
        <v>4573383082094</v>
      </c>
      <c r="D466" s="301" t="s">
        <v>3142</v>
      </c>
      <c r="E466" s="302" t="s">
        <v>1036</v>
      </c>
      <c r="F466" s="302" t="s">
        <v>3052</v>
      </c>
      <c r="G466" s="497"/>
      <c r="H466" s="259" t="s">
        <v>4724</v>
      </c>
      <c r="I466" s="259" t="s">
        <v>3050</v>
      </c>
      <c r="J466" s="343" t="s">
        <v>3051</v>
      </c>
      <c r="K466" s="525" t="s">
        <v>1037</v>
      </c>
      <c r="L466" s="525"/>
      <c r="M466" s="296"/>
      <c r="N466" s="296"/>
      <c r="O466" s="386"/>
      <c r="P466" s="297">
        <v>2588</v>
      </c>
      <c r="Q466" s="612">
        <f t="shared" si="115"/>
        <v>0</v>
      </c>
      <c r="R466" s="387">
        <v>2200</v>
      </c>
      <c r="S466" s="616">
        <f>O466*R466</f>
        <v>0</v>
      </c>
      <c r="T466" s="616">
        <f>Q466-S466</f>
        <v>0</v>
      </c>
      <c r="U466" s="617" t="e">
        <f>T466/Q466</f>
        <v>#DIV/0!</v>
      </c>
      <c r="V466" s="299"/>
      <c r="W466" s="299"/>
      <c r="X466" s="299"/>
      <c r="Y466" s="299"/>
      <c r="Z466" s="299"/>
      <c r="AA466" s="299"/>
      <c r="AB466" s="385">
        <v>0.39</v>
      </c>
      <c r="AC466" s="385">
        <f t="shared" ref="AC466:AC482" si="116">ROUND(O466*AB466,3)</f>
        <v>0</v>
      </c>
      <c r="AD466" s="499" t="s">
        <v>5419</v>
      </c>
      <c r="AE466" s="489" t="s">
        <v>3530</v>
      </c>
      <c r="AF466" s="489" t="s">
        <v>3029</v>
      </c>
      <c r="AG466" s="489" t="s">
        <v>3531</v>
      </c>
    </row>
    <row r="467" spans="1:33" s="292" customFormat="1" ht="24.75" hidden="1" customHeight="1" thickBot="1">
      <c r="A467" s="290"/>
      <c r="B467" s="638"/>
      <c r="C467" s="301">
        <v>4573383081950</v>
      </c>
      <c r="D467" s="301" t="s">
        <v>3122</v>
      </c>
      <c r="E467" s="302" t="s">
        <v>1036</v>
      </c>
      <c r="F467" s="302" t="s">
        <v>3062</v>
      </c>
      <c r="G467" s="497"/>
      <c r="H467" s="259" t="s">
        <v>5420</v>
      </c>
      <c r="I467" s="259" t="s">
        <v>1038</v>
      </c>
      <c r="J467" s="343" t="s">
        <v>1039</v>
      </c>
      <c r="K467" s="525" t="s">
        <v>1040</v>
      </c>
      <c r="L467" s="525"/>
      <c r="M467" s="296">
        <v>12</v>
      </c>
      <c r="N467" s="296">
        <v>12</v>
      </c>
      <c r="O467" s="386"/>
      <c r="P467" s="297">
        <v>2635</v>
      </c>
      <c r="Q467" s="612">
        <f t="shared" si="115"/>
        <v>0</v>
      </c>
      <c r="R467" s="387">
        <v>2240</v>
      </c>
      <c r="S467" s="616">
        <f t="shared" si="112"/>
        <v>0</v>
      </c>
      <c r="T467" s="616">
        <f t="shared" si="113"/>
        <v>0</v>
      </c>
      <c r="U467" s="617" t="e">
        <f t="shared" si="114"/>
        <v>#DIV/0!</v>
      </c>
      <c r="V467" s="299"/>
      <c r="W467" s="299"/>
      <c r="X467" s="299">
        <f t="shared" ref="X467" si="117">O467/M467</f>
        <v>0</v>
      </c>
      <c r="Y467" s="299">
        <f t="shared" ref="Y467:Y484" si="118">V467*X467</f>
        <v>0</v>
      </c>
      <c r="Z467" s="299">
        <f t="shared" ref="Z467:Z484" si="119">W467*X467</f>
        <v>0</v>
      </c>
      <c r="AA467" s="299" t="s">
        <v>1041</v>
      </c>
      <c r="AB467" s="535">
        <v>0.38600000000000001</v>
      </c>
      <c r="AC467" s="385">
        <f t="shared" si="116"/>
        <v>0</v>
      </c>
      <c r="AD467" s="499" t="s">
        <v>5421</v>
      </c>
      <c r="AE467" s="489" t="s">
        <v>3432</v>
      </c>
      <c r="AF467" s="489" t="s">
        <v>1043</v>
      </c>
      <c r="AG467" s="489" t="s">
        <v>1044</v>
      </c>
    </row>
    <row r="468" spans="1:33" s="292" customFormat="1" ht="19.5" hidden="1" customHeight="1" thickBot="1">
      <c r="A468" s="583"/>
      <c r="B468" s="638"/>
      <c r="C468" s="584">
        <v>4573383084005</v>
      </c>
      <c r="D468" s="585"/>
      <c r="E468" s="583" t="s">
        <v>1118</v>
      </c>
      <c r="F468" s="583" t="s">
        <v>6667</v>
      </c>
      <c r="G468" s="596"/>
      <c r="H468" s="586" t="s">
        <v>6764</v>
      </c>
      <c r="I468" s="586"/>
      <c r="J468" s="587"/>
      <c r="K468" s="588" t="s">
        <v>461</v>
      </c>
      <c r="L468" s="588"/>
      <c r="M468" s="589"/>
      <c r="N468" s="589"/>
      <c r="O468" s="386"/>
      <c r="P468" s="590">
        <v>5047</v>
      </c>
      <c r="Q468" s="591">
        <f t="shared" si="115"/>
        <v>0</v>
      </c>
      <c r="R468" s="593">
        <v>4290</v>
      </c>
      <c r="S468" s="594">
        <f t="shared" si="112"/>
        <v>0</v>
      </c>
      <c r="T468" s="738">
        <f t="shared" ref="T468" si="120">Q468-S468</f>
        <v>0</v>
      </c>
      <c r="U468" s="739" t="e">
        <f t="shared" ref="U468" si="121">T468/Q468</f>
        <v>#DIV/0!</v>
      </c>
      <c r="V468" s="592"/>
      <c r="W468" s="592"/>
      <c r="X468" s="592"/>
      <c r="Y468" s="592"/>
      <c r="Z468" s="592"/>
      <c r="AA468" s="592"/>
      <c r="AB468" s="581">
        <v>0.34499999999999997</v>
      </c>
      <c r="AC468" s="546">
        <f t="shared" ref="AC468:AC470" si="122">ROUND(O468*AB468,3)</f>
        <v>0</v>
      </c>
      <c r="AD468" s="582" t="s">
        <v>5422</v>
      </c>
      <c r="AE468" s="1007" t="s">
        <v>6727</v>
      </c>
      <c r="AF468" s="1032" t="s">
        <v>3029</v>
      </c>
      <c r="AG468" s="1032" t="s">
        <v>3536</v>
      </c>
    </row>
    <row r="469" spans="1:33" s="292" customFormat="1" ht="20.100000000000001" hidden="1" customHeight="1" thickBot="1">
      <c r="A469" s="290"/>
      <c r="B469" s="638"/>
      <c r="C469" s="224">
        <v>4573383083008</v>
      </c>
      <c r="D469" s="301"/>
      <c r="E469" s="290" t="s">
        <v>1118</v>
      </c>
      <c r="F469" s="619" t="s">
        <v>4219</v>
      </c>
      <c r="G469" s="703"/>
      <c r="H469" s="306" t="s">
        <v>5423</v>
      </c>
      <c r="I469" s="306" t="s">
        <v>5424</v>
      </c>
      <c r="J469" s="677" t="s">
        <v>4521</v>
      </c>
      <c r="K469" s="384" t="s">
        <v>1177</v>
      </c>
      <c r="L469" s="384"/>
      <c r="M469" s="296"/>
      <c r="N469" s="296"/>
      <c r="O469" s="681">
        <v>12</v>
      </c>
      <c r="P469" s="297">
        <v>8282</v>
      </c>
      <c r="Q469" s="612">
        <f t="shared" si="115"/>
        <v>99384</v>
      </c>
      <c r="R469" s="387">
        <v>7040</v>
      </c>
      <c r="S469" s="616">
        <f t="shared" ref="S469:S476" si="123">O469*R469</f>
        <v>84480</v>
      </c>
      <c r="T469" s="616">
        <f t="shared" ref="T469:T476" si="124">Q469-S469</f>
        <v>14904</v>
      </c>
      <c r="U469" s="389">
        <f t="shared" ref="U469:U476" si="125">T469/Q469</f>
        <v>0.14996377686549142</v>
      </c>
      <c r="V469" s="299"/>
      <c r="W469" s="299"/>
      <c r="X469" s="299"/>
      <c r="Y469" s="299"/>
      <c r="Z469" s="299"/>
      <c r="AA469" s="299"/>
      <c r="AB469" s="385">
        <v>0.20300000000000001</v>
      </c>
      <c r="AC469" s="546">
        <f t="shared" si="122"/>
        <v>2.4359999999999999</v>
      </c>
      <c r="AD469" s="499" t="s">
        <v>5425</v>
      </c>
      <c r="AE469" s="983" t="s">
        <v>6629</v>
      </c>
      <c r="AF469" s="968" t="s">
        <v>1036</v>
      </c>
      <c r="AG469" s="969" t="s">
        <v>4122</v>
      </c>
    </row>
    <row r="470" spans="1:33" s="292" customFormat="1" ht="20.100000000000001" hidden="1" customHeight="1" thickBot="1">
      <c r="A470" s="290"/>
      <c r="B470" s="638"/>
      <c r="C470" s="301">
        <v>4573383083107</v>
      </c>
      <c r="D470" s="301"/>
      <c r="E470" s="290" t="s">
        <v>1118</v>
      </c>
      <c r="F470" s="619" t="s">
        <v>4117</v>
      </c>
      <c r="G470" s="703"/>
      <c r="H470" s="295" t="s">
        <v>5426</v>
      </c>
      <c r="I470" s="295" t="s">
        <v>5427</v>
      </c>
      <c r="J470" s="740" t="s">
        <v>4522</v>
      </c>
      <c r="K470" s="620" t="s">
        <v>558</v>
      </c>
      <c r="L470" s="525"/>
      <c r="M470" s="296"/>
      <c r="N470" s="296"/>
      <c r="O470" s="681">
        <v>12</v>
      </c>
      <c r="P470" s="297">
        <v>10871</v>
      </c>
      <c r="Q470" s="612">
        <f t="shared" si="115"/>
        <v>130452</v>
      </c>
      <c r="R470" s="387">
        <v>9240</v>
      </c>
      <c r="S470" s="616">
        <f t="shared" si="123"/>
        <v>110880</v>
      </c>
      <c r="T470" s="616">
        <f t="shared" si="124"/>
        <v>19572</v>
      </c>
      <c r="U470" s="389">
        <f t="shared" si="125"/>
        <v>0.15003219575016097</v>
      </c>
      <c r="V470" s="299"/>
      <c r="W470" s="299"/>
      <c r="X470" s="299"/>
      <c r="Y470" s="299"/>
      <c r="Z470" s="299"/>
      <c r="AA470" s="299"/>
      <c r="AB470" s="385">
        <v>0.19900000000000001</v>
      </c>
      <c r="AC470" s="546">
        <f t="shared" si="122"/>
        <v>2.3879999999999999</v>
      </c>
      <c r="AD470" s="499" t="s">
        <v>5428</v>
      </c>
      <c r="AE470" s="489" t="s">
        <v>4503</v>
      </c>
      <c r="AF470" s="489" t="s">
        <v>1036</v>
      </c>
      <c r="AG470" s="489" t="s">
        <v>4122</v>
      </c>
    </row>
    <row r="471" spans="1:33" s="292" customFormat="1" ht="20.100000000000001" hidden="1" customHeight="1" thickBot="1">
      <c r="A471" s="290"/>
      <c r="B471" s="638"/>
      <c r="C471" s="301">
        <v>4573383083206</v>
      </c>
      <c r="D471" s="301"/>
      <c r="E471" s="290" t="s">
        <v>1118</v>
      </c>
      <c r="F471" s="619" t="s">
        <v>4118</v>
      </c>
      <c r="G471" s="703"/>
      <c r="H471" s="295" t="s">
        <v>5429</v>
      </c>
      <c r="I471" s="295" t="s">
        <v>5430</v>
      </c>
      <c r="J471" s="677" t="s">
        <v>4523</v>
      </c>
      <c r="K471" s="620" t="s">
        <v>558</v>
      </c>
      <c r="L471" s="525"/>
      <c r="M471" s="296"/>
      <c r="N471" s="296"/>
      <c r="O471" s="681">
        <v>12</v>
      </c>
      <c r="P471" s="297">
        <v>10871</v>
      </c>
      <c r="Q471" s="612">
        <f t="shared" si="115"/>
        <v>130452</v>
      </c>
      <c r="R471" s="387">
        <v>9240</v>
      </c>
      <c r="S471" s="616">
        <f t="shared" si="123"/>
        <v>110880</v>
      </c>
      <c r="T471" s="616">
        <f t="shared" si="124"/>
        <v>19572</v>
      </c>
      <c r="U471" s="389">
        <f t="shared" si="125"/>
        <v>0.15003219575016097</v>
      </c>
      <c r="V471" s="299"/>
      <c r="W471" s="299"/>
      <c r="X471" s="299"/>
      <c r="Y471" s="299"/>
      <c r="Z471" s="299"/>
      <c r="AA471" s="299"/>
      <c r="AB471" s="385">
        <v>0.14099999999999999</v>
      </c>
      <c r="AC471" s="385">
        <f t="shared" si="116"/>
        <v>1.6919999999999999</v>
      </c>
      <c r="AD471" s="499" t="s">
        <v>5431</v>
      </c>
      <c r="AE471" s="489" t="s">
        <v>4503</v>
      </c>
      <c r="AF471" s="489" t="s">
        <v>1036</v>
      </c>
      <c r="AG471" s="489" t="s">
        <v>4122</v>
      </c>
    </row>
    <row r="472" spans="1:33" s="292" customFormat="1" ht="20.100000000000001" hidden="1" customHeight="1" thickBot="1">
      <c r="A472" s="290"/>
      <c r="B472" s="638"/>
      <c r="C472" s="301">
        <v>4573383083305</v>
      </c>
      <c r="D472" s="301"/>
      <c r="E472" s="290" t="s">
        <v>1118</v>
      </c>
      <c r="F472" s="619" t="s">
        <v>4119</v>
      </c>
      <c r="G472" s="703"/>
      <c r="H472" s="295" t="s">
        <v>5432</v>
      </c>
      <c r="I472" s="295" t="s">
        <v>5433</v>
      </c>
      <c r="J472" s="677" t="s">
        <v>4524</v>
      </c>
      <c r="K472" s="620" t="s">
        <v>558</v>
      </c>
      <c r="L472" s="525"/>
      <c r="M472" s="296"/>
      <c r="N472" s="296"/>
      <c r="O472" s="681">
        <v>12</v>
      </c>
      <c r="P472" s="297">
        <v>8282</v>
      </c>
      <c r="Q472" s="612">
        <f t="shared" si="115"/>
        <v>99384</v>
      </c>
      <c r="R472" s="387">
        <v>7040</v>
      </c>
      <c r="S472" s="616">
        <f t="shared" si="123"/>
        <v>84480</v>
      </c>
      <c r="T472" s="616">
        <f t="shared" si="124"/>
        <v>14904</v>
      </c>
      <c r="U472" s="389">
        <f t="shared" si="125"/>
        <v>0.14996377686549142</v>
      </c>
      <c r="V472" s="299"/>
      <c r="W472" s="299"/>
      <c r="X472" s="299"/>
      <c r="Y472" s="299"/>
      <c r="Z472" s="299"/>
      <c r="AA472" s="299"/>
      <c r="AB472" s="385">
        <v>0.26700000000000002</v>
      </c>
      <c r="AC472" s="385">
        <f t="shared" si="116"/>
        <v>3.2040000000000002</v>
      </c>
      <c r="AD472" s="741" t="s">
        <v>5434</v>
      </c>
      <c r="AE472" s="489" t="s">
        <v>4503</v>
      </c>
      <c r="AF472" s="489" t="s">
        <v>1036</v>
      </c>
      <c r="AG472" s="489" t="s">
        <v>4122</v>
      </c>
    </row>
    <row r="473" spans="1:33" s="292" customFormat="1" ht="20.100000000000001" hidden="1" customHeight="1" thickBot="1">
      <c r="A473" s="290"/>
      <c r="B473" s="638"/>
      <c r="C473" s="301">
        <v>4573383083404</v>
      </c>
      <c r="D473" s="301"/>
      <c r="E473" s="290" t="s">
        <v>1118</v>
      </c>
      <c r="F473" s="619" t="s">
        <v>4120</v>
      </c>
      <c r="G473" s="703"/>
      <c r="H473" s="295" t="s">
        <v>5435</v>
      </c>
      <c r="I473" s="295" t="s">
        <v>5436</v>
      </c>
      <c r="J473" s="677" t="s">
        <v>4525</v>
      </c>
      <c r="K473" s="620" t="s">
        <v>753</v>
      </c>
      <c r="L473" s="525"/>
      <c r="M473" s="296"/>
      <c r="N473" s="296"/>
      <c r="O473" s="681">
        <v>24</v>
      </c>
      <c r="P473" s="297">
        <v>9382</v>
      </c>
      <c r="Q473" s="612">
        <f t="shared" si="115"/>
        <v>225168</v>
      </c>
      <c r="R473" s="387">
        <v>7975</v>
      </c>
      <c r="S473" s="616">
        <f t="shared" si="123"/>
        <v>191400</v>
      </c>
      <c r="T473" s="616">
        <f t="shared" si="124"/>
        <v>33768</v>
      </c>
      <c r="U473" s="389">
        <f t="shared" si="125"/>
        <v>0.14996802387550628</v>
      </c>
      <c r="V473" s="299"/>
      <c r="W473" s="299"/>
      <c r="X473" s="299"/>
      <c r="Y473" s="299"/>
      <c r="Z473" s="299"/>
      <c r="AA473" s="299"/>
      <c r="AB473" s="385">
        <v>0.16700000000000001</v>
      </c>
      <c r="AC473" s="385">
        <f t="shared" si="116"/>
        <v>4.008</v>
      </c>
      <c r="AD473" s="499" t="s">
        <v>3957</v>
      </c>
      <c r="AE473" s="489" t="s">
        <v>4504</v>
      </c>
      <c r="AF473" s="489" t="s">
        <v>1036</v>
      </c>
      <c r="AG473" s="489" t="s">
        <v>4122</v>
      </c>
    </row>
    <row r="474" spans="1:33" s="292" customFormat="1" ht="20.100000000000001" hidden="1" customHeight="1" thickBot="1">
      <c r="A474" s="296"/>
      <c r="B474" s="631"/>
      <c r="C474" s="301">
        <v>4573383082018</v>
      </c>
      <c r="D474" s="301" t="s">
        <v>3143</v>
      </c>
      <c r="E474" s="302" t="s">
        <v>1036</v>
      </c>
      <c r="F474" s="302" t="s">
        <v>1045</v>
      </c>
      <c r="G474" s="305" t="s">
        <v>5437</v>
      </c>
      <c r="H474" s="259" t="s">
        <v>5438</v>
      </c>
      <c r="I474" s="259" t="s">
        <v>1046</v>
      </c>
      <c r="J474" s="343" t="s">
        <v>1047</v>
      </c>
      <c r="K474" s="525" t="s">
        <v>269</v>
      </c>
      <c r="L474" s="525"/>
      <c r="M474" s="296"/>
      <c r="N474" s="296"/>
      <c r="O474" s="386">
        <v>0</v>
      </c>
      <c r="P474" s="297">
        <v>7765</v>
      </c>
      <c r="Q474" s="612">
        <f t="shared" si="115"/>
        <v>0</v>
      </c>
      <c r="R474" s="387">
        <v>6600</v>
      </c>
      <c r="S474" s="616">
        <f t="shared" si="123"/>
        <v>0</v>
      </c>
      <c r="T474" s="616">
        <f t="shared" si="124"/>
        <v>0</v>
      </c>
      <c r="U474" s="389" t="e">
        <f t="shared" si="125"/>
        <v>#DIV/0!</v>
      </c>
      <c r="V474" s="299"/>
      <c r="W474" s="299"/>
      <c r="X474" s="299"/>
      <c r="Y474" s="299"/>
      <c r="Z474" s="299"/>
      <c r="AA474" s="299"/>
      <c r="AB474" s="385">
        <v>0.32200000000000001</v>
      </c>
      <c r="AC474" s="385">
        <f t="shared" si="116"/>
        <v>0</v>
      </c>
      <c r="AD474" s="499" t="s">
        <v>4268</v>
      </c>
      <c r="AE474" s="489" t="s">
        <v>1048</v>
      </c>
      <c r="AF474" s="507" t="s">
        <v>1036</v>
      </c>
      <c r="AG474" s="489" t="s">
        <v>1049</v>
      </c>
    </row>
    <row r="475" spans="1:33" s="292" customFormat="1" ht="20.100000000000001" hidden="1" customHeight="1" thickBot="1">
      <c r="A475" s="296"/>
      <c r="B475" s="631"/>
      <c r="C475" s="301">
        <v>4573383082025</v>
      </c>
      <c r="D475" s="301" t="s">
        <v>3144</v>
      </c>
      <c r="E475" s="302" t="s">
        <v>1036</v>
      </c>
      <c r="F475" s="302" t="s">
        <v>1050</v>
      </c>
      <c r="G475" s="305" t="s">
        <v>5439</v>
      </c>
      <c r="H475" s="259" t="s">
        <v>5440</v>
      </c>
      <c r="I475" s="259" t="s">
        <v>1051</v>
      </c>
      <c r="J475" s="343" t="s">
        <v>1052</v>
      </c>
      <c r="K475" s="525" t="s">
        <v>558</v>
      </c>
      <c r="L475" s="525"/>
      <c r="M475" s="296"/>
      <c r="N475" s="296"/>
      <c r="O475" s="386">
        <v>0</v>
      </c>
      <c r="P475" s="297">
        <v>9576</v>
      </c>
      <c r="Q475" s="612">
        <f t="shared" si="115"/>
        <v>0</v>
      </c>
      <c r="R475" s="387">
        <v>8140</v>
      </c>
      <c r="S475" s="616">
        <f t="shared" si="123"/>
        <v>0</v>
      </c>
      <c r="T475" s="616">
        <f t="shared" si="124"/>
        <v>0</v>
      </c>
      <c r="U475" s="389" t="e">
        <f t="shared" si="125"/>
        <v>#DIV/0!</v>
      </c>
      <c r="V475" s="299"/>
      <c r="W475" s="299"/>
      <c r="X475" s="299"/>
      <c r="Y475" s="299"/>
      <c r="Z475" s="299"/>
      <c r="AA475" s="299"/>
      <c r="AB475" s="530">
        <v>0.157</v>
      </c>
      <c r="AC475" s="385">
        <f t="shared" si="116"/>
        <v>0</v>
      </c>
      <c r="AD475" s="499" t="s">
        <v>5441</v>
      </c>
      <c r="AE475" s="489" t="s">
        <v>1053</v>
      </c>
      <c r="AF475" s="507" t="s">
        <v>1036</v>
      </c>
      <c r="AG475" s="489" t="s">
        <v>1049</v>
      </c>
    </row>
    <row r="476" spans="1:33" s="292" customFormat="1" ht="20.100000000000001" hidden="1" customHeight="1" thickBot="1">
      <c r="A476" s="296"/>
      <c r="B476" s="631"/>
      <c r="C476" s="301">
        <v>4573383082032</v>
      </c>
      <c r="D476" s="301" t="s">
        <v>3145</v>
      </c>
      <c r="E476" s="302" t="s">
        <v>1036</v>
      </c>
      <c r="F476" s="302" t="s">
        <v>1054</v>
      </c>
      <c r="G476" s="305" t="s">
        <v>5442</v>
      </c>
      <c r="H476" s="613" t="s">
        <v>5443</v>
      </c>
      <c r="I476" s="295" t="s">
        <v>1055</v>
      </c>
      <c r="J476" s="519" t="s">
        <v>1056</v>
      </c>
      <c r="K476" s="525" t="s">
        <v>1057</v>
      </c>
      <c r="L476" s="525"/>
      <c r="M476" s="296"/>
      <c r="N476" s="296"/>
      <c r="O476" s="386">
        <v>18</v>
      </c>
      <c r="P476" s="297">
        <v>9576</v>
      </c>
      <c r="Q476" s="612">
        <f t="shared" si="115"/>
        <v>172368</v>
      </c>
      <c r="R476" s="387">
        <v>8140</v>
      </c>
      <c r="S476" s="616">
        <f t="shared" si="123"/>
        <v>146520</v>
      </c>
      <c r="T476" s="616">
        <f t="shared" si="124"/>
        <v>25848</v>
      </c>
      <c r="U476" s="389">
        <f t="shared" si="125"/>
        <v>0.14995822890559732</v>
      </c>
      <c r="V476" s="299"/>
      <c r="W476" s="299"/>
      <c r="X476" s="299"/>
      <c r="Y476" s="299"/>
      <c r="Z476" s="299"/>
      <c r="AA476" s="299"/>
      <c r="AB476" s="385">
        <v>0.30099999999999999</v>
      </c>
      <c r="AC476" s="385">
        <f t="shared" si="116"/>
        <v>5.4180000000000001</v>
      </c>
      <c r="AD476" s="499" t="s">
        <v>5444</v>
      </c>
      <c r="AE476" s="489" t="s">
        <v>1058</v>
      </c>
      <c r="AF476" s="507" t="s">
        <v>1036</v>
      </c>
      <c r="AG476" s="489" t="s">
        <v>1049</v>
      </c>
    </row>
    <row r="477" spans="1:33" s="292" customFormat="1" ht="20.100000000000001" hidden="1" customHeight="1" thickBot="1">
      <c r="A477" s="290"/>
      <c r="B477" s="638"/>
      <c r="C477" s="301">
        <v>4573383082148</v>
      </c>
      <c r="D477" s="301" t="s">
        <v>3123</v>
      </c>
      <c r="E477" s="302" t="s">
        <v>1036</v>
      </c>
      <c r="F477" s="302" t="s">
        <v>3063</v>
      </c>
      <c r="G477" s="305" t="s">
        <v>5445</v>
      </c>
      <c r="H477" s="613" t="s">
        <v>4719</v>
      </c>
      <c r="I477" s="613" t="s">
        <v>1059</v>
      </c>
      <c r="J477" s="677" t="s">
        <v>1060</v>
      </c>
      <c r="K477" s="295" t="s">
        <v>1061</v>
      </c>
      <c r="L477" s="295"/>
      <c r="M477" s="296"/>
      <c r="N477" s="296"/>
      <c r="O477" s="386"/>
      <c r="P477" s="297">
        <v>4982</v>
      </c>
      <c r="Q477" s="520">
        <f t="shared" si="115"/>
        <v>0</v>
      </c>
      <c r="R477" s="387">
        <v>4235</v>
      </c>
      <c r="S477" s="616">
        <f>O477*R477</f>
        <v>0</v>
      </c>
      <c r="T477" s="616">
        <f>Q477-S477</f>
        <v>0</v>
      </c>
      <c r="U477" s="617" t="e">
        <f>T477/Q477</f>
        <v>#DIV/0!</v>
      </c>
      <c r="V477" s="299"/>
      <c r="W477" s="299"/>
      <c r="X477" s="299"/>
      <c r="Y477" s="299"/>
      <c r="Z477" s="299"/>
      <c r="AA477" s="299"/>
      <c r="AB477" s="523">
        <v>0.31</v>
      </c>
      <c r="AC477" s="547">
        <f t="shared" si="116"/>
        <v>0</v>
      </c>
      <c r="AD477" s="499" t="s">
        <v>5446</v>
      </c>
      <c r="AE477" s="489" t="s">
        <v>3433</v>
      </c>
      <c r="AF477" s="489" t="s">
        <v>1043</v>
      </c>
      <c r="AG477" s="489" t="s">
        <v>1044</v>
      </c>
    </row>
    <row r="478" spans="1:33" s="292" customFormat="1" ht="20.100000000000001" hidden="1" customHeight="1" thickBot="1">
      <c r="A478" s="290"/>
      <c r="B478" s="638"/>
      <c r="C478" s="301">
        <v>4573383082155</v>
      </c>
      <c r="D478" s="301" t="s">
        <v>3124</v>
      </c>
      <c r="E478" s="302" t="s">
        <v>1036</v>
      </c>
      <c r="F478" s="302" t="s">
        <v>3064</v>
      </c>
      <c r="G478" s="305" t="s">
        <v>5447</v>
      </c>
      <c r="H478" s="613" t="s">
        <v>5448</v>
      </c>
      <c r="I478" s="613" t="s">
        <v>1069</v>
      </c>
      <c r="J478" s="677" t="s">
        <v>1064</v>
      </c>
      <c r="K478" s="295" t="s">
        <v>1061</v>
      </c>
      <c r="L478" s="295"/>
      <c r="M478" s="296"/>
      <c r="N478" s="296"/>
      <c r="O478" s="386"/>
      <c r="P478" s="297">
        <v>4982</v>
      </c>
      <c r="Q478" s="520">
        <f t="shared" si="115"/>
        <v>0</v>
      </c>
      <c r="R478" s="387">
        <v>4235</v>
      </c>
      <c r="S478" s="616">
        <f>O478*R478</f>
        <v>0</v>
      </c>
      <c r="T478" s="616">
        <f>Q478-S478</f>
        <v>0</v>
      </c>
      <c r="U478" s="617" t="e">
        <f>T478/Q478</f>
        <v>#DIV/0!</v>
      </c>
      <c r="V478" s="299"/>
      <c r="W478" s="299"/>
      <c r="X478" s="299"/>
      <c r="Y478" s="299"/>
      <c r="Z478" s="299"/>
      <c r="AA478" s="299"/>
      <c r="AB478" s="523">
        <v>0.31</v>
      </c>
      <c r="AC478" s="547">
        <f t="shared" si="116"/>
        <v>0</v>
      </c>
      <c r="AD478" s="499" t="s">
        <v>5449</v>
      </c>
      <c r="AE478" s="489" t="s">
        <v>3433</v>
      </c>
      <c r="AF478" s="489" t="s">
        <v>1043</v>
      </c>
      <c r="AG478" s="489" t="s">
        <v>1044</v>
      </c>
    </row>
    <row r="479" spans="1:33" s="292" customFormat="1" ht="20.100000000000001" hidden="1" customHeight="1" thickBot="1">
      <c r="A479" s="296"/>
      <c r="B479" s="631"/>
      <c r="C479" s="301">
        <v>4573383082162</v>
      </c>
      <c r="D479" s="301" t="s">
        <v>3125</v>
      </c>
      <c r="E479" s="302" t="s">
        <v>1036</v>
      </c>
      <c r="F479" s="302" t="s">
        <v>3065</v>
      </c>
      <c r="G479" s="305" t="s">
        <v>5450</v>
      </c>
      <c r="H479" s="613" t="s">
        <v>5451</v>
      </c>
      <c r="I479" s="613" t="s">
        <v>5452</v>
      </c>
      <c r="J479" s="677" t="s">
        <v>4015</v>
      </c>
      <c r="K479" s="295" t="s">
        <v>1061</v>
      </c>
      <c r="L479" s="295"/>
      <c r="M479" s="296"/>
      <c r="N479" s="296"/>
      <c r="O479" s="386"/>
      <c r="P479" s="297">
        <v>4982</v>
      </c>
      <c r="Q479" s="520">
        <f t="shared" si="115"/>
        <v>0</v>
      </c>
      <c r="R479" s="387">
        <v>4235</v>
      </c>
      <c r="S479" s="616">
        <f>O479*R479</f>
        <v>0</v>
      </c>
      <c r="T479" s="616">
        <f>Q479-S479</f>
        <v>0</v>
      </c>
      <c r="U479" s="617" t="e">
        <f>T479/Q479</f>
        <v>#DIV/0!</v>
      </c>
      <c r="V479" s="299"/>
      <c r="W479" s="299"/>
      <c r="X479" s="299"/>
      <c r="Y479" s="299"/>
      <c r="Z479" s="299"/>
      <c r="AA479" s="299"/>
      <c r="AB479" s="523">
        <v>0.31</v>
      </c>
      <c r="AC479" s="547">
        <f t="shared" si="116"/>
        <v>0</v>
      </c>
      <c r="AD479" s="690" t="s">
        <v>5453</v>
      </c>
      <c r="AE479" s="489" t="s">
        <v>3433</v>
      </c>
      <c r="AF479" s="489" t="s">
        <v>1043</v>
      </c>
      <c r="AG479" s="489" t="s">
        <v>1044</v>
      </c>
    </row>
    <row r="480" spans="1:33" s="292" customFormat="1" ht="20.100000000000001" hidden="1" customHeight="1" thickBot="1">
      <c r="A480" s="290"/>
      <c r="B480" s="638"/>
      <c r="C480" s="301">
        <v>4573383082179</v>
      </c>
      <c r="D480" s="301" t="s">
        <v>3126</v>
      </c>
      <c r="E480" s="302" t="s">
        <v>1036</v>
      </c>
      <c r="F480" s="302" t="s">
        <v>3066</v>
      </c>
      <c r="G480" s="305" t="s">
        <v>5454</v>
      </c>
      <c r="H480" s="613" t="s">
        <v>5455</v>
      </c>
      <c r="I480" s="613" t="s">
        <v>1065</v>
      </c>
      <c r="J480" s="677" t="s">
        <v>4016</v>
      </c>
      <c r="K480" s="295" t="s">
        <v>1061</v>
      </c>
      <c r="L480" s="295"/>
      <c r="M480" s="296"/>
      <c r="N480" s="296"/>
      <c r="O480" s="386">
        <v>12</v>
      </c>
      <c r="P480" s="297">
        <v>4982</v>
      </c>
      <c r="Q480" s="520">
        <f t="shared" si="115"/>
        <v>59784</v>
      </c>
      <c r="R480" s="387">
        <v>4235</v>
      </c>
      <c r="S480" s="616">
        <f>O480*R480</f>
        <v>50820</v>
      </c>
      <c r="T480" s="616">
        <f>Q480-S480</f>
        <v>8964</v>
      </c>
      <c r="U480" s="617">
        <f>T480/Q480</f>
        <v>0.14993978321959053</v>
      </c>
      <c r="V480" s="299"/>
      <c r="W480" s="299"/>
      <c r="X480" s="299"/>
      <c r="Y480" s="299"/>
      <c r="Z480" s="299"/>
      <c r="AA480" s="299"/>
      <c r="AB480" s="523">
        <v>0.31</v>
      </c>
      <c r="AC480" s="547">
        <f t="shared" si="116"/>
        <v>3.72</v>
      </c>
      <c r="AD480" s="499" t="s">
        <v>4269</v>
      </c>
      <c r="AE480" s="489" t="s">
        <v>3433</v>
      </c>
      <c r="AF480" s="489" t="s">
        <v>1043</v>
      </c>
      <c r="AG480" s="489" t="s">
        <v>1044</v>
      </c>
    </row>
    <row r="481" spans="1:33" s="292" customFormat="1" ht="20.100000000000001" hidden="1" customHeight="1" thickBot="1">
      <c r="A481" s="290"/>
      <c r="B481" s="638"/>
      <c r="C481" s="301">
        <v>4573383082186</v>
      </c>
      <c r="D481" s="301" t="s">
        <v>3127</v>
      </c>
      <c r="E481" s="302" t="s">
        <v>1036</v>
      </c>
      <c r="F481" s="302" t="s">
        <v>3067</v>
      </c>
      <c r="G481" s="305" t="s">
        <v>5456</v>
      </c>
      <c r="H481" s="613" t="s">
        <v>5457</v>
      </c>
      <c r="I481" s="613" t="s">
        <v>1067</v>
      </c>
      <c r="J481" s="677" t="s">
        <v>4017</v>
      </c>
      <c r="K481" s="295" t="s">
        <v>1061</v>
      </c>
      <c r="L481" s="295"/>
      <c r="M481" s="296"/>
      <c r="N481" s="296"/>
      <c r="O481" s="386"/>
      <c r="P481" s="297">
        <v>4982</v>
      </c>
      <c r="Q481" s="520">
        <f t="shared" si="115"/>
        <v>0</v>
      </c>
      <c r="R481" s="387">
        <v>4235</v>
      </c>
      <c r="S481" s="616">
        <f>O481*R481</f>
        <v>0</v>
      </c>
      <c r="T481" s="616">
        <f>Q481-S481</f>
        <v>0</v>
      </c>
      <c r="U481" s="617" t="e">
        <f>T481/Q481</f>
        <v>#DIV/0!</v>
      </c>
      <c r="V481" s="299"/>
      <c r="W481" s="299"/>
      <c r="X481" s="299"/>
      <c r="Y481" s="299"/>
      <c r="Z481" s="299"/>
      <c r="AA481" s="299"/>
      <c r="AB481" s="523">
        <v>0.31</v>
      </c>
      <c r="AC481" s="547">
        <f t="shared" si="116"/>
        <v>0</v>
      </c>
      <c r="AD481" s="690" t="s">
        <v>5458</v>
      </c>
      <c r="AE481" s="489" t="s">
        <v>3433</v>
      </c>
      <c r="AF481" s="489" t="s">
        <v>1043</v>
      </c>
      <c r="AG481" s="489" t="s">
        <v>1044</v>
      </c>
    </row>
    <row r="482" spans="1:33" s="673" customFormat="1" ht="20.100000000000001" hidden="1" customHeight="1" thickBot="1">
      <c r="A482" s="290"/>
      <c r="B482" s="638"/>
      <c r="C482" s="301">
        <v>4573383080526</v>
      </c>
      <c r="D482" s="301" t="s">
        <v>3146</v>
      </c>
      <c r="E482" s="302" t="s">
        <v>1070</v>
      </c>
      <c r="F482" s="302" t="s">
        <v>1071</v>
      </c>
      <c r="G482" s="710"/>
      <c r="H482" s="613" t="s">
        <v>1072</v>
      </c>
      <c r="I482" s="613" t="s">
        <v>1073</v>
      </c>
      <c r="J482" s="343" t="s">
        <v>1074</v>
      </c>
      <c r="K482" s="295" t="s">
        <v>1075</v>
      </c>
      <c r="L482" s="295"/>
      <c r="M482" s="296">
        <v>12</v>
      </c>
      <c r="N482" s="296">
        <v>12</v>
      </c>
      <c r="O482" s="386"/>
      <c r="P482" s="297">
        <v>23941</v>
      </c>
      <c r="Q482" s="520">
        <f t="shared" si="115"/>
        <v>0</v>
      </c>
      <c r="R482" s="387">
        <v>20350</v>
      </c>
      <c r="S482" s="616">
        <f t="shared" si="112"/>
        <v>0</v>
      </c>
      <c r="T482" s="616">
        <f t="shared" si="113"/>
        <v>0</v>
      </c>
      <c r="U482" s="617" t="e">
        <f t="shared" si="114"/>
        <v>#DIV/0!</v>
      </c>
      <c r="V482" s="299"/>
      <c r="W482" s="299"/>
      <c r="X482" s="299">
        <f>O482/M482</f>
        <v>0</v>
      </c>
      <c r="Y482" s="299">
        <f t="shared" si="118"/>
        <v>0</v>
      </c>
      <c r="Z482" s="299">
        <f t="shared" si="119"/>
        <v>0</v>
      </c>
      <c r="AA482" s="299" t="s">
        <v>1076</v>
      </c>
      <c r="AB482" s="548">
        <v>5.8000000000000003E-2</v>
      </c>
      <c r="AC482" s="547">
        <f t="shared" si="116"/>
        <v>0</v>
      </c>
      <c r="AD482" s="499" t="s">
        <v>4270</v>
      </c>
      <c r="AE482" s="489" t="s">
        <v>1077</v>
      </c>
      <c r="AF482" s="489" t="s">
        <v>1036</v>
      </c>
      <c r="AG482" s="489" t="s">
        <v>1049</v>
      </c>
    </row>
    <row r="483" spans="1:33" s="292" customFormat="1" ht="20.100000000000001" hidden="1" customHeight="1" thickBot="1">
      <c r="A483" s="290"/>
      <c r="B483" s="638"/>
      <c r="C483" s="301">
        <v>4573383081219</v>
      </c>
      <c r="D483" s="301" t="s">
        <v>3147</v>
      </c>
      <c r="E483" s="302" t="s">
        <v>1070</v>
      </c>
      <c r="F483" s="302" t="s">
        <v>1078</v>
      </c>
      <c r="G483" s="710"/>
      <c r="H483" s="613" t="s">
        <v>5459</v>
      </c>
      <c r="I483" s="613" t="s">
        <v>1079</v>
      </c>
      <c r="J483" s="614" t="s">
        <v>1080</v>
      </c>
      <c r="K483" s="295" t="s">
        <v>202</v>
      </c>
      <c r="L483" s="295"/>
      <c r="M483" s="296">
        <v>18</v>
      </c>
      <c r="N483" s="296">
        <v>18</v>
      </c>
      <c r="O483" s="386"/>
      <c r="P483" s="297">
        <v>2729</v>
      </c>
      <c r="Q483" s="520">
        <f t="shared" si="115"/>
        <v>0</v>
      </c>
      <c r="R483" s="387">
        <v>2320</v>
      </c>
      <c r="S483" s="616">
        <f t="shared" si="112"/>
        <v>0</v>
      </c>
      <c r="T483" s="616">
        <f t="shared" si="113"/>
        <v>0</v>
      </c>
      <c r="U483" s="617" t="e">
        <f t="shared" si="114"/>
        <v>#DIV/0!</v>
      </c>
      <c r="V483" s="299"/>
      <c r="W483" s="299"/>
      <c r="X483" s="299">
        <f>O483/M483</f>
        <v>0</v>
      </c>
      <c r="Y483" s="299">
        <f t="shared" si="118"/>
        <v>0</v>
      </c>
      <c r="Z483" s="299">
        <f t="shared" si="119"/>
        <v>0</v>
      </c>
      <c r="AA483" s="299"/>
      <c r="AB483" s="523">
        <v>0.433</v>
      </c>
      <c r="AC483" s="523">
        <f t="shared" ref="AC483:AC536" si="126">ROUND(O483*AB483,3)</f>
        <v>0</v>
      </c>
      <c r="AD483" s="499" t="s">
        <v>5460</v>
      </c>
      <c r="AE483" s="489" t="s">
        <v>1081</v>
      </c>
      <c r="AF483" s="489" t="s">
        <v>1043</v>
      </c>
      <c r="AG483" s="489" t="s">
        <v>1044</v>
      </c>
    </row>
    <row r="484" spans="1:33" s="292" customFormat="1" ht="20.100000000000001" hidden="1" customHeight="1" thickBot="1">
      <c r="A484" s="290"/>
      <c r="B484" s="638"/>
      <c r="C484" s="301">
        <v>4573383081226</v>
      </c>
      <c r="D484" s="301" t="s">
        <v>3148</v>
      </c>
      <c r="E484" s="302" t="s">
        <v>1070</v>
      </c>
      <c r="F484" s="302" t="s">
        <v>1082</v>
      </c>
      <c r="G484" s="710"/>
      <c r="H484" s="295" t="s">
        <v>5461</v>
      </c>
      <c r="I484" s="295" t="s">
        <v>1083</v>
      </c>
      <c r="J484" s="519" t="s">
        <v>1084</v>
      </c>
      <c r="K484" s="295" t="s">
        <v>205</v>
      </c>
      <c r="L484" s="295"/>
      <c r="M484" s="296">
        <v>18</v>
      </c>
      <c r="N484" s="296">
        <v>18</v>
      </c>
      <c r="O484" s="386"/>
      <c r="P484" s="297">
        <v>2729</v>
      </c>
      <c r="Q484" s="520">
        <f t="shared" si="115"/>
        <v>0</v>
      </c>
      <c r="R484" s="387">
        <v>2320</v>
      </c>
      <c r="S484" s="616">
        <f t="shared" si="112"/>
        <v>0</v>
      </c>
      <c r="T484" s="616">
        <f t="shared" si="113"/>
        <v>0</v>
      </c>
      <c r="U484" s="617" t="e">
        <f t="shared" si="114"/>
        <v>#DIV/0!</v>
      </c>
      <c r="V484" s="299"/>
      <c r="W484" s="299"/>
      <c r="X484" s="299">
        <f>O484/M484</f>
        <v>0</v>
      </c>
      <c r="Y484" s="299">
        <f t="shared" si="118"/>
        <v>0</v>
      </c>
      <c r="Z484" s="299">
        <f t="shared" si="119"/>
        <v>0</v>
      </c>
      <c r="AA484" s="299"/>
      <c r="AB484" s="523">
        <v>0.41299999999999998</v>
      </c>
      <c r="AC484" s="523">
        <f t="shared" si="126"/>
        <v>0</v>
      </c>
      <c r="AD484" s="499" t="s">
        <v>5462</v>
      </c>
      <c r="AE484" s="489" t="s">
        <v>1085</v>
      </c>
      <c r="AF484" s="489" t="s">
        <v>1043</v>
      </c>
      <c r="AG484" s="489" t="s">
        <v>1044</v>
      </c>
    </row>
    <row r="485" spans="1:33" s="292" customFormat="1" ht="20.25" hidden="1" customHeight="1" thickBot="1">
      <c r="A485" s="290"/>
      <c r="B485" s="638"/>
      <c r="C485" s="301">
        <v>4573383082070</v>
      </c>
      <c r="D485" s="301" t="s">
        <v>3140</v>
      </c>
      <c r="E485" s="302" t="s">
        <v>1036</v>
      </c>
      <c r="F485" s="302" t="s">
        <v>1088</v>
      </c>
      <c r="G485" s="497"/>
      <c r="H485" s="259" t="s">
        <v>5463</v>
      </c>
      <c r="I485" s="677" t="s">
        <v>4018</v>
      </c>
      <c r="J485" s="677" t="s">
        <v>4019</v>
      </c>
      <c r="K485" s="295" t="s">
        <v>202</v>
      </c>
      <c r="L485" s="295"/>
      <c r="M485" s="296"/>
      <c r="N485" s="296"/>
      <c r="O485" s="386"/>
      <c r="P485" s="297">
        <v>1882</v>
      </c>
      <c r="Q485" s="520">
        <f t="shared" si="115"/>
        <v>0</v>
      </c>
      <c r="R485" s="387">
        <v>1600</v>
      </c>
      <c r="S485" s="388">
        <f t="shared" si="112"/>
        <v>0</v>
      </c>
      <c r="T485" s="388">
        <f t="shared" si="113"/>
        <v>0</v>
      </c>
      <c r="U485" s="389" t="e">
        <f t="shared" si="114"/>
        <v>#DIV/0!</v>
      </c>
      <c r="V485" s="299"/>
      <c r="W485" s="299"/>
      <c r="X485" s="299"/>
      <c r="Y485" s="299"/>
      <c r="Z485" s="299"/>
      <c r="AA485" s="299"/>
      <c r="AB485" s="523">
        <v>0.38</v>
      </c>
      <c r="AC485" s="523">
        <f t="shared" si="126"/>
        <v>0</v>
      </c>
      <c r="AD485" s="499" t="s">
        <v>5464</v>
      </c>
      <c r="AE485" s="489" t="s">
        <v>4089</v>
      </c>
      <c r="AF485" s="489" t="s">
        <v>3029</v>
      </c>
      <c r="AG485" s="489" t="s">
        <v>3531</v>
      </c>
    </row>
    <row r="486" spans="1:33" s="292" customFormat="1" ht="20.100000000000001" hidden="1" customHeight="1" thickBot="1">
      <c r="A486" s="290"/>
      <c r="B486" s="638"/>
      <c r="C486" s="301">
        <v>4573383082087</v>
      </c>
      <c r="D486" s="301" t="s">
        <v>3141</v>
      </c>
      <c r="E486" s="302" t="s">
        <v>1036</v>
      </c>
      <c r="F486" s="302" t="s">
        <v>1089</v>
      </c>
      <c r="G486" s="497"/>
      <c r="H486" s="259" t="s">
        <v>4635</v>
      </c>
      <c r="I486" s="677" t="s">
        <v>4020</v>
      </c>
      <c r="J486" s="677" t="s">
        <v>4021</v>
      </c>
      <c r="K486" s="295" t="s">
        <v>205</v>
      </c>
      <c r="L486" s="295"/>
      <c r="M486" s="296"/>
      <c r="N486" s="296"/>
      <c r="O486" s="386"/>
      <c r="P486" s="297">
        <v>2588</v>
      </c>
      <c r="Q486" s="520">
        <f t="shared" si="115"/>
        <v>0</v>
      </c>
      <c r="R486" s="387">
        <v>2200</v>
      </c>
      <c r="S486" s="388">
        <f t="shared" ref="S486:S491" si="127">O486*R486</f>
        <v>0</v>
      </c>
      <c r="T486" s="388">
        <f t="shared" ref="T486:T491" si="128">Q486-S486</f>
        <v>0</v>
      </c>
      <c r="U486" s="389" t="e">
        <f>T486/Q486</f>
        <v>#DIV/0!</v>
      </c>
      <c r="V486" s="299"/>
      <c r="W486" s="299"/>
      <c r="X486" s="299"/>
      <c r="Y486" s="299"/>
      <c r="Z486" s="299"/>
      <c r="AA486" s="299"/>
      <c r="AB486" s="523">
        <v>0.36</v>
      </c>
      <c r="AC486" s="523">
        <f t="shared" si="126"/>
        <v>0</v>
      </c>
      <c r="AD486" s="499" t="s">
        <v>5464</v>
      </c>
      <c r="AE486" s="489" t="s">
        <v>4090</v>
      </c>
      <c r="AF486" s="489" t="s">
        <v>3029</v>
      </c>
      <c r="AG486" s="489" t="s">
        <v>4091</v>
      </c>
    </row>
    <row r="487" spans="1:33" s="292" customFormat="1" ht="20.100000000000001" hidden="1" customHeight="1" thickBot="1">
      <c r="A487" s="290"/>
      <c r="B487" s="638"/>
      <c r="C487" s="301">
        <v>4573383082124</v>
      </c>
      <c r="D487" s="301" t="s">
        <v>3199</v>
      </c>
      <c r="E487" s="302" t="s">
        <v>1036</v>
      </c>
      <c r="F487" s="302" t="s">
        <v>3434</v>
      </c>
      <c r="G487" s="497"/>
      <c r="H487" s="259" t="s">
        <v>5465</v>
      </c>
      <c r="I487" s="259" t="s">
        <v>3297</v>
      </c>
      <c r="J487" s="343" t="s">
        <v>3295</v>
      </c>
      <c r="K487" s="305" t="s">
        <v>1603</v>
      </c>
      <c r="L487" s="295"/>
      <c r="M487" s="296"/>
      <c r="N487" s="296"/>
      <c r="O487" s="386"/>
      <c r="P487" s="297">
        <v>4659</v>
      </c>
      <c r="Q487" s="520">
        <f t="shared" si="115"/>
        <v>0</v>
      </c>
      <c r="R487" s="387">
        <v>3960</v>
      </c>
      <c r="S487" s="388">
        <f t="shared" si="127"/>
        <v>0</v>
      </c>
      <c r="T487" s="388">
        <f t="shared" si="128"/>
        <v>0</v>
      </c>
      <c r="U487" s="389" t="e">
        <f t="shared" si="114"/>
        <v>#DIV/0!</v>
      </c>
      <c r="V487" s="299"/>
      <c r="W487" s="299"/>
      <c r="X487" s="299"/>
      <c r="Y487" s="299"/>
      <c r="Z487" s="299"/>
      <c r="AA487" s="299"/>
      <c r="AB487" s="385">
        <v>0.37</v>
      </c>
      <c r="AC487" s="385">
        <f t="shared" ref="AC487:AC492" si="129">ROUND(O487*AB487,3)</f>
        <v>0</v>
      </c>
      <c r="AD487" s="499" t="s">
        <v>5466</v>
      </c>
      <c r="AE487" s="489" t="s">
        <v>4092</v>
      </c>
      <c r="AF487" s="489" t="s">
        <v>1036</v>
      </c>
      <c r="AG487" s="489" t="s">
        <v>3536</v>
      </c>
    </row>
    <row r="488" spans="1:33" s="292" customFormat="1" ht="20.100000000000001" hidden="1" customHeight="1" thickBot="1">
      <c r="A488" s="290"/>
      <c r="B488" s="638"/>
      <c r="C488" s="301">
        <v>4573383081240</v>
      </c>
      <c r="D488" s="301" t="s">
        <v>3151</v>
      </c>
      <c r="E488" s="302" t="s">
        <v>1090</v>
      </c>
      <c r="F488" s="692" t="s">
        <v>4093</v>
      </c>
      <c r="G488" s="497"/>
      <c r="H488" s="259" t="s">
        <v>5467</v>
      </c>
      <c r="I488" s="677" t="s">
        <v>4022</v>
      </c>
      <c r="J488" s="677" t="s">
        <v>4023</v>
      </c>
      <c r="K488" s="295" t="s">
        <v>208</v>
      </c>
      <c r="L488" s="295"/>
      <c r="M488" s="296"/>
      <c r="N488" s="296"/>
      <c r="O488" s="386"/>
      <c r="P488" s="297">
        <v>5435</v>
      </c>
      <c r="Q488" s="520">
        <f t="shared" si="115"/>
        <v>0</v>
      </c>
      <c r="R488" s="387">
        <v>4620</v>
      </c>
      <c r="S488" s="388">
        <f t="shared" si="127"/>
        <v>0</v>
      </c>
      <c r="T488" s="388">
        <f t="shared" si="128"/>
        <v>0</v>
      </c>
      <c r="U488" s="389" t="e">
        <f>T488/Q488</f>
        <v>#DIV/0!</v>
      </c>
      <c r="V488" s="299"/>
      <c r="W488" s="299"/>
      <c r="X488" s="299"/>
      <c r="Y488" s="299"/>
      <c r="Z488" s="299"/>
      <c r="AA488" s="299"/>
      <c r="AB488" s="523">
        <v>1.0840000000000001</v>
      </c>
      <c r="AC488" s="523">
        <f t="shared" si="129"/>
        <v>0</v>
      </c>
      <c r="AD488" s="499" t="s">
        <v>5468</v>
      </c>
      <c r="AE488" s="489" t="s">
        <v>3530</v>
      </c>
      <c r="AF488" s="489" t="s">
        <v>3029</v>
      </c>
      <c r="AG488" s="489" t="s">
        <v>3531</v>
      </c>
    </row>
    <row r="489" spans="1:33" s="292" customFormat="1" ht="20.100000000000001" hidden="1" customHeight="1" thickBot="1">
      <c r="A489" s="290"/>
      <c r="B489" s="638"/>
      <c r="C489" s="301">
        <v>4573383082100</v>
      </c>
      <c r="D489" s="301" t="s">
        <v>3149</v>
      </c>
      <c r="E489" s="302" t="s">
        <v>1090</v>
      </c>
      <c r="F489" s="302" t="s">
        <v>1091</v>
      </c>
      <c r="G489" s="497"/>
      <c r="H489" s="259" t="s">
        <v>5469</v>
      </c>
      <c r="I489" s="677" t="s">
        <v>4018</v>
      </c>
      <c r="J489" s="677" t="s">
        <v>4019</v>
      </c>
      <c r="K489" s="295" t="s">
        <v>202</v>
      </c>
      <c r="L489" s="295"/>
      <c r="M489" s="296"/>
      <c r="N489" s="296"/>
      <c r="O489" s="386"/>
      <c r="P489" s="297">
        <v>5435</v>
      </c>
      <c r="Q489" s="520">
        <f t="shared" si="115"/>
        <v>0</v>
      </c>
      <c r="R489" s="387">
        <v>4620</v>
      </c>
      <c r="S489" s="388">
        <f t="shared" si="127"/>
        <v>0</v>
      </c>
      <c r="T489" s="388">
        <f t="shared" si="128"/>
        <v>0</v>
      </c>
      <c r="U489" s="389" t="e">
        <f>T489/Q489</f>
        <v>#DIV/0!</v>
      </c>
      <c r="V489" s="299"/>
      <c r="W489" s="299"/>
      <c r="X489" s="299"/>
      <c r="Y489" s="299"/>
      <c r="Z489" s="299"/>
      <c r="AA489" s="299"/>
      <c r="AB489" s="523">
        <v>1.0680000000000001</v>
      </c>
      <c r="AC489" s="523">
        <f t="shared" si="129"/>
        <v>0</v>
      </c>
      <c r="AD489" s="499" t="s">
        <v>5470</v>
      </c>
      <c r="AE489" s="489" t="s">
        <v>4089</v>
      </c>
      <c r="AF489" s="489" t="s">
        <v>3029</v>
      </c>
      <c r="AG489" s="489" t="s">
        <v>3531</v>
      </c>
    </row>
    <row r="490" spans="1:33" s="292" customFormat="1" ht="20.100000000000001" hidden="1" customHeight="1" thickBot="1">
      <c r="A490" s="290"/>
      <c r="B490" s="638"/>
      <c r="C490" s="224">
        <v>4573383082117</v>
      </c>
      <c r="D490" s="224" t="s">
        <v>3150</v>
      </c>
      <c r="E490" s="290" t="s">
        <v>1090</v>
      </c>
      <c r="F490" s="302" t="s">
        <v>1092</v>
      </c>
      <c r="G490" s="497"/>
      <c r="H490" s="259" t="s">
        <v>4636</v>
      </c>
      <c r="I490" s="677" t="s">
        <v>4020</v>
      </c>
      <c r="J490" s="677" t="s">
        <v>4021</v>
      </c>
      <c r="K490" s="295" t="s">
        <v>205</v>
      </c>
      <c r="L490" s="295"/>
      <c r="M490" s="296"/>
      <c r="N490" s="296"/>
      <c r="O490" s="386"/>
      <c r="P490" s="297">
        <v>5435</v>
      </c>
      <c r="Q490" s="520">
        <f t="shared" si="115"/>
        <v>0</v>
      </c>
      <c r="R490" s="387">
        <v>4620</v>
      </c>
      <c r="S490" s="388">
        <f t="shared" si="127"/>
        <v>0</v>
      </c>
      <c r="T490" s="388">
        <f t="shared" si="128"/>
        <v>0</v>
      </c>
      <c r="U490" s="389" t="e">
        <f>T490/Q490</f>
        <v>#DIV/0!</v>
      </c>
      <c r="V490" s="299"/>
      <c r="W490" s="299"/>
      <c r="X490" s="299"/>
      <c r="Y490" s="299"/>
      <c r="Z490" s="299"/>
      <c r="AA490" s="299"/>
      <c r="AB490" s="523">
        <v>1.0680000000000001</v>
      </c>
      <c r="AC490" s="523">
        <f t="shared" si="129"/>
        <v>0</v>
      </c>
      <c r="AD490" s="499" t="s">
        <v>5471</v>
      </c>
      <c r="AE490" s="489" t="s">
        <v>4090</v>
      </c>
      <c r="AF490" s="489" t="s">
        <v>3029</v>
      </c>
      <c r="AG490" s="489" t="s">
        <v>4091</v>
      </c>
    </row>
    <row r="491" spans="1:33" s="292" customFormat="1" ht="20.100000000000001" hidden="1" customHeight="1" thickBot="1">
      <c r="A491" s="290"/>
      <c r="B491" s="638"/>
      <c r="C491" s="224">
        <v>4573383082131</v>
      </c>
      <c r="D491" s="224" t="s">
        <v>3285</v>
      </c>
      <c r="E491" s="290" t="s">
        <v>1090</v>
      </c>
      <c r="F491" s="302" t="s">
        <v>3532</v>
      </c>
      <c r="G491" s="497"/>
      <c r="H491" s="259" t="s">
        <v>5472</v>
      </c>
      <c r="I491" s="259" t="s">
        <v>3296</v>
      </c>
      <c r="J491" s="343" t="s">
        <v>3294</v>
      </c>
      <c r="K491" s="295" t="s">
        <v>926</v>
      </c>
      <c r="L491" s="295"/>
      <c r="M491" s="296"/>
      <c r="N491" s="296"/>
      <c r="O491" s="386"/>
      <c r="P491" s="297">
        <v>12812</v>
      </c>
      <c r="Q491" s="520">
        <f t="shared" si="115"/>
        <v>0</v>
      </c>
      <c r="R491" s="387">
        <v>10890</v>
      </c>
      <c r="S491" s="388">
        <f t="shared" si="127"/>
        <v>0</v>
      </c>
      <c r="T491" s="388">
        <f t="shared" si="128"/>
        <v>0</v>
      </c>
      <c r="U491" s="389" t="e">
        <f>T491/Q491</f>
        <v>#DIV/0!</v>
      </c>
      <c r="V491" s="299"/>
      <c r="W491" s="299"/>
      <c r="X491" s="299"/>
      <c r="Y491" s="299"/>
      <c r="Z491" s="299"/>
      <c r="AA491" s="299"/>
      <c r="AB491" s="385">
        <v>1.0149999999999999</v>
      </c>
      <c r="AC491" s="385">
        <f t="shared" si="129"/>
        <v>0</v>
      </c>
      <c r="AD491" s="499" t="str">
        <f>AD487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491" s="489" t="s">
        <v>3535</v>
      </c>
      <c r="AF491" s="489" t="s">
        <v>1036</v>
      </c>
      <c r="AG491" s="489" t="s">
        <v>3536</v>
      </c>
    </row>
    <row r="492" spans="1:33" s="292" customFormat="1" ht="20.100000000000001" hidden="1" customHeight="1" thickBot="1">
      <c r="A492" s="296"/>
      <c r="B492" s="631"/>
      <c r="C492" s="224">
        <v>4573383080878</v>
      </c>
      <c r="D492" s="224" t="s">
        <v>3030</v>
      </c>
      <c r="E492" s="290" t="s">
        <v>1090</v>
      </c>
      <c r="F492" s="302" t="s">
        <v>1093</v>
      </c>
      <c r="G492" s="497"/>
      <c r="H492" s="259" t="s">
        <v>5473</v>
      </c>
      <c r="I492" s="259" t="s">
        <v>1038</v>
      </c>
      <c r="J492" s="343" t="s">
        <v>1039</v>
      </c>
      <c r="K492" s="295" t="s">
        <v>1094</v>
      </c>
      <c r="L492" s="295"/>
      <c r="M492" s="296">
        <v>6</v>
      </c>
      <c r="N492" s="296">
        <v>6</v>
      </c>
      <c r="O492" s="386"/>
      <c r="P492" s="297">
        <v>3953</v>
      </c>
      <c r="Q492" s="520">
        <f t="shared" si="115"/>
        <v>0</v>
      </c>
      <c r="R492" s="387">
        <v>3360</v>
      </c>
      <c r="S492" s="388">
        <f t="shared" si="112"/>
        <v>0</v>
      </c>
      <c r="T492" s="388">
        <f t="shared" si="113"/>
        <v>0</v>
      </c>
      <c r="U492" s="389" t="e">
        <f t="shared" si="114"/>
        <v>#DIV/0!</v>
      </c>
      <c r="V492" s="299"/>
      <c r="W492" s="299"/>
      <c r="X492" s="299">
        <f>O492/M492</f>
        <v>0</v>
      </c>
      <c r="Y492" s="299">
        <f>V492*X492</f>
        <v>0</v>
      </c>
      <c r="Z492" s="299">
        <f>W492*X492</f>
        <v>0</v>
      </c>
      <c r="AA492" s="299"/>
      <c r="AB492" s="531">
        <v>0.55000000000000004</v>
      </c>
      <c r="AC492" s="523">
        <f t="shared" si="129"/>
        <v>0</v>
      </c>
      <c r="AD492" s="499" t="s">
        <v>5474</v>
      </c>
      <c r="AE492" s="489" t="s">
        <v>1042</v>
      </c>
      <c r="AF492" s="489" t="s">
        <v>1043</v>
      </c>
      <c r="AG492" s="489" t="s">
        <v>1044</v>
      </c>
    </row>
    <row r="493" spans="1:33" s="292" customFormat="1" ht="20.100000000000001" hidden="1" customHeight="1" thickBot="1">
      <c r="A493" s="290"/>
      <c r="B493" s="638"/>
      <c r="C493" s="224">
        <v>4573383080953</v>
      </c>
      <c r="D493" s="224" t="s">
        <v>1095</v>
      </c>
      <c r="E493" s="290" t="s">
        <v>1090</v>
      </c>
      <c r="F493" s="302" t="s">
        <v>3745</v>
      </c>
      <c r="G493" s="497"/>
      <c r="H493" s="259" t="s">
        <v>4637</v>
      </c>
      <c r="I493" s="259" t="s">
        <v>1059</v>
      </c>
      <c r="J493" s="343" t="s">
        <v>1060</v>
      </c>
      <c r="K493" s="295" t="s">
        <v>515</v>
      </c>
      <c r="L493" s="295"/>
      <c r="M493" s="296">
        <v>6</v>
      </c>
      <c r="N493" s="296">
        <v>6</v>
      </c>
      <c r="O493" s="386"/>
      <c r="P493" s="297">
        <v>13588</v>
      </c>
      <c r="Q493" s="612">
        <f t="shared" si="115"/>
        <v>0</v>
      </c>
      <c r="R493" s="387">
        <v>11550</v>
      </c>
      <c r="S493" s="616">
        <f t="shared" ref="S493:S566" si="130">O493*R493</f>
        <v>0</v>
      </c>
      <c r="T493" s="616">
        <f t="shared" ref="T493:T566" si="131">Q493-S493</f>
        <v>0</v>
      </c>
      <c r="U493" s="389" t="e">
        <f t="shared" ref="U493:U566" si="132">T493/Q493</f>
        <v>#DIV/0!</v>
      </c>
      <c r="V493" s="299"/>
      <c r="W493" s="299"/>
      <c r="X493" s="299"/>
      <c r="Y493" s="299"/>
      <c r="Z493" s="299"/>
      <c r="AA493" s="299"/>
      <c r="AB493" s="385">
        <v>0.55000000000000004</v>
      </c>
      <c r="AC493" s="385">
        <f t="shared" si="126"/>
        <v>0</v>
      </c>
      <c r="AD493" s="499" t="s">
        <v>5446</v>
      </c>
      <c r="AE493" s="489" t="s">
        <v>3775</v>
      </c>
      <c r="AF493" s="489" t="s">
        <v>1043</v>
      </c>
      <c r="AG493" s="489" t="s">
        <v>1044</v>
      </c>
    </row>
    <row r="494" spans="1:33" s="292" customFormat="1" ht="20.100000000000001" hidden="1" customHeight="1" thickBot="1">
      <c r="A494" s="290"/>
      <c r="B494" s="638"/>
      <c r="C494" s="224">
        <v>4573383080960</v>
      </c>
      <c r="D494" s="224" t="s">
        <v>1096</v>
      </c>
      <c r="E494" s="290" t="s">
        <v>1090</v>
      </c>
      <c r="F494" s="302" t="s">
        <v>3746</v>
      </c>
      <c r="G494" s="497"/>
      <c r="H494" s="259" t="s">
        <v>4638</v>
      </c>
      <c r="I494" s="259" t="s">
        <v>1063</v>
      </c>
      <c r="J494" s="343" t="s">
        <v>1064</v>
      </c>
      <c r="K494" s="295" t="s">
        <v>515</v>
      </c>
      <c r="L494" s="295"/>
      <c r="M494" s="296">
        <v>6</v>
      </c>
      <c r="N494" s="296">
        <v>6</v>
      </c>
      <c r="O494" s="386"/>
      <c r="P494" s="297">
        <v>13588</v>
      </c>
      <c r="Q494" s="612">
        <f t="shared" si="115"/>
        <v>0</v>
      </c>
      <c r="R494" s="387">
        <v>11550</v>
      </c>
      <c r="S494" s="616">
        <f t="shared" si="130"/>
        <v>0</v>
      </c>
      <c r="T494" s="616">
        <f t="shared" si="131"/>
        <v>0</v>
      </c>
      <c r="U494" s="389" t="e">
        <f t="shared" si="132"/>
        <v>#DIV/0!</v>
      </c>
      <c r="V494" s="299"/>
      <c r="W494" s="299"/>
      <c r="X494" s="299"/>
      <c r="Y494" s="299"/>
      <c r="Z494" s="299"/>
      <c r="AA494" s="299"/>
      <c r="AB494" s="385">
        <v>0.55000000000000004</v>
      </c>
      <c r="AC494" s="385">
        <f t="shared" si="126"/>
        <v>0</v>
      </c>
      <c r="AD494" s="499" t="s">
        <v>5449</v>
      </c>
      <c r="AE494" s="489" t="s">
        <v>3534</v>
      </c>
      <c r="AF494" s="489" t="s">
        <v>1043</v>
      </c>
      <c r="AG494" s="489" t="s">
        <v>1044</v>
      </c>
    </row>
    <row r="495" spans="1:33" s="292" customFormat="1" ht="20.100000000000001" hidden="1" customHeight="1" thickBot="1">
      <c r="A495" s="290"/>
      <c r="B495" s="638"/>
      <c r="C495" s="224">
        <v>4573383080977</v>
      </c>
      <c r="D495" s="224" t="s">
        <v>1097</v>
      </c>
      <c r="E495" s="290" t="s">
        <v>1090</v>
      </c>
      <c r="F495" s="302" t="s">
        <v>3747</v>
      </c>
      <c r="G495" s="497"/>
      <c r="H495" s="259" t="s">
        <v>4639</v>
      </c>
      <c r="I495" s="259" t="s">
        <v>1098</v>
      </c>
      <c r="J495" s="343" t="s">
        <v>1099</v>
      </c>
      <c r="K495" s="295" t="s">
        <v>515</v>
      </c>
      <c r="L495" s="295"/>
      <c r="M495" s="296">
        <v>6</v>
      </c>
      <c r="N495" s="296">
        <v>6</v>
      </c>
      <c r="O495" s="386"/>
      <c r="P495" s="297">
        <v>13588</v>
      </c>
      <c r="Q495" s="612">
        <f t="shared" si="115"/>
        <v>0</v>
      </c>
      <c r="R495" s="387">
        <v>11550</v>
      </c>
      <c r="S495" s="616">
        <f t="shared" si="130"/>
        <v>0</v>
      </c>
      <c r="T495" s="616">
        <f t="shared" si="131"/>
        <v>0</v>
      </c>
      <c r="U495" s="389" t="e">
        <f t="shared" si="132"/>
        <v>#DIV/0!</v>
      </c>
      <c r="V495" s="299"/>
      <c r="W495" s="299"/>
      <c r="X495" s="299"/>
      <c r="Y495" s="299"/>
      <c r="Z495" s="299"/>
      <c r="AA495" s="299"/>
      <c r="AB495" s="385">
        <v>0.55000000000000004</v>
      </c>
      <c r="AC495" s="385">
        <f t="shared" si="126"/>
        <v>0</v>
      </c>
      <c r="AD495" s="499" t="s">
        <v>5453</v>
      </c>
      <c r="AE495" s="489" t="s">
        <v>3534</v>
      </c>
      <c r="AF495" s="489" t="s">
        <v>1043</v>
      </c>
      <c r="AG495" s="489" t="s">
        <v>1044</v>
      </c>
    </row>
    <row r="496" spans="1:33" s="292" customFormat="1" ht="20.100000000000001" hidden="1" customHeight="1" thickBot="1">
      <c r="A496" s="290"/>
      <c r="B496" s="638"/>
      <c r="C496" s="224">
        <v>4573383080984</v>
      </c>
      <c r="D496" s="224" t="s">
        <v>1100</v>
      </c>
      <c r="E496" s="290" t="s">
        <v>1090</v>
      </c>
      <c r="F496" s="302" t="s">
        <v>3748</v>
      </c>
      <c r="G496" s="497"/>
      <c r="H496" s="259" t="s">
        <v>4640</v>
      </c>
      <c r="I496" s="259" t="s">
        <v>1065</v>
      </c>
      <c r="J496" s="343" t="s">
        <v>1066</v>
      </c>
      <c r="K496" s="295" t="s">
        <v>515</v>
      </c>
      <c r="L496" s="295"/>
      <c r="M496" s="296">
        <v>6</v>
      </c>
      <c r="N496" s="296">
        <v>6</v>
      </c>
      <c r="O496" s="386"/>
      <c r="P496" s="297">
        <v>13588</v>
      </c>
      <c r="Q496" s="612">
        <f t="shared" si="115"/>
        <v>0</v>
      </c>
      <c r="R496" s="387">
        <v>11550</v>
      </c>
      <c r="S496" s="616">
        <f t="shared" si="130"/>
        <v>0</v>
      </c>
      <c r="T496" s="616">
        <f t="shared" si="131"/>
        <v>0</v>
      </c>
      <c r="U496" s="389" t="e">
        <f t="shared" si="132"/>
        <v>#DIV/0!</v>
      </c>
      <c r="V496" s="299"/>
      <c r="W496" s="299"/>
      <c r="X496" s="299"/>
      <c r="Y496" s="299"/>
      <c r="Z496" s="299"/>
      <c r="AA496" s="299"/>
      <c r="AB496" s="385">
        <v>0.55000000000000004</v>
      </c>
      <c r="AC496" s="385">
        <f t="shared" si="126"/>
        <v>0</v>
      </c>
      <c r="AD496" s="499" t="s">
        <v>4269</v>
      </c>
      <c r="AE496" s="489" t="s">
        <v>3534</v>
      </c>
      <c r="AF496" s="489" t="s">
        <v>1043</v>
      </c>
      <c r="AG496" s="489" t="s">
        <v>1044</v>
      </c>
    </row>
    <row r="497" spans="1:33" s="292" customFormat="1" ht="20.100000000000001" hidden="1" customHeight="1" thickBot="1">
      <c r="A497" s="290"/>
      <c r="B497" s="638"/>
      <c r="C497" s="224">
        <v>4573383080991</v>
      </c>
      <c r="D497" s="224" t="s">
        <v>1101</v>
      </c>
      <c r="E497" s="290" t="s">
        <v>1090</v>
      </c>
      <c r="F497" s="302" t="s">
        <v>3749</v>
      </c>
      <c r="G497" s="497"/>
      <c r="H497" s="259" t="s">
        <v>4641</v>
      </c>
      <c r="I497" s="259" t="s">
        <v>1067</v>
      </c>
      <c r="J497" s="343" t="s">
        <v>1068</v>
      </c>
      <c r="K497" s="295" t="s">
        <v>515</v>
      </c>
      <c r="L497" s="295"/>
      <c r="M497" s="296">
        <v>6</v>
      </c>
      <c r="N497" s="296">
        <v>6</v>
      </c>
      <c r="O497" s="386"/>
      <c r="P497" s="297">
        <v>13588</v>
      </c>
      <c r="Q497" s="612">
        <f t="shared" si="115"/>
        <v>0</v>
      </c>
      <c r="R497" s="387">
        <v>11550</v>
      </c>
      <c r="S497" s="616">
        <f t="shared" si="130"/>
        <v>0</v>
      </c>
      <c r="T497" s="616">
        <f t="shared" si="131"/>
        <v>0</v>
      </c>
      <c r="U497" s="389" t="e">
        <f t="shared" si="132"/>
        <v>#DIV/0!</v>
      </c>
      <c r="V497" s="299"/>
      <c r="W497" s="299"/>
      <c r="X497" s="299"/>
      <c r="Y497" s="299"/>
      <c r="Z497" s="299"/>
      <c r="AA497" s="299"/>
      <c r="AB497" s="385">
        <v>0.55000000000000004</v>
      </c>
      <c r="AC497" s="385">
        <f t="shared" si="126"/>
        <v>0</v>
      </c>
      <c r="AD497" s="499" t="s">
        <v>5458</v>
      </c>
      <c r="AE497" s="489" t="s">
        <v>3534</v>
      </c>
      <c r="AF497" s="489" t="s">
        <v>1043</v>
      </c>
      <c r="AG497" s="489" t="s">
        <v>1044</v>
      </c>
    </row>
    <row r="498" spans="1:33" s="292" customFormat="1" ht="20.100000000000001" hidden="1" customHeight="1" thickBot="1">
      <c r="A498" s="290"/>
      <c r="B498" s="638"/>
      <c r="C498" s="224" t="s">
        <v>1102</v>
      </c>
      <c r="D498" s="224"/>
      <c r="E498" s="290" t="s">
        <v>1090</v>
      </c>
      <c r="F498" s="302" t="s">
        <v>1102</v>
      </c>
      <c r="G498" s="497"/>
      <c r="H498" s="259" t="s">
        <v>5475</v>
      </c>
      <c r="I498" s="259" t="s">
        <v>1103</v>
      </c>
      <c r="J498" s="343" t="s">
        <v>1104</v>
      </c>
      <c r="K498" s="295" t="s">
        <v>493</v>
      </c>
      <c r="L498" s="295"/>
      <c r="M498" s="296">
        <v>4</v>
      </c>
      <c r="N498" s="296">
        <v>4</v>
      </c>
      <c r="O498" s="386"/>
      <c r="P498" s="297">
        <v>18296</v>
      </c>
      <c r="Q498" s="612">
        <f t="shared" si="115"/>
        <v>0</v>
      </c>
      <c r="R498" s="387">
        <v>15552</v>
      </c>
      <c r="S498" s="616">
        <f t="shared" si="130"/>
        <v>0</v>
      </c>
      <c r="T498" s="616">
        <f t="shared" si="131"/>
        <v>0</v>
      </c>
      <c r="U498" s="389" t="e">
        <f t="shared" si="132"/>
        <v>#DIV/0!</v>
      </c>
      <c r="V498" s="299"/>
      <c r="W498" s="299"/>
      <c r="X498" s="299"/>
      <c r="Y498" s="299"/>
      <c r="Z498" s="299"/>
      <c r="AA498" s="299"/>
      <c r="AB498" s="523"/>
      <c r="AC498" s="523">
        <f t="shared" si="126"/>
        <v>0</v>
      </c>
      <c r="AD498" s="499" t="s">
        <v>5476</v>
      </c>
      <c r="AE498" s="489" t="s">
        <v>1105</v>
      </c>
      <c r="AF498" s="489" t="s">
        <v>1043</v>
      </c>
      <c r="AG498" s="489" t="s">
        <v>1044</v>
      </c>
    </row>
    <row r="499" spans="1:33" s="292" customFormat="1" ht="20.100000000000001" hidden="1" customHeight="1" thickBot="1">
      <c r="A499" s="290"/>
      <c r="B499" s="638"/>
      <c r="C499" s="224" t="s">
        <v>1106</v>
      </c>
      <c r="D499" s="224"/>
      <c r="E499" s="290" t="s">
        <v>1090</v>
      </c>
      <c r="F499" s="302" t="s">
        <v>1106</v>
      </c>
      <c r="G499" s="497"/>
      <c r="H499" s="259" t="s">
        <v>5477</v>
      </c>
      <c r="I499" s="259" t="s">
        <v>1079</v>
      </c>
      <c r="J499" s="343" t="s">
        <v>1080</v>
      </c>
      <c r="K499" s="295" t="s">
        <v>202</v>
      </c>
      <c r="L499" s="295"/>
      <c r="M499" s="296">
        <v>4</v>
      </c>
      <c r="N499" s="296">
        <v>4</v>
      </c>
      <c r="O499" s="386"/>
      <c r="P499" s="297">
        <v>14118</v>
      </c>
      <c r="Q499" s="612">
        <f t="shared" si="115"/>
        <v>0</v>
      </c>
      <c r="R499" s="387">
        <v>12000</v>
      </c>
      <c r="S499" s="616">
        <f t="shared" si="130"/>
        <v>0</v>
      </c>
      <c r="T499" s="616">
        <f t="shared" si="131"/>
        <v>0</v>
      </c>
      <c r="U499" s="389" t="e">
        <f t="shared" si="132"/>
        <v>#DIV/0!</v>
      </c>
      <c r="V499" s="299"/>
      <c r="W499" s="299"/>
      <c r="X499" s="299"/>
      <c r="Y499" s="299"/>
      <c r="Z499" s="299"/>
      <c r="AA499" s="299"/>
      <c r="AB499" s="523"/>
      <c r="AC499" s="523">
        <f t="shared" si="126"/>
        <v>0</v>
      </c>
      <c r="AD499" s="499" t="s">
        <v>5460</v>
      </c>
      <c r="AE499" s="220" t="s">
        <v>1081</v>
      </c>
      <c r="AF499" s="220" t="s">
        <v>1043</v>
      </c>
      <c r="AG499" s="220" t="s">
        <v>1044</v>
      </c>
    </row>
    <row r="500" spans="1:33" s="292" customFormat="1" ht="20.100000000000001" hidden="1" customHeight="1" thickBot="1">
      <c r="A500" s="290"/>
      <c r="B500" s="638"/>
      <c r="C500" s="224" t="s">
        <v>1107</v>
      </c>
      <c r="D500" s="224"/>
      <c r="E500" s="290" t="s">
        <v>1090</v>
      </c>
      <c r="F500" s="302" t="s">
        <v>1107</v>
      </c>
      <c r="G500" s="497"/>
      <c r="H500" s="259" t="s">
        <v>5478</v>
      </c>
      <c r="I500" s="259" t="s">
        <v>1083</v>
      </c>
      <c r="J500" s="343" t="s">
        <v>1084</v>
      </c>
      <c r="K500" s="295" t="s">
        <v>205</v>
      </c>
      <c r="L500" s="295"/>
      <c r="M500" s="296">
        <v>4</v>
      </c>
      <c r="N500" s="296">
        <v>4</v>
      </c>
      <c r="O500" s="386"/>
      <c r="P500" s="297">
        <v>16471</v>
      </c>
      <c r="Q500" s="612">
        <f t="shared" si="115"/>
        <v>0</v>
      </c>
      <c r="R500" s="387">
        <v>14000</v>
      </c>
      <c r="S500" s="616">
        <f t="shared" si="130"/>
        <v>0</v>
      </c>
      <c r="T500" s="616">
        <f t="shared" si="131"/>
        <v>0</v>
      </c>
      <c r="U500" s="389" t="e">
        <f t="shared" si="132"/>
        <v>#DIV/0!</v>
      </c>
      <c r="V500" s="299"/>
      <c r="W500" s="299"/>
      <c r="X500" s="299"/>
      <c r="Y500" s="299"/>
      <c r="Z500" s="299"/>
      <c r="AA500" s="299"/>
      <c r="AB500" s="523"/>
      <c r="AC500" s="523">
        <f t="shared" si="126"/>
        <v>0</v>
      </c>
      <c r="AD500" s="499" t="s">
        <v>5462</v>
      </c>
      <c r="AE500" s="220" t="s">
        <v>1085</v>
      </c>
      <c r="AF500" s="220" t="s">
        <v>1043</v>
      </c>
      <c r="AG500" s="220" t="s">
        <v>1044</v>
      </c>
    </row>
    <row r="501" spans="1:33" s="292" customFormat="1" ht="20.100000000000001" hidden="1" customHeight="1" thickBot="1">
      <c r="A501" s="290"/>
      <c r="B501" s="638"/>
      <c r="C501" s="224" t="s">
        <v>1108</v>
      </c>
      <c r="D501" s="224"/>
      <c r="E501" s="290" t="s">
        <v>1090</v>
      </c>
      <c r="F501" s="302" t="s">
        <v>1108</v>
      </c>
      <c r="G501" s="497"/>
      <c r="H501" s="259" t="s">
        <v>5479</v>
      </c>
      <c r="I501" s="259" t="s">
        <v>1086</v>
      </c>
      <c r="J501" s="343" t="s">
        <v>1087</v>
      </c>
      <c r="K501" s="295" t="s">
        <v>205</v>
      </c>
      <c r="L501" s="295"/>
      <c r="M501" s="296">
        <v>4</v>
      </c>
      <c r="N501" s="296">
        <v>4</v>
      </c>
      <c r="O501" s="386"/>
      <c r="P501" s="297">
        <v>14118</v>
      </c>
      <c r="Q501" s="612">
        <f t="shared" si="115"/>
        <v>0</v>
      </c>
      <c r="R501" s="387">
        <v>12000</v>
      </c>
      <c r="S501" s="616">
        <f t="shared" si="130"/>
        <v>0</v>
      </c>
      <c r="T501" s="616">
        <f t="shared" si="131"/>
        <v>0</v>
      </c>
      <c r="U501" s="389" t="e">
        <f t="shared" si="132"/>
        <v>#DIV/0!</v>
      </c>
      <c r="V501" s="299"/>
      <c r="W501" s="299"/>
      <c r="X501" s="299"/>
      <c r="Y501" s="299"/>
      <c r="Z501" s="299"/>
      <c r="AA501" s="299"/>
      <c r="AB501" s="523"/>
      <c r="AC501" s="523">
        <f t="shared" si="126"/>
        <v>0</v>
      </c>
      <c r="AD501" s="499" t="s">
        <v>5480</v>
      </c>
      <c r="AE501" s="220" t="s">
        <v>1085</v>
      </c>
      <c r="AF501" s="220" t="s">
        <v>1043</v>
      </c>
      <c r="AG501" s="220" t="s">
        <v>1044</v>
      </c>
    </row>
    <row r="502" spans="1:33" s="292" customFormat="1" ht="20.100000000000001" hidden="1" customHeight="1" thickBot="1">
      <c r="A502" s="290"/>
      <c r="B502" s="638"/>
      <c r="C502" s="224" t="s">
        <v>1109</v>
      </c>
      <c r="D502" s="224"/>
      <c r="E502" s="290" t="s">
        <v>1090</v>
      </c>
      <c r="F502" s="290" t="s">
        <v>1110</v>
      </c>
      <c r="G502" s="305"/>
      <c r="H502" s="613" t="s">
        <v>5481</v>
      </c>
      <c r="I502" s="613"/>
      <c r="J502" s="519"/>
      <c r="K502" s="295" t="s">
        <v>1111</v>
      </c>
      <c r="L502" s="295"/>
      <c r="M502" s="296"/>
      <c r="N502" s="296"/>
      <c r="O502" s="386"/>
      <c r="P502" s="297">
        <v>3278</v>
      </c>
      <c r="Q502" s="520">
        <f t="shared" si="115"/>
        <v>0</v>
      </c>
      <c r="R502" s="298">
        <v>2786</v>
      </c>
      <c r="S502" s="388">
        <f t="shared" si="130"/>
        <v>0</v>
      </c>
      <c r="T502" s="388">
        <f t="shared" si="131"/>
        <v>0</v>
      </c>
      <c r="U502" s="389" t="e">
        <f t="shared" si="132"/>
        <v>#DIV/0!</v>
      </c>
      <c r="V502" s="299"/>
      <c r="W502" s="299"/>
      <c r="X502" s="299"/>
      <c r="Y502" s="299"/>
      <c r="Z502" s="299"/>
      <c r="AA502" s="299"/>
      <c r="AB502" s="523"/>
      <c r="AC502" s="523">
        <f t="shared" si="126"/>
        <v>0</v>
      </c>
      <c r="AD502" s="499" t="s">
        <v>5482</v>
      </c>
      <c r="AE502" s="220"/>
      <c r="AF502" s="220"/>
      <c r="AG502" s="220"/>
    </row>
    <row r="503" spans="1:33" s="292" customFormat="1" ht="34.5" hidden="1" customHeight="1" thickBot="1">
      <c r="A503" s="296"/>
      <c r="B503" s="631"/>
      <c r="C503" s="224"/>
      <c r="D503" s="224"/>
      <c r="E503" s="290" t="s">
        <v>1090</v>
      </c>
      <c r="F503" s="692" t="s">
        <v>4094</v>
      </c>
      <c r="G503" s="497"/>
      <c r="H503" s="259" t="s">
        <v>5483</v>
      </c>
      <c r="I503" s="259" t="s">
        <v>1112</v>
      </c>
      <c r="J503" s="343" t="s">
        <v>1113</v>
      </c>
      <c r="K503" s="295" t="s">
        <v>1057</v>
      </c>
      <c r="L503" s="295"/>
      <c r="M503" s="296"/>
      <c r="N503" s="296"/>
      <c r="O503" s="386"/>
      <c r="P503" s="297">
        <v>14559</v>
      </c>
      <c r="Q503" s="612">
        <f t="shared" si="115"/>
        <v>0</v>
      </c>
      <c r="R503" s="387">
        <v>12375</v>
      </c>
      <c r="S503" s="616">
        <f t="shared" ref="S503:S509" si="133">O503*R503</f>
        <v>0</v>
      </c>
      <c r="T503" s="616">
        <f t="shared" ref="T503:T509" si="134">Q503-S503</f>
        <v>0</v>
      </c>
      <c r="U503" s="617" t="e">
        <f t="shared" ref="U503:U509" si="135">T503/Q503</f>
        <v>#DIV/0!</v>
      </c>
      <c r="V503" s="299"/>
      <c r="W503" s="299"/>
      <c r="X503" s="299"/>
      <c r="Y503" s="299"/>
      <c r="Z503" s="299"/>
      <c r="AA503" s="299"/>
      <c r="AB503" s="385">
        <v>0.126</v>
      </c>
      <c r="AC503" s="385">
        <f t="shared" si="126"/>
        <v>0</v>
      </c>
      <c r="AD503" s="501" t="s">
        <v>4722</v>
      </c>
      <c r="AE503" s="489" t="s">
        <v>1114</v>
      </c>
      <c r="AF503" s="489" t="s">
        <v>1036</v>
      </c>
      <c r="AG503" s="489" t="s">
        <v>1044</v>
      </c>
    </row>
    <row r="504" spans="1:33" s="292" customFormat="1" ht="34.5" hidden="1" customHeight="1" thickBot="1">
      <c r="A504" s="589"/>
      <c r="B504" s="631"/>
      <c r="C504" s="584">
        <v>4573383084012</v>
      </c>
      <c r="D504" s="584"/>
      <c r="E504" s="290" t="s">
        <v>1090</v>
      </c>
      <c r="F504" s="742" t="s">
        <v>4718</v>
      </c>
      <c r="G504" s="595"/>
      <c r="H504" s="578" t="s">
        <v>6774</v>
      </c>
      <c r="I504" s="579"/>
      <c r="J504" s="743"/>
      <c r="K504" s="744" t="s">
        <v>461</v>
      </c>
      <c r="L504" s="745"/>
      <c r="M504" s="589"/>
      <c r="N504" s="589"/>
      <c r="O504" s="386"/>
      <c r="P504" s="746">
        <v>7635</v>
      </c>
      <c r="Q504" s="612">
        <f t="shared" si="115"/>
        <v>0</v>
      </c>
      <c r="R504" s="593">
        <v>6490</v>
      </c>
      <c r="S504" s="747">
        <f t="shared" si="133"/>
        <v>0</v>
      </c>
      <c r="T504" s="616">
        <f t="shared" ref="T504" si="136">Q504-S504</f>
        <v>0</v>
      </c>
      <c r="U504" s="617" t="e">
        <f t="shared" ref="U504" si="137">T504/Q504</f>
        <v>#DIV/0!</v>
      </c>
      <c r="V504" s="592"/>
      <c r="W504" s="592"/>
      <c r="X504" s="592"/>
      <c r="Y504" s="592"/>
      <c r="Z504" s="592"/>
      <c r="AA504" s="592"/>
      <c r="AB504" s="581">
        <v>0.53500000000000003</v>
      </c>
      <c r="AC504" s="385">
        <f t="shared" si="126"/>
        <v>0</v>
      </c>
      <c r="AD504" s="748" t="s">
        <v>5484</v>
      </c>
      <c r="AE504" s="1007" t="s">
        <v>6727</v>
      </c>
      <c r="AF504" s="1032" t="s">
        <v>3029</v>
      </c>
      <c r="AG504" s="1032" t="s">
        <v>3536</v>
      </c>
    </row>
    <row r="505" spans="1:33" s="292" customFormat="1" ht="34.5" hidden="1" customHeight="1" thickBot="1">
      <c r="A505" s="296"/>
      <c r="B505" s="631"/>
      <c r="C505" s="224">
        <v>4573383083503</v>
      </c>
      <c r="D505" s="224"/>
      <c r="E505" s="290" t="s">
        <v>1090</v>
      </c>
      <c r="F505" s="692" t="s">
        <v>6515</v>
      </c>
      <c r="G505" s="497"/>
      <c r="H505" s="259" t="s">
        <v>5485</v>
      </c>
      <c r="I505" s="259" t="s">
        <v>5486</v>
      </c>
      <c r="J505" s="677" t="s">
        <v>4521</v>
      </c>
      <c r="K505" s="613" t="s">
        <v>1177</v>
      </c>
      <c r="L505" s="295"/>
      <c r="M505" s="296"/>
      <c r="N505" s="296"/>
      <c r="O505" s="386"/>
      <c r="P505" s="297">
        <v>18118</v>
      </c>
      <c r="Q505" s="612">
        <f t="shared" si="115"/>
        <v>0</v>
      </c>
      <c r="R505" s="387">
        <v>15400</v>
      </c>
      <c r="S505" s="616">
        <f>O505*R505</f>
        <v>0</v>
      </c>
      <c r="T505" s="616">
        <f>Q505-S505</f>
        <v>0</v>
      </c>
      <c r="U505" s="617" t="e">
        <f>T505/Q505</f>
        <v>#DIV/0!</v>
      </c>
      <c r="V505" s="299"/>
      <c r="W505" s="299"/>
      <c r="X505" s="299"/>
      <c r="Y505" s="299"/>
      <c r="Z505" s="299"/>
      <c r="AA505" s="299"/>
      <c r="AB505" s="385">
        <v>0.20499999999999999</v>
      </c>
      <c r="AC505" s="385">
        <f t="shared" si="126"/>
        <v>0</v>
      </c>
      <c r="AD505" s="501" t="str">
        <f>AD469</f>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505" s="489" t="s">
        <v>4580</v>
      </c>
      <c r="AF505" s="489" t="s">
        <v>1036</v>
      </c>
      <c r="AG505" s="489" t="s">
        <v>4581</v>
      </c>
    </row>
    <row r="506" spans="1:33" s="292" customFormat="1" ht="20.100000000000001" hidden="1" customHeight="1" thickBot="1">
      <c r="A506" s="296"/>
      <c r="B506" s="631"/>
      <c r="C506" s="224">
        <v>4573383083602</v>
      </c>
      <c r="D506" s="224"/>
      <c r="E506" s="290" t="s">
        <v>1090</v>
      </c>
      <c r="F506" s="692" t="s">
        <v>4505</v>
      </c>
      <c r="G506" s="497"/>
      <c r="H506" s="259" t="s">
        <v>5487</v>
      </c>
      <c r="I506" s="259" t="s">
        <v>5488</v>
      </c>
      <c r="J506" s="740" t="s">
        <v>4522</v>
      </c>
      <c r="K506" s="613" t="s">
        <v>558</v>
      </c>
      <c r="L506" s="295"/>
      <c r="M506" s="296"/>
      <c r="N506" s="296"/>
      <c r="O506" s="386"/>
      <c r="P506" s="297">
        <v>22647</v>
      </c>
      <c r="Q506" s="612">
        <f t="shared" si="115"/>
        <v>0</v>
      </c>
      <c r="R506" s="387">
        <v>19250</v>
      </c>
      <c r="S506" s="616">
        <f t="shared" si="133"/>
        <v>0</v>
      </c>
      <c r="T506" s="616">
        <f t="shared" si="134"/>
        <v>0</v>
      </c>
      <c r="U506" s="617" t="e">
        <f t="shared" si="135"/>
        <v>#DIV/0!</v>
      </c>
      <c r="V506" s="299"/>
      <c r="W506" s="299"/>
      <c r="X506" s="299"/>
      <c r="Y506" s="299"/>
      <c r="Z506" s="299"/>
      <c r="AA506" s="299"/>
      <c r="AB506" s="385">
        <v>0.22500000000000001</v>
      </c>
      <c r="AC506" s="385">
        <f t="shared" si="126"/>
        <v>0</v>
      </c>
      <c r="AD506" s="501" t="str">
        <f>AD470</f>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506" s="489" t="s">
        <v>4503</v>
      </c>
      <c r="AF506" s="489" t="s">
        <v>1036</v>
      </c>
      <c r="AG506" s="489" t="s">
        <v>4122</v>
      </c>
    </row>
    <row r="507" spans="1:33" s="292" customFormat="1" ht="20.100000000000001" hidden="1" customHeight="1" thickBot="1">
      <c r="A507" s="296"/>
      <c r="B507" s="631"/>
      <c r="C507" s="224">
        <v>4573383083701</v>
      </c>
      <c r="D507" s="224"/>
      <c r="E507" s="290" t="s">
        <v>1090</v>
      </c>
      <c r="F507" s="692" t="s">
        <v>4506</v>
      </c>
      <c r="G507" s="497"/>
      <c r="H507" s="259" t="s">
        <v>5489</v>
      </c>
      <c r="I507" s="259" t="s">
        <v>5490</v>
      </c>
      <c r="J507" s="677" t="s">
        <v>4523</v>
      </c>
      <c r="K507" s="613" t="s">
        <v>558</v>
      </c>
      <c r="L507" s="295"/>
      <c r="M507" s="296"/>
      <c r="N507" s="296"/>
      <c r="O507" s="386"/>
      <c r="P507" s="297">
        <v>20706</v>
      </c>
      <c r="Q507" s="612">
        <f t="shared" si="115"/>
        <v>0</v>
      </c>
      <c r="R507" s="387">
        <v>17600</v>
      </c>
      <c r="S507" s="616">
        <f t="shared" si="133"/>
        <v>0</v>
      </c>
      <c r="T507" s="616">
        <f t="shared" si="134"/>
        <v>0</v>
      </c>
      <c r="U507" s="617" t="e">
        <f t="shared" si="135"/>
        <v>#DIV/0!</v>
      </c>
      <c r="V507" s="299"/>
      <c r="W507" s="299"/>
      <c r="X507" s="299"/>
      <c r="Y507" s="299"/>
      <c r="Z507" s="299"/>
      <c r="AA507" s="299"/>
      <c r="AB507" s="385">
        <v>0.215</v>
      </c>
      <c r="AC507" s="385">
        <f t="shared" si="126"/>
        <v>0</v>
      </c>
      <c r="AD507" s="501" t="str">
        <f>AD471</f>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507" s="489" t="s">
        <v>4503</v>
      </c>
      <c r="AF507" s="489" t="s">
        <v>1036</v>
      </c>
      <c r="AG507" s="489" t="s">
        <v>4122</v>
      </c>
    </row>
    <row r="508" spans="1:33" s="292" customFormat="1" ht="20.100000000000001" hidden="1" customHeight="1" thickBot="1">
      <c r="A508" s="296"/>
      <c r="B508" s="631"/>
      <c r="C508" s="224">
        <v>4573383083800</v>
      </c>
      <c r="D508" s="224"/>
      <c r="E508" s="290" t="s">
        <v>1090</v>
      </c>
      <c r="F508" s="692" t="s">
        <v>4507</v>
      </c>
      <c r="G508" s="497"/>
      <c r="H508" s="259" t="s">
        <v>5491</v>
      </c>
      <c r="I508" s="259" t="s">
        <v>5492</v>
      </c>
      <c r="J508" s="677" t="s">
        <v>4524</v>
      </c>
      <c r="K508" s="613" t="s">
        <v>558</v>
      </c>
      <c r="L508" s="295"/>
      <c r="M508" s="296"/>
      <c r="N508" s="296"/>
      <c r="O508" s="386"/>
      <c r="P508" s="297">
        <v>14235</v>
      </c>
      <c r="Q508" s="612">
        <f t="shared" si="115"/>
        <v>0</v>
      </c>
      <c r="R508" s="387">
        <v>12100</v>
      </c>
      <c r="S508" s="616">
        <f t="shared" si="133"/>
        <v>0</v>
      </c>
      <c r="T508" s="616">
        <f t="shared" si="134"/>
        <v>0</v>
      </c>
      <c r="U508" s="617" t="e">
        <f t="shared" si="135"/>
        <v>#DIV/0!</v>
      </c>
      <c r="V508" s="299"/>
      <c r="W508" s="299"/>
      <c r="X508" s="299"/>
      <c r="Y508" s="299"/>
      <c r="Z508" s="299"/>
      <c r="AA508" s="299"/>
      <c r="AB508" s="385">
        <v>0.20499999999999999</v>
      </c>
      <c r="AC508" s="385">
        <f t="shared" si="126"/>
        <v>0</v>
      </c>
      <c r="AD508" s="501" t="str">
        <f>AD472</f>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508" s="489" t="s">
        <v>4503</v>
      </c>
      <c r="AF508" s="489" t="s">
        <v>1036</v>
      </c>
      <c r="AG508" s="489" t="s">
        <v>4122</v>
      </c>
    </row>
    <row r="509" spans="1:33" s="292" customFormat="1" ht="20.100000000000001" hidden="1" customHeight="1" thickBot="1">
      <c r="A509" s="296"/>
      <c r="B509" s="631"/>
      <c r="C509" s="224">
        <v>4573383083909</v>
      </c>
      <c r="D509" s="224"/>
      <c r="E509" s="290" t="s">
        <v>1090</v>
      </c>
      <c r="F509" s="692" t="s">
        <v>4508</v>
      </c>
      <c r="G509" s="497"/>
      <c r="H509" s="259" t="s">
        <v>5493</v>
      </c>
      <c r="I509" s="259" t="s">
        <v>5494</v>
      </c>
      <c r="J509" s="677" t="s">
        <v>4525</v>
      </c>
      <c r="K509" s="613" t="s">
        <v>753</v>
      </c>
      <c r="L509" s="295"/>
      <c r="M509" s="296"/>
      <c r="N509" s="296"/>
      <c r="O509" s="386"/>
      <c r="P509" s="297">
        <v>12941</v>
      </c>
      <c r="Q509" s="612">
        <f t="shared" si="115"/>
        <v>0</v>
      </c>
      <c r="R509" s="387">
        <v>11000</v>
      </c>
      <c r="S509" s="616">
        <f t="shared" si="133"/>
        <v>0</v>
      </c>
      <c r="T509" s="616">
        <f t="shared" si="134"/>
        <v>0</v>
      </c>
      <c r="U509" s="617" t="e">
        <f t="shared" si="135"/>
        <v>#DIV/0!</v>
      </c>
      <c r="V509" s="299"/>
      <c r="W509" s="299"/>
      <c r="X509" s="299"/>
      <c r="Y509" s="299"/>
      <c r="Z509" s="299"/>
      <c r="AA509" s="299"/>
      <c r="AB509" s="385">
        <v>0.215</v>
      </c>
      <c r="AC509" s="385">
        <f t="shared" si="126"/>
        <v>0</v>
      </c>
      <c r="AD509" s="501" t="str">
        <f>AD473</f>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509" s="489" t="s">
        <v>4504</v>
      </c>
      <c r="AF509" s="489" t="s">
        <v>1036</v>
      </c>
      <c r="AG509" s="489" t="s">
        <v>4122</v>
      </c>
    </row>
    <row r="510" spans="1:33" s="292" customFormat="1" ht="20.100000000000001" hidden="1" customHeight="1" thickBot="1">
      <c r="A510" s="296"/>
      <c r="B510" s="631"/>
      <c r="C510" s="224">
        <v>4573383082049</v>
      </c>
      <c r="D510" s="224" t="s">
        <v>3152</v>
      </c>
      <c r="E510" s="302" t="s">
        <v>1090</v>
      </c>
      <c r="F510" s="302" t="s">
        <v>1115</v>
      </c>
      <c r="G510" s="497"/>
      <c r="H510" s="259" t="s">
        <v>5495</v>
      </c>
      <c r="I510" s="259" t="s">
        <v>1046</v>
      </c>
      <c r="J510" s="343" t="s">
        <v>1047</v>
      </c>
      <c r="K510" s="295" t="s">
        <v>49</v>
      </c>
      <c r="L510" s="295"/>
      <c r="M510" s="296"/>
      <c r="N510" s="296"/>
      <c r="O510" s="386"/>
      <c r="P510" s="297">
        <v>17471</v>
      </c>
      <c r="Q510" s="612">
        <f t="shared" si="115"/>
        <v>0</v>
      </c>
      <c r="R510" s="387">
        <v>14850</v>
      </c>
      <c r="S510" s="616">
        <f t="shared" si="130"/>
        <v>0</v>
      </c>
      <c r="T510" s="616">
        <f t="shared" ref="T510:T514" si="138">Q510-S510</f>
        <v>0</v>
      </c>
      <c r="U510" s="617" t="e">
        <f t="shared" ref="U510:U514" si="139">T510/Q510</f>
        <v>#DIV/0!</v>
      </c>
      <c r="V510" s="299"/>
      <c r="W510" s="299"/>
      <c r="X510" s="299"/>
      <c r="Y510" s="299"/>
      <c r="Z510" s="299"/>
      <c r="AA510" s="299"/>
      <c r="AB510" s="547">
        <v>0.32200000000000001</v>
      </c>
      <c r="AC510" s="523">
        <f t="shared" si="126"/>
        <v>0</v>
      </c>
      <c r="AD510" s="501" t="s">
        <v>5496</v>
      </c>
      <c r="AE510" s="489" t="s">
        <v>1048</v>
      </c>
      <c r="AF510" s="489">
        <v>0</v>
      </c>
      <c r="AG510" s="489" t="s">
        <v>1049</v>
      </c>
    </row>
    <row r="511" spans="1:33" s="292" customFormat="1" ht="18.75" hidden="1" customHeight="1" thickBot="1">
      <c r="A511" s="296"/>
      <c r="B511" s="631"/>
      <c r="C511" s="224">
        <v>4573383082056</v>
      </c>
      <c r="D511" s="224" t="s">
        <v>3153</v>
      </c>
      <c r="E511" s="302" t="s">
        <v>1090</v>
      </c>
      <c r="F511" s="302" t="s">
        <v>1116</v>
      </c>
      <c r="G511" s="497"/>
      <c r="H511" s="259" t="s">
        <v>5497</v>
      </c>
      <c r="I511" s="259" t="s">
        <v>1051</v>
      </c>
      <c r="J511" s="343" t="s">
        <v>1052</v>
      </c>
      <c r="K511" s="295" t="s">
        <v>162</v>
      </c>
      <c r="L511" s="295"/>
      <c r="M511" s="296"/>
      <c r="N511" s="296"/>
      <c r="O511" s="386"/>
      <c r="P511" s="297">
        <v>32353</v>
      </c>
      <c r="Q511" s="612">
        <f t="shared" si="115"/>
        <v>0</v>
      </c>
      <c r="R511" s="387">
        <v>27500</v>
      </c>
      <c r="S511" s="616">
        <f t="shared" si="130"/>
        <v>0</v>
      </c>
      <c r="T511" s="616">
        <f t="shared" si="138"/>
        <v>0</v>
      </c>
      <c r="U511" s="617" t="e">
        <f t="shared" si="139"/>
        <v>#DIV/0!</v>
      </c>
      <c r="V511" s="299"/>
      <c r="W511" s="299"/>
      <c r="X511" s="299"/>
      <c r="Y511" s="299"/>
      <c r="Z511" s="299"/>
      <c r="AA511" s="299"/>
      <c r="AB511" s="547">
        <v>0.13400000000000001</v>
      </c>
      <c r="AC511" s="523">
        <f t="shared" si="126"/>
        <v>0</v>
      </c>
      <c r="AD511" s="501" t="s">
        <v>5498</v>
      </c>
      <c r="AE511" s="489" t="s">
        <v>1053</v>
      </c>
      <c r="AF511" s="489">
        <v>0</v>
      </c>
      <c r="AG511" s="489" t="s">
        <v>1049</v>
      </c>
    </row>
    <row r="512" spans="1:33" s="292" customFormat="1" ht="20.100000000000001" hidden="1" customHeight="1" thickBot="1">
      <c r="A512" s="296"/>
      <c r="B512" s="631"/>
      <c r="C512" s="224">
        <v>4573383082063</v>
      </c>
      <c r="D512" s="224" t="s">
        <v>3154</v>
      </c>
      <c r="E512" s="302" t="s">
        <v>1090</v>
      </c>
      <c r="F512" s="302" t="s">
        <v>1117</v>
      </c>
      <c r="G512" s="497"/>
      <c r="H512" s="259" t="s">
        <v>5499</v>
      </c>
      <c r="I512" s="259" t="s">
        <v>1055</v>
      </c>
      <c r="J512" s="343" t="s">
        <v>1056</v>
      </c>
      <c r="K512" s="295" t="s">
        <v>674</v>
      </c>
      <c r="L512" s="295"/>
      <c r="M512" s="296"/>
      <c r="N512" s="296"/>
      <c r="O512" s="386">
        <v>6</v>
      </c>
      <c r="P512" s="297">
        <v>20706</v>
      </c>
      <c r="Q512" s="612">
        <f t="shared" si="115"/>
        <v>124236</v>
      </c>
      <c r="R512" s="387">
        <v>17600</v>
      </c>
      <c r="S512" s="616">
        <f t="shared" si="130"/>
        <v>105600</v>
      </c>
      <c r="T512" s="616">
        <f t="shared" si="138"/>
        <v>18636</v>
      </c>
      <c r="U512" s="617">
        <f t="shared" si="139"/>
        <v>0.15000482951801411</v>
      </c>
      <c r="V512" s="299"/>
      <c r="W512" s="299"/>
      <c r="X512" s="299"/>
      <c r="Y512" s="299"/>
      <c r="Z512" s="299"/>
      <c r="AA512" s="299"/>
      <c r="AB512" s="749">
        <v>0.34200000000000003</v>
      </c>
      <c r="AC512" s="523">
        <f t="shared" si="126"/>
        <v>2.052</v>
      </c>
      <c r="AD512" s="501" t="s">
        <v>5500</v>
      </c>
      <c r="AE512" s="489" t="s">
        <v>1058</v>
      </c>
      <c r="AF512" s="489" t="s">
        <v>1118</v>
      </c>
      <c r="AG512" s="489" t="s">
        <v>1049</v>
      </c>
    </row>
    <row r="513" spans="1:33" s="292" customFormat="1" ht="20.100000000000001" hidden="1" customHeight="1" thickBot="1">
      <c r="A513" s="296"/>
      <c r="B513" s="631"/>
      <c r="C513" s="224"/>
      <c r="D513" s="224"/>
      <c r="E513" s="302" t="s">
        <v>2518</v>
      </c>
      <c r="F513" s="302" t="s">
        <v>3538</v>
      </c>
      <c r="G513" s="497"/>
      <c r="H513" s="259" t="s">
        <v>5501</v>
      </c>
      <c r="I513" s="259" t="s">
        <v>3539</v>
      </c>
      <c r="J513" s="343" t="s">
        <v>4459</v>
      </c>
      <c r="K513" s="295" t="s">
        <v>3058</v>
      </c>
      <c r="L513" s="295"/>
      <c r="M513" s="296"/>
      <c r="N513" s="296"/>
      <c r="O513" s="386"/>
      <c r="P513" s="297">
        <v>1130</v>
      </c>
      <c r="Q513" s="612">
        <f t="shared" si="115"/>
        <v>0</v>
      </c>
      <c r="R513" s="387">
        <v>880</v>
      </c>
      <c r="S513" s="616">
        <f>O513*R513</f>
        <v>0</v>
      </c>
      <c r="T513" s="616">
        <f t="shared" si="138"/>
        <v>0</v>
      </c>
      <c r="U513" s="617" t="e">
        <f t="shared" si="139"/>
        <v>#DIV/0!</v>
      </c>
      <c r="V513" s="299"/>
      <c r="W513" s="299"/>
      <c r="X513" s="299"/>
      <c r="Y513" s="299"/>
      <c r="Z513" s="299"/>
      <c r="AA513" s="299"/>
      <c r="AB513" s="385">
        <v>0.03</v>
      </c>
      <c r="AC513" s="385">
        <f t="shared" si="126"/>
        <v>0</v>
      </c>
      <c r="AD513" s="501"/>
      <c r="AE513" s="489" t="s">
        <v>3537</v>
      </c>
      <c r="AF513" s="489" t="s">
        <v>1036</v>
      </c>
      <c r="AG513" s="489" t="s">
        <v>4457</v>
      </c>
    </row>
    <row r="514" spans="1:33" s="292" customFormat="1" ht="20.100000000000001" hidden="1" customHeight="1" thickBot="1">
      <c r="A514" s="296"/>
      <c r="B514" s="631"/>
      <c r="C514" s="224"/>
      <c r="D514" s="224"/>
      <c r="E514" s="302" t="s">
        <v>2518</v>
      </c>
      <c r="F514" s="302" t="s">
        <v>4458</v>
      </c>
      <c r="G514" s="497"/>
      <c r="H514" s="259" t="s">
        <v>5502</v>
      </c>
      <c r="I514" s="259" t="s">
        <v>4461</v>
      </c>
      <c r="J514" s="343" t="s">
        <v>4460</v>
      </c>
      <c r="K514" s="295" t="s">
        <v>3058</v>
      </c>
      <c r="L514" s="295"/>
      <c r="M514" s="296"/>
      <c r="N514" s="296"/>
      <c r="O514" s="386"/>
      <c r="P514" s="297">
        <v>1130</v>
      </c>
      <c r="Q514" s="612">
        <f t="shared" si="115"/>
        <v>0</v>
      </c>
      <c r="R514" s="387">
        <v>880</v>
      </c>
      <c r="S514" s="616">
        <f>O514*R514</f>
        <v>0</v>
      </c>
      <c r="T514" s="616">
        <f t="shared" si="138"/>
        <v>0</v>
      </c>
      <c r="U514" s="617" t="e">
        <f t="shared" si="139"/>
        <v>#DIV/0!</v>
      </c>
      <c r="V514" s="299"/>
      <c r="W514" s="299"/>
      <c r="X514" s="299"/>
      <c r="Y514" s="299"/>
      <c r="Z514" s="299"/>
      <c r="AA514" s="299"/>
      <c r="AB514" s="523">
        <v>0.03</v>
      </c>
      <c r="AC514" s="523">
        <f t="shared" si="126"/>
        <v>0</v>
      </c>
      <c r="AD514" s="501"/>
      <c r="AE514" s="489" t="s">
        <v>3537</v>
      </c>
      <c r="AF514" s="489" t="s">
        <v>1036</v>
      </c>
      <c r="AG514" s="489" t="s">
        <v>4457</v>
      </c>
    </row>
    <row r="515" spans="1:33" s="292" customFormat="1" ht="20.100000000000001" hidden="1" customHeight="1" thickBot="1">
      <c r="A515" s="296"/>
      <c r="B515" s="631"/>
      <c r="C515" s="303" t="s">
        <v>1119</v>
      </c>
      <c r="D515" s="303" t="s">
        <v>3185</v>
      </c>
      <c r="E515" s="290" t="s">
        <v>1120</v>
      </c>
      <c r="F515" s="302" t="s">
        <v>1121</v>
      </c>
      <c r="G515" s="497" t="s">
        <v>5503</v>
      </c>
      <c r="H515" s="259" t="s">
        <v>5504</v>
      </c>
      <c r="I515" s="259" t="s">
        <v>1122</v>
      </c>
      <c r="J515" s="343" t="s">
        <v>3762</v>
      </c>
      <c r="K515" s="306" t="s">
        <v>817</v>
      </c>
      <c r="L515" s="306"/>
      <c r="M515" s="305"/>
      <c r="N515" s="305"/>
      <c r="O515" s="386"/>
      <c r="P515" s="612">
        <v>3169</v>
      </c>
      <c r="Q515" s="612">
        <f t="shared" ref="Q515:Q568" si="140">O515*P515</f>
        <v>0</v>
      </c>
      <c r="R515" s="387">
        <v>2625</v>
      </c>
      <c r="S515" s="616">
        <f>O515*R515</f>
        <v>0</v>
      </c>
      <c r="T515" s="616">
        <f t="shared" si="131"/>
        <v>0</v>
      </c>
      <c r="U515" s="617" t="e">
        <f t="shared" si="132"/>
        <v>#DIV/0!</v>
      </c>
      <c r="V515" s="299"/>
      <c r="W515" s="299"/>
      <c r="X515" s="299"/>
      <c r="Y515" s="299"/>
      <c r="Z515" s="299"/>
      <c r="AA515" s="299" t="s">
        <v>1123</v>
      </c>
      <c r="AB515" s="523">
        <v>0.13400000000000001</v>
      </c>
      <c r="AC515" s="523">
        <f t="shared" si="126"/>
        <v>0</v>
      </c>
      <c r="AD515" s="501" t="s">
        <v>4655</v>
      </c>
      <c r="AE515" s="489"/>
      <c r="AF515" s="489" t="s">
        <v>5505</v>
      </c>
      <c r="AG515" s="489" t="s">
        <v>3766</v>
      </c>
    </row>
    <row r="516" spans="1:33" s="292" customFormat="1" ht="20.100000000000001" hidden="1" customHeight="1" thickBot="1">
      <c r="A516" s="290"/>
      <c r="B516" s="638"/>
      <c r="C516" s="303" t="s">
        <v>3186</v>
      </c>
      <c r="D516" s="303"/>
      <c r="E516" s="290" t="s">
        <v>1125</v>
      </c>
      <c r="F516" s="302" t="s">
        <v>1126</v>
      </c>
      <c r="G516" s="497"/>
      <c r="H516" s="259" t="s">
        <v>5506</v>
      </c>
      <c r="I516" s="259" t="s">
        <v>1127</v>
      </c>
      <c r="J516" s="343" t="s">
        <v>1128</v>
      </c>
      <c r="K516" s="306" t="s">
        <v>243</v>
      </c>
      <c r="L516" s="306"/>
      <c r="M516" s="305"/>
      <c r="N516" s="305"/>
      <c r="O516" s="386"/>
      <c r="P516" s="612">
        <v>6563</v>
      </c>
      <c r="Q516" s="612">
        <f t="shared" si="140"/>
        <v>0</v>
      </c>
      <c r="R516" s="387">
        <v>5250</v>
      </c>
      <c r="S516" s="616">
        <f>O516*R516</f>
        <v>0</v>
      </c>
      <c r="T516" s="616">
        <f>Q516-S516</f>
        <v>0</v>
      </c>
      <c r="U516" s="617" t="e">
        <f>T516/Q516</f>
        <v>#DIV/0!</v>
      </c>
      <c r="V516" s="299"/>
      <c r="W516" s="299"/>
      <c r="X516" s="299"/>
      <c r="Y516" s="299"/>
      <c r="Z516" s="299"/>
      <c r="AA516" s="299"/>
      <c r="AB516" s="547">
        <v>0.28799999999999998</v>
      </c>
      <c r="AC516" s="547">
        <f t="shared" si="126"/>
        <v>0</v>
      </c>
      <c r="AD516" s="1130" t="s">
        <v>6579</v>
      </c>
      <c r="AE516" s="489" t="s">
        <v>1129</v>
      </c>
      <c r="AF516" s="489" t="s">
        <v>1130</v>
      </c>
      <c r="AG516" s="489" t="s">
        <v>1124</v>
      </c>
    </row>
    <row r="517" spans="1:33" s="292" customFormat="1" ht="20.100000000000001" hidden="1" customHeight="1" thickBot="1">
      <c r="A517" s="296"/>
      <c r="B517" s="631"/>
      <c r="C517" s="303" t="s">
        <v>3187</v>
      </c>
      <c r="D517" s="303"/>
      <c r="E517" s="290" t="s">
        <v>1131</v>
      </c>
      <c r="F517" s="302" t="s">
        <v>1132</v>
      </c>
      <c r="G517" s="497"/>
      <c r="H517" s="390" t="s">
        <v>6520</v>
      </c>
      <c r="I517" s="259" t="s">
        <v>1127</v>
      </c>
      <c r="J517" s="343" t="s">
        <v>1128</v>
      </c>
      <c r="K517" s="306" t="s">
        <v>243</v>
      </c>
      <c r="L517" s="306"/>
      <c r="M517" s="296">
        <v>24</v>
      </c>
      <c r="N517" s="296">
        <v>24</v>
      </c>
      <c r="O517" s="386"/>
      <c r="P517" s="612">
        <v>15315</v>
      </c>
      <c r="Q517" s="612">
        <f t="shared" si="140"/>
        <v>0</v>
      </c>
      <c r="R517" s="387">
        <v>12250</v>
      </c>
      <c r="S517" s="616">
        <f>O517*R517</f>
        <v>0</v>
      </c>
      <c r="T517" s="616">
        <f>Q517-S517</f>
        <v>0</v>
      </c>
      <c r="U517" s="617" t="e">
        <f>T517/Q517</f>
        <v>#DIV/0!</v>
      </c>
      <c r="V517" s="299">
        <f>ROUND(0.335*0.485*0.25,3)</f>
        <v>4.1000000000000002E-2</v>
      </c>
      <c r="W517" s="299">
        <v>17.75</v>
      </c>
      <c r="X517" s="299">
        <f>O517/M517</f>
        <v>0</v>
      </c>
      <c r="Y517" s="299">
        <f>V517*X517</f>
        <v>0</v>
      </c>
      <c r="Z517" s="299">
        <f>W517*X517</f>
        <v>0</v>
      </c>
      <c r="AA517" s="299"/>
      <c r="AB517" s="523">
        <v>0.7</v>
      </c>
      <c r="AC517" s="523">
        <f t="shared" si="126"/>
        <v>0</v>
      </c>
      <c r="AD517" s="1131"/>
      <c r="AE517" s="489" t="s">
        <v>1129</v>
      </c>
      <c r="AF517" s="489" t="s">
        <v>1130</v>
      </c>
      <c r="AG517" s="489" t="s">
        <v>1124</v>
      </c>
    </row>
    <row r="518" spans="1:33" s="292" customFormat="1" ht="20.100000000000001" hidden="1" customHeight="1" thickBot="1">
      <c r="A518" s="296"/>
      <c r="B518" s="631"/>
      <c r="C518" s="303" t="s">
        <v>1133</v>
      </c>
      <c r="D518" s="303"/>
      <c r="E518" s="290" t="s">
        <v>1134</v>
      </c>
      <c r="F518" s="302" t="s">
        <v>1135</v>
      </c>
      <c r="G518" s="497" t="s">
        <v>5507</v>
      </c>
      <c r="H518" s="259" t="s">
        <v>4642</v>
      </c>
      <c r="I518" s="259" t="s">
        <v>1136</v>
      </c>
      <c r="J518" s="343" t="s">
        <v>1137</v>
      </c>
      <c r="K518" s="306" t="s">
        <v>1155</v>
      </c>
      <c r="L518" s="306"/>
      <c r="M518" s="296">
        <v>50</v>
      </c>
      <c r="N518" s="296">
        <v>50</v>
      </c>
      <c r="O518" s="386">
        <v>200</v>
      </c>
      <c r="P518" s="612">
        <v>4500</v>
      </c>
      <c r="Q518" s="612">
        <f t="shared" si="140"/>
        <v>900000</v>
      </c>
      <c r="R518" s="550">
        <v>3600</v>
      </c>
      <c r="S518" s="616">
        <f t="shared" si="130"/>
        <v>720000</v>
      </c>
      <c r="T518" s="616">
        <f t="shared" si="131"/>
        <v>180000</v>
      </c>
      <c r="U518" s="617">
        <f t="shared" si="132"/>
        <v>0.2</v>
      </c>
      <c r="V518" s="299">
        <f>ROUND(0.56*0.24*0.32,3)</f>
        <v>4.2999999999999997E-2</v>
      </c>
      <c r="W518" s="299">
        <v>14.2</v>
      </c>
      <c r="X518" s="299">
        <f>O518/M518</f>
        <v>4</v>
      </c>
      <c r="Y518" s="299">
        <f>V518*X518</f>
        <v>0.17199999999999999</v>
      </c>
      <c r="Z518" s="299">
        <f>W518*X518</f>
        <v>56.8</v>
      </c>
      <c r="AA518" s="299"/>
      <c r="AB518" s="524">
        <v>0.27500000000000002</v>
      </c>
      <c r="AC518" s="523">
        <f t="shared" si="126"/>
        <v>55</v>
      </c>
      <c r="AD518" s="501" t="s">
        <v>4656</v>
      </c>
      <c r="AE518" s="489" t="s">
        <v>3818</v>
      </c>
      <c r="AF518" s="489" t="s">
        <v>1149</v>
      </c>
      <c r="AG518" s="489" t="s">
        <v>1140</v>
      </c>
    </row>
    <row r="519" spans="1:33" s="292" customFormat="1" ht="20.100000000000001" hidden="1" customHeight="1" thickBot="1">
      <c r="A519" s="296"/>
      <c r="B519" s="631"/>
      <c r="C519" s="303" t="s">
        <v>3196</v>
      </c>
      <c r="D519" s="303"/>
      <c r="E519" s="290" t="s">
        <v>1134</v>
      </c>
      <c r="F519" s="302" t="s">
        <v>1141</v>
      </c>
      <c r="G519" s="497" t="s">
        <v>5508</v>
      </c>
      <c r="H519" s="259" t="s">
        <v>5509</v>
      </c>
      <c r="I519" s="259" t="s">
        <v>1142</v>
      </c>
      <c r="J519" s="343" t="s">
        <v>1143</v>
      </c>
      <c r="K519" s="306" t="s">
        <v>269</v>
      </c>
      <c r="L519" s="306"/>
      <c r="M519" s="296">
        <v>35</v>
      </c>
      <c r="N519" s="296">
        <v>35</v>
      </c>
      <c r="O519" s="386"/>
      <c r="P519" s="612">
        <v>3150</v>
      </c>
      <c r="Q519" s="612">
        <f t="shared" si="140"/>
        <v>0</v>
      </c>
      <c r="R519" s="550">
        <v>2520</v>
      </c>
      <c r="S519" s="616">
        <f t="shared" si="130"/>
        <v>0</v>
      </c>
      <c r="T519" s="616">
        <f t="shared" si="131"/>
        <v>0</v>
      </c>
      <c r="U519" s="617" t="e">
        <f t="shared" si="132"/>
        <v>#DIV/0!</v>
      </c>
      <c r="V519" s="299">
        <f>ROUND(0.21*0.31*0.18,3)</f>
        <v>1.2E-2</v>
      </c>
      <c r="W519" s="299">
        <v>5</v>
      </c>
      <c r="X519" s="299">
        <f>O519/M519</f>
        <v>0</v>
      </c>
      <c r="Y519" s="299">
        <f>V519*X519</f>
        <v>0</v>
      </c>
      <c r="Z519" s="299">
        <f>W519*X519</f>
        <v>0</v>
      </c>
      <c r="AA519" s="299"/>
      <c r="AB519" s="296">
        <v>0.114</v>
      </c>
      <c r="AC519" s="523">
        <f t="shared" si="126"/>
        <v>0</v>
      </c>
      <c r="AD519" s="501" t="s">
        <v>5510</v>
      </c>
      <c r="AE519" s="750" t="s">
        <v>4095</v>
      </c>
      <c r="AF519" s="489" t="s">
        <v>4096</v>
      </c>
      <c r="AG519" s="489" t="s">
        <v>1144</v>
      </c>
    </row>
    <row r="520" spans="1:33" s="292" customFormat="1" ht="20.100000000000001" hidden="1" customHeight="1" thickBot="1">
      <c r="A520" s="296"/>
      <c r="B520" s="631"/>
      <c r="C520" s="303" t="s">
        <v>3188</v>
      </c>
      <c r="D520" s="303"/>
      <c r="E520" s="290" t="s">
        <v>1134</v>
      </c>
      <c r="F520" s="302" t="s">
        <v>1145</v>
      </c>
      <c r="G520" s="497" t="s">
        <v>5511</v>
      </c>
      <c r="H520" s="259" t="s">
        <v>5512</v>
      </c>
      <c r="I520" s="259" t="s">
        <v>1146</v>
      </c>
      <c r="J520" s="343" t="s">
        <v>1147</v>
      </c>
      <c r="K520" s="306" t="s">
        <v>558</v>
      </c>
      <c r="L520" s="306"/>
      <c r="M520" s="296">
        <v>63</v>
      </c>
      <c r="N520" s="296">
        <v>63</v>
      </c>
      <c r="O520" s="386"/>
      <c r="P520" s="520">
        <v>4500</v>
      </c>
      <c r="Q520" s="520">
        <f t="shared" si="140"/>
        <v>0</v>
      </c>
      <c r="R520" s="550">
        <v>3600</v>
      </c>
      <c r="S520" s="388">
        <f t="shared" si="130"/>
        <v>0</v>
      </c>
      <c r="T520" s="388">
        <f t="shared" si="131"/>
        <v>0</v>
      </c>
      <c r="U520" s="389" t="e">
        <f t="shared" si="132"/>
        <v>#DIV/0!</v>
      </c>
      <c r="V520" s="299">
        <f>ROUND(0.26*0.35*0.16,3)</f>
        <v>1.4999999999999999E-2</v>
      </c>
      <c r="W520" s="299"/>
      <c r="X520" s="299">
        <f>O520/M520</f>
        <v>0</v>
      </c>
      <c r="Y520" s="299">
        <f>V520*X520</f>
        <v>0</v>
      </c>
      <c r="Z520" s="299">
        <f>W520*X520</f>
        <v>0</v>
      </c>
      <c r="AA520" s="299"/>
      <c r="AB520" s="549">
        <v>9.2999999999999999E-2</v>
      </c>
      <c r="AC520" s="547">
        <f t="shared" si="126"/>
        <v>0</v>
      </c>
      <c r="AD520" s="501" t="s">
        <v>4657</v>
      </c>
      <c r="AE520" s="489" t="s">
        <v>1148</v>
      </c>
      <c r="AF520" s="489" t="s">
        <v>1149</v>
      </c>
      <c r="AG520" s="489" t="s">
        <v>1140</v>
      </c>
    </row>
    <row r="521" spans="1:33" s="292" customFormat="1" ht="20.100000000000001" hidden="1" customHeight="1" thickBot="1">
      <c r="A521" s="296"/>
      <c r="B521" s="631"/>
      <c r="C521" s="303" t="s">
        <v>3197</v>
      </c>
      <c r="D521" s="303"/>
      <c r="E521" s="290" t="s">
        <v>1134</v>
      </c>
      <c r="F521" s="302" t="s">
        <v>1150</v>
      </c>
      <c r="G521" s="497" t="s">
        <v>5513</v>
      </c>
      <c r="H521" s="259" t="s">
        <v>5514</v>
      </c>
      <c r="I521" s="259" t="s">
        <v>1151</v>
      </c>
      <c r="J521" s="343" t="s">
        <v>1152</v>
      </c>
      <c r="K521" s="306" t="s">
        <v>753</v>
      </c>
      <c r="L521" s="306"/>
      <c r="M521" s="296">
        <v>50</v>
      </c>
      <c r="N521" s="296">
        <v>50</v>
      </c>
      <c r="O521" s="386"/>
      <c r="P521" s="520">
        <v>5400</v>
      </c>
      <c r="Q521" s="520">
        <f t="shared" si="140"/>
        <v>0</v>
      </c>
      <c r="R521" s="550">
        <v>4320</v>
      </c>
      <c r="S521" s="388">
        <f t="shared" si="130"/>
        <v>0</v>
      </c>
      <c r="T521" s="388">
        <f t="shared" si="131"/>
        <v>0</v>
      </c>
      <c r="U521" s="389" t="e">
        <f t="shared" si="132"/>
        <v>#DIV/0!</v>
      </c>
      <c r="V521" s="299">
        <f>ROUND(0.19*0.39*0.15,3)</f>
        <v>1.0999999999999999E-2</v>
      </c>
      <c r="W521" s="299">
        <v>5</v>
      </c>
      <c r="X521" s="299">
        <f>O521/M521</f>
        <v>0</v>
      </c>
      <c r="Y521" s="299">
        <f>V521*X521</f>
        <v>0</v>
      </c>
      <c r="Z521" s="299">
        <f>W521*X521</f>
        <v>0</v>
      </c>
      <c r="AA521" s="299"/>
      <c r="AB521" s="296">
        <v>0.08</v>
      </c>
      <c r="AC521" s="523">
        <f t="shared" si="126"/>
        <v>0</v>
      </c>
      <c r="AD521" s="501" t="s">
        <v>4658</v>
      </c>
      <c r="AE521" s="489" t="s">
        <v>1153</v>
      </c>
      <c r="AF521" s="489" t="s">
        <v>1139</v>
      </c>
      <c r="AG521" s="489" t="s">
        <v>1140</v>
      </c>
    </row>
    <row r="522" spans="1:33" s="292" customFormat="1" ht="31.5" hidden="1" customHeight="1" thickBot="1">
      <c r="A522" s="296"/>
      <c r="B522" s="631"/>
      <c r="C522" s="303" t="s">
        <v>3227</v>
      </c>
      <c r="D522" s="303"/>
      <c r="E522" s="290" t="s">
        <v>1134</v>
      </c>
      <c r="F522" s="302" t="s">
        <v>3243</v>
      </c>
      <c r="G522" s="497"/>
      <c r="H522" s="259" t="s">
        <v>4643</v>
      </c>
      <c r="I522" s="259" t="s">
        <v>3242</v>
      </c>
      <c r="J522" s="343" t="s">
        <v>3226</v>
      </c>
      <c r="K522" s="306" t="s">
        <v>1057</v>
      </c>
      <c r="L522" s="306"/>
      <c r="M522" s="296"/>
      <c r="N522" s="296"/>
      <c r="O522" s="386"/>
      <c r="P522" s="520">
        <v>5400</v>
      </c>
      <c r="Q522" s="520">
        <f t="shared" si="140"/>
        <v>0</v>
      </c>
      <c r="R522" s="550">
        <v>4320</v>
      </c>
      <c r="S522" s="388">
        <f>O522*R522</f>
        <v>0</v>
      </c>
      <c r="T522" s="388">
        <f>Q522-S522</f>
        <v>0</v>
      </c>
      <c r="U522" s="389" t="e">
        <f t="shared" si="132"/>
        <v>#DIV/0!</v>
      </c>
      <c r="V522" s="299">
        <f>ROUND(0.26*0.35*0.16,3)</f>
        <v>1.4999999999999999E-2</v>
      </c>
      <c r="W522" s="299"/>
      <c r="X522" s="299"/>
      <c r="Y522" s="299"/>
      <c r="Z522" s="299"/>
      <c r="AA522" s="299"/>
      <c r="AB522" s="296">
        <v>0.38300000000000001</v>
      </c>
      <c r="AC522" s="523">
        <f t="shared" si="126"/>
        <v>0</v>
      </c>
      <c r="AD522" s="501" t="s">
        <v>3364</v>
      </c>
      <c r="AE522" s="489" t="s">
        <v>3272</v>
      </c>
      <c r="AF522" s="489" t="s">
        <v>1139</v>
      </c>
      <c r="AG522" s="489" t="s">
        <v>1140</v>
      </c>
    </row>
    <row r="523" spans="1:33" s="292" customFormat="1" ht="20.100000000000001" hidden="1" customHeight="1" thickBot="1">
      <c r="A523" s="296"/>
      <c r="B523" s="631"/>
      <c r="C523" s="303" t="s">
        <v>1133</v>
      </c>
      <c r="D523" s="303"/>
      <c r="E523" s="290" t="s">
        <v>1134</v>
      </c>
      <c r="F523" s="290" t="s">
        <v>1154</v>
      </c>
      <c r="G523" s="305" t="s">
        <v>5515</v>
      </c>
      <c r="H523" s="306" t="s">
        <v>3720</v>
      </c>
      <c r="I523" s="306" t="s">
        <v>1136</v>
      </c>
      <c r="J523" s="417" t="s">
        <v>1137</v>
      </c>
      <c r="K523" s="306" t="s">
        <v>1155</v>
      </c>
      <c r="L523" s="306"/>
      <c r="M523" s="305"/>
      <c r="N523" s="305"/>
      <c r="O523" s="386">
        <v>1000</v>
      </c>
      <c r="P523" s="520">
        <v>220</v>
      </c>
      <c r="Q523" s="520">
        <f t="shared" si="140"/>
        <v>220000</v>
      </c>
      <c r="R523" s="550">
        <v>200</v>
      </c>
      <c r="S523" s="388">
        <f t="shared" si="130"/>
        <v>200000</v>
      </c>
      <c r="T523" s="388">
        <f t="shared" si="131"/>
        <v>20000</v>
      </c>
      <c r="U523" s="389">
        <f t="shared" si="132"/>
        <v>9.0909090909090912E-2</v>
      </c>
      <c r="V523" s="299"/>
      <c r="W523" s="299"/>
      <c r="X523" s="299"/>
      <c r="Y523" s="299"/>
      <c r="Z523" s="299">
        <f>W523*X523</f>
        <v>0</v>
      </c>
      <c r="AA523" s="299"/>
      <c r="AB523" s="385">
        <v>6.0000000000000001E-3</v>
      </c>
      <c r="AC523" s="385">
        <f t="shared" si="126"/>
        <v>6</v>
      </c>
      <c r="AD523" s="501" t="s">
        <v>4659</v>
      </c>
      <c r="AE523" s="489" t="s">
        <v>3818</v>
      </c>
      <c r="AF523" s="489" t="s">
        <v>1149</v>
      </c>
      <c r="AG523" s="489" t="s">
        <v>1140</v>
      </c>
    </row>
    <row r="524" spans="1:33" s="292" customFormat="1" ht="20.100000000000001" hidden="1" customHeight="1" thickBot="1">
      <c r="A524" s="290"/>
      <c r="B524" s="638"/>
      <c r="C524" s="224">
        <v>4544798030352</v>
      </c>
      <c r="D524" s="303"/>
      <c r="E524" s="290" t="s">
        <v>1156</v>
      </c>
      <c r="F524" s="290" t="s">
        <v>1157</v>
      </c>
      <c r="G524" s="305" t="s">
        <v>5516</v>
      </c>
      <c r="H524" s="306" t="s">
        <v>5517</v>
      </c>
      <c r="I524" s="306" t="s">
        <v>1158</v>
      </c>
      <c r="J524" s="417" t="s">
        <v>1159</v>
      </c>
      <c r="K524" s="306" t="s">
        <v>461</v>
      </c>
      <c r="L524" s="306"/>
      <c r="M524" s="305"/>
      <c r="N524" s="305"/>
      <c r="O524" s="386">
        <v>20</v>
      </c>
      <c r="P524" s="551">
        <v>1869</v>
      </c>
      <c r="Q524" s="520">
        <f t="shared" si="140"/>
        <v>37380</v>
      </c>
      <c r="R524" s="272">
        <v>1495</v>
      </c>
      <c r="S524" s="388">
        <f t="shared" si="130"/>
        <v>29900</v>
      </c>
      <c r="T524" s="388">
        <f t="shared" si="131"/>
        <v>7480</v>
      </c>
      <c r="U524" s="389">
        <f t="shared" si="132"/>
        <v>0.20010700909577314</v>
      </c>
      <c r="V524" s="299"/>
      <c r="W524" s="299"/>
      <c r="X524" s="299"/>
      <c r="Y524" s="299"/>
      <c r="Z524" s="299"/>
      <c r="AA524" s="299"/>
      <c r="AB524" s="296">
        <v>0.32</v>
      </c>
      <c r="AC524" s="523">
        <f t="shared" si="126"/>
        <v>6.4</v>
      </c>
      <c r="AD524" s="501" t="s">
        <v>4660</v>
      </c>
      <c r="AE524" s="489" t="s">
        <v>1160</v>
      </c>
      <c r="AF524" s="489" t="s">
        <v>1161</v>
      </c>
      <c r="AG524" s="489" t="s">
        <v>1162</v>
      </c>
    </row>
    <row r="525" spans="1:33" s="292" customFormat="1" ht="20.100000000000001" hidden="1" customHeight="1" thickBot="1">
      <c r="A525" s="290"/>
      <c r="B525" s="638"/>
      <c r="C525" s="224">
        <v>4544798030413</v>
      </c>
      <c r="D525" s="303"/>
      <c r="E525" s="290" t="s">
        <v>1163</v>
      </c>
      <c r="F525" s="290" t="s">
        <v>1164</v>
      </c>
      <c r="G525" s="305"/>
      <c r="H525" s="306" t="s">
        <v>1165</v>
      </c>
      <c r="I525" s="306" t="s">
        <v>1166</v>
      </c>
      <c r="J525" s="417" t="s">
        <v>1167</v>
      </c>
      <c r="K525" s="306" t="s">
        <v>461</v>
      </c>
      <c r="L525" s="306"/>
      <c r="M525" s="305"/>
      <c r="N525" s="305"/>
      <c r="O525" s="386"/>
      <c r="P525" s="551">
        <v>1869</v>
      </c>
      <c r="Q525" s="520">
        <f t="shared" si="140"/>
        <v>0</v>
      </c>
      <c r="R525" s="272">
        <v>1495</v>
      </c>
      <c r="S525" s="388">
        <f t="shared" si="130"/>
        <v>0</v>
      </c>
      <c r="T525" s="388">
        <f t="shared" si="131"/>
        <v>0</v>
      </c>
      <c r="U525" s="389" t="e">
        <f t="shared" si="132"/>
        <v>#DIV/0!</v>
      </c>
      <c r="V525" s="299"/>
      <c r="W525" s="299"/>
      <c r="X525" s="299"/>
      <c r="Y525" s="299"/>
      <c r="Z525" s="299"/>
      <c r="AA525" s="299"/>
      <c r="AB525" s="296"/>
      <c r="AC525" s="523">
        <f t="shared" si="126"/>
        <v>0</v>
      </c>
      <c r="AD525" s="501" t="s">
        <v>5518</v>
      </c>
      <c r="AE525" s="489" t="s">
        <v>1168</v>
      </c>
      <c r="AF525" s="489" t="s">
        <v>1161</v>
      </c>
      <c r="AG525" s="489" t="s">
        <v>1162</v>
      </c>
    </row>
    <row r="526" spans="1:33" s="292" customFormat="1" ht="20.100000000000001" hidden="1" customHeight="1" thickBot="1">
      <c r="A526" s="290"/>
      <c r="B526" s="638"/>
      <c r="C526" s="224">
        <v>4544798030390</v>
      </c>
      <c r="D526" s="303"/>
      <c r="E526" s="290" t="s">
        <v>1163</v>
      </c>
      <c r="F526" s="290"/>
      <c r="G526" s="305"/>
      <c r="H526" s="306" t="s">
        <v>1169</v>
      </c>
      <c r="I526" s="306" t="s">
        <v>1170</v>
      </c>
      <c r="J526" s="417" t="s">
        <v>1171</v>
      </c>
      <c r="K526" s="306" t="s">
        <v>461</v>
      </c>
      <c r="L526" s="306"/>
      <c r="M526" s="305"/>
      <c r="N526" s="305"/>
      <c r="O526" s="386"/>
      <c r="P526" s="551">
        <v>3006</v>
      </c>
      <c r="Q526" s="520">
        <f t="shared" si="140"/>
        <v>0</v>
      </c>
      <c r="R526" s="272">
        <v>2405</v>
      </c>
      <c r="S526" s="388">
        <f t="shared" si="130"/>
        <v>0</v>
      </c>
      <c r="T526" s="388">
        <f t="shared" si="131"/>
        <v>0</v>
      </c>
      <c r="U526" s="389" t="e">
        <f t="shared" si="132"/>
        <v>#DIV/0!</v>
      </c>
      <c r="V526" s="299"/>
      <c r="W526" s="299"/>
      <c r="X526" s="299"/>
      <c r="Y526" s="299"/>
      <c r="Z526" s="299"/>
      <c r="AA526" s="299"/>
      <c r="AB526" s="296"/>
      <c r="AC526" s="523">
        <f t="shared" si="126"/>
        <v>0</v>
      </c>
      <c r="AD526" s="501" t="s">
        <v>5519</v>
      </c>
      <c r="AE526" s="489" t="s">
        <v>1172</v>
      </c>
      <c r="AF526" s="489" t="s">
        <v>1161</v>
      </c>
      <c r="AG526" s="489" t="s">
        <v>1162</v>
      </c>
    </row>
    <row r="527" spans="1:33" s="292" customFormat="1" ht="20.100000000000001" hidden="1" customHeight="1" thickBot="1">
      <c r="A527" s="296"/>
      <c r="B527" s="631"/>
      <c r="C527" s="224">
        <v>4544798030437</v>
      </c>
      <c r="D527" s="303"/>
      <c r="E527" s="290" t="s">
        <v>1156</v>
      </c>
      <c r="F527" s="290" t="s">
        <v>1173</v>
      </c>
      <c r="G527" s="305" t="s">
        <v>5520</v>
      </c>
      <c r="H527" s="306" t="s">
        <v>1174</v>
      </c>
      <c r="I527" s="306" t="s">
        <v>1175</v>
      </c>
      <c r="J527" s="417" t="s">
        <v>1176</v>
      </c>
      <c r="K527" s="306" t="s">
        <v>1177</v>
      </c>
      <c r="L527" s="306"/>
      <c r="M527" s="305"/>
      <c r="N527" s="305"/>
      <c r="O527" s="386"/>
      <c r="P527" s="751">
        <v>2438</v>
      </c>
      <c r="Q527" s="520">
        <f t="shared" si="140"/>
        <v>0</v>
      </c>
      <c r="R527" s="752">
        <v>1950</v>
      </c>
      <c r="S527" s="388">
        <f t="shared" si="130"/>
        <v>0</v>
      </c>
      <c r="T527" s="388">
        <f t="shared" si="131"/>
        <v>0</v>
      </c>
      <c r="U527" s="389" t="e">
        <f t="shared" si="132"/>
        <v>#DIV/0!</v>
      </c>
      <c r="V527" s="299"/>
      <c r="W527" s="299"/>
      <c r="X527" s="299"/>
      <c r="Y527" s="299"/>
      <c r="Z527" s="299"/>
      <c r="AA527" s="299"/>
      <c r="AB527" s="385">
        <v>0.32</v>
      </c>
      <c r="AC527" s="385">
        <f t="shared" si="126"/>
        <v>0</v>
      </c>
      <c r="AD527" s="501" t="s">
        <v>5521</v>
      </c>
      <c r="AE527" s="489" t="s">
        <v>1178</v>
      </c>
      <c r="AF527" s="489" t="s">
        <v>1161</v>
      </c>
      <c r="AG527" s="489" t="s">
        <v>1162</v>
      </c>
    </row>
    <row r="528" spans="1:33" s="292" customFormat="1" ht="20.100000000000001" hidden="1" customHeight="1" thickBot="1">
      <c r="A528" s="290"/>
      <c r="B528" s="638"/>
      <c r="C528" s="224">
        <v>4544798030420</v>
      </c>
      <c r="D528" s="303"/>
      <c r="E528" s="290" t="s">
        <v>1156</v>
      </c>
      <c r="F528" s="290" t="s">
        <v>1179</v>
      </c>
      <c r="G528" s="305" t="s">
        <v>5522</v>
      </c>
      <c r="H528" s="306" t="s">
        <v>1180</v>
      </c>
      <c r="I528" s="306" t="s">
        <v>1181</v>
      </c>
      <c r="J528" s="417" t="s">
        <v>1182</v>
      </c>
      <c r="K528" s="306" t="s">
        <v>243</v>
      </c>
      <c r="L528" s="306"/>
      <c r="M528" s="305"/>
      <c r="N528" s="305"/>
      <c r="O528" s="386">
        <v>20</v>
      </c>
      <c r="P528" s="551">
        <v>2763</v>
      </c>
      <c r="Q528" s="520">
        <f t="shared" si="140"/>
        <v>55260</v>
      </c>
      <c r="R528" s="272">
        <v>2210</v>
      </c>
      <c r="S528" s="388">
        <f t="shared" si="130"/>
        <v>44200</v>
      </c>
      <c r="T528" s="388">
        <f t="shared" si="131"/>
        <v>11060</v>
      </c>
      <c r="U528" s="389">
        <f t="shared" si="132"/>
        <v>0.20014477017734347</v>
      </c>
      <c r="V528" s="299"/>
      <c r="W528" s="299"/>
      <c r="X528" s="299"/>
      <c r="Y528" s="299"/>
      <c r="Z528" s="299"/>
      <c r="AA528" s="299"/>
      <c r="AB528" s="385">
        <v>0.37</v>
      </c>
      <c r="AC528" s="385">
        <f t="shared" si="126"/>
        <v>7.4</v>
      </c>
      <c r="AD528" s="501" t="s">
        <v>5523</v>
      </c>
      <c r="AE528" s="489" t="s">
        <v>1183</v>
      </c>
      <c r="AF528" s="489" t="s">
        <v>1161</v>
      </c>
      <c r="AG528" s="489" t="s">
        <v>1162</v>
      </c>
    </row>
    <row r="529" spans="1:33" s="292" customFormat="1" ht="20.100000000000001" hidden="1" customHeight="1" thickBot="1">
      <c r="A529" s="290"/>
      <c r="B529" s="638"/>
      <c r="C529" s="224">
        <v>4544798030376</v>
      </c>
      <c r="D529" s="303"/>
      <c r="E529" s="290" t="s">
        <v>1156</v>
      </c>
      <c r="F529" s="290" t="s">
        <v>1184</v>
      </c>
      <c r="G529" s="305" t="s">
        <v>5524</v>
      </c>
      <c r="H529" s="306" t="s">
        <v>5525</v>
      </c>
      <c r="I529" s="306" t="s">
        <v>1185</v>
      </c>
      <c r="J529" s="417" t="s">
        <v>1186</v>
      </c>
      <c r="K529" s="306" t="s">
        <v>461</v>
      </c>
      <c r="L529" s="306"/>
      <c r="M529" s="305"/>
      <c r="N529" s="305"/>
      <c r="O529" s="386"/>
      <c r="P529" s="551">
        <v>2356</v>
      </c>
      <c r="Q529" s="520">
        <f>O529*P529</f>
        <v>0</v>
      </c>
      <c r="R529" s="272">
        <v>1885</v>
      </c>
      <c r="S529" s="388">
        <f>O529*R529</f>
        <v>0</v>
      </c>
      <c r="T529" s="388">
        <f t="shared" si="131"/>
        <v>0</v>
      </c>
      <c r="U529" s="389" t="e">
        <f t="shared" si="132"/>
        <v>#DIV/0!</v>
      </c>
      <c r="V529" s="299"/>
      <c r="W529" s="299"/>
      <c r="X529" s="299"/>
      <c r="Y529" s="299"/>
      <c r="Z529" s="299"/>
      <c r="AA529" s="299"/>
      <c r="AB529" s="541">
        <v>0.33</v>
      </c>
      <c r="AC529" s="385">
        <f t="shared" si="126"/>
        <v>0</v>
      </c>
      <c r="AD529" s="501" t="s">
        <v>4661</v>
      </c>
      <c r="AE529" s="489" t="s">
        <v>1187</v>
      </c>
      <c r="AF529" s="489" t="s">
        <v>1161</v>
      </c>
      <c r="AG529" s="489" t="s">
        <v>1162</v>
      </c>
    </row>
    <row r="530" spans="1:33" s="292" customFormat="1" ht="20.100000000000001" hidden="1" customHeight="1" thickBot="1">
      <c r="A530" s="296"/>
      <c r="B530" s="631"/>
      <c r="C530" s="301">
        <v>4544798030383</v>
      </c>
      <c r="D530" s="294"/>
      <c r="E530" s="302" t="s">
        <v>1156</v>
      </c>
      <c r="F530" s="302" t="s">
        <v>1188</v>
      </c>
      <c r="G530" s="497" t="s">
        <v>5526</v>
      </c>
      <c r="H530" s="259" t="s">
        <v>5527</v>
      </c>
      <c r="I530" s="259" t="s">
        <v>1189</v>
      </c>
      <c r="J530" s="343" t="s">
        <v>1190</v>
      </c>
      <c r="K530" s="306" t="s">
        <v>1191</v>
      </c>
      <c r="L530" s="306"/>
      <c r="M530" s="305"/>
      <c r="N530" s="305"/>
      <c r="O530" s="386">
        <v>20</v>
      </c>
      <c r="P530" s="551">
        <v>2356</v>
      </c>
      <c r="Q530" s="520">
        <f>O530*P530</f>
        <v>47120</v>
      </c>
      <c r="R530" s="272">
        <v>1885</v>
      </c>
      <c r="S530" s="388">
        <f>O530*R530</f>
        <v>37700</v>
      </c>
      <c r="T530" s="388">
        <f>Q530-S530</f>
        <v>9420</v>
      </c>
      <c r="U530" s="389">
        <f>T530/Q530</f>
        <v>0.1999151103565365</v>
      </c>
      <c r="V530" s="299"/>
      <c r="W530" s="299"/>
      <c r="X530" s="299"/>
      <c r="Y530" s="299"/>
      <c r="Z530" s="299"/>
      <c r="AA530" s="299"/>
      <c r="AB530" s="530">
        <v>0.55000000000000004</v>
      </c>
      <c r="AC530" s="385">
        <f t="shared" si="126"/>
        <v>11</v>
      </c>
      <c r="AD530" s="501" t="s">
        <v>5528</v>
      </c>
      <c r="AE530" s="489" t="s">
        <v>4582</v>
      </c>
      <c r="AF530" s="489" t="s">
        <v>1161</v>
      </c>
      <c r="AG530" s="489" t="s">
        <v>1162</v>
      </c>
    </row>
    <row r="531" spans="1:33" s="292" customFormat="1" ht="20.100000000000001" hidden="1" customHeight="1" thickBot="1">
      <c r="A531" s="296"/>
      <c r="B531" s="631"/>
      <c r="C531" s="301">
        <v>4544798030406</v>
      </c>
      <c r="D531" s="294"/>
      <c r="E531" s="302" t="s">
        <v>1156</v>
      </c>
      <c r="F531" s="302" t="s">
        <v>1193</v>
      </c>
      <c r="G531" s="497" t="s">
        <v>5529</v>
      </c>
      <c r="H531" s="259" t="s">
        <v>5530</v>
      </c>
      <c r="I531" s="259" t="s">
        <v>1194</v>
      </c>
      <c r="J531" s="343" t="s">
        <v>1195</v>
      </c>
      <c r="K531" s="306" t="s">
        <v>107</v>
      </c>
      <c r="L531" s="306"/>
      <c r="M531" s="305"/>
      <c r="N531" s="305"/>
      <c r="O531" s="386"/>
      <c r="P531" s="551">
        <v>2194</v>
      </c>
      <c r="Q531" s="520">
        <f t="shared" si="140"/>
        <v>0</v>
      </c>
      <c r="R531" s="272">
        <v>1755</v>
      </c>
      <c r="S531" s="388">
        <f t="shared" si="130"/>
        <v>0</v>
      </c>
      <c r="T531" s="388">
        <f t="shared" si="131"/>
        <v>0</v>
      </c>
      <c r="U531" s="389" t="e">
        <f t="shared" si="132"/>
        <v>#DIV/0!</v>
      </c>
      <c r="V531" s="299"/>
      <c r="W531" s="299"/>
      <c r="X531" s="299"/>
      <c r="Y531" s="299"/>
      <c r="Z531" s="299"/>
      <c r="AA531" s="299"/>
      <c r="AB531" s="385">
        <v>0.28000000000000003</v>
      </c>
      <c r="AC531" s="385">
        <f t="shared" si="126"/>
        <v>0</v>
      </c>
      <c r="AD531" s="501" t="s">
        <v>5531</v>
      </c>
      <c r="AE531" s="489" t="s">
        <v>1168</v>
      </c>
      <c r="AF531" s="489" t="s">
        <v>1161</v>
      </c>
      <c r="AG531" s="489" t="s">
        <v>1162</v>
      </c>
    </row>
    <row r="532" spans="1:33" s="292" customFormat="1" ht="20.100000000000001" hidden="1" customHeight="1" thickBot="1">
      <c r="A532" s="296"/>
      <c r="B532" s="631"/>
      <c r="C532" s="301">
        <v>4544798030550</v>
      </c>
      <c r="D532" s="294"/>
      <c r="E532" s="302" t="s">
        <v>1156</v>
      </c>
      <c r="F532" s="302" t="s">
        <v>1196</v>
      </c>
      <c r="G532" s="497" t="s">
        <v>5532</v>
      </c>
      <c r="H532" s="259" t="s">
        <v>1197</v>
      </c>
      <c r="I532" s="259" t="s">
        <v>1198</v>
      </c>
      <c r="J532" s="343" t="s">
        <v>1199</v>
      </c>
      <c r="K532" s="306" t="s">
        <v>269</v>
      </c>
      <c r="L532" s="306"/>
      <c r="M532" s="305"/>
      <c r="N532" s="305"/>
      <c r="O532" s="386"/>
      <c r="P532" s="551">
        <v>1625</v>
      </c>
      <c r="Q532" s="520">
        <f>O532*P532</f>
        <v>0</v>
      </c>
      <c r="R532" s="272">
        <v>1300</v>
      </c>
      <c r="S532" s="388">
        <f t="shared" si="130"/>
        <v>0</v>
      </c>
      <c r="T532" s="388">
        <f t="shared" si="131"/>
        <v>0</v>
      </c>
      <c r="U532" s="389" t="e">
        <f t="shared" si="132"/>
        <v>#DIV/0!</v>
      </c>
      <c r="V532" s="299"/>
      <c r="W532" s="299"/>
      <c r="X532" s="299"/>
      <c r="Y532" s="299"/>
      <c r="Z532" s="299"/>
      <c r="AA532" s="299"/>
      <c r="AB532" s="385">
        <v>0.57999999999999996</v>
      </c>
      <c r="AC532" s="385">
        <f t="shared" si="126"/>
        <v>0</v>
      </c>
      <c r="AD532" s="501" t="s">
        <v>5533</v>
      </c>
      <c r="AE532" s="489" t="s">
        <v>1160</v>
      </c>
      <c r="AF532" s="489" t="s">
        <v>1161</v>
      </c>
      <c r="AG532" s="489" t="s">
        <v>1162</v>
      </c>
    </row>
    <row r="533" spans="1:33" s="292" customFormat="1" ht="20.100000000000001" hidden="1" customHeight="1" thickBot="1">
      <c r="A533" s="290"/>
      <c r="B533" s="638"/>
      <c r="C533" s="301">
        <v>4544798030543</v>
      </c>
      <c r="D533" s="294"/>
      <c r="E533" s="302" t="s">
        <v>1156</v>
      </c>
      <c r="F533" s="302" t="s">
        <v>1200</v>
      </c>
      <c r="G533" s="497" t="s">
        <v>5534</v>
      </c>
      <c r="H533" s="259" t="s">
        <v>1201</v>
      </c>
      <c r="I533" s="259" t="s">
        <v>1202</v>
      </c>
      <c r="J533" s="343" t="s">
        <v>1203</v>
      </c>
      <c r="K533" s="306" t="s">
        <v>269</v>
      </c>
      <c r="L533" s="306"/>
      <c r="M533" s="305"/>
      <c r="N533" s="305"/>
      <c r="O533" s="386">
        <v>10</v>
      </c>
      <c r="P533" s="551">
        <v>2113</v>
      </c>
      <c r="Q533" s="520">
        <f t="shared" si="140"/>
        <v>21130</v>
      </c>
      <c r="R533" s="272">
        <v>1690</v>
      </c>
      <c r="S533" s="388">
        <f t="shared" si="130"/>
        <v>16900</v>
      </c>
      <c r="T533" s="388">
        <f>Q533-S533</f>
        <v>4230</v>
      </c>
      <c r="U533" s="389">
        <f>T533/Q533</f>
        <v>0.20018930430667298</v>
      </c>
      <c r="V533" s="299"/>
      <c r="W533" s="299"/>
      <c r="X533" s="299"/>
      <c r="Y533" s="299"/>
      <c r="Z533" s="299"/>
      <c r="AA533" s="299"/>
      <c r="AB533" s="296">
        <v>0.57999999999999996</v>
      </c>
      <c r="AC533" s="523">
        <f t="shared" si="126"/>
        <v>5.8</v>
      </c>
      <c r="AD533" s="501" t="s">
        <v>5535</v>
      </c>
      <c r="AE533" s="489" t="s">
        <v>1160</v>
      </c>
      <c r="AF533" s="489" t="s">
        <v>1161</v>
      </c>
      <c r="AG533" s="489" t="s">
        <v>1162</v>
      </c>
    </row>
    <row r="534" spans="1:33" s="292" customFormat="1" ht="20.100000000000001" hidden="1" customHeight="1" thickBot="1">
      <c r="A534" s="290"/>
      <c r="B534" s="638"/>
      <c r="C534" s="301">
        <v>4544798030659</v>
      </c>
      <c r="D534" s="294"/>
      <c r="E534" s="302" t="s">
        <v>1156</v>
      </c>
      <c r="F534" s="302" t="s">
        <v>1204</v>
      </c>
      <c r="G534" s="497" t="s">
        <v>5536</v>
      </c>
      <c r="H534" s="259" t="s">
        <v>1205</v>
      </c>
      <c r="I534" s="259" t="s">
        <v>1206</v>
      </c>
      <c r="J534" s="343" t="s">
        <v>1207</v>
      </c>
      <c r="K534" s="306" t="s">
        <v>215</v>
      </c>
      <c r="L534" s="306"/>
      <c r="M534" s="305"/>
      <c r="N534" s="305"/>
      <c r="O534" s="386"/>
      <c r="P534" s="612">
        <v>3006</v>
      </c>
      <c r="Q534" s="520">
        <f t="shared" si="140"/>
        <v>0</v>
      </c>
      <c r="R534" s="550">
        <v>2405</v>
      </c>
      <c r="S534" s="388">
        <f t="shared" si="130"/>
        <v>0</v>
      </c>
      <c r="T534" s="388">
        <f t="shared" si="131"/>
        <v>0</v>
      </c>
      <c r="U534" s="389" t="e">
        <f t="shared" si="132"/>
        <v>#DIV/0!</v>
      </c>
      <c r="V534" s="299"/>
      <c r="W534" s="299"/>
      <c r="X534" s="299"/>
      <c r="Y534" s="299"/>
      <c r="Z534" s="299"/>
      <c r="AA534" s="299"/>
      <c r="AB534" s="296">
        <v>0.57999999999999996</v>
      </c>
      <c r="AC534" s="523">
        <f t="shared" si="126"/>
        <v>0</v>
      </c>
      <c r="AD534" s="501" t="s">
        <v>4662</v>
      </c>
      <c r="AE534" s="489" t="s">
        <v>1160</v>
      </c>
      <c r="AF534" s="489" t="s">
        <v>1161</v>
      </c>
      <c r="AG534" s="489" t="s">
        <v>1162</v>
      </c>
    </row>
    <row r="535" spans="1:33" s="292" customFormat="1" ht="20.100000000000001" hidden="1" customHeight="1" thickBot="1">
      <c r="A535" s="296"/>
      <c r="B535" s="631"/>
      <c r="C535" s="301">
        <v>4544798030574</v>
      </c>
      <c r="D535" s="294"/>
      <c r="E535" s="302" t="s">
        <v>1156</v>
      </c>
      <c r="F535" s="692" t="s">
        <v>4097</v>
      </c>
      <c r="G535" s="497" t="s">
        <v>5537</v>
      </c>
      <c r="H535" s="259" t="s">
        <v>5538</v>
      </c>
      <c r="I535" s="259" t="s">
        <v>1208</v>
      </c>
      <c r="J535" s="343" t="s">
        <v>1209</v>
      </c>
      <c r="K535" s="306" t="s">
        <v>515</v>
      </c>
      <c r="L535" s="306"/>
      <c r="M535" s="305"/>
      <c r="N535" s="305"/>
      <c r="O535" s="386"/>
      <c r="P535" s="551">
        <v>3088</v>
      </c>
      <c r="Q535" s="520">
        <f t="shared" si="140"/>
        <v>0</v>
      </c>
      <c r="R535" s="272">
        <v>2470</v>
      </c>
      <c r="S535" s="388">
        <f t="shared" si="130"/>
        <v>0</v>
      </c>
      <c r="T535" s="388">
        <f t="shared" si="131"/>
        <v>0</v>
      </c>
      <c r="U535" s="389" t="e">
        <f t="shared" si="132"/>
        <v>#DIV/0!</v>
      </c>
      <c r="V535" s="299"/>
      <c r="W535" s="299"/>
      <c r="X535" s="299"/>
      <c r="Y535" s="299"/>
      <c r="Z535" s="299"/>
      <c r="AA535" s="299"/>
      <c r="AB535" s="385">
        <v>0.55000000000000004</v>
      </c>
      <c r="AC535" s="385">
        <f t="shared" si="126"/>
        <v>0</v>
      </c>
      <c r="AD535" s="501" t="s">
        <v>5539</v>
      </c>
      <c r="AE535" s="489" t="s">
        <v>1172</v>
      </c>
      <c r="AF535" s="489" t="s">
        <v>1161</v>
      </c>
      <c r="AG535" s="489" t="s">
        <v>1162</v>
      </c>
    </row>
    <row r="536" spans="1:33" s="292" customFormat="1" ht="22.5" hidden="1" customHeight="1" thickBot="1">
      <c r="A536" s="290"/>
      <c r="B536" s="638"/>
      <c r="C536" s="301">
        <v>4544798030604</v>
      </c>
      <c r="D536" s="294"/>
      <c r="E536" s="302" t="s">
        <v>1156</v>
      </c>
      <c r="F536" s="302" t="s">
        <v>4157</v>
      </c>
      <c r="G536" s="497" t="s">
        <v>5540</v>
      </c>
      <c r="H536" s="259" t="s">
        <v>5541</v>
      </c>
      <c r="I536" s="259" t="s">
        <v>1210</v>
      </c>
      <c r="J536" s="343" t="s">
        <v>4158</v>
      </c>
      <c r="K536" s="306" t="s">
        <v>515</v>
      </c>
      <c r="L536" s="306"/>
      <c r="M536" s="305"/>
      <c r="N536" s="305"/>
      <c r="O536" s="386"/>
      <c r="P536" s="551">
        <v>2113</v>
      </c>
      <c r="Q536" s="520">
        <f t="shared" si="140"/>
        <v>0</v>
      </c>
      <c r="R536" s="272">
        <v>1690</v>
      </c>
      <c r="S536" s="388">
        <f t="shared" si="130"/>
        <v>0</v>
      </c>
      <c r="T536" s="388">
        <f t="shared" si="131"/>
        <v>0</v>
      </c>
      <c r="U536" s="389" t="e">
        <f t="shared" si="132"/>
        <v>#DIV/0!</v>
      </c>
      <c r="V536" s="299"/>
      <c r="W536" s="299"/>
      <c r="X536" s="299"/>
      <c r="Y536" s="299"/>
      <c r="Z536" s="299"/>
      <c r="AA536" s="299"/>
      <c r="AB536" s="552">
        <v>0.33</v>
      </c>
      <c r="AC536" s="385">
        <f t="shared" si="126"/>
        <v>0</v>
      </c>
      <c r="AD536" s="501" t="s">
        <v>4663</v>
      </c>
      <c r="AE536" s="489" t="s">
        <v>4159</v>
      </c>
      <c r="AF536" s="489" t="s">
        <v>1161</v>
      </c>
      <c r="AG536" s="489" t="s">
        <v>1162</v>
      </c>
    </row>
    <row r="537" spans="1:33" s="292" customFormat="1" ht="20.100000000000001" hidden="1" customHeight="1" thickBot="1">
      <c r="A537" s="290"/>
      <c r="B537" s="638"/>
      <c r="C537" s="301">
        <v>4544798030611</v>
      </c>
      <c r="D537" s="294"/>
      <c r="E537" s="302" t="s">
        <v>1156</v>
      </c>
      <c r="F537" s="302" t="s">
        <v>1211</v>
      </c>
      <c r="G537" s="497"/>
      <c r="H537" s="259" t="s">
        <v>1212</v>
      </c>
      <c r="I537" s="259" t="s">
        <v>1213</v>
      </c>
      <c r="J537" s="343" t="s">
        <v>1214</v>
      </c>
      <c r="K537" s="306" t="s">
        <v>515</v>
      </c>
      <c r="L537" s="306"/>
      <c r="M537" s="305"/>
      <c r="N537" s="305"/>
      <c r="O537" s="386"/>
      <c r="P537" s="551">
        <v>1869</v>
      </c>
      <c r="Q537" s="520">
        <f t="shared" si="140"/>
        <v>0</v>
      </c>
      <c r="R537" s="272">
        <v>1495</v>
      </c>
      <c r="S537" s="388">
        <f t="shared" si="130"/>
        <v>0</v>
      </c>
      <c r="T537" s="388">
        <f t="shared" si="131"/>
        <v>0</v>
      </c>
      <c r="U537" s="389" t="e">
        <f t="shared" si="132"/>
        <v>#DIV/0!</v>
      </c>
      <c r="V537" s="299"/>
      <c r="W537" s="299"/>
      <c r="X537" s="299"/>
      <c r="Y537" s="299"/>
      <c r="Z537" s="299"/>
      <c r="AA537" s="299"/>
      <c r="AB537" s="385">
        <v>0.55000000000000004</v>
      </c>
      <c r="AC537" s="385">
        <f t="shared" ref="AC537:AC600" si="141">ROUND(O537*AB537,3)</f>
        <v>0</v>
      </c>
      <c r="AD537" s="501" t="s">
        <v>5542</v>
      </c>
      <c r="AE537" s="489" t="s">
        <v>1172</v>
      </c>
      <c r="AF537" s="489" t="s">
        <v>1161</v>
      </c>
      <c r="AG537" s="489" t="s">
        <v>1162</v>
      </c>
    </row>
    <row r="538" spans="1:33" s="292" customFormat="1" ht="20.100000000000001" hidden="1" customHeight="1" thickBot="1">
      <c r="A538" s="290"/>
      <c r="B538" s="638"/>
      <c r="C538" s="301">
        <v>4544798030598</v>
      </c>
      <c r="D538" s="294"/>
      <c r="E538" s="302" t="s">
        <v>1156</v>
      </c>
      <c r="F538" s="302" t="s">
        <v>4462</v>
      </c>
      <c r="G538" s="497" t="s">
        <v>5543</v>
      </c>
      <c r="H538" s="259" t="s">
        <v>3901</v>
      </c>
      <c r="I538" s="259" t="s">
        <v>1215</v>
      </c>
      <c r="J538" s="343" t="s">
        <v>1216</v>
      </c>
      <c r="K538" s="306" t="s">
        <v>515</v>
      </c>
      <c r="L538" s="306"/>
      <c r="M538" s="305"/>
      <c r="N538" s="305"/>
      <c r="O538" s="386"/>
      <c r="P538" s="551">
        <v>3088</v>
      </c>
      <c r="Q538" s="520">
        <f t="shared" si="140"/>
        <v>0</v>
      </c>
      <c r="R538" s="272">
        <v>2470</v>
      </c>
      <c r="S538" s="388">
        <f t="shared" si="130"/>
        <v>0</v>
      </c>
      <c r="T538" s="388">
        <f t="shared" si="131"/>
        <v>0</v>
      </c>
      <c r="U538" s="389" t="e">
        <f t="shared" si="132"/>
        <v>#DIV/0!</v>
      </c>
      <c r="V538" s="299"/>
      <c r="W538" s="299"/>
      <c r="X538" s="299"/>
      <c r="Y538" s="299"/>
      <c r="Z538" s="299"/>
      <c r="AA538" s="299"/>
      <c r="AB538" s="385">
        <v>0.48</v>
      </c>
      <c r="AC538" s="385">
        <f t="shared" si="141"/>
        <v>0</v>
      </c>
      <c r="AD538" s="501" t="s">
        <v>4664</v>
      </c>
      <c r="AE538" s="489" t="s">
        <v>1172</v>
      </c>
      <c r="AF538" s="489" t="s">
        <v>1161</v>
      </c>
      <c r="AG538" s="489" t="s">
        <v>1162</v>
      </c>
    </row>
    <row r="539" spans="1:33" s="292" customFormat="1" ht="20.100000000000001" hidden="1" customHeight="1" thickBot="1">
      <c r="A539" s="290"/>
      <c r="B539" s="638"/>
      <c r="C539" s="301">
        <v>4544798030628</v>
      </c>
      <c r="D539" s="294"/>
      <c r="E539" s="302" t="s">
        <v>1156</v>
      </c>
      <c r="F539" s="302" t="s">
        <v>1217</v>
      </c>
      <c r="G539" s="497" t="s">
        <v>5544</v>
      </c>
      <c r="H539" s="259" t="s">
        <v>1218</v>
      </c>
      <c r="I539" s="259" t="s">
        <v>1219</v>
      </c>
      <c r="J539" s="343" t="s">
        <v>1220</v>
      </c>
      <c r="K539" s="306" t="s">
        <v>1221</v>
      </c>
      <c r="L539" s="306"/>
      <c r="M539" s="305"/>
      <c r="N539" s="305"/>
      <c r="O539" s="386"/>
      <c r="P539" s="551">
        <v>2113</v>
      </c>
      <c r="Q539" s="520">
        <f t="shared" si="140"/>
        <v>0</v>
      </c>
      <c r="R539" s="272">
        <v>1690</v>
      </c>
      <c r="S539" s="388">
        <f t="shared" si="130"/>
        <v>0</v>
      </c>
      <c r="T539" s="388">
        <f t="shared" si="131"/>
        <v>0</v>
      </c>
      <c r="U539" s="389" t="e">
        <f t="shared" si="132"/>
        <v>#DIV/0!</v>
      </c>
      <c r="V539" s="299"/>
      <c r="W539" s="299"/>
      <c r="X539" s="299"/>
      <c r="Y539" s="299"/>
      <c r="Z539" s="299"/>
      <c r="AA539" s="299"/>
      <c r="AB539" s="296">
        <v>0.33</v>
      </c>
      <c r="AC539" s="523">
        <f t="shared" si="141"/>
        <v>0</v>
      </c>
      <c r="AD539" s="501" t="s">
        <v>5545</v>
      </c>
      <c r="AE539" s="489" t="s">
        <v>1187</v>
      </c>
      <c r="AF539" s="489" t="s">
        <v>1161</v>
      </c>
      <c r="AG539" s="489" t="s">
        <v>1162</v>
      </c>
    </row>
    <row r="540" spans="1:33" s="292" customFormat="1" ht="20.100000000000001" hidden="1" customHeight="1" thickBot="1">
      <c r="A540" s="290"/>
      <c r="B540" s="638"/>
      <c r="C540" s="301">
        <v>4544798030635</v>
      </c>
      <c r="D540" s="294"/>
      <c r="E540" s="302" t="s">
        <v>1156</v>
      </c>
      <c r="F540" s="302" t="s">
        <v>1222</v>
      </c>
      <c r="G540" s="497" t="s">
        <v>5546</v>
      </c>
      <c r="H540" s="259" t="s">
        <v>1223</v>
      </c>
      <c r="I540" s="259" t="s">
        <v>1224</v>
      </c>
      <c r="J540" s="343" t="s">
        <v>1225</v>
      </c>
      <c r="K540" s="306" t="s">
        <v>1221</v>
      </c>
      <c r="L540" s="306"/>
      <c r="M540" s="305"/>
      <c r="N540" s="305"/>
      <c r="O540" s="386"/>
      <c r="P540" s="551">
        <v>2275</v>
      </c>
      <c r="Q540" s="520">
        <f t="shared" si="140"/>
        <v>0</v>
      </c>
      <c r="R540" s="272">
        <v>1820</v>
      </c>
      <c r="S540" s="388">
        <f t="shared" si="130"/>
        <v>0</v>
      </c>
      <c r="T540" s="388">
        <f t="shared" si="131"/>
        <v>0</v>
      </c>
      <c r="U540" s="389" t="e">
        <f t="shared" si="132"/>
        <v>#DIV/0!</v>
      </c>
      <c r="V540" s="299"/>
      <c r="W540" s="299"/>
      <c r="X540" s="299"/>
      <c r="Y540" s="299"/>
      <c r="Z540" s="299"/>
      <c r="AA540" s="299"/>
      <c r="AB540" s="385">
        <v>0.32</v>
      </c>
      <c r="AC540" s="385">
        <f t="shared" si="141"/>
        <v>0</v>
      </c>
      <c r="AD540" s="501" t="s">
        <v>4665</v>
      </c>
      <c r="AE540" s="489" t="s">
        <v>1187</v>
      </c>
      <c r="AF540" s="489" t="s">
        <v>1161</v>
      </c>
      <c r="AG540" s="489" t="s">
        <v>1162</v>
      </c>
    </row>
    <row r="541" spans="1:33" s="292" customFormat="1" ht="20.100000000000001" hidden="1" customHeight="1" thickBot="1">
      <c r="A541" s="296"/>
      <c r="B541" s="631"/>
      <c r="C541" s="301">
        <v>4544798030642</v>
      </c>
      <c r="D541" s="294"/>
      <c r="E541" s="302" t="s">
        <v>1163</v>
      </c>
      <c r="F541" s="302"/>
      <c r="G541" s="497"/>
      <c r="H541" s="259" t="s">
        <v>1226</v>
      </c>
      <c r="I541" s="259" t="s">
        <v>1227</v>
      </c>
      <c r="J541" s="343" t="s">
        <v>1228</v>
      </c>
      <c r="K541" s="306" t="s">
        <v>1221</v>
      </c>
      <c r="L541" s="306"/>
      <c r="M541" s="305"/>
      <c r="N541" s="305"/>
      <c r="O541" s="386"/>
      <c r="P541" s="551">
        <v>1544</v>
      </c>
      <c r="Q541" s="520">
        <f t="shared" si="140"/>
        <v>0</v>
      </c>
      <c r="R541" s="272">
        <v>1235</v>
      </c>
      <c r="S541" s="388">
        <f t="shared" si="130"/>
        <v>0</v>
      </c>
      <c r="T541" s="388">
        <f t="shared" si="131"/>
        <v>0</v>
      </c>
      <c r="U541" s="389" t="e">
        <f t="shared" si="132"/>
        <v>#DIV/0!</v>
      </c>
      <c r="V541" s="299"/>
      <c r="W541" s="299"/>
      <c r="X541" s="299"/>
      <c r="Y541" s="299"/>
      <c r="Z541" s="299"/>
      <c r="AA541" s="299"/>
      <c r="AB541" s="296">
        <v>0.33</v>
      </c>
      <c r="AC541" s="523">
        <f t="shared" si="141"/>
        <v>0</v>
      </c>
      <c r="AD541" s="501" t="s">
        <v>5547</v>
      </c>
      <c r="AE541" s="489" t="s">
        <v>1187</v>
      </c>
      <c r="AF541" s="489" t="s">
        <v>1161</v>
      </c>
      <c r="AG541" s="489" t="s">
        <v>1162</v>
      </c>
    </row>
    <row r="542" spans="1:33" s="292" customFormat="1" ht="20.100000000000001" hidden="1" customHeight="1" thickBot="1">
      <c r="A542" s="290"/>
      <c r="B542" s="638"/>
      <c r="C542" s="224">
        <v>4544798030451</v>
      </c>
      <c r="D542" s="303"/>
      <c r="E542" s="290" t="s">
        <v>1156</v>
      </c>
      <c r="F542" s="290" t="s">
        <v>1229</v>
      </c>
      <c r="G542" s="305"/>
      <c r="H542" s="306" t="s">
        <v>1230</v>
      </c>
      <c r="I542" s="306" t="s">
        <v>1231</v>
      </c>
      <c r="J542" s="417" t="s">
        <v>1232</v>
      </c>
      <c r="K542" s="306" t="s">
        <v>1221</v>
      </c>
      <c r="L542" s="306">
        <v>12</v>
      </c>
      <c r="M542" s="305">
        <v>12</v>
      </c>
      <c r="N542" s="305"/>
      <c r="O542" s="386"/>
      <c r="P542" s="551">
        <v>3063</v>
      </c>
      <c r="Q542" s="520">
        <f t="shared" si="140"/>
        <v>0</v>
      </c>
      <c r="R542" s="550">
        <v>2450</v>
      </c>
      <c r="S542" s="388">
        <f t="shared" si="130"/>
        <v>0</v>
      </c>
      <c r="T542" s="388">
        <f t="shared" si="131"/>
        <v>0</v>
      </c>
      <c r="U542" s="389" t="e">
        <f t="shared" si="132"/>
        <v>#DIV/0!</v>
      </c>
      <c r="V542" s="299"/>
      <c r="W542" s="299"/>
      <c r="X542" s="299"/>
      <c r="Y542" s="299"/>
      <c r="Z542" s="299"/>
      <c r="AA542" s="299"/>
      <c r="AB542" s="296"/>
      <c r="AC542" s="523">
        <f t="shared" si="141"/>
        <v>0</v>
      </c>
      <c r="AD542" s="501" t="s">
        <v>5548</v>
      </c>
      <c r="AE542" s="489" t="s">
        <v>1187</v>
      </c>
      <c r="AF542" s="489" t="s">
        <v>1161</v>
      </c>
      <c r="AG542" s="489" t="s">
        <v>1162</v>
      </c>
    </row>
    <row r="543" spans="1:33" s="673" customFormat="1" ht="20.100000000000001" hidden="1" customHeight="1" thickBot="1">
      <c r="A543" s="622"/>
      <c r="B543" s="623"/>
      <c r="C543" s="605"/>
      <c r="D543" s="753"/>
      <c r="E543" s="622" t="s">
        <v>1156</v>
      </c>
      <c r="F543" s="622" t="s">
        <v>1233</v>
      </c>
      <c r="G543" s="605"/>
      <c r="H543" s="716" t="s">
        <v>5549</v>
      </c>
      <c r="I543" s="716" t="s">
        <v>1234</v>
      </c>
      <c r="J543" s="754" t="s">
        <v>1235</v>
      </c>
      <c r="K543" s="716" t="s">
        <v>1236</v>
      </c>
      <c r="L543" s="716">
        <v>12</v>
      </c>
      <c r="M543" s="605">
        <v>12</v>
      </c>
      <c r="N543" s="605"/>
      <c r="O543" s="386"/>
      <c r="P543" s="755">
        <v>2600</v>
      </c>
      <c r="Q543" s="606">
        <f t="shared" si="140"/>
        <v>0</v>
      </c>
      <c r="R543" s="756">
        <v>2080</v>
      </c>
      <c r="S543" s="606">
        <f t="shared" si="130"/>
        <v>0</v>
      </c>
      <c r="T543" s="606">
        <f>Q543-S543</f>
        <v>0</v>
      </c>
      <c r="U543" s="608" t="e">
        <f>T543/Q543</f>
        <v>#DIV/0!</v>
      </c>
      <c r="V543" s="628"/>
      <c r="W543" s="628"/>
      <c r="X543" s="628"/>
      <c r="Y543" s="628"/>
      <c r="Z543" s="628"/>
      <c r="AA543" s="628"/>
      <c r="AB543" s="627"/>
      <c r="AC543" s="706">
        <f t="shared" si="141"/>
        <v>0</v>
      </c>
      <c r="AD543" s="672" t="s">
        <v>5550</v>
      </c>
      <c r="AE543" s="505" t="s">
        <v>1237</v>
      </c>
      <c r="AF543" s="505" t="s">
        <v>1161</v>
      </c>
      <c r="AG543" s="505" t="s">
        <v>1162</v>
      </c>
    </row>
    <row r="544" spans="1:33" s="292" customFormat="1" ht="20.100000000000001" hidden="1" customHeight="1" thickBot="1">
      <c r="A544" s="290"/>
      <c r="B544" s="638"/>
      <c r="C544" s="224">
        <v>4544798030444</v>
      </c>
      <c r="D544" s="303"/>
      <c r="E544" s="622" t="s">
        <v>1156</v>
      </c>
      <c r="F544" s="290"/>
      <c r="G544" s="305"/>
      <c r="H544" s="306" t="s">
        <v>5551</v>
      </c>
      <c r="I544" s="306"/>
      <c r="J544" s="417"/>
      <c r="K544" s="306"/>
      <c r="L544" s="306"/>
      <c r="M544" s="305"/>
      <c r="N544" s="305"/>
      <c r="O544" s="386"/>
      <c r="P544" s="751">
        <v>5075</v>
      </c>
      <c r="Q544" s="520"/>
      <c r="R544" s="752">
        <v>4060</v>
      </c>
      <c r="S544" s="388">
        <f t="shared" si="130"/>
        <v>0</v>
      </c>
      <c r="T544" s="388"/>
      <c r="U544" s="389"/>
      <c r="V544" s="299"/>
      <c r="W544" s="299"/>
      <c r="X544" s="299"/>
      <c r="Y544" s="299"/>
      <c r="Z544" s="299"/>
      <c r="AA544" s="299"/>
      <c r="AB544" s="296"/>
      <c r="AC544" s="523"/>
      <c r="AD544" s="499" t="str">
        <f>AD543</f>
        <v>ミネラルオイル、水、エチルへキサン酸セチル、グリセリン、ジメチコン、ステアリン酸グリセリル(SE)、セテス-6、ポリソルベート60、ルリジサ種子油、クダモノトケイソウ果実エキス、リン酸アスコルビルMg、ブッチャーブルーム根エキス、ラウリン酸ソルビタン、ラウロイルプロリン、カフェイン、ヒバマタエキス、クレマティスエキス、スギナエキス、セイヨウキズタエキス、セイヨウナツユキ花エキス、ハトムギ種子エキス、ラベンダー油、水酸化K、ラウロイルグルタミン酸Na、テトラオレイン酸ソルベス-30、エタノール、BG、キサンタンガム、カルボマー、カプリリルグリコール</v>
      </c>
      <c r="AE544" s="220" t="s">
        <v>1237</v>
      </c>
      <c r="AF544" s="220" t="s">
        <v>1161</v>
      </c>
      <c r="AG544" s="220" t="s">
        <v>1162</v>
      </c>
    </row>
    <row r="545" spans="1:33" s="292" customFormat="1" ht="20.100000000000001" hidden="1" customHeight="1" thickBot="1">
      <c r="A545" s="296"/>
      <c r="B545" s="631"/>
      <c r="C545" s="224">
        <v>4544798030772</v>
      </c>
      <c r="D545" s="303"/>
      <c r="E545" s="290" t="s">
        <v>1156</v>
      </c>
      <c r="F545" s="290" t="s">
        <v>1238</v>
      </c>
      <c r="G545" s="305" t="s">
        <v>5552</v>
      </c>
      <c r="H545" s="306" t="s">
        <v>1239</v>
      </c>
      <c r="I545" s="306" t="s">
        <v>1240</v>
      </c>
      <c r="J545" s="417" t="s">
        <v>1241</v>
      </c>
      <c r="K545" s="306" t="s">
        <v>269</v>
      </c>
      <c r="L545" s="306"/>
      <c r="M545" s="305"/>
      <c r="N545" s="305"/>
      <c r="O545" s="386"/>
      <c r="P545" s="612">
        <v>2356</v>
      </c>
      <c r="Q545" s="520">
        <f t="shared" si="140"/>
        <v>0</v>
      </c>
      <c r="R545" s="752">
        <v>1885</v>
      </c>
      <c r="S545" s="388">
        <f t="shared" si="130"/>
        <v>0</v>
      </c>
      <c r="T545" s="388">
        <f>Q545-S545</f>
        <v>0</v>
      </c>
      <c r="U545" s="389" t="e">
        <f>T545/Q545</f>
        <v>#DIV/0!</v>
      </c>
      <c r="V545" s="299"/>
      <c r="W545" s="299"/>
      <c r="X545" s="299"/>
      <c r="Y545" s="299"/>
      <c r="Z545" s="299"/>
      <c r="AA545" s="299"/>
      <c r="AB545" s="385">
        <v>0.57999999999999996</v>
      </c>
      <c r="AC545" s="385">
        <f t="shared" si="141"/>
        <v>0</v>
      </c>
      <c r="AD545" s="499" t="s">
        <v>4271</v>
      </c>
      <c r="AE545" s="220" t="s">
        <v>1160</v>
      </c>
      <c r="AF545" s="220" t="s">
        <v>1161</v>
      </c>
      <c r="AG545" s="220" t="s">
        <v>1162</v>
      </c>
    </row>
    <row r="546" spans="1:33" s="292" customFormat="1" ht="20.100000000000001" hidden="1" customHeight="1" thickBot="1">
      <c r="A546" s="290"/>
      <c r="B546" s="638"/>
      <c r="C546" s="224">
        <v>4544798030819</v>
      </c>
      <c r="D546" s="303"/>
      <c r="E546" s="290" t="s">
        <v>1156</v>
      </c>
      <c r="F546" s="290" t="s">
        <v>1242</v>
      </c>
      <c r="G546" s="305" t="s">
        <v>5553</v>
      </c>
      <c r="H546" s="306" t="s">
        <v>1243</v>
      </c>
      <c r="I546" s="306" t="s">
        <v>1244</v>
      </c>
      <c r="J546" s="417" t="s">
        <v>1245</v>
      </c>
      <c r="K546" s="306" t="s">
        <v>1246</v>
      </c>
      <c r="L546" s="306"/>
      <c r="M546" s="305"/>
      <c r="N546" s="305"/>
      <c r="O546" s="386"/>
      <c r="P546" s="751">
        <v>3250</v>
      </c>
      <c r="Q546" s="520">
        <f t="shared" si="140"/>
        <v>0</v>
      </c>
      <c r="R546" s="550">
        <v>2600</v>
      </c>
      <c r="S546" s="388">
        <f t="shared" si="130"/>
        <v>0</v>
      </c>
      <c r="T546" s="388">
        <f t="shared" si="131"/>
        <v>0</v>
      </c>
      <c r="U546" s="389" t="e">
        <f t="shared" si="132"/>
        <v>#DIV/0!</v>
      </c>
      <c r="V546" s="299"/>
      <c r="W546" s="299"/>
      <c r="X546" s="299"/>
      <c r="Y546" s="299"/>
      <c r="Z546" s="299"/>
      <c r="AA546" s="299"/>
      <c r="AB546" s="296">
        <v>0.19</v>
      </c>
      <c r="AC546" s="523">
        <f t="shared" si="141"/>
        <v>0</v>
      </c>
      <c r="AD546" s="499" t="s">
        <v>4272</v>
      </c>
      <c r="AE546" s="220" t="s">
        <v>1247</v>
      </c>
      <c r="AF546" s="220" t="s">
        <v>1161</v>
      </c>
      <c r="AG546" s="220" t="s">
        <v>1162</v>
      </c>
    </row>
    <row r="547" spans="1:33" s="292" customFormat="1" ht="20.100000000000001" hidden="1" customHeight="1" thickBot="1">
      <c r="A547" s="296"/>
      <c r="B547" s="631"/>
      <c r="C547" s="224">
        <v>4544798030857</v>
      </c>
      <c r="D547" s="303"/>
      <c r="E547" s="290" t="s">
        <v>1156</v>
      </c>
      <c r="F547" s="290" t="s">
        <v>1248</v>
      </c>
      <c r="G547" s="305"/>
      <c r="H547" s="306" t="s">
        <v>1249</v>
      </c>
      <c r="I547" s="306" t="s">
        <v>1250</v>
      </c>
      <c r="J547" s="417" t="s">
        <v>1251</v>
      </c>
      <c r="K547" s="306" t="s">
        <v>753</v>
      </c>
      <c r="L547" s="306"/>
      <c r="M547" s="305"/>
      <c r="N547" s="305"/>
      <c r="O547" s="386"/>
      <c r="P547" s="612">
        <v>2925</v>
      </c>
      <c r="Q547" s="520">
        <f t="shared" si="140"/>
        <v>0</v>
      </c>
      <c r="R547" s="550">
        <v>2340</v>
      </c>
      <c r="S547" s="388">
        <f t="shared" si="130"/>
        <v>0</v>
      </c>
      <c r="T547" s="388">
        <f t="shared" si="131"/>
        <v>0</v>
      </c>
      <c r="U547" s="389" t="e">
        <f t="shared" si="132"/>
        <v>#DIV/0!</v>
      </c>
      <c r="V547" s="299"/>
      <c r="W547" s="299"/>
      <c r="X547" s="299"/>
      <c r="Y547" s="299"/>
      <c r="Z547" s="299">
        <f>W547*X547</f>
        <v>0</v>
      </c>
      <c r="AA547" s="299"/>
      <c r="AB547" s="296">
        <v>0.19</v>
      </c>
      <c r="AC547" s="523">
        <f t="shared" si="141"/>
        <v>0</v>
      </c>
      <c r="AD547" s="499" t="s">
        <v>4273</v>
      </c>
      <c r="AE547" s="220" t="s">
        <v>1237</v>
      </c>
      <c r="AF547" s="220" t="s">
        <v>1161</v>
      </c>
      <c r="AG547" s="220" t="s">
        <v>1162</v>
      </c>
    </row>
    <row r="548" spans="1:33" s="292" customFormat="1" ht="20.100000000000001" hidden="1" customHeight="1" thickBot="1">
      <c r="A548" s="296"/>
      <c r="B548" s="631"/>
      <c r="C548" s="224">
        <v>4544798030833</v>
      </c>
      <c r="D548" s="303"/>
      <c r="E548" s="290" t="s">
        <v>1156</v>
      </c>
      <c r="F548" s="290" t="s">
        <v>1252</v>
      </c>
      <c r="G548" s="305"/>
      <c r="H548" s="306" t="s">
        <v>1253</v>
      </c>
      <c r="I548" s="306" t="s">
        <v>1254</v>
      </c>
      <c r="J548" s="417" t="s">
        <v>1255</v>
      </c>
      <c r="K548" s="306" t="s">
        <v>1191</v>
      </c>
      <c r="L548" s="306"/>
      <c r="M548" s="305"/>
      <c r="N548" s="305"/>
      <c r="O548" s="386">
        <v>20</v>
      </c>
      <c r="P548" s="551">
        <v>2519</v>
      </c>
      <c r="Q548" s="520">
        <f t="shared" si="140"/>
        <v>50380</v>
      </c>
      <c r="R548" s="272">
        <v>2015</v>
      </c>
      <c r="S548" s="388">
        <f t="shared" si="130"/>
        <v>40300</v>
      </c>
      <c r="T548" s="388">
        <f>Q548-S548</f>
        <v>10080</v>
      </c>
      <c r="U548" s="389">
        <f>T548/Q548</f>
        <v>0.20007939658594681</v>
      </c>
      <c r="V548" s="299"/>
      <c r="W548" s="299"/>
      <c r="X548" s="299"/>
      <c r="Y548" s="299"/>
      <c r="Z548" s="299"/>
      <c r="AA548" s="299"/>
      <c r="AB548" s="530">
        <v>0.56999999999999995</v>
      </c>
      <c r="AC548" s="385">
        <f t="shared" si="141"/>
        <v>11.4</v>
      </c>
      <c r="AD548" s="499" t="s">
        <v>5554</v>
      </c>
      <c r="AE548" s="220" t="s">
        <v>1192</v>
      </c>
      <c r="AF548" s="220" t="s">
        <v>1161</v>
      </c>
      <c r="AG548" s="220" t="s">
        <v>1162</v>
      </c>
    </row>
    <row r="549" spans="1:33" s="292" customFormat="1" ht="20.100000000000001" hidden="1" customHeight="1" thickBot="1">
      <c r="A549" s="290"/>
      <c r="B549" s="638"/>
      <c r="C549" s="224">
        <v>4544798030796</v>
      </c>
      <c r="D549" s="303"/>
      <c r="E549" s="290" t="s">
        <v>1156</v>
      </c>
      <c r="F549" s="290" t="s">
        <v>1256</v>
      </c>
      <c r="G549" s="305"/>
      <c r="H549" s="306" t="s">
        <v>1257</v>
      </c>
      <c r="I549" s="306" t="s">
        <v>1258</v>
      </c>
      <c r="J549" s="417" t="s">
        <v>1259</v>
      </c>
      <c r="K549" s="306" t="s">
        <v>1221</v>
      </c>
      <c r="L549" s="306"/>
      <c r="M549" s="305"/>
      <c r="N549" s="305"/>
      <c r="O549" s="386"/>
      <c r="P549" s="612">
        <v>1300</v>
      </c>
      <c r="Q549" s="520">
        <f t="shared" si="140"/>
        <v>0</v>
      </c>
      <c r="R549" s="272">
        <v>1365</v>
      </c>
      <c r="S549" s="388">
        <f t="shared" si="130"/>
        <v>0</v>
      </c>
      <c r="T549" s="388">
        <f t="shared" si="131"/>
        <v>0</v>
      </c>
      <c r="U549" s="389" t="e">
        <f t="shared" si="132"/>
        <v>#DIV/0!</v>
      </c>
      <c r="V549" s="299"/>
      <c r="W549" s="299"/>
      <c r="X549" s="299"/>
      <c r="Y549" s="299"/>
      <c r="Z549" s="299"/>
      <c r="AA549" s="299"/>
      <c r="AB549" s="296"/>
      <c r="AC549" s="523">
        <f t="shared" si="141"/>
        <v>0</v>
      </c>
      <c r="AD549" s="499" t="s">
        <v>5555</v>
      </c>
      <c r="AE549" s="220" t="s">
        <v>1187</v>
      </c>
      <c r="AF549" s="220" t="s">
        <v>1161</v>
      </c>
      <c r="AG549" s="220" t="s">
        <v>1162</v>
      </c>
    </row>
    <row r="550" spans="1:33" s="292" customFormat="1" ht="20.100000000000001" hidden="1" customHeight="1" thickBot="1">
      <c r="A550" s="290"/>
      <c r="B550" s="638"/>
      <c r="C550" s="224">
        <v>4544798030789</v>
      </c>
      <c r="D550" s="303"/>
      <c r="E550" s="290" t="s">
        <v>1156</v>
      </c>
      <c r="F550" s="290" t="s">
        <v>1260</v>
      </c>
      <c r="G550" s="305" t="s">
        <v>5556</v>
      </c>
      <c r="H550" s="306" t="s">
        <v>1261</v>
      </c>
      <c r="I550" s="306" t="s">
        <v>1262</v>
      </c>
      <c r="J550" s="417" t="s">
        <v>1263</v>
      </c>
      <c r="K550" s="306" t="s">
        <v>269</v>
      </c>
      <c r="L550" s="306"/>
      <c r="M550" s="305"/>
      <c r="N550" s="305"/>
      <c r="O550" s="386">
        <v>10</v>
      </c>
      <c r="P550" s="751">
        <v>2356</v>
      </c>
      <c r="Q550" s="520">
        <f t="shared" si="140"/>
        <v>23560</v>
      </c>
      <c r="R550" s="752">
        <v>1885</v>
      </c>
      <c r="S550" s="388">
        <f t="shared" si="130"/>
        <v>18850</v>
      </c>
      <c r="T550" s="388">
        <f t="shared" si="131"/>
        <v>4710</v>
      </c>
      <c r="U550" s="389">
        <f t="shared" si="132"/>
        <v>0.1999151103565365</v>
      </c>
      <c r="V550" s="299"/>
      <c r="W550" s="299"/>
      <c r="X550" s="299"/>
      <c r="Y550" s="299"/>
      <c r="Z550" s="299"/>
      <c r="AA550" s="299"/>
      <c r="AB550" s="296">
        <v>0.57999999999999996</v>
      </c>
      <c r="AC550" s="523">
        <f t="shared" si="141"/>
        <v>5.8</v>
      </c>
      <c r="AD550" s="499" t="s">
        <v>5557</v>
      </c>
      <c r="AE550" s="220" t="s">
        <v>1160</v>
      </c>
      <c r="AF550" s="220" t="s">
        <v>1161</v>
      </c>
      <c r="AG550" s="220" t="s">
        <v>1162</v>
      </c>
    </row>
    <row r="551" spans="1:33" s="292" customFormat="1" ht="20.100000000000001" hidden="1" customHeight="1" thickBot="1">
      <c r="A551" s="296"/>
      <c r="B551" s="631"/>
      <c r="C551" s="224">
        <v>4544798030802</v>
      </c>
      <c r="D551" s="303"/>
      <c r="E551" s="290" t="s">
        <v>1156</v>
      </c>
      <c r="F551" s="290" t="s">
        <v>1264</v>
      </c>
      <c r="G551" s="305" t="s">
        <v>5558</v>
      </c>
      <c r="H551" s="306" t="s">
        <v>1265</v>
      </c>
      <c r="I551" s="306" t="s">
        <v>1266</v>
      </c>
      <c r="J551" s="417" t="s">
        <v>1267</v>
      </c>
      <c r="K551" s="306" t="s">
        <v>269</v>
      </c>
      <c r="L551" s="306"/>
      <c r="M551" s="305"/>
      <c r="N551" s="305"/>
      <c r="O551" s="386"/>
      <c r="P551" s="751">
        <v>2031</v>
      </c>
      <c r="Q551" s="520">
        <f t="shared" si="140"/>
        <v>0</v>
      </c>
      <c r="R551" s="550">
        <v>1885</v>
      </c>
      <c r="S551" s="388">
        <f t="shared" si="130"/>
        <v>0</v>
      </c>
      <c r="T551" s="388">
        <f t="shared" si="131"/>
        <v>0</v>
      </c>
      <c r="U551" s="389" t="e">
        <f t="shared" si="132"/>
        <v>#DIV/0!</v>
      </c>
      <c r="V551" s="299"/>
      <c r="W551" s="299"/>
      <c r="X551" s="299"/>
      <c r="Y551" s="299"/>
      <c r="Z551" s="299"/>
      <c r="AA551" s="299"/>
      <c r="AB551" s="296">
        <v>0.35</v>
      </c>
      <c r="AC551" s="523">
        <f t="shared" si="141"/>
        <v>0</v>
      </c>
      <c r="AD551" s="499" t="s">
        <v>4274</v>
      </c>
      <c r="AE551" s="489" t="s">
        <v>1160</v>
      </c>
      <c r="AF551" s="489" t="s">
        <v>1161</v>
      </c>
      <c r="AG551" s="489" t="s">
        <v>1162</v>
      </c>
    </row>
    <row r="552" spans="1:33" s="292" customFormat="1" ht="20.100000000000001" hidden="1" customHeight="1" thickBot="1">
      <c r="A552" s="290"/>
      <c r="B552" s="638"/>
      <c r="C552" s="224">
        <v>4544798030840</v>
      </c>
      <c r="D552" s="303"/>
      <c r="E552" s="290" t="s">
        <v>1156</v>
      </c>
      <c r="F552" s="290" t="s">
        <v>1268</v>
      </c>
      <c r="G552" s="305"/>
      <c r="H552" s="306" t="s">
        <v>1269</v>
      </c>
      <c r="I552" s="306" t="s">
        <v>1270</v>
      </c>
      <c r="J552" s="417" t="s">
        <v>1271</v>
      </c>
      <c r="K552" s="306" t="s">
        <v>1191</v>
      </c>
      <c r="L552" s="306"/>
      <c r="M552" s="305"/>
      <c r="N552" s="305"/>
      <c r="O552" s="386"/>
      <c r="P552" s="612">
        <v>2378</v>
      </c>
      <c r="Q552" s="520">
        <f t="shared" si="140"/>
        <v>0</v>
      </c>
      <c r="R552" s="550">
        <v>1950</v>
      </c>
      <c r="S552" s="388">
        <f t="shared" si="130"/>
        <v>0</v>
      </c>
      <c r="T552" s="388">
        <f>Q552-S552</f>
        <v>0</v>
      </c>
      <c r="U552" s="389" t="e">
        <f>T552/Q552</f>
        <v>#DIV/0!</v>
      </c>
      <c r="V552" s="299"/>
      <c r="W552" s="299"/>
      <c r="X552" s="299"/>
      <c r="Y552" s="299"/>
      <c r="Z552" s="299"/>
      <c r="AA552" s="299"/>
      <c r="AB552" s="296">
        <v>0.19</v>
      </c>
      <c r="AC552" s="523">
        <f t="shared" si="141"/>
        <v>0</v>
      </c>
      <c r="AD552" s="499" t="s">
        <v>5559</v>
      </c>
      <c r="AE552" s="489" t="s">
        <v>1192</v>
      </c>
      <c r="AF552" s="489" t="s">
        <v>1161</v>
      </c>
      <c r="AG552" s="489" t="s">
        <v>1162</v>
      </c>
    </row>
    <row r="553" spans="1:33" s="292" customFormat="1" ht="20.100000000000001" hidden="1" customHeight="1" thickBot="1">
      <c r="A553" s="296"/>
      <c r="B553" s="631"/>
      <c r="C553" s="224">
        <v>4544798030864</v>
      </c>
      <c r="D553" s="303"/>
      <c r="E553" s="290" t="s">
        <v>1163</v>
      </c>
      <c r="F553" s="290" t="s">
        <v>1272</v>
      </c>
      <c r="G553" s="305" t="s">
        <v>5560</v>
      </c>
      <c r="H553" s="306" t="s">
        <v>1273</v>
      </c>
      <c r="I553" s="306" t="s">
        <v>1274</v>
      </c>
      <c r="J553" s="417" t="s">
        <v>1275</v>
      </c>
      <c r="K553" s="306" t="s">
        <v>1246</v>
      </c>
      <c r="L553" s="306"/>
      <c r="M553" s="305"/>
      <c r="N553" s="305"/>
      <c r="O553" s="386">
        <v>10</v>
      </c>
      <c r="P553" s="751">
        <v>3169</v>
      </c>
      <c r="Q553" s="520">
        <f t="shared" si="140"/>
        <v>31690</v>
      </c>
      <c r="R553" s="272">
        <v>2535</v>
      </c>
      <c r="S553" s="388">
        <f t="shared" si="130"/>
        <v>25350</v>
      </c>
      <c r="T553" s="388">
        <f t="shared" si="131"/>
        <v>6340</v>
      </c>
      <c r="U553" s="389">
        <f t="shared" si="132"/>
        <v>0.20006311139160618</v>
      </c>
      <c r="V553" s="299"/>
      <c r="W553" s="299"/>
      <c r="X553" s="299"/>
      <c r="Y553" s="299"/>
      <c r="Z553" s="299"/>
      <c r="AA553" s="299"/>
      <c r="AB553" s="296">
        <v>0.19</v>
      </c>
      <c r="AC553" s="523">
        <f t="shared" si="141"/>
        <v>1.9</v>
      </c>
      <c r="AD553" s="499" t="s">
        <v>5561</v>
      </c>
      <c r="AE553" s="220" t="s">
        <v>1247</v>
      </c>
      <c r="AF553" s="220" t="s">
        <v>1161</v>
      </c>
      <c r="AG553" s="220" t="s">
        <v>1162</v>
      </c>
    </row>
    <row r="554" spans="1:33" s="292" customFormat="1" ht="20.100000000000001" hidden="1" customHeight="1" thickBot="1">
      <c r="A554" s="296"/>
      <c r="B554" s="631"/>
      <c r="C554" s="224">
        <v>4544798030871</v>
      </c>
      <c r="D554" s="303"/>
      <c r="E554" s="290" t="s">
        <v>1156</v>
      </c>
      <c r="F554" s="290" t="s">
        <v>1276</v>
      </c>
      <c r="G554" s="305" t="s">
        <v>5562</v>
      </c>
      <c r="H554" s="306" t="s">
        <v>1277</v>
      </c>
      <c r="I554" s="306" t="s">
        <v>1278</v>
      </c>
      <c r="J554" s="417" t="s">
        <v>1279</v>
      </c>
      <c r="K554" s="306" t="s">
        <v>1280</v>
      </c>
      <c r="L554" s="306"/>
      <c r="M554" s="305"/>
      <c r="N554" s="305"/>
      <c r="O554" s="386">
        <v>20</v>
      </c>
      <c r="P554" s="612">
        <v>1706</v>
      </c>
      <c r="Q554" s="520">
        <f t="shared" si="140"/>
        <v>34120</v>
      </c>
      <c r="R554" s="550">
        <v>1365</v>
      </c>
      <c r="S554" s="388">
        <f t="shared" si="130"/>
        <v>27300</v>
      </c>
      <c r="T554" s="388">
        <f t="shared" si="131"/>
        <v>6820</v>
      </c>
      <c r="U554" s="389">
        <f t="shared" si="132"/>
        <v>0.19988276670574442</v>
      </c>
      <c r="V554" s="299"/>
      <c r="W554" s="299"/>
      <c r="X554" s="299"/>
      <c r="Y554" s="299"/>
      <c r="Z554" s="299"/>
      <c r="AA554" s="299"/>
      <c r="AB554" s="296">
        <v>0.35</v>
      </c>
      <c r="AC554" s="523">
        <f t="shared" si="141"/>
        <v>7</v>
      </c>
      <c r="AD554" s="499" t="s">
        <v>4275</v>
      </c>
      <c r="AE554" s="489" t="s">
        <v>1192</v>
      </c>
      <c r="AF554" s="489" t="s">
        <v>1161</v>
      </c>
      <c r="AG554" s="489" t="s">
        <v>1162</v>
      </c>
    </row>
    <row r="555" spans="1:33" s="292" customFormat="1" ht="20.100000000000001" hidden="1" customHeight="1" thickBot="1">
      <c r="A555" s="290"/>
      <c r="B555" s="638"/>
      <c r="C555" s="224">
        <v>4544798030758</v>
      </c>
      <c r="D555" s="303"/>
      <c r="E555" s="290" t="s">
        <v>1156</v>
      </c>
      <c r="F555" s="290" t="s">
        <v>1281</v>
      </c>
      <c r="G555" s="305" t="s">
        <v>5563</v>
      </c>
      <c r="H555" s="306" t="s">
        <v>1282</v>
      </c>
      <c r="I555" s="306" t="s">
        <v>1283</v>
      </c>
      <c r="J555" s="417" t="s">
        <v>1284</v>
      </c>
      <c r="K555" s="306" t="s">
        <v>243</v>
      </c>
      <c r="L555" s="306"/>
      <c r="M555" s="305"/>
      <c r="N555" s="305"/>
      <c r="O555" s="386"/>
      <c r="P555" s="751">
        <v>1625</v>
      </c>
      <c r="Q555" s="520">
        <f t="shared" si="140"/>
        <v>0</v>
      </c>
      <c r="R555" s="752">
        <v>1300</v>
      </c>
      <c r="S555" s="388">
        <f t="shared" si="130"/>
        <v>0</v>
      </c>
      <c r="T555" s="388">
        <f t="shared" si="131"/>
        <v>0</v>
      </c>
      <c r="U555" s="389" t="e">
        <f t="shared" si="132"/>
        <v>#DIV/0!</v>
      </c>
      <c r="V555" s="299"/>
      <c r="W555" s="299"/>
      <c r="X555" s="299"/>
      <c r="Y555" s="299"/>
      <c r="Z555" s="299"/>
      <c r="AA555" s="299"/>
      <c r="AB555" s="296">
        <v>0.33</v>
      </c>
      <c r="AC555" s="523">
        <f t="shared" si="141"/>
        <v>0</v>
      </c>
      <c r="AD555" s="499" t="s">
        <v>4276</v>
      </c>
      <c r="AE555" s="220" t="s">
        <v>1183</v>
      </c>
      <c r="AF555" s="220" t="s">
        <v>1161</v>
      </c>
      <c r="AG555" s="220" t="s">
        <v>1162</v>
      </c>
    </row>
    <row r="556" spans="1:33" s="673" customFormat="1" ht="20.100000000000001" hidden="1" customHeight="1" thickBot="1">
      <c r="A556" s="622"/>
      <c r="B556" s="623"/>
      <c r="C556" s="605"/>
      <c r="D556" s="753"/>
      <c r="E556" s="622" t="s">
        <v>1156</v>
      </c>
      <c r="F556" s="622" t="s">
        <v>1285</v>
      </c>
      <c r="G556" s="605" t="s">
        <v>5564</v>
      </c>
      <c r="H556" s="716" t="s">
        <v>5565</v>
      </c>
      <c r="I556" s="716" t="s">
        <v>1286</v>
      </c>
      <c r="J556" s="754" t="s">
        <v>1287</v>
      </c>
      <c r="K556" s="716" t="s">
        <v>243</v>
      </c>
      <c r="L556" s="716"/>
      <c r="M556" s="605"/>
      <c r="N556" s="605"/>
      <c r="O556" s="386"/>
      <c r="P556" s="755">
        <v>3494</v>
      </c>
      <c r="Q556" s="606">
        <f t="shared" si="140"/>
        <v>0</v>
      </c>
      <c r="R556" s="757">
        <v>2795</v>
      </c>
      <c r="S556" s="606">
        <f t="shared" si="130"/>
        <v>0</v>
      </c>
      <c r="T556" s="606">
        <f t="shared" si="131"/>
        <v>0</v>
      </c>
      <c r="U556" s="608" t="e">
        <f t="shared" si="132"/>
        <v>#DIV/0!</v>
      </c>
      <c r="V556" s="628"/>
      <c r="W556" s="628"/>
      <c r="X556" s="628"/>
      <c r="Y556" s="628"/>
      <c r="Z556" s="628"/>
      <c r="AA556" s="628"/>
      <c r="AB556" s="627">
        <v>0.86</v>
      </c>
      <c r="AC556" s="706">
        <f t="shared" si="141"/>
        <v>0</v>
      </c>
      <c r="AD556" s="672" t="s">
        <v>5566</v>
      </c>
      <c r="AE556" s="505" t="s">
        <v>4463</v>
      </c>
      <c r="AF556" s="505" t="s">
        <v>1161</v>
      </c>
      <c r="AG556" s="505" t="s">
        <v>1162</v>
      </c>
    </row>
    <row r="557" spans="1:33" s="292" customFormat="1" ht="20.100000000000001" hidden="1" customHeight="1" thickBot="1">
      <c r="A557" s="290"/>
      <c r="B557" s="638"/>
      <c r="C557" s="224">
        <v>4544798030697</v>
      </c>
      <c r="D557" s="303"/>
      <c r="E557" s="290"/>
      <c r="F557" s="290"/>
      <c r="G557" s="305"/>
      <c r="H557" s="306" t="s">
        <v>5567</v>
      </c>
      <c r="I557" s="306"/>
      <c r="J557" s="417"/>
      <c r="K557" s="306"/>
      <c r="L557" s="306"/>
      <c r="M557" s="305"/>
      <c r="N557" s="305"/>
      <c r="O557" s="386"/>
      <c r="P557" s="751">
        <v>3331</v>
      </c>
      <c r="Q557" s="606">
        <f t="shared" si="140"/>
        <v>0</v>
      </c>
      <c r="R557" s="550">
        <v>2665</v>
      </c>
      <c r="S557" s="606">
        <f>O557*R557</f>
        <v>0</v>
      </c>
      <c r="T557" s="606">
        <f>Q557-S557</f>
        <v>0</v>
      </c>
      <c r="U557" s="608" t="e">
        <f>T557/Q557</f>
        <v>#DIV/0!</v>
      </c>
      <c r="V557" s="299"/>
      <c r="W557" s="299"/>
      <c r="X557" s="299"/>
      <c r="Y557" s="299"/>
      <c r="Z557" s="299"/>
      <c r="AA557" s="299"/>
      <c r="AB557" s="296"/>
      <c r="AC557" s="523"/>
      <c r="AD557" s="499"/>
      <c r="AE557" s="220" t="s">
        <v>4463</v>
      </c>
      <c r="AF557" s="220" t="s">
        <v>1161</v>
      </c>
      <c r="AG557" s="220" t="s">
        <v>1162</v>
      </c>
    </row>
    <row r="558" spans="1:33" s="673" customFormat="1" ht="20.100000000000001" hidden="1" customHeight="1" thickBot="1">
      <c r="A558" s="622"/>
      <c r="B558" s="623"/>
      <c r="C558" s="605"/>
      <c r="D558" s="753"/>
      <c r="E558" s="622" t="s">
        <v>1156</v>
      </c>
      <c r="F558" s="622" t="s">
        <v>1288</v>
      </c>
      <c r="G558" s="605"/>
      <c r="H558" s="716" t="s">
        <v>5568</v>
      </c>
      <c r="I558" s="716" t="s">
        <v>1289</v>
      </c>
      <c r="J558" s="754" t="s">
        <v>1290</v>
      </c>
      <c r="K558" s="716" t="s">
        <v>243</v>
      </c>
      <c r="L558" s="716"/>
      <c r="M558" s="605"/>
      <c r="N558" s="605"/>
      <c r="O558" s="386"/>
      <c r="P558" s="758">
        <v>3329</v>
      </c>
      <c r="Q558" s="606">
        <f t="shared" si="140"/>
        <v>0</v>
      </c>
      <c r="R558" s="757">
        <v>2730</v>
      </c>
      <c r="S558" s="606">
        <f t="shared" si="130"/>
        <v>0</v>
      </c>
      <c r="T558" s="606">
        <f t="shared" si="131"/>
        <v>0</v>
      </c>
      <c r="U558" s="608" t="e">
        <f t="shared" si="132"/>
        <v>#DIV/0!</v>
      </c>
      <c r="V558" s="628"/>
      <c r="W558" s="628"/>
      <c r="X558" s="628"/>
      <c r="Y558" s="628"/>
      <c r="Z558" s="628"/>
      <c r="AA558" s="628"/>
      <c r="AB558" s="627"/>
      <c r="AC558" s="706">
        <f t="shared" si="141"/>
        <v>0</v>
      </c>
      <c r="AD558" s="672" t="s">
        <v>5569</v>
      </c>
      <c r="AE558" s="505" t="s">
        <v>4463</v>
      </c>
      <c r="AF558" s="505" t="s">
        <v>1161</v>
      </c>
      <c r="AG558" s="505" t="s">
        <v>1162</v>
      </c>
    </row>
    <row r="559" spans="1:33" s="292" customFormat="1" ht="20.100000000000001" hidden="1" customHeight="1" thickBot="1">
      <c r="A559" s="290"/>
      <c r="B559" s="638"/>
      <c r="C559" s="224">
        <v>4544798030680</v>
      </c>
      <c r="D559" s="303"/>
      <c r="E559" s="290"/>
      <c r="F559" s="290"/>
      <c r="G559" s="305"/>
      <c r="H559" s="306" t="s">
        <v>5570</v>
      </c>
      <c r="I559" s="306"/>
      <c r="J559" s="417"/>
      <c r="K559" s="306"/>
      <c r="L559" s="306"/>
      <c r="M559" s="305"/>
      <c r="N559" s="305"/>
      <c r="O559" s="386"/>
      <c r="P559" s="612">
        <v>3250</v>
      </c>
      <c r="Q559" s="606">
        <f t="shared" si="140"/>
        <v>0</v>
      </c>
      <c r="R559" s="550">
        <v>2600</v>
      </c>
      <c r="S559" s="606">
        <f>O559*R559</f>
        <v>0</v>
      </c>
      <c r="T559" s="606">
        <f>Q559-S559</f>
        <v>0</v>
      </c>
      <c r="U559" s="608" t="e">
        <f>T559/Q559</f>
        <v>#DIV/0!</v>
      </c>
      <c r="V559" s="299"/>
      <c r="W559" s="299"/>
      <c r="X559" s="299"/>
      <c r="Y559" s="299"/>
      <c r="Z559" s="299"/>
      <c r="AA559" s="299"/>
      <c r="AB559" s="296"/>
      <c r="AC559" s="523"/>
      <c r="AD559" s="499"/>
      <c r="AE559" s="220" t="s">
        <v>4463</v>
      </c>
      <c r="AF559" s="220" t="s">
        <v>1161</v>
      </c>
      <c r="AG559" s="220" t="s">
        <v>1162</v>
      </c>
    </row>
    <row r="560" spans="1:33" s="673" customFormat="1" ht="20.100000000000001" hidden="1" customHeight="1" thickBot="1">
      <c r="A560" s="622"/>
      <c r="B560" s="623"/>
      <c r="C560" s="605"/>
      <c r="D560" s="753"/>
      <c r="E560" s="622" t="s">
        <v>1156</v>
      </c>
      <c r="F560" s="622" t="s">
        <v>1291</v>
      </c>
      <c r="G560" s="605" t="s">
        <v>5571</v>
      </c>
      <c r="H560" s="716" t="s">
        <v>5572</v>
      </c>
      <c r="I560" s="716" t="s">
        <v>1292</v>
      </c>
      <c r="J560" s="754" t="s">
        <v>1293</v>
      </c>
      <c r="K560" s="716" t="s">
        <v>243</v>
      </c>
      <c r="L560" s="716"/>
      <c r="M560" s="605"/>
      <c r="N560" s="605"/>
      <c r="O560" s="386"/>
      <c r="P560" s="755">
        <v>3185</v>
      </c>
      <c r="Q560" s="606">
        <f t="shared" si="140"/>
        <v>0</v>
      </c>
      <c r="R560" s="756">
        <v>2600</v>
      </c>
      <c r="S560" s="606">
        <f t="shared" si="130"/>
        <v>0</v>
      </c>
      <c r="T560" s="606">
        <f t="shared" si="131"/>
        <v>0</v>
      </c>
      <c r="U560" s="608" t="e">
        <f t="shared" si="132"/>
        <v>#DIV/0!</v>
      </c>
      <c r="V560" s="628"/>
      <c r="W560" s="628"/>
      <c r="X560" s="628"/>
      <c r="Y560" s="628"/>
      <c r="Z560" s="628"/>
      <c r="AA560" s="628"/>
      <c r="AB560" s="627">
        <v>0.85</v>
      </c>
      <c r="AC560" s="706">
        <f t="shared" si="141"/>
        <v>0</v>
      </c>
      <c r="AD560" s="672" t="s">
        <v>5573</v>
      </c>
      <c r="AE560" s="505" t="s">
        <v>4463</v>
      </c>
      <c r="AF560" s="505" t="s">
        <v>1161</v>
      </c>
      <c r="AG560" s="505" t="s">
        <v>1162</v>
      </c>
    </row>
    <row r="561" spans="1:33" s="292" customFormat="1" ht="20.100000000000001" hidden="1" customHeight="1" thickBot="1">
      <c r="A561" s="290"/>
      <c r="B561" s="638"/>
      <c r="C561" s="224">
        <v>4544798030703</v>
      </c>
      <c r="D561" s="303"/>
      <c r="E561" s="290"/>
      <c r="F561" s="290"/>
      <c r="G561" s="305"/>
      <c r="H561" s="306" t="s">
        <v>5574</v>
      </c>
      <c r="I561" s="306"/>
      <c r="J561" s="417"/>
      <c r="K561" s="306"/>
      <c r="L561" s="306"/>
      <c r="M561" s="305"/>
      <c r="N561" s="305"/>
      <c r="O561" s="386"/>
      <c r="P561" s="751">
        <v>3250</v>
      </c>
      <c r="Q561" s="606">
        <f t="shared" si="140"/>
        <v>0</v>
      </c>
      <c r="R561" s="752">
        <v>2600</v>
      </c>
      <c r="S561" s="606">
        <f>O561*R561</f>
        <v>0</v>
      </c>
      <c r="T561" s="606">
        <f>Q561-S561</f>
        <v>0</v>
      </c>
      <c r="U561" s="608" t="e">
        <f>T561/Q561</f>
        <v>#DIV/0!</v>
      </c>
      <c r="V561" s="299"/>
      <c r="W561" s="299"/>
      <c r="X561" s="299"/>
      <c r="Y561" s="299"/>
      <c r="Z561" s="299"/>
      <c r="AA561" s="299"/>
      <c r="AB561" s="296"/>
      <c r="AC561" s="523"/>
      <c r="AD561" s="499"/>
      <c r="AE561" s="220" t="s">
        <v>4463</v>
      </c>
      <c r="AF561" s="220" t="s">
        <v>1161</v>
      </c>
      <c r="AG561" s="220" t="s">
        <v>1162</v>
      </c>
    </row>
    <row r="562" spans="1:33" s="292" customFormat="1" ht="20.100000000000001" hidden="1" customHeight="1" thickBot="1">
      <c r="A562" s="290"/>
      <c r="B562" s="638"/>
      <c r="C562" s="224">
        <v>4544798030741</v>
      </c>
      <c r="D562" s="303"/>
      <c r="E562" s="290" t="s">
        <v>1156</v>
      </c>
      <c r="F562" s="290" t="s">
        <v>1294</v>
      </c>
      <c r="G562" s="305" t="s">
        <v>5575</v>
      </c>
      <c r="H562" s="306" t="s">
        <v>1295</v>
      </c>
      <c r="I562" s="306" t="s">
        <v>1296</v>
      </c>
      <c r="J562" s="417" t="s">
        <v>1297</v>
      </c>
      <c r="K562" s="306" t="s">
        <v>243</v>
      </c>
      <c r="L562" s="306"/>
      <c r="M562" s="305"/>
      <c r="N562" s="305"/>
      <c r="O562" s="386"/>
      <c r="P562" s="751">
        <v>2194</v>
      </c>
      <c r="Q562" s="520">
        <f t="shared" si="140"/>
        <v>0</v>
      </c>
      <c r="R562" s="272">
        <v>1755</v>
      </c>
      <c r="S562" s="388">
        <f t="shared" si="130"/>
        <v>0</v>
      </c>
      <c r="T562" s="388">
        <f>Q562-S562</f>
        <v>0</v>
      </c>
      <c r="U562" s="389" t="e">
        <f>T562/Q562</f>
        <v>#DIV/0!</v>
      </c>
      <c r="V562" s="299"/>
      <c r="W562" s="299"/>
      <c r="X562" s="299"/>
      <c r="Y562" s="299"/>
      <c r="Z562" s="299"/>
      <c r="AA562" s="299"/>
      <c r="AB562" s="296">
        <v>0.33</v>
      </c>
      <c r="AC562" s="523">
        <f t="shared" si="141"/>
        <v>0</v>
      </c>
      <c r="AD562" s="499" t="s">
        <v>5576</v>
      </c>
      <c r="AE562" s="489" t="s">
        <v>1183</v>
      </c>
      <c r="AF562" s="489" t="s">
        <v>1161</v>
      </c>
      <c r="AG562" s="489" t="s">
        <v>1162</v>
      </c>
    </row>
    <row r="563" spans="1:33" s="292" customFormat="1" ht="20.100000000000001" hidden="1" customHeight="1" thickBot="1">
      <c r="A563" s="296"/>
      <c r="B563" s="631"/>
      <c r="C563" s="224">
        <v>4544798030710</v>
      </c>
      <c r="D563" s="303"/>
      <c r="E563" s="290" t="s">
        <v>1156</v>
      </c>
      <c r="F563" s="290" t="s">
        <v>1298</v>
      </c>
      <c r="G563" s="305" t="s">
        <v>5577</v>
      </c>
      <c r="H563" s="306" t="s">
        <v>1299</v>
      </c>
      <c r="I563" s="306" t="s">
        <v>1300</v>
      </c>
      <c r="J563" s="417" t="s">
        <v>1301</v>
      </c>
      <c r="K563" s="306" t="s">
        <v>243</v>
      </c>
      <c r="L563" s="306"/>
      <c r="M563" s="305"/>
      <c r="N563" s="305"/>
      <c r="O563" s="386"/>
      <c r="P563" s="751">
        <v>2925</v>
      </c>
      <c r="Q563" s="520">
        <f t="shared" si="140"/>
        <v>0</v>
      </c>
      <c r="R563" s="550">
        <v>2340</v>
      </c>
      <c r="S563" s="388">
        <f t="shared" si="130"/>
        <v>0</v>
      </c>
      <c r="T563" s="388">
        <f t="shared" si="131"/>
        <v>0</v>
      </c>
      <c r="U563" s="389" t="e">
        <f t="shared" si="132"/>
        <v>#DIV/0!</v>
      </c>
      <c r="V563" s="299"/>
      <c r="W563" s="299"/>
      <c r="X563" s="299"/>
      <c r="Y563" s="299"/>
      <c r="Z563" s="299"/>
      <c r="AA563" s="299"/>
      <c r="AB563" s="296">
        <v>0.33</v>
      </c>
      <c r="AC563" s="523">
        <f t="shared" si="141"/>
        <v>0</v>
      </c>
      <c r="AD563" s="499" t="s">
        <v>5578</v>
      </c>
      <c r="AE563" s="489" t="s">
        <v>1183</v>
      </c>
      <c r="AF563" s="489" t="s">
        <v>1161</v>
      </c>
      <c r="AG563" s="489" t="s">
        <v>1162</v>
      </c>
    </row>
    <row r="564" spans="1:33" s="292" customFormat="1" ht="20.100000000000001" hidden="1" customHeight="1" thickBot="1">
      <c r="A564" s="296"/>
      <c r="B564" s="631"/>
      <c r="C564" s="224">
        <v>4544798030727</v>
      </c>
      <c r="D564" s="303"/>
      <c r="E564" s="290" t="s">
        <v>1156</v>
      </c>
      <c r="F564" s="290" t="s">
        <v>1302</v>
      </c>
      <c r="G564" s="305" t="s">
        <v>5579</v>
      </c>
      <c r="H564" s="306" t="s">
        <v>1303</v>
      </c>
      <c r="I564" s="306" t="s">
        <v>1304</v>
      </c>
      <c r="J564" s="417" t="s">
        <v>1305</v>
      </c>
      <c r="K564" s="306" t="s">
        <v>243</v>
      </c>
      <c r="L564" s="306"/>
      <c r="M564" s="305"/>
      <c r="N564" s="305"/>
      <c r="O564" s="386"/>
      <c r="P564" s="612">
        <v>2854</v>
      </c>
      <c r="Q564" s="520">
        <f t="shared" si="140"/>
        <v>0</v>
      </c>
      <c r="R564" s="550">
        <v>2340</v>
      </c>
      <c r="S564" s="388">
        <f t="shared" si="130"/>
        <v>0</v>
      </c>
      <c r="T564" s="388">
        <f t="shared" si="131"/>
        <v>0</v>
      </c>
      <c r="U564" s="389" t="e">
        <f t="shared" si="132"/>
        <v>#DIV/0!</v>
      </c>
      <c r="V564" s="299"/>
      <c r="W564" s="299"/>
      <c r="X564" s="299"/>
      <c r="Y564" s="299"/>
      <c r="Z564" s="299"/>
      <c r="AA564" s="299"/>
      <c r="AB564" s="296">
        <v>0.33</v>
      </c>
      <c r="AC564" s="523">
        <f t="shared" si="141"/>
        <v>0</v>
      </c>
      <c r="AD564" s="499" t="s">
        <v>5580</v>
      </c>
      <c r="AE564" s="489" t="s">
        <v>1183</v>
      </c>
      <c r="AF564" s="489" t="s">
        <v>1161</v>
      </c>
      <c r="AG564" s="489" t="s">
        <v>1162</v>
      </c>
    </row>
    <row r="565" spans="1:33" s="292" customFormat="1" ht="20.100000000000001" hidden="1" customHeight="1" thickBot="1">
      <c r="A565" s="296"/>
      <c r="B565" s="631"/>
      <c r="C565" s="224">
        <v>4544798030765</v>
      </c>
      <c r="D565" s="303"/>
      <c r="E565" s="290" t="s">
        <v>1156</v>
      </c>
      <c r="F565" s="290" t="s">
        <v>1306</v>
      </c>
      <c r="G565" s="305" t="s">
        <v>5581</v>
      </c>
      <c r="H565" s="306" t="s">
        <v>1307</v>
      </c>
      <c r="I565" s="306" t="s">
        <v>1308</v>
      </c>
      <c r="J565" s="417" t="s">
        <v>1309</v>
      </c>
      <c r="K565" s="306" t="s">
        <v>243</v>
      </c>
      <c r="L565" s="306"/>
      <c r="M565" s="305"/>
      <c r="N565" s="305"/>
      <c r="O565" s="386">
        <v>20</v>
      </c>
      <c r="P565" s="751">
        <v>2600</v>
      </c>
      <c r="Q565" s="520">
        <f t="shared" si="140"/>
        <v>52000</v>
      </c>
      <c r="R565" s="550">
        <v>2080</v>
      </c>
      <c r="S565" s="388">
        <f t="shared" si="130"/>
        <v>41600</v>
      </c>
      <c r="T565" s="388">
        <f t="shared" si="131"/>
        <v>10400</v>
      </c>
      <c r="U565" s="389">
        <f t="shared" si="132"/>
        <v>0.2</v>
      </c>
      <c r="V565" s="299"/>
      <c r="W565" s="299"/>
      <c r="X565" s="299"/>
      <c r="Y565" s="299"/>
      <c r="Z565" s="299"/>
      <c r="AA565" s="299"/>
      <c r="AB565" s="385">
        <v>0.36</v>
      </c>
      <c r="AC565" s="385">
        <f t="shared" si="141"/>
        <v>7.2</v>
      </c>
      <c r="AD565" s="499" t="s">
        <v>5582</v>
      </c>
      <c r="AE565" s="220" t="s">
        <v>1183</v>
      </c>
      <c r="AF565" s="220" t="s">
        <v>1161</v>
      </c>
      <c r="AG565" s="220" t="s">
        <v>1162</v>
      </c>
    </row>
    <row r="566" spans="1:33" s="292" customFormat="1" ht="22.5" hidden="1" customHeight="1" thickBot="1">
      <c r="A566" s="290"/>
      <c r="B566" s="638"/>
      <c r="C566" s="224">
        <v>4544798030734</v>
      </c>
      <c r="D566" s="303"/>
      <c r="E566" s="290" t="s">
        <v>1156</v>
      </c>
      <c r="F566" s="290" t="s">
        <v>1310</v>
      </c>
      <c r="G566" s="305" t="s">
        <v>5583</v>
      </c>
      <c r="H566" s="306" t="s">
        <v>1311</v>
      </c>
      <c r="I566" s="306" t="s">
        <v>1312</v>
      </c>
      <c r="J566" s="417" t="s">
        <v>1313</v>
      </c>
      <c r="K566" s="306" t="s">
        <v>243</v>
      </c>
      <c r="L566" s="306"/>
      <c r="M566" s="305"/>
      <c r="N566" s="305"/>
      <c r="O566" s="386"/>
      <c r="P566" s="751">
        <v>2600</v>
      </c>
      <c r="Q566" s="520">
        <f t="shared" si="140"/>
        <v>0</v>
      </c>
      <c r="R566" s="752">
        <v>2080</v>
      </c>
      <c r="S566" s="388">
        <f t="shared" si="130"/>
        <v>0</v>
      </c>
      <c r="T566" s="388">
        <f t="shared" si="131"/>
        <v>0</v>
      </c>
      <c r="U566" s="389" t="e">
        <f t="shared" si="132"/>
        <v>#DIV/0!</v>
      </c>
      <c r="V566" s="299"/>
      <c r="W566" s="299"/>
      <c r="X566" s="299"/>
      <c r="Y566" s="299"/>
      <c r="Z566" s="299"/>
      <c r="AA566" s="299"/>
      <c r="AB566" s="385">
        <v>0.33</v>
      </c>
      <c r="AC566" s="385">
        <f t="shared" si="141"/>
        <v>0</v>
      </c>
      <c r="AD566" s="499" t="s">
        <v>5584</v>
      </c>
      <c r="AE566" s="220" t="s">
        <v>1183</v>
      </c>
      <c r="AF566" s="220" t="s">
        <v>1161</v>
      </c>
      <c r="AG566" s="220" t="s">
        <v>1162</v>
      </c>
    </row>
    <row r="567" spans="1:33" s="292" customFormat="1" ht="22.5" hidden="1" customHeight="1" thickBot="1">
      <c r="A567" s="296"/>
      <c r="B567" s="631"/>
      <c r="C567" s="224">
        <v>4544798030666</v>
      </c>
      <c r="D567" s="303"/>
      <c r="E567" s="290" t="s">
        <v>1156</v>
      </c>
      <c r="F567" s="290" t="s">
        <v>1314</v>
      </c>
      <c r="G567" s="305" t="s">
        <v>5585</v>
      </c>
      <c r="H567" s="306" t="s">
        <v>2548</v>
      </c>
      <c r="I567" s="306" t="s">
        <v>1315</v>
      </c>
      <c r="J567" s="417" t="s">
        <v>1316</v>
      </c>
      <c r="K567" s="306" t="s">
        <v>753</v>
      </c>
      <c r="L567" s="306"/>
      <c r="M567" s="305"/>
      <c r="N567" s="305"/>
      <c r="O567" s="386">
        <v>20</v>
      </c>
      <c r="P567" s="751">
        <v>2275</v>
      </c>
      <c r="Q567" s="520">
        <f t="shared" si="140"/>
        <v>45500</v>
      </c>
      <c r="R567" s="752">
        <v>1820</v>
      </c>
      <c r="S567" s="388">
        <f t="shared" ref="S567:S622" si="142">O567*R567</f>
        <v>36400</v>
      </c>
      <c r="T567" s="388">
        <f>Q567-S567</f>
        <v>9100</v>
      </c>
      <c r="U567" s="389">
        <f>T567/Q567</f>
        <v>0.2</v>
      </c>
      <c r="V567" s="299"/>
      <c r="W567" s="299"/>
      <c r="X567" s="299"/>
      <c r="Y567" s="299"/>
      <c r="Z567" s="299"/>
      <c r="AA567" s="299"/>
      <c r="AB567" s="530">
        <v>0.3</v>
      </c>
      <c r="AC567" s="385">
        <f t="shared" si="141"/>
        <v>6</v>
      </c>
      <c r="AD567" s="499" t="s">
        <v>4277</v>
      </c>
      <c r="AE567" s="220" t="s">
        <v>1237</v>
      </c>
      <c r="AF567" s="220" t="s">
        <v>1161</v>
      </c>
      <c r="AG567" s="220" t="s">
        <v>1162</v>
      </c>
    </row>
    <row r="568" spans="1:33" s="292" customFormat="1" ht="20.100000000000001" hidden="1" customHeight="1" thickBot="1">
      <c r="A568" s="290"/>
      <c r="B568" s="638"/>
      <c r="C568" s="224">
        <v>4544798030468</v>
      </c>
      <c r="D568" s="303"/>
      <c r="E568" s="290" t="s">
        <v>1163</v>
      </c>
      <c r="F568" s="290"/>
      <c r="G568" s="305"/>
      <c r="H568" s="306" t="s">
        <v>1317</v>
      </c>
      <c r="I568" s="306" t="s">
        <v>1318</v>
      </c>
      <c r="J568" s="417" t="s">
        <v>1319</v>
      </c>
      <c r="K568" s="306" t="s">
        <v>1221</v>
      </c>
      <c r="L568" s="306"/>
      <c r="M568" s="305"/>
      <c r="N568" s="305"/>
      <c r="O568" s="386"/>
      <c r="P568" s="551">
        <v>1300</v>
      </c>
      <c r="Q568" s="520">
        <f t="shared" si="140"/>
        <v>0</v>
      </c>
      <c r="R568" s="272">
        <v>1040</v>
      </c>
      <c r="S568" s="388">
        <f t="shared" si="142"/>
        <v>0</v>
      </c>
      <c r="T568" s="388">
        <f t="shared" ref="T568:T622" si="143">Q568-S568</f>
        <v>0</v>
      </c>
      <c r="U568" s="389" t="e">
        <f t="shared" ref="U568:U622" si="144">T568/Q568</f>
        <v>#DIV/0!</v>
      </c>
      <c r="V568" s="299"/>
      <c r="W568" s="299"/>
      <c r="X568" s="299"/>
      <c r="Y568" s="299"/>
      <c r="Z568" s="299"/>
      <c r="AA568" s="299"/>
      <c r="AB568" s="296"/>
      <c r="AC568" s="523">
        <f t="shared" si="141"/>
        <v>0</v>
      </c>
      <c r="AD568" s="499" t="s">
        <v>5586</v>
      </c>
      <c r="AE568" s="220" t="s">
        <v>1187</v>
      </c>
      <c r="AF568" s="220" t="s">
        <v>1161</v>
      </c>
      <c r="AG568" s="220" t="s">
        <v>1162</v>
      </c>
    </row>
    <row r="569" spans="1:33" s="292" customFormat="1" ht="20.100000000000001" hidden="1" customHeight="1" thickBot="1">
      <c r="A569" s="290"/>
      <c r="B569" s="638"/>
      <c r="C569" s="224">
        <v>4544798030475</v>
      </c>
      <c r="D569" s="303"/>
      <c r="E569" s="290" t="s">
        <v>1163</v>
      </c>
      <c r="F569" s="290"/>
      <c r="G569" s="305"/>
      <c r="H569" s="306" t="s">
        <v>1317</v>
      </c>
      <c r="I569" s="306" t="s">
        <v>1318</v>
      </c>
      <c r="J569" s="417" t="s">
        <v>1319</v>
      </c>
      <c r="K569" s="306" t="s">
        <v>1221</v>
      </c>
      <c r="L569" s="306"/>
      <c r="M569" s="305"/>
      <c r="N569" s="305"/>
      <c r="O569" s="386"/>
      <c r="P569" s="551">
        <v>2844</v>
      </c>
      <c r="Q569" s="520">
        <f t="shared" ref="Q569:Q620" si="145">O569*P569</f>
        <v>0</v>
      </c>
      <c r="R569" s="272">
        <v>2275</v>
      </c>
      <c r="S569" s="388">
        <f t="shared" si="142"/>
        <v>0</v>
      </c>
      <c r="T569" s="388">
        <f t="shared" si="143"/>
        <v>0</v>
      </c>
      <c r="U569" s="389" t="e">
        <f t="shared" si="144"/>
        <v>#DIV/0!</v>
      </c>
      <c r="V569" s="299"/>
      <c r="W569" s="299"/>
      <c r="X569" s="299"/>
      <c r="Y569" s="299"/>
      <c r="Z569" s="299"/>
      <c r="AA569" s="299"/>
      <c r="AB569" s="296"/>
      <c r="AC569" s="523">
        <f t="shared" si="141"/>
        <v>0</v>
      </c>
      <c r="AD569" s="499" t="s">
        <v>5586</v>
      </c>
      <c r="AE569" s="220" t="s">
        <v>1187</v>
      </c>
      <c r="AF569" s="220" t="s">
        <v>1161</v>
      </c>
      <c r="AG569" s="220" t="s">
        <v>1162</v>
      </c>
    </row>
    <row r="570" spans="1:33" s="292" customFormat="1" ht="20.100000000000001" hidden="1" customHeight="1" thickBot="1">
      <c r="A570" s="290"/>
      <c r="B570" s="638"/>
      <c r="C570" s="224">
        <v>4544798030499</v>
      </c>
      <c r="D570" s="303"/>
      <c r="E570" s="290" t="s">
        <v>1163</v>
      </c>
      <c r="F570" s="290"/>
      <c r="G570" s="305"/>
      <c r="H570" s="306" t="s">
        <v>1320</v>
      </c>
      <c r="I570" s="306" t="s">
        <v>1321</v>
      </c>
      <c r="J570" s="417" t="s">
        <v>1322</v>
      </c>
      <c r="K570" s="306" t="s">
        <v>1221</v>
      </c>
      <c r="L570" s="306"/>
      <c r="M570" s="305"/>
      <c r="N570" s="305"/>
      <c r="O570" s="386"/>
      <c r="P570" s="612">
        <v>3250</v>
      </c>
      <c r="Q570" s="520">
        <f t="shared" si="145"/>
        <v>0</v>
      </c>
      <c r="R570" s="272">
        <v>2600</v>
      </c>
      <c r="S570" s="388">
        <f t="shared" si="142"/>
        <v>0</v>
      </c>
      <c r="T570" s="388">
        <f t="shared" si="143"/>
        <v>0</v>
      </c>
      <c r="U570" s="389" t="e">
        <f t="shared" si="144"/>
        <v>#DIV/0!</v>
      </c>
      <c r="V570" s="299"/>
      <c r="W570" s="299"/>
      <c r="X570" s="299"/>
      <c r="Y570" s="299"/>
      <c r="Z570" s="299"/>
      <c r="AA570" s="299"/>
      <c r="AB570" s="296"/>
      <c r="AC570" s="523">
        <f t="shared" si="141"/>
        <v>0</v>
      </c>
      <c r="AD570" s="499" t="s">
        <v>5587</v>
      </c>
      <c r="AE570" s="220" t="s">
        <v>1187</v>
      </c>
      <c r="AF570" s="220" t="s">
        <v>1161</v>
      </c>
      <c r="AG570" s="220" t="s">
        <v>1162</v>
      </c>
    </row>
    <row r="571" spans="1:33" s="292" customFormat="1" ht="20.100000000000001" hidden="1" customHeight="1" thickBot="1">
      <c r="A571" s="296"/>
      <c r="B571" s="631"/>
      <c r="C571" s="224"/>
      <c r="D571" s="303"/>
      <c r="E571" s="290" t="s">
        <v>1156</v>
      </c>
      <c r="F571" s="290" t="s">
        <v>1323</v>
      </c>
      <c r="G571" s="305" t="s">
        <v>5588</v>
      </c>
      <c r="H571" s="306" t="s">
        <v>1324</v>
      </c>
      <c r="I571" s="306" t="s">
        <v>1325</v>
      </c>
      <c r="J571" s="417" t="s">
        <v>1326</v>
      </c>
      <c r="K571" s="306" t="s">
        <v>1057</v>
      </c>
      <c r="L571" s="306"/>
      <c r="M571" s="305"/>
      <c r="N571" s="305"/>
      <c r="O571" s="386"/>
      <c r="P571" s="751">
        <v>2681</v>
      </c>
      <c r="Q571" s="520">
        <f t="shared" si="145"/>
        <v>0</v>
      </c>
      <c r="R571" s="752">
        <v>2145</v>
      </c>
      <c r="S571" s="388">
        <f t="shared" si="142"/>
        <v>0</v>
      </c>
      <c r="T571" s="388">
        <f t="shared" si="143"/>
        <v>0</v>
      </c>
      <c r="U571" s="389" t="e">
        <f t="shared" si="144"/>
        <v>#DIV/0!</v>
      </c>
      <c r="V571" s="299"/>
      <c r="W571" s="299"/>
      <c r="X571" s="299"/>
      <c r="Y571" s="299"/>
      <c r="Z571" s="299"/>
      <c r="AA571" s="299"/>
      <c r="AB571" s="296">
        <v>0.63200000000000001</v>
      </c>
      <c r="AC571" s="523">
        <f t="shared" si="141"/>
        <v>0</v>
      </c>
      <c r="AD571" s="499" t="s">
        <v>5589</v>
      </c>
      <c r="AE571" s="220" t="s">
        <v>1327</v>
      </c>
      <c r="AF571" s="220" t="s">
        <v>1161</v>
      </c>
      <c r="AG571" s="220" t="s">
        <v>1162</v>
      </c>
    </row>
    <row r="572" spans="1:33" s="292" customFormat="1" ht="20.100000000000001" hidden="1" customHeight="1" thickBot="1">
      <c r="A572" s="296"/>
      <c r="B572" s="631"/>
      <c r="C572" s="224">
        <v>4544798030369</v>
      </c>
      <c r="D572" s="303"/>
      <c r="E572" s="290" t="s">
        <v>1156</v>
      </c>
      <c r="F572" s="290" t="s">
        <v>1328</v>
      </c>
      <c r="G572" s="305"/>
      <c r="H572" s="306" t="s">
        <v>5590</v>
      </c>
      <c r="I572" s="306" t="s">
        <v>1329</v>
      </c>
      <c r="J572" s="417" t="s">
        <v>1330</v>
      </c>
      <c r="K572" s="306" t="s">
        <v>1331</v>
      </c>
      <c r="L572" s="306"/>
      <c r="M572" s="305"/>
      <c r="N572" s="305"/>
      <c r="O572" s="386"/>
      <c r="P572" s="751">
        <v>2356</v>
      </c>
      <c r="Q572" s="520">
        <f t="shared" si="145"/>
        <v>0</v>
      </c>
      <c r="R572" s="752">
        <v>1885</v>
      </c>
      <c r="S572" s="388">
        <f t="shared" si="142"/>
        <v>0</v>
      </c>
      <c r="T572" s="388">
        <f t="shared" si="143"/>
        <v>0</v>
      </c>
      <c r="U572" s="389" t="e">
        <f t="shared" si="144"/>
        <v>#DIV/0!</v>
      </c>
      <c r="V572" s="299"/>
      <c r="W572" s="299"/>
      <c r="X572" s="299"/>
      <c r="Y572" s="299"/>
      <c r="Z572" s="299"/>
      <c r="AA572" s="299"/>
      <c r="AB572" s="385">
        <v>0.33</v>
      </c>
      <c r="AC572" s="385">
        <f t="shared" si="141"/>
        <v>0</v>
      </c>
      <c r="AD572" s="499" t="s">
        <v>5591</v>
      </c>
      <c r="AE572" s="220" t="s">
        <v>1187</v>
      </c>
      <c r="AF572" s="220" t="s">
        <v>1161</v>
      </c>
      <c r="AG572" s="220" t="s">
        <v>1162</v>
      </c>
    </row>
    <row r="573" spans="1:33" s="292" customFormat="1" ht="20.100000000000001" hidden="1" customHeight="1" thickBot="1">
      <c r="A573" s="296"/>
      <c r="B573" s="631"/>
      <c r="C573" s="303" t="s">
        <v>1332</v>
      </c>
      <c r="D573" s="303"/>
      <c r="E573" s="290" t="s">
        <v>1163</v>
      </c>
      <c r="F573" s="290" t="s">
        <v>1333</v>
      </c>
      <c r="G573" s="305"/>
      <c r="H573" s="306" t="s">
        <v>5592</v>
      </c>
      <c r="I573" s="306" t="s">
        <v>1334</v>
      </c>
      <c r="J573" s="417" t="s">
        <v>1335</v>
      </c>
      <c r="K573" s="306" t="s">
        <v>198</v>
      </c>
      <c r="L573" s="306">
        <v>10</v>
      </c>
      <c r="M573" s="305">
        <v>10</v>
      </c>
      <c r="N573" s="305"/>
      <c r="O573" s="386"/>
      <c r="P573" s="551">
        <v>1829</v>
      </c>
      <c r="Q573" s="520">
        <f t="shared" si="145"/>
        <v>0</v>
      </c>
      <c r="R573" s="272">
        <v>1463</v>
      </c>
      <c r="S573" s="388">
        <f t="shared" si="142"/>
        <v>0</v>
      </c>
      <c r="T573" s="388">
        <f t="shared" si="143"/>
        <v>0</v>
      </c>
      <c r="U573" s="389" t="e">
        <f t="shared" si="144"/>
        <v>#DIV/0!</v>
      </c>
      <c r="V573" s="299"/>
      <c r="W573" s="299"/>
      <c r="X573" s="299"/>
      <c r="Y573" s="299"/>
      <c r="Z573" s="299"/>
      <c r="AA573" s="299" t="s">
        <v>5593</v>
      </c>
      <c r="AB573" s="524">
        <v>0.21</v>
      </c>
      <c r="AC573" s="385">
        <f t="shared" ref="AC573:AC578" si="146">ROUND(O573*AB573,3)</f>
        <v>0</v>
      </c>
      <c r="AD573" s="499" t="s">
        <v>5594</v>
      </c>
      <c r="AE573" s="220" t="s">
        <v>1187</v>
      </c>
      <c r="AF573" s="220" t="s">
        <v>1161</v>
      </c>
      <c r="AG573" s="220" t="s">
        <v>1162</v>
      </c>
    </row>
    <row r="574" spans="1:33" s="292" customFormat="1" ht="20.100000000000001" hidden="1" customHeight="1" thickBot="1">
      <c r="A574" s="296"/>
      <c r="B574" s="631"/>
      <c r="C574" s="303" t="s">
        <v>1336</v>
      </c>
      <c r="D574" s="303"/>
      <c r="E574" s="290" t="s">
        <v>1163</v>
      </c>
      <c r="F574" s="290" t="s">
        <v>1337</v>
      </c>
      <c r="G574" s="305"/>
      <c r="H574" s="306" t="s">
        <v>1338</v>
      </c>
      <c r="I574" s="306" t="s">
        <v>1339</v>
      </c>
      <c r="J574" s="417" t="s">
        <v>1340</v>
      </c>
      <c r="K574" s="306" t="s">
        <v>461</v>
      </c>
      <c r="L574" s="306">
        <v>10</v>
      </c>
      <c r="M574" s="305">
        <v>10</v>
      </c>
      <c r="N574" s="305"/>
      <c r="O574" s="386">
        <v>20</v>
      </c>
      <c r="P574" s="551">
        <v>1300</v>
      </c>
      <c r="Q574" s="520">
        <f t="shared" si="145"/>
        <v>26000</v>
      </c>
      <c r="R574" s="272">
        <v>1040</v>
      </c>
      <c r="S574" s="388">
        <f t="shared" si="142"/>
        <v>20800</v>
      </c>
      <c r="T574" s="388">
        <f t="shared" si="143"/>
        <v>5200</v>
      </c>
      <c r="U574" s="389">
        <f t="shared" si="144"/>
        <v>0.2</v>
      </c>
      <c r="V574" s="299"/>
      <c r="W574" s="299"/>
      <c r="X574" s="299"/>
      <c r="Y574" s="299"/>
      <c r="Z574" s="299"/>
      <c r="AA574" s="299" t="s">
        <v>5595</v>
      </c>
      <c r="AB574" s="524">
        <v>0.13</v>
      </c>
      <c r="AC574" s="385">
        <f t="shared" si="146"/>
        <v>2.6</v>
      </c>
      <c r="AD574" s="499" t="s">
        <v>5596</v>
      </c>
      <c r="AE574" s="220" t="s">
        <v>1168</v>
      </c>
      <c r="AF574" s="220" t="s">
        <v>1161</v>
      </c>
      <c r="AG574" s="220" t="s">
        <v>1162</v>
      </c>
    </row>
    <row r="575" spans="1:33" s="292" customFormat="1" ht="20.100000000000001" hidden="1" customHeight="1" thickBot="1">
      <c r="A575" s="296"/>
      <c r="B575" s="631"/>
      <c r="C575" s="303" t="s">
        <v>1341</v>
      </c>
      <c r="D575" s="303"/>
      <c r="E575" s="290" t="s">
        <v>1163</v>
      </c>
      <c r="F575" s="290" t="s">
        <v>1342</v>
      </c>
      <c r="G575" s="305"/>
      <c r="H575" s="306" t="s">
        <v>1343</v>
      </c>
      <c r="I575" s="306" t="s">
        <v>1344</v>
      </c>
      <c r="J575" s="417" t="s">
        <v>1345</v>
      </c>
      <c r="K575" s="306" t="s">
        <v>269</v>
      </c>
      <c r="L575" s="306">
        <v>10</v>
      </c>
      <c r="M575" s="305">
        <v>10</v>
      </c>
      <c r="N575" s="305"/>
      <c r="O575" s="386">
        <v>20</v>
      </c>
      <c r="P575" s="551">
        <v>1544</v>
      </c>
      <c r="Q575" s="520">
        <f t="shared" si="145"/>
        <v>30880</v>
      </c>
      <c r="R575" s="272">
        <v>1235</v>
      </c>
      <c r="S575" s="388">
        <f t="shared" si="142"/>
        <v>24700</v>
      </c>
      <c r="T575" s="388">
        <f t="shared" si="143"/>
        <v>6180</v>
      </c>
      <c r="U575" s="389">
        <f t="shared" si="144"/>
        <v>0.20012953367875647</v>
      </c>
      <c r="V575" s="299"/>
      <c r="W575" s="299"/>
      <c r="X575" s="299"/>
      <c r="Y575" s="299"/>
      <c r="Z575" s="299"/>
      <c r="AA575" s="299" t="s">
        <v>5597</v>
      </c>
      <c r="AB575" s="524">
        <v>0.24</v>
      </c>
      <c r="AC575" s="385">
        <f t="shared" si="146"/>
        <v>4.8</v>
      </c>
      <c r="AD575" s="499" t="s">
        <v>5598</v>
      </c>
      <c r="AE575" s="220" t="s">
        <v>1160</v>
      </c>
      <c r="AF575" s="220" t="s">
        <v>1161</v>
      </c>
      <c r="AG575" s="220" t="s">
        <v>1162</v>
      </c>
    </row>
    <row r="576" spans="1:33" s="292" customFormat="1" ht="20.100000000000001" hidden="1" customHeight="1" thickBot="1">
      <c r="A576" s="296"/>
      <c r="B576" s="631"/>
      <c r="C576" s="303" t="s">
        <v>1346</v>
      </c>
      <c r="D576" s="303"/>
      <c r="E576" s="290" t="s">
        <v>1163</v>
      </c>
      <c r="F576" s="290" t="s">
        <v>1347</v>
      </c>
      <c r="G576" s="305"/>
      <c r="H576" s="306" t="s">
        <v>1348</v>
      </c>
      <c r="I576" s="306" t="s">
        <v>1349</v>
      </c>
      <c r="J576" s="417" t="s">
        <v>1350</v>
      </c>
      <c r="K576" s="306" t="s">
        <v>1191</v>
      </c>
      <c r="L576" s="306">
        <v>10</v>
      </c>
      <c r="M576" s="305">
        <v>10</v>
      </c>
      <c r="N576" s="305"/>
      <c r="O576" s="386"/>
      <c r="P576" s="551">
        <v>1625</v>
      </c>
      <c r="Q576" s="520">
        <f t="shared" si="145"/>
        <v>0</v>
      </c>
      <c r="R576" s="272">
        <v>1300</v>
      </c>
      <c r="S576" s="388">
        <f>O576*R576</f>
        <v>0</v>
      </c>
      <c r="T576" s="388">
        <f t="shared" si="143"/>
        <v>0</v>
      </c>
      <c r="U576" s="389" t="e">
        <f t="shared" si="144"/>
        <v>#DIV/0!</v>
      </c>
      <c r="V576" s="299"/>
      <c r="W576" s="299"/>
      <c r="X576" s="299"/>
      <c r="Y576" s="299"/>
      <c r="Z576" s="299"/>
      <c r="AA576" s="299" t="s">
        <v>5599</v>
      </c>
      <c r="AB576" s="524">
        <v>0.13</v>
      </c>
      <c r="AC576" s="385">
        <f t="shared" si="146"/>
        <v>0</v>
      </c>
      <c r="AD576" s="499" t="s">
        <v>5600</v>
      </c>
      <c r="AE576" s="489" t="s">
        <v>1192</v>
      </c>
      <c r="AF576" s="489" t="s">
        <v>1161</v>
      </c>
      <c r="AG576" s="489" t="s">
        <v>1162</v>
      </c>
    </row>
    <row r="577" spans="1:33" s="292" customFormat="1" ht="20.100000000000001" hidden="1" customHeight="1" thickBot="1">
      <c r="A577" s="290"/>
      <c r="B577" s="638"/>
      <c r="C577" s="303" t="s">
        <v>1351</v>
      </c>
      <c r="D577" s="303"/>
      <c r="E577" s="290" t="s">
        <v>1163</v>
      </c>
      <c r="F577" s="290" t="s">
        <v>1352</v>
      </c>
      <c r="G577" s="305" t="s">
        <v>5601</v>
      </c>
      <c r="H577" s="306" t="s">
        <v>1353</v>
      </c>
      <c r="I577" s="306" t="s">
        <v>1354</v>
      </c>
      <c r="J577" s="417" t="s">
        <v>1355</v>
      </c>
      <c r="K577" s="306" t="s">
        <v>1246</v>
      </c>
      <c r="L577" s="306">
        <v>10</v>
      </c>
      <c r="M577" s="305">
        <v>10</v>
      </c>
      <c r="N577" s="305"/>
      <c r="O577" s="386"/>
      <c r="P577" s="551">
        <v>1869</v>
      </c>
      <c r="Q577" s="520">
        <f t="shared" si="145"/>
        <v>0</v>
      </c>
      <c r="R577" s="272">
        <v>1495</v>
      </c>
      <c r="S577" s="388">
        <f t="shared" si="142"/>
        <v>0</v>
      </c>
      <c r="T577" s="388">
        <f t="shared" si="143"/>
        <v>0</v>
      </c>
      <c r="U577" s="389" t="e">
        <f t="shared" si="144"/>
        <v>#DIV/0!</v>
      </c>
      <c r="V577" s="299"/>
      <c r="W577" s="299"/>
      <c r="X577" s="299"/>
      <c r="Y577" s="299"/>
      <c r="Z577" s="299"/>
      <c r="AA577" s="299" t="s">
        <v>5599</v>
      </c>
      <c r="AB577" s="524">
        <v>0.08</v>
      </c>
      <c r="AC577" s="385">
        <f t="shared" si="146"/>
        <v>0</v>
      </c>
      <c r="AD577" s="499" t="s">
        <v>5602</v>
      </c>
      <c r="AE577" s="220" t="s">
        <v>1247</v>
      </c>
      <c r="AF577" s="220" t="s">
        <v>1161</v>
      </c>
      <c r="AG577" s="220" t="s">
        <v>1162</v>
      </c>
    </row>
    <row r="578" spans="1:33" s="292" customFormat="1" ht="20.100000000000001" hidden="1" customHeight="1" thickBot="1">
      <c r="A578" s="290"/>
      <c r="B578" s="638"/>
      <c r="C578" s="294" t="s">
        <v>1356</v>
      </c>
      <c r="D578" s="303"/>
      <c r="E578" s="290" t="s">
        <v>1163</v>
      </c>
      <c r="F578" s="290" t="s">
        <v>1357</v>
      </c>
      <c r="G578" s="305"/>
      <c r="H578" s="306" t="s">
        <v>1358</v>
      </c>
      <c r="I578" s="306" t="s">
        <v>1359</v>
      </c>
      <c r="J578" s="417" t="s">
        <v>1360</v>
      </c>
      <c r="K578" s="306" t="s">
        <v>753</v>
      </c>
      <c r="L578" s="306">
        <v>10</v>
      </c>
      <c r="M578" s="305">
        <v>10</v>
      </c>
      <c r="N578" s="305"/>
      <c r="O578" s="386"/>
      <c r="P578" s="551">
        <v>1788</v>
      </c>
      <c r="Q578" s="520">
        <f t="shared" si="145"/>
        <v>0</v>
      </c>
      <c r="R578" s="272">
        <v>1430</v>
      </c>
      <c r="S578" s="388">
        <f t="shared" si="142"/>
        <v>0</v>
      </c>
      <c r="T578" s="388">
        <f t="shared" si="143"/>
        <v>0</v>
      </c>
      <c r="U578" s="389" t="e">
        <f t="shared" si="144"/>
        <v>#DIV/0!</v>
      </c>
      <c r="V578" s="299"/>
      <c r="W578" s="299"/>
      <c r="X578" s="299"/>
      <c r="Y578" s="299"/>
      <c r="Z578" s="299"/>
      <c r="AA578" s="299" t="s">
        <v>5603</v>
      </c>
      <c r="AB578" s="524">
        <v>0.1</v>
      </c>
      <c r="AC578" s="385">
        <f t="shared" si="146"/>
        <v>0</v>
      </c>
      <c r="AD578" s="499" t="s">
        <v>5604</v>
      </c>
      <c r="AE578" s="220" t="s">
        <v>1237</v>
      </c>
      <c r="AF578" s="220" t="s">
        <v>1161</v>
      </c>
      <c r="AG578" s="220" t="s">
        <v>1162</v>
      </c>
    </row>
    <row r="579" spans="1:33" s="292" customFormat="1" ht="20.100000000000001" hidden="1" customHeight="1" thickBot="1">
      <c r="A579" s="290"/>
      <c r="B579" s="638"/>
      <c r="C579" s="294" t="s">
        <v>3845</v>
      </c>
      <c r="D579" s="303"/>
      <c r="E579" s="290" t="s">
        <v>1361</v>
      </c>
      <c r="F579" s="290" t="s">
        <v>1362</v>
      </c>
      <c r="G579" s="305"/>
      <c r="H579" s="306" t="s">
        <v>1363</v>
      </c>
      <c r="I579" s="306" t="s">
        <v>1364</v>
      </c>
      <c r="J579" s="417" t="s">
        <v>1365</v>
      </c>
      <c r="K579" s="306" t="s">
        <v>461</v>
      </c>
      <c r="L579" s="306"/>
      <c r="M579" s="305"/>
      <c r="N579" s="305"/>
      <c r="O579" s="386"/>
      <c r="P579" s="551">
        <v>2356</v>
      </c>
      <c r="Q579" s="520">
        <f t="shared" si="145"/>
        <v>0</v>
      </c>
      <c r="R579" s="272">
        <v>1885</v>
      </c>
      <c r="S579" s="388">
        <f t="shared" si="142"/>
        <v>0</v>
      </c>
      <c r="T579" s="388">
        <f t="shared" si="143"/>
        <v>0</v>
      </c>
      <c r="U579" s="389" t="e">
        <f t="shared" si="144"/>
        <v>#DIV/0!</v>
      </c>
      <c r="V579" s="299"/>
      <c r="W579" s="299"/>
      <c r="X579" s="299"/>
      <c r="Y579" s="299"/>
      <c r="Z579" s="299"/>
      <c r="AA579" s="299" t="s">
        <v>5605</v>
      </c>
      <c r="AB579" s="296">
        <v>0.2</v>
      </c>
      <c r="AC579" s="523">
        <f t="shared" si="141"/>
        <v>0</v>
      </c>
      <c r="AD579" s="499" t="s">
        <v>5606</v>
      </c>
      <c r="AE579" s="220" t="s">
        <v>1237</v>
      </c>
      <c r="AF579" s="220" t="s">
        <v>1161</v>
      </c>
      <c r="AG579" s="220" t="s">
        <v>1162</v>
      </c>
    </row>
    <row r="580" spans="1:33" s="292" customFormat="1" ht="20.100000000000001" hidden="1" customHeight="1" thickBot="1">
      <c r="A580" s="296"/>
      <c r="B580" s="631"/>
      <c r="C580" s="553" t="s">
        <v>3846</v>
      </c>
      <c r="D580" s="759"/>
      <c r="E580" s="290" t="s">
        <v>1361</v>
      </c>
      <c r="F580" s="290" t="s">
        <v>1366</v>
      </c>
      <c r="G580" s="305" t="s">
        <v>5607</v>
      </c>
      <c r="H580" s="306" t="s">
        <v>1367</v>
      </c>
      <c r="I580" s="306" t="s">
        <v>1368</v>
      </c>
      <c r="J580" s="417" t="s">
        <v>1369</v>
      </c>
      <c r="K580" s="306" t="s">
        <v>107</v>
      </c>
      <c r="L580" s="306"/>
      <c r="M580" s="305"/>
      <c r="N580" s="305"/>
      <c r="O580" s="386"/>
      <c r="P580" s="551">
        <v>2113</v>
      </c>
      <c r="Q580" s="520">
        <f t="shared" si="145"/>
        <v>0</v>
      </c>
      <c r="R580" s="272">
        <v>1690</v>
      </c>
      <c r="S580" s="388">
        <f t="shared" si="142"/>
        <v>0</v>
      </c>
      <c r="T580" s="388">
        <f t="shared" si="143"/>
        <v>0</v>
      </c>
      <c r="U580" s="389" t="e">
        <f t="shared" si="144"/>
        <v>#DIV/0!</v>
      </c>
      <c r="V580" s="299"/>
      <c r="W580" s="299"/>
      <c r="X580" s="299"/>
      <c r="Y580" s="299"/>
      <c r="Z580" s="299">
        <f>W580*X580</f>
        <v>0</v>
      </c>
      <c r="AA580" s="299" t="s">
        <v>5608</v>
      </c>
      <c r="AB580" s="531">
        <v>0.14000000000000001</v>
      </c>
      <c r="AC580" s="523">
        <f t="shared" si="141"/>
        <v>0</v>
      </c>
      <c r="AD580" s="499" t="s">
        <v>5609</v>
      </c>
      <c r="AE580" s="220" t="s">
        <v>1168</v>
      </c>
      <c r="AF580" s="220" t="s">
        <v>1161</v>
      </c>
      <c r="AG580" s="220" t="s">
        <v>1162</v>
      </c>
    </row>
    <row r="581" spans="1:33" s="292" customFormat="1" ht="20.100000000000001" hidden="1" customHeight="1" thickBot="1">
      <c r="A581" s="290"/>
      <c r="B581" s="638"/>
      <c r="C581" s="294" t="s">
        <v>1370</v>
      </c>
      <c r="D581" s="303" t="s">
        <v>1371</v>
      </c>
      <c r="E581" s="290" t="s">
        <v>1361</v>
      </c>
      <c r="F581" s="290" t="s">
        <v>1371</v>
      </c>
      <c r="G581" s="305" t="s">
        <v>5610</v>
      </c>
      <c r="H581" s="306" t="s">
        <v>1372</v>
      </c>
      <c r="I581" s="306" t="s">
        <v>1373</v>
      </c>
      <c r="J581" s="417" t="s">
        <v>1374</v>
      </c>
      <c r="K581" s="306" t="s">
        <v>269</v>
      </c>
      <c r="L581" s="306"/>
      <c r="M581" s="305"/>
      <c r="N581" s="305"/>
      <c r="O581" s="386"/>
      <c r="P581" s="551">
        <v>3413</v>
      </c>
      <c r="Q581" s="520">
        <f t="shared" si="145"/>
        <v>0</v>
      </c>
      <c r="R581" s="272">
        <v>2730</v>
      </c>
      <c r="S581" s="388">
        <f t="shared" si="142"/>
        <v>0</v>
      </c>
      <c r="T581" s="388">
        <f t="shared" si="143"/>
        <v>0</v>
      </c>
      <c r="U581" s="389" t="e">
        <f t="shared" si="144"/>
        <v>#DIV/0!</v>
      </c>
      <c r="V581" s="299"/>
      <c r="W581" s="299"/>
      <c r="X581" s="299"/>
      <c r="Y581" s="299"/>
      <c r="Z581" s="299"/>
      <c r="AA581" s="299" t="s">
        <v>5611</v>
      </c>
      <c r="AB581" s="531">
        <v>0.23</v>
      </c>
      <c r="AC581" s="523">
        <f t="shared" si="141"/>
        <v>0</v>
      </c>
      <c r="AD581" s="499" t="s">
        <v>5612</v>
      </c>
      <c r="AE581" s="220" t="s">
        <v>1160</v>
      </c>
      <c r="AF581" s="220" t="s">
        <v>1161</v>
      </c>
      <c r="AG581" s="220" t="s">
        <v>1162</v>
      </c>
    </row>
    <row r="582" spans="1:33" s="292" customFormat="1" ht="20.100000000000001" hidden="1" customHeight="1" thickBot="1">
      <c r="A582" s="296"/>
      <c r="B582" s="631"/>
      <c r="C582" s="294" t="s">
        <v>1375</v>
      </c>
      <c r="D582" s="303" t="s">
        <v>1376</v>
      </c>
      <c r="E582" s="290" t="s">
        <v>1361</v>
      </c>
      <c r="F582" s="290" t="s">
        <v>1376</v>
      </c>
      <c r="G582" s="305" t="s">
        <v>5613</v>
      </c>
      <c r="H582" s="306" t="s">
        <v>1377</v>
      </c>
      <c r="I582" s="306" t="s">
        <v>1378</v>
      </c>
      <c r="J582" s="417" t="s">
        <v>1379</v>
      </c>
      <c r="K582" s="306" t="s">
        <v>1191</v>
      </c>
      <c r="L582" s="306"/>
      <c r="M582" s="305"/>
      <c r="N582" s="305"/>
      <c r="O582" s="386"/>
      <c r="P582" s="612">
        <v>2973</v>
      </c>
      <c r="Q582" s="520">
        <f t="shared" si="145"/>
        <v>0</v>
      </c>
      <c r="R582" s="550">
        <v>2438</v>
      </c>
      <c r="S582" s="388">
        <f t="shared" si="142"/>
        <v>0</v>
      </c>
      <c r="T582" s="388">
        <f t="shared" si="143"/>
        <v>0</v>
      </c>
      <c r="U582" s="389" t="e">
        <f t="shared" si="144"/>
        <v>#DIV/0!</v>
      </c>
      <c r="V582" s="299"/>
      <c r="W582" s="299"/>
      <c r="X582" s="299"/>
      <c r="Y582" s="299"/>
      <c r="Z582" s="299">
        <f>W582*X582</f>
        <v>0</v>
      </c>
      <c r="AA582" s="299" t="s">
        <v>5614</v>
      </c>
      <c r="AB582" s="296">
        <v>0.09</v>
      </c>
      <c r="AC582" s="523">
        <f t="shared" si="141"/>
        <v>0</v>
      </c>
      <c r="AD582" s="499" t="s">
        <v>5615</v>
      </c>
      <c r="AE582" s="220" t="s">
        <v>1192</v>
      </c>
      <c r="AF582" s="220" t="s">
        <v>1161</v>
      </c>
      <c r="AG582" s="220" t="s">
        <v>1162</v>
      </c>
    </row>
    <row r="583" spans="1:33" s="292" customFormat="1" ht="20.100000000000001" hidden="1" customHeight="1" thickBot="1">
      <c r="A583" s="296"/>
      <c r="B583" s="631"/>
      <c r="C583" s="294" t="s">
        <v>1380</v>
      </c>
      <c r="D583" s="303" t="s">
        <v>1381</v>
      </c>
      <c r="E583" s="290" t="s">
        <v>1361</v>
      </c>
      <c r="F583" s="290" t="s">
        <v>1381</v>
      </c>
      <c r="G583" s="305" t="s">
        <v>5616</v>
      </c>
      <c r="H583" s="306" t="s">
        <v>1382</v>
      </c>
      <c r="I583" s="306" t="s">
        <v>1383</v>
      </c>
      <c r="J583" s="417" t="s">
        <v>1384</v>
      </c>
      <c r="K583" s="306" t="s">
        <v>753</v>
      </c>
      <c r="L583" s="306"/>
      <c r="M583" s="305"/>
      <c r="N583" s="305"/>
      <c r="O583" s="386"/>
      <c r="P583" s="612">
        <v>3369</v>
      </c>
      <c r="Q583" s="520">
        <f t="shared" si="145"/>
        <v>0</v>
      </c>
      <c r="R583" s="550">
        <v>2763</v>
      </c>
      <c r="S583" s="388">
        <f t="shared" si="142"/>
        <v>0</v>
      </c>
      <c r="T583" s="388">
        <f t="shared" si="143"/>
        <v>0</v>
      </c>
      <c r="U583" s="389" t="e">
        <f t="shared" si="144"/>
        <v>#DIV/0!</v>
      </c>
      <c r="V583" s="299"/>
      <c r="W583" s="299"/>
      <c r="X583" s="299"/>
      <c r="Y583" s="299"/>
      <c r="Z583" s="299"/>
      <c r="AA583" s="299" t="s">
        <v>5617</v>
      </c>
      <c r="AB583" s="531">
        <v>0.16</v>
      </c>
      <c r="AC583" s="523">
        <f t="shared" si="141"/>
        <v>0</v>
      </c>
      <c r="AD583" s="499" t="s">
        <v>5615</v>
      </c>
      <c r="AE583" s="220" t="s">
        <v>1237</v>
      </c>
      <c r="AF583" s="220" t="s">
        <v>1161</v>
      </c>
      <c r="AG583" s="220" t="s">
        <v>1162</v>
      </c>
    </row>
    <row r="584" spans="1:33" s="292" customFormat="1" ht="20.100000000000001" hidden="1" customHeight="1" thickBot="1">
      <c r="A584" s="290"/>
      <c r="B584" s="638"/>
      <c r="C584" s="759" t="s">
        <v>3155</v>
      </c>
      <c r="D584" s="759" t="s">
        <v>1385</v>
      </c>
      <c r="E584" s="290" t="s">
        <v>1361</v>
      </c>
      <c r="F584" s="290" t="s">
        <v>1385</v>
      </c>
      <c r="G584" s="305" t="s">
        <v>5618</v>
      </c>
      <c r="H584" s="306" t="s">
        <v>1386</v>
      </c>
      <c r="I584" s="306" t="s">
        <v>1387</v>
      </c>
      <c r="J584" s="417" t="s">
        <v>1388</v>
      </c>
      <c r="K584" s="306" t="s">
        <v>558</v>
      </c>
      <c r="L584" s="306"/>
      <c r="M584" s="305"/>
      <c r="N584" s="305"/>
      <c r="O584" s="386"/>
      <c r="P584" s="612">
        <v>3488</v>
      </c>
      <c r="Q584" s="520">
        <f t="shared" si="145"/>
        <v>0</v>
      </c>
      <c r="R584" s="550">
        <v>2860</v>
      </c>
      <c r="S584" s="388">
        <f>O584*R584</f>
        <v>0</v>
      </c>
      <c r="T584" s="388">
        <f>Q584-S584</f>
        <v>0</v>
      </c>
      <c r="U584" s="389" t="e">
        <f t="shared" si="144"/>
        <v>#DIV/0!</v>
      </c>
      <c r="V584" s="299"/>
      <c r="W584" s="299"/>
      <c r="X584" s="299"/>
      <c r="Y584" s="299"/>
      <c r="Z584" s="299"/>
      <c r="AA584" s="299" t="s">
        <v>5619</v>
      </c>
      <c r="AB584" s="522">
        <v>9.9000000000000005E-2</v>
      </c>
      <c r="AC584" s="385">
        <f>ROUND(O584*AB584,3)</f>
        <v>0</v>
      </c>
      <c r="AD584" s="499" t="s">
        <v>5620</v>
      </c>
      <c r="AE584" s="220" t="s">
        <v>1389</v>
      </c>
      <c r="AF584" s="220" t="s">
        <v>1161</v>
      </c>
      <c r="AG584" s="220" t="s">
        <v>1162</v>
      </c>
    </row>
    <row r="585" spans="1:33" s="292" customFormat="1" ht="20.100000000000001" hidden="1" customHeight="1" thickBot="1">
      <c r="A585" s="296"/>
      <c r="B585" s="631"/>
      <c r="C585" s="303" t="s">
        <v>1390</v>
      </c>
      <c r="D585" s="303" t="s">
        <v>1391</v>
      </c>
      <c r="E585" s="290" t="s">
        <v>1361</v>
      </c>
      <c r="F585" s="290" t="s">
        <v>1391</v>
      </c>
      <c r="G585" s="305"/>
      <c r="H585" s="306" t="s">
        <v>1392</v>
      </c>
      <c r="I585" s="306" t="s">
        <v>1393</v>
      </c>
      <c r="J585" s="417" t="s">
        <v>1394</v>
      </c>
      <c r="K585" s="306" t="s">
        <v>558</v>
      </c>
      <c r="L585" s="306"/>
      <c r="M585" s="305"/>
      <c r="N585" s="305"/>
      <c r="O585" s="386"/>
      <c r="P585" s="551">
        <v>4956</v>
      </c>
      <c r="Q585" s="520">
        <f t="shared" si="145"/>
        <v>0</v>
      </c>
      <c r="R585" s="272">
        <v>3965</v>
      </c>
      <c r="S585" s="388">
        <f>O585*R585</f>
        <v>0</v>
      </c>
      <c r="T585" s="388">
        <f>Q585-S585</f>
        <v>0</v>
      </c>
      <c r="U585" s="389" t="e">
        <f>T585/Q585</f>
        <v>#DIV/0!</v>
      </c>
      <c r="V585" s="299"/>
      <c r="W585" s="299"/>
      <c r="X585" s="299"/>
      <c r="Y585" s="299"/>
      <c r="Z585" s="299"/>
      <c r="AA585" s="299" t="s">
        <v>5621</v>
      </c>
      <c r="AB585" s="522">
        <v>0.11799999999999999</v>
      </c>
      <c r="AC585" s="523">
        <f>ROUND(O585*AB585,3)</f>
        <v>0</v>
      </c>
      <c r="AD585" s="499" t="s">
        <v>5622</v>
      </c>
      <c r="AE585" s="220" t="s">
        <v>1395</v>
      </c>
      <c r="AF585" s="220" t="s">
        <v>1396</v>
      </c>
      <c r="AG585" s="220" t="s">
        <v>1162</v>
      </c>
    </row>
    <row r="586" spans="1:33" s="292" customFormat="1" ht="20.100000000000001" hidden="1" customHeight="1" thickBot="1">
      <c r="A586" s="290"/>
      <c r="B586" s="638"/>
      <c r="C586" s="303" t="s">
        <v>1397</v>
      </c>
      <c r="D586" s="303" t="s">
        <v>1398</v>
      </c>
      <c r="E586" s="290" t="s">
        <v>1361</v>
      </c>
      <c r="F586" s="290" t="s">
        <v>1398</v>
      </c>
      <c r="G586" s="305"/>
      <c r="H586" s="306" t="s">
        <v>1399</v>
      </c>
      <c r="I586" s="306" t="s">
        <v>1400</v>
      </c>
      <c r="J586" s="417" t="s">
        <v>1401</v>
      </c>
      <c r="K586" s="306" t="s">
        <v>1057</v>
      </c>
      <c r="L586" s="306"/>
      <c r="M586" s="305"/>
      <c r="N586" s="305"/>
      <c r="O586" s="386"/>
      <c r="P586" s="612">
        <v>4360</v>
      </c>
      <c r="Q586" s="520">
        <f t="shared" si="145"/>
        <v>0</v>
      </c>
      <c r="R586" s="550">
        <v>3575</v>
      </c>
      <c r="S586" s="388">
        <f t="shared" si="142"/>
        <v>0</v>
      </c>
      <c r="T586" s="388">
        <f t="shared" si="143"/>
        <v>0</v>
      </c>
      <c r="U586" s="389" t="e">
        <f t="shared" si="144"/>
        <v>#DIV/0!</v>
      </c>
      <c r="V586" s="299"/>
      <c r="W586" s="299"/>
      <c r="X586" s="299"/>
      <c r="Y586" s="299"/>
      <c r="Z586" s="299"/>
      <c r="AA586" s="299" t="s">
        <v>5623</v>
      </c>
      <c r="AB586" s="522">
        <v>0.09</v>
      </c>
      <c r="AC586" s="385">
        <f>ROUND(O586*AB586,3)</f>
        <v>0</v>
      </c>
      <c r="AD586" s="499" t="s">
        <v>4278</v>
      </c>
      <c r="AE586" s="220" t="s">
        <v>1183</v>
      </c>
      <c r="AF586" s="220" t="s">
        <v>1161</v>
      </c>
      <c r="AG586" s="220" t="s">
        <v>1162</v>
      </c>
    </row>
    <row r="587" spans="1:33" s="292" customFormat="1" ht="20.100000000000001" hidden="1" customHeight="1" thickBot="1">
      <c r="A587" s="290"/>
      <c r="B587" s="638"/>
      <c r="C587" s="303" t="s">
        <v>3850</v>
      </c>
      <c r="D587" s="303" t="s">
        <v>1403</v>
      </c>
      <c r="E587" s="290" t="s">
        <v>1402</v>
      </c>
      <c r="F587" s="290" t="s">
        <v>1403</v>
      </c>
      <c r="G587" s="305"/>
      <c r="H587" s="306" t="s">
        <v>1404</v>
      </c>
      <c r="I587" s="306" t="s">
        <v>1364</v>
      </c>
      <c r="J587" s="417" t="s">
        <v>1365</v>
      </c>
      <c r="K587" s="306" t="s">
        <v>461</v>
      </c>
      <c r="L587" s="306"/>
      <c r="M587" s="305"/>
      <c r="N587" s="305"/>
      <c r="O587" s="386"/>
      <c r="P587" s="551">
        <v>3250</v>
      </c>
      <c r="Q587" s="520">
        <f t="shared" si="145"/>
        <v>0</v>
      </c>
      <c r="R587" s="272">
        <v>2600</v>
      </c>
      <c r="S587" s="388">
        <f t="shared" si="142"/>
        <v>0</v>
      </c>
      <c r="T587" s="388">
        <f t="shared" si="143"/>
        <v>0</v>
      </c>
      <c r="U587" s="389" t="e">
        <f t="shared" si="144"/>
        <v>#DIV/0!</v>
      </c>
      <c r="V587" s="299"/>
      <c r="W587" s="299"/>
      <c r="X587" s="299"/>
      <c r="Y587" s="299"/>
      <c r="Z587" s="299"/>
      <c r="AA587" s="299"/>
      <c r="AB587" s="296"/>
      <c r="AC587" s="523">
        <f t="shared" si="141"/>
        <v>0</v>
      </c>
      <c r="AD587" s="499" t="s">
        <v>5624</v>
      </c>
      <c r="AE587" s="220" t="s">
        <v>1237</v>
      </c>
      <c r="AF587" s="220" t="s">
        <v>1161</v>
      </c>
      <c r="AG587" s="220" t="s">
        <v>1162</v>
      </c>
    </row>
    <row r="588" spans="1:33" s="292" customFormat="1" ht="20.100000000000001" hidden="1" customHeight="1" thickBot="1">
      <c r="A588" s="290"/>
      <c r="B588" s="638"/>
      <c r="C588" s="303" t="s">
        <v>3851</v>
      </c>
      <c r="D588" s="303" t="s">
        <v>1405</v>
      </c>
      <c r="E588" s="290" t="s">
        <v>1402</v>
      </c>
      <c r="F588" s="290" t="s">
        <v>1405</v>
      </c>
      <c r="G588" s="305"/>
      <c r="H588" s="306" t="s">
        <v>1406</v>
      </c>
      <c r="I588" s="306" t="s">
        <v>1368</v>
      </c>
      <c r="J588" s="417" t="s">
        <v>1369</v>
      </c>
      <c r="K588" s="306" t="s">
        <v>107</v>
      </c>
      <c r="L588" s="306"/>
      <c r="M588" s="305"/>
      <c r="N588" s="305"/>
      <c r="O588" s="386"/>
      <c r="P588" s="551">
        <v>3169</v>
      </c>
      <c r="Q588" s="520">
        <f t="shared" si="145"/>
        <v>0</v>
      </c>
      <c r="R588" s="272">
        <v>2535</v>
      </c>
      <c r="S588" s="388">
        <f t="shared" si="142"/>
        <v>0</v>
      </c>
      <c r="T588" s="388">
        <f t="shared" si="143"/>
        <v>0</v>
      </c>
      <c r="U588" s="389" t="e">
        <f t="shared" si="144"/>
        <v>#DIV/0!</v>
      </c>
      <c r="V588" s="299"/>
      <c r="W588" s="299"/>
      <c r="X588" s="299"/>
      <c r="Y588" s="299"/>
      <c r="Z588" s="299"/>
      <c r="AA588" s="299"/>
      <c r="AB588" s="296">
        <v>0.26</v>
      </c>
      <c r="AC588" s="523">
        <f t="shared" si="141"/>
        <v>0</v>
      </c>
      <c r="AD588" s="499" t="s">
        <v>5625</v>
      </c>
      <c r="AE588" s="220" t="s">
        <v>1168</v>
      </c>
      <c r="AF588" s="220" t="s">
        <v>1161</v>
      </c>
      <c r="AG588" s="220" t="s">
        <v>1162</v>
      </c>
    </row>
    <row r="589" spans="1:33" s="292" customFormat="1" ht="20.100000000000001" hidden="1" customHeight="1" thickBot="1">
      <c r="A589" s="290"/>
      <c r="B589" s="638"/>
      <c r="C589" s="303" t="s">
        <v>3849</v>
      </c>
      <c r="D589" s="303" t="s">
        <v>1407</v>
      </c>
      <c r="E589" s="290" t="s">
        <v>1402</v>
      </c>
      <c r="F589" s="290" t="s">
        <v>1407</v>
      </c>
      <c r="G589" s="305"/>
      <c r="H589" s="306" t="s">
        <v>1408</v>
      </c>
      <c r="I589" s="306" t="s">
        <v>1373</v>
      </c>
      <c r="J589" s="417" t="s">
        <v>1374</v>
      </c>
      <c r="K589" s="306" t="s">
        <v>269</v>
      </c>
      <c r="L589" s="306"/>
      <c r="M589" s="305"/>
      <c r="N589" s="305"/>
      <c r="O589" s="386"/>
      <c r="P589" s="551">
        <v>5606</v>
      </c>
      <c r="Q589" s="520">
        <f t="shared" si="145"/>
        <v>0</v>
      </c>
      <c r="R589" s="272">
        <v>4485</v>
      </c>
      <c r="S589" s="388">
        <f t="shared" si="142"/>
        <v>0</v>
      </c>
      <c r="T589" s="388">
        <f t="shared" si="143"/>
        <v>0</v>
      </c>
      <c r="U589" s="389" t="e">
        <f t="shared" si="144"/>
        <v>#DIV/0!</v>
      </c>
      <c r="V589" s="299"/>
      <c r="W589" s="299"/>
      <c r="X589" s="299"/>
      <c r="Y589" s="299"/>
      <c r="Z589" s="299"/>
      <c r="AA589" s="299"/>
      <c r="AB589" s="296">
        <v>0.35</v>
      </c>
      <c r="AC589" s="523">
        <f t="shared" si="141"/>
        <v>0</v>
      </c>
      <c r="AD589" s="499" t="str">
        <f>AD580</f>
        <v>グリセリン
水
ミリスチン酸
BG
水酸化K
パルミチン酸
ステアリン酸
ラウリン酸
ステアリン酸グリセリル（SE）
ココイルグリシンK
ジステアリン酸PEG-150
ジステアリン酸グリコール
ラウラミドDEA
プラセンタエキス
フランスカイガンショウ樹皮エキス
パルミチン酸アスコルビルリン酸3Na
コカミドプロピルベタイン
1,2-ヘキサンジオール
エチドロン酸
カプリリルグリコール
香料</v>
      </c>
      <c r="AE589" s="220" t="s">
        <v>1160</v>
      </c>
      <c r="AF589" s="220" t="s">
        <v>1161</v>
      </c>
      <c r="AG589" s="220" t="s">
        <v>1162</v>
      </c>
    </row>
    <row r="590" spans="1:33" s="292" customFormat="1" ht="20.100000000000001" hidden="1" customHeight="1" thickBot="1">
      <c r="A590" s="290"/>
      <c r="B590" s="638"/>
      <c r="C590" s="303" t="s">
        <v>3852</v>
      </c>
      <c r="D590" s="303" t="s">
        <v>1409</v>
      </c>
      <c r="E590" s="290" t="s">
        <v>1402</v>
      </c>
      <c r="F590" s="290" t="s">
        <v>1409</v>
      </c>
      <c r="G590" s="305"/>
      <c r="H590" s="259" t="s">
        <v>1410</v>
      </c>
      <c r="I590" s="259" t="s">
        <v>1378</v>
      </c>
      <c r="J590" s="343" t="s">
        <v>1379</v>
      </c>
      <c r="K590" s="306" t="s">
        <v>1191</v>
      </c>
      <c r="L590" s="306"/>
      <c r="M590" s="305"/>
      <c r="N590" s="305"/>
      <c r="O590" s="386"/>
      <c r="P590" s="551">
        <v>5200</v>
      </c>
      <c r="Q590" s="520">
        <f t="shared" si="145"/>
        <v>0</v>
      </c>
      <c r="R590" s="272">
        <v>4160</v>
      </c>
      <c r="S590" s="388">
        <f t="shared" si="142"/>
        <v>0</v>
      </c>
      <c r="T590" s="388">
        <f t="shared" si="143"/>
        <v>0</v>
      </c>
      <c r="U590" s="389" t="e">
        <f t="shared" si="144"/>
        <v>#DIV/0!</v>
      </c>
      <c r="V590" s="299"/>
      <c r="W590" s="299"/>
      <c r="X590" s="299"/>
      <c r="Y590" s="299"/>
      <c r="Z590" s="299"/>
      <c r="AA590" s="299"/>
      <c r="AB590" s="296">
        <v>0.19</v>
      </c>
      <c r="AC590" s="523">
        <f t="shared" si="141"/>
        <v>0</v>
      </c>
      <c r="AD590" s="499" t="s">
        <v>5626</v>
      </c>
      <c r="AE590" s="489" t="s">
        <v>1192</v>
      </c>
      <c r="AF590" s="489" t="s">
        <v>1161</v>
      </c>
      <c r="AG590" s="489" t="s">
        <v>1162</v>
      </c>
    </row>
    <row r="591" spans="1:33" s="292" customFormat="1" ht="20.100000000000001" hidden="1" customHeight="1" thickBot="1">
      <c r="A591" s="296"/>
      <c r="B591" s="631"/>
      <c r="C591" s="294" t="s">
        <v>3848</v>
      </c>
      <c r="D591" s="294" t="s">
        <v>1411</v>
      </c>
      <c r="E591" s="302" t="s">
        <v>1402</v>
      </c>
      <c r="F591" s="302" t="s">
        <v>1411</v>
      </c>
      <c r="G591" s="497"/>
      <c r="H591" s="259" t="s">
        <v>1412</v>
      </c>
      <c r="I591" s="259" t="s">
        <v>1413</v>
      </c>
      <c r="J591" s="343" t="s">
        <v>1414</v>
      </c>
      <c r="K591" s="306" t="s">
        <v>243</v>
      </c>
      <c r="L591" s="306"/>
      <c r="M591" s="305"/>
      <c r="N591" s="305"/>
      <c r="O591" s="386"/>
      <c r="P591" s="551">
        <v>9019</v>
      </c>
      <c r="Q591" s="520">
        <f t="shared" si="145"/>
        <v>0</v>
      </c>
      <c r="R591" s="272">
        <v>7215</v>
      </c>
      <c r="S591" s="388">
        <f t="shared" si="142"/>
        <v>0</v>
      </c>
      <c r="T591" s="388">
        <f t="shared" si="143"/>
        <v>0</v>
      </c>
      <c r="U591" s="389" t="e">
        <f t="shared" si="144"/>
        <v>#DIV/0!</v>
      </c>
      <c r="V591" s="299"/>
      <c r="W591" s="299"/>
      <c r="X591" s="299"/>
      <c r="Y591" s="299"/>
      <c r="Z591" s="299"/>
      <c r="AA591" s="299"/>
      <c r="AB591" s="296">
        <v>0.3</v>
      </c>
      <c r="AC591" s="523">
        <f t="shared" si="141"/>
        <v>0</v>
      </c>
      <c r="AD591" s="499" t="s">
        <v>5627</v>
      </c>
      <c r="AE591" s="220" t="s">
        <v>1183</v>
      </c>
      <c r="AF591" s="220" t="s">
        <v>1161</v>
      </c>
      <c r="AG591" s="220" t="s">
        <v>1162</v>
      </c>
    </row>
    <row r="592" spans="1:33" s="292" customFormat="1" ht="20.100000000000001" hidden="1" customHeight="1" thickBot="1">
      <c r="A592" s="296"/>
      <c r="B592" s="631"/>
      <c r="C592" s="294" t="s">
        <v>1415</v>
      </c>
      <c r="D592" s="294"/>
      <c r="E592" s="302" t="s">
        <v>3499</v>
      </c>
      <c r="F592" s="302" t="s">
        <v>1416</v>
      </c>
      <c r="G592" s="497" t="s">
        <v>5628</v>
      </c>
      <c r="H592" s="259" t="s">
        <v>3232</v>
      </c>
      <c r="I592" s="259" t="s">
        <v>1417</v>
      </c>
      <c r="J592" s="343" t="s">
        <v>1418</v>
      </c>
      <c r="K592" s="306" t="s">
        <v>1419</v>
      </c>
      <c r="L592" s="306"/>
      <c r="M592" s="305"/>
      <c r="N592" s="305"/>
      <c r="O592" s="386"/>
      <c r="P592" s="520">
        <v>3329</v>
      </c>
      <c r="Q592" s="520">
        <f t="shared" si="145"/>
        <v>0</v>
      </c>
      <c r="R592" s="550">
        <v>2730</v>
      </c>
      <c r="S592" s="388">
        <f t="shared" si="142"/>
        <v>0</v>
      </c>
      <c r="T592" s="388">
        <f t="shared" si="143"/>
        <v>0</v>
      </c>
      <c r="U592" s="389" t="e">
        <f t="shared" si="144"/>
        <v>#DIV/0!</v>
      </c>
      <c r="V592" s="299"/>
      <c r="W592" s="299"/>
      <c r="X592" s="299"/>
      <c r="Y592" s="299"/>
      <c r="Z592" s="299"/>
      <c r="AA592" s="299"/>
      <c r="AB592" s="531">
        <v>0.14399999999999999</v>
      </c>
      <c r="AC592" s="523">
        <f t="shared" si="141"/>
        <v>0</v>
      </c>
      <c r="AD592" s="499" t="s">
        <v>5629</v>
      </c>
      <c r="AE592" s="220" t="s">
        <v>1420</v>
      </c>
      <c r="AF592" s="220"/>
      <c r="AG592" s="220" t="s">
        <v>1421</v>
      </c>
    </row>
    <row r="593" spans="1:33" s="292" customFormat="1" ht="20.100000000000001" hidden="1" customHeight="1" thickBot="1">
      <c r="A593" s="296"/>
      <c r="B593" s="631"/>
      <c r="C593" s="294" t="s">
        <v>3204</v>
      </c>
      <c r="D593" s="294"/>
      <c r="E593" s="302" t="s">
        <v>3499</v>
      </c>
      <c r="F593" s="302" t="s">
        <v>3246</v>
      </c>
      <c r="G593" s="497"/>
      <c r="H593" s="259" t="s">
        <v>5630</v>
      </c>
      <c r="I593" s="259" t="s">
        <v>3244</v>
      </c>
      <c r="J593" s="343" t="s">
        <v>3245</v>
      </c>
      <c r="K593" s="306" t="s">
        <v>558</v>
      </c>
      <c r="L593" s="306"/>
      <c r="M593" s="305"/>
      <c r="N593" s="305"/>
      <c r="O593" s="386"/>
      <c r="P593" s="520">
        <v>2438</v>
      </c>
      <c r="Q593" s="520">
        <f t="shared" si="145"/>
        <v>0</v>
      </c>
      <c r="R593" s="550">
        <v>1950</v>
      </c>
      <c r="S593" s="388">
        <f>O593*R593</f>
        <v>0</v>
      </c>
      <c r="T593" s="388">
        <f>Q593-S593</f>
        <v>0</v>
      </c>
      <c r="U593" s="389" t="e">
        <f t="shared" si="144"/>
        <v>#DIV/0!</v>
      </c>
      <c r="V593" s="299"/>
      <c r="W593" s="299"/>
      <c r="X593" s="299"/>
      <c r="Y593" s="299"/>
      <c r="Z593" s="299"/>
      <c r="AA593" s="299"/>
      <c r="AB593" s="531">
        <v>0.08</v>
      </c>
      <c r="AC593" s="523">
        <f t="shared" si="141"/>
        <v>0</v>
      </c>
      <c r="AD593" s="499" t="s">
        <v>5631</v>
      </c>
      <c r="AE593" s="220" t="s">
        <v>3247</v>
      </c>
      <c r="AF593" s="220" t="s">
        <v>1161</v>
      </c>
      <c r="AG593" s="220" t="s">
        <v>1162</v>
      </c>
    </row>
    <row r="594" spans="1:33" s="292" customFormat="1" ht="20.100000000000001" hidden="1" customHeight="1" thickBot="1">
      <c r="A594" s="296"/>
      <c r="B594" s="631"/>
      <c r="C594" s="294" t="s">
        <v>1422</v>
      </c>
      <c r="D594" s="294"/>
      <c r="E594" s="302" t="s">
        <v>3499</v>
      </c>
      <c r="F594" s="302" t="s">
        <v>3043</v>
      </c>
      <c r="G594" s="497"/>
      <c r="H594" s="259" t="s">
        <v>3201</v>
      </c>
      <c r="I594" s="259" t="s">
        <v>3075</v>
      </c>
      <c r="J594" s="343" t="s">
        <v>3042</v>
      </c>
      <c r="K594" s="306" t="s">
        <v>1423</v>
      </c>
      <c r="L594" s="306"/>
      <c r="M594" s="305">
        <v>10</v>
      </c>
      <c r="N594" s="305"/>
      <c r="O594" s="681"/>
      <c r="P594" s="520">
        <v>20149</v>
      </c>
      <c r="Q594" s="520">
        <f t="shared" si="145"/>
        <v>0</v>
      </c>
      <c r="R594" s="550">
        <v>16724</v>
      </c>
      <c r="S594" s="388">
        <f t="shared" si="142"/>
        <v>0</v>
      </c>
      <c r="T594" s="388">
        <f>Q594-S594</f>
        <v>0</v>
      </c>
      <c r="U594" s="389" t="e">
        <f>T594/Q594</f>
        <v>#DIV/0!</v>
      </c>
      <c r="V594" s="299">
        <v>4.2999999999999997E-2</v>
      </c>
      <c r="W594" s="299">
        <v>4.8</v>
      </c>
      <c r="X594" s="299">
        <f>O594/M594</f>
        <v>0</v>
      </c>
      <c r="Y594" s="299">
        <f>V594*X594</f>
        <v>0</v>
      </c>
      <c r="Z594" s="299">
        <f>W594*X594</f>
        <v>0</v>
      </c>
      <c r="AA594" s="299"/>
      <c r="AB594" s="385">
        <v>0.37</v>
      </c>
      <c r="AC594" s="385">
        <f t="shared" si="141"/>
        <v>0</v>
      </c>
      <c r="AD594" s="499"/>
      <c r="AE594" s="220" t="s">
        <v>3076</v>
      </c>
      <c r="AF594" s="220" t="s">
        <v>3077</v>
      </c>
      <c r="AG594" s="220" t="s">
        <v>3077</v>
      </c>
    </row>
    <row r="595" spans="1:33" s="292" customFormat="1" ht="20.100000000000001" hidden="1" customHeight="1" thickBot="1">
      <c r="A595" s="296"/>
      <c r="B595" s="631"/>
      <c r="C595" s="294" t="s">
        <v>1424</v>
      </c>
      <c r="D595" s="294" t="s">
        <v>1425</v>
      </c>
      <c r="E595" s="302" t="s">
        <v>1361</v>
      </c>
      <c r="F595" s="302" t="s">
        <v>1425</v>
      </c>
      <c r="G595" s="497"/>
      <c r="H595" s="259" t="s">
        <v>1426</v>
      </c>
      <c r="I595" s="259" t="s">
        <v>1427</v>
      </c>
      <c r="J595" s="343" t="s">
        <v>1428</v>
      </c>
      <c r="K595" s="306" t="s">
        <v>1429</v>
      </c>
      <c r="L595" s="306"/>
      <c r="M595" s="305"/>
      <c r="N595" s="305"/>
      <c r="O595" s="386"/>
      <c r="P595" s="551">
        <v>2188</v>
      </c>
      <c r="Q595" s="520">
        <f t="shared" si="145"/>
        <v>0</v>
      </c>
      <c r="R595" s="272">
        <v>1750</v>
      </c>
      <c r="S595" s="388">
        <f>O595*R595</f>
        <v>0</v>
      </c>
      <c r="T595" s="388">
        <f t="shared" si="143"/>
        <v>0</v>
      </c>
      <c r="U595" s="389" t="e">
        <f t="shared" si="144"/>
        <v>#DIV/0!</v>
      </c>
      <c r="V595" s="299"/>
      <c r="W595" s="299"/>
      <c r="X595" s="299"/>
      <c r="Y595" s="299">
        <f>V595*X595</f>
        <v>0</v>
      </c>
      <c r="Z595" s="299">
        <f>W595*X595</f>
        <v>0</v>
      </c>
      <c r="AA595" s="299"/>
      <c r="AB595" s="760">
        <v>0.04</v>
      </c>
      <c r="AC595" s="523">
        <f t="shared" si="141"/>
        <v>0</v>
      </c>
      <c r="AD595" s="501" t="s">
        <v>5632</v>
      </c>
      <c r="AE595" s="220" t="s">
        <v>1430</v>
      </c>
      <c r="AF595" s="220" t="s">
        <v>1161</v>
      </c>
      <c r="AG595" s="220" t="s">
        <v>1162</v>
      </c>
    </row>
    <row r="596" spans="1:33" s="292" customFormat="1" ht="20.100000000000001" hidden="1" customHeight="1" thickBot="1">
      <c r="A596" s="290"/>
      <c r="B596" s="638"/>
      <c r="C596" s="294" t="s">
        <v>3847</v>
      </c>
      <c r="D596" s="294" t="s">
        <v>1431</v>
      </c>
      <c r="E596" s="302" t="s">
        <v>1361</v>
      </c>
      <c r="F596" s="302" t="s">
        <v>1431</v>
      </c>
      <c r="G596" s="497"/>
      <c r="H596" s="259" t="s">
        <v>1432</v>
      </c>
      <c r="I596" s="259" t="s">
        <v>1427</v>
      </c>
      <c r="J596" s="343" t="s">
        <v>1428</v>
      </c>
      <c r="K596" s="306" t="s">
        <v>1429</v>
      </c>
      <c r="L596" s="306"/>
      <c r="M596" s="305"/>
      <c r="N596" s="305"/>
      <c r="O596" s="386"/>
      <c r="P596" s="551">
        <v>2188</v>
      </c>
      <c r="Q596" s="520">
        <f t="shared" si="145"/>
        <v>0</v>
      </c>
      <c r="R596" s="272">
        <v>1750</v>
      </c>
      <c r="S596" s="388">
        <f>O596*R596</f>
        <v>0</v>
      </c>
      <c r="T596" s="388">
        <f t="shared" si="143"/>
        <v>0</v>
      </c>
      <c r="U596" s="389" t="e">
        <f t="shared" si="144"/>
        <v>#DIV/0!</v>
      </c>
      <c r="V596" s="299"/>
      <c r="W596" s="299"/>
      <c r="X596" s="299"/>
      <c r="Y596" s="299">
        <f>V596*X596</f>
        <v>0</v>
      </c>
      <c r="Z596" s="299">
        <f>W596*X596</f>
        <v>0</v>
      </c>
      <c r="AA596" s="299"/>
      <c r="AB596" s="531">
        <v>0.04</v>
      </c>
      <c r="AC596" s="523">
        <f t="shared" si="141"/>
        <v>0</v>
      </c>
      <c r="AD596" s="501" t="s">
        <v>5633</v>
      </c>
      <c r="AE596" s="220" t="s">
        <v>1430</v>
      </c>
      <c r="AF596" s="220" t="s">
        <v>1161</v>
      </c>
      <c r="AG596" s="220" t="s">
        <v>1162</v>
      </c>
    </row>
    <row r="597" spans="1:33" s="292" customFormat="1" ht="20.100000000000001" hidden="1" customHeight="1" thickBot="1">
      <c r="A597" s="296"/>
      <c r="B597" s="631"/>
      <c r="C597" s="294" t="s">
        <v>1433</v>
      </c>
      <c r="D597" s="294"/>
      <c r="E597" s="302" t="s">
        <v>1361</v>
      </c>
      <c r="F597" s="302" t="s">
        <v>1434</v>
      </c>
      <c r="G597" s="497"/>
      <c r="H597" s="259" t="s">
        <v>4319</v>
      </c>
      <c r="I597" s="259" t="s">
        <v>1435</v>
      </c>
      <c r="J597" s="343" t="s">
        <v>1436</v>
      </c>
      <c r="K597" s="306" t="s">
        <v>522</v>
      </c>
      <c r="L597" s="306"/>
      <c r="M597" s="305"/>
      <c r="N597" s="305"/>
      <c r="O597" s="386"/>
      <c r="P597" s="551">
        <v>2188</v>
      </c>
      <c r="Q597" s="520">
        <f t="shared" si="145"/>
        <v>0</v>
      </c>
      <c r="R597" s="272">
        <v>1750</v>
      </c>
      <c r="S597" s="388">
        <f t="shared" si="142"/>
        <v>0</v>
      </c>
      <c r="T597" s="388">
        <f t="shared" si="143"/>
        <v>0</v>
      </c>
      <c r="U597" s="389" t="e">
        <f t="shared" si="144"/>
        <v>#DIV/0!</v>
      </c>
      <c r="V597" s="299"/>
      <c r="W597" s="299"/>
      <c r="X597" s="299"/>
      <c r="Y597" s="299"/>
      <c r="Z597" s="299"/>
      <c r="AA597" s="299"/>
      <c r="AB597" s="531">
        <v>0.04</v>
      </c>
      <c r="AC597" s="523">
        <f t="shared" si="141"/>
        <v>0</v>
      </c>
      <c r="AD597" s="499" t="s">
        <v>5634</v>
      </c>
      <c r="AE597" s="220" t="s">
        <v>1437</v>
      </c>
      <c r="AF597" s="220" t="s">
        <v>1161</v>
      </c>
      <c r="AG597" s="220" t="s">
        <v>1162</v>
      </c>
    </row>
    <row r="598" spans="1:33" s="292" customFormat="1" ht="20.100000000000001" hidden="1" customHeight="1" thickBot="1">
      <c r="A598" s="296"/>
      <c r="B598" s="631"/>
      <c r="C598" s="294" t="s">
        <v>3853</v>
      </c>
      <c r="D598" s="294"/>
      <c r="E598" s="302" t="s">
        <v>1361</v>
      </c>
      <c r="F598" s="302" t="s">
        <v>3078</v>
      </c>
      <c r="G598" s="497" t="s">
        <v>5635</v>
      </c>
      <c r="H598" s="259" t="s">
        <v>1438</v>
      </c>
      <c r="I598" s="259" t="s">
        <v>3079</v>
      </c>
      <c r="J598" s="343" t="s">
        <v>3080</v>
      </c>
      <c r="K598" s="306" t="s">
        <v>1439</v>
      </c>
      <c r="L598" s="306"/>
      <c r="M598" s="305"/>
      <c r="N598" s="305"/>
      <c r="O598" s="386"/>
      <c r="P598" s="520">
        <v>500</v>
      </c>
      <c r="Q598" s="520">
        <f t="shared" si="145"/>
        <v>0</v>
      </c>
      <c r="R598" s="550">
        <v>480</v>
      </c>
      <c r="S598" s="388">
        <f t="shared" si="142"/>
        <v>0</v>
      </c>
      <c r="T598" s="388">
        <f>Q598-S598</f>
        <v>0</v>
      </c>
      <c r="U598" s="389" t="e">
        <f t="shared" si="144"/>
        <v>#DIV/0!</v>
      </c>
      <c r="V598" s="299"/>
      <c r="W598" s="299"/>
      <c r="X598" s="299"/>
      <c r="Y598" s="299">
        <f>V598*X598</f>
        <v>0</v>
      </c>
      <c r="Z598" s="299">
        <f>W598*X598</f>
        <v>0</v>
      </c>
      <c r="AA598" s="299"/>
      <c r="AB598" s="531">
        <v>0.01</v>
      </c>
      <c r="AC598" s="523">
        <f t="shared" si="141"/>
        <v>0</v>
      </c>
      <c r="AD598" s="499" t="s">
        <v>5636</v>
      </c>
      <c r="AE598" s="220" t="s">
        <v>3081</v>
      </c>
      <c r="AF598" s="220" t="s">
        <v>1161</v>
      </c>
      <c r="AG598" s="220" t="s">
        <v>1162</v>
      </c>
    </row>
    <row r="599" spans="1:33" s="673" customFormat="1" ht="20.100000000000001" hidden="1" customHeight="1" thickBot="1">
      <c r="A599" s="622"/>
      <c r="B599" s="623"/>
      <c r="C599" s="753" t="s">
        <v>1440</v>
      </c>
      <c r="D599" s="753"/>
      <c r="E599" s="622" t="s">
        <v>1441</v>
      </c>
      <c r="F599" s="622" t="s">
        <v>1442</v>
      </c>
      <c r="G599" s="605"/>
      <c r="H599" s="761" t="s">
        <v>5637</v>
      </c>
      <c r="I599" s="761" t="s">
        <v>1443</v>
      </c>
      <c r="J599" s="762" t="s">
        <v>1444</v>
      </c>
      <c r="K599" s="716" t="s">
        <v>1429</v>
      </c>
      <c r="L599" s="716"/>
      <c r="M599" s="627">
        <v>24</v>
      </c>
      <c r="N599" s="605"/>
      <c r="O599" s="386"/>
      <c r="P599" s="606">
        <v>456</v>
      </c>
      <c r="Q599" s="606">
        <f t="shared" si="145"/>
        <v>0</v>
      </c>
      <c r="R599" s="757">
        <v>365</v>
      </c>
      <c r="S599" s="606">
        <f t="shared" si="142"/>
        <v>0</v>
      </c>
      <c r="T599" s="606">
        <f t="shared" si="143"/>
        <v>0</v>
      </c>
      <c r="U599" s="608" t="e">
        <f t="shared" si="144"/>
        <v>#DIV/0!</v>
      </c>
      <c r="V599" s="628">
        <f>ROUND(0.209*0.307*0.213,3)</f>
        <v>1.4E-2</v>
      </c>
      <c r="W599" s="628">
        <v>3.6</v>
      </c>
      <c r="X599" s="628">
        <f t="shared" ref="X599:X618" si="147">O599/M599</f>
        <v>0</v>
      </c>
      <c r="Y599" s="628">
        <f>V599*X599</f>
        <v>0</v>
      </c>
      <c r="Z599" s="628">
        <f>W599*X599</f>
        <v>0</v>
      </c>
      <c r="AA599" s="628"/>
      <c r="AB599" s="627">
        <v>1.2999999999999999E-2</v>
      </c>
      <c r="AC599" s="706">
        <f t="shared" si="141"/>
        <v>0</v>
      </c>
      <c r="AD599" s="672"/>
      <c r="AE599" s="505" t="s">
        <v>1445</v>
      </c>
      <c r="AF599" s="505" t="s">
        <v>1441</v>
      </c>
      <c r="AG599" s="505" t="s">
        <v>1446</v>
      </c>
    </row>
    <row r="600" spans="1:33" s="673" customFormat="1" ht="20.100000000000001" hidden="1" customHeight="1" thickBot="1">
      <c r="A600" s="622"/>
      <c r="B600" s="623"/>
      <c r="C600" s="753" t="s">
        <v>1447</v>
      </c>
      <c r="D600" s="753"/>
      <c r="E600" s="622" t="s">
        <v>1441</v>
      </c>
      <c r="F600" s="622" t="s">
        <v>1448</v>
      </c>
      <c r="G600" s="605"/>
      <c r="H600" s="761" t="s">
        <v>1449</v>
      </c>
      <c r="I600" s="761" t="s">
        <v>1450</v>
      </c>
      <c r="J600" s="762" t="s">
        <v>1451</v>
      </c>
      <c r="K600" s="716" t="s">
        <v>1429</v>
      </c>
      <c r="L600" s="716"/>
      <c r="M600" s="627">
        <v>24</v>
      </c>
      <c r="N600" s="605"/>
      <c r="O600" s="386"/>
      <c r="P600" s="606">
        <v>456</v>
      </c>
      <c r="Q600" s="606">
        <f t="shared" si="145"/>
        <v>0</v>
      </c>
      <c r="R600" s="757">
        <v>365</v>
      </c>
      <c r="S600" s="606">
        <f t="shared" si="142"/>
        <v>0</v>
      </c>
      <c r="T600" s="606">
        <f t="shared" si="143"/>
        <v>0</v>
      </c>
      <c r="U600" s="608" t="e">
        <f t="shared" si="144"/>
        <v>#DIV/0!</v>
      </c>
      <c r="V600" s="628"/>
      <c r="W600" s="628"/>
      <c r="X600" s="628">
        <f t="shared" si="147"/>
        <v>0</v>
      </c>
      <c r="Y600" s="628">
        <f t="shared" ref="Y600:Y617" si="148">V600*X600</f>
        <v>0</v>
      </c>
      <c r="Z600" s="628">
        <f t="shared" ref="Z600:Z617" si="149">W600*X600</f>
        <v>0</v>
      </c>
      <c r="AA600" s="628"/>
      <c r="AB600" s="627"/>
      <c r="AC600" s="706">
        <f t="shared" si="141"/>
        <v>0</v>
      </c>
      <c r="AD600" s="672"/>
      <c r="AE600" s="505" t="s">
        <v>1445</v>
      </c>
      <c r="AF600" s="505" t="s">
        <v>1441</v>
      </c>
      <c r="AG600" s="505" t="s">
        <v>1446</v>
      </c>
    </row>
    <row r="601" spans="1:33" s="673" customFormat="1" ht="20.100000000000001" hidden="1" customHeight="1" thickBot="1">
      <c r="A601" s="622"/>
      <c r="B601" s="623"/>
      <c r="C601" s="753"/>
      <c r="D601" s="753"/>
      <c r="E601" s="622" t="s">
        <v>1441</v>
      </c>
      <c r="F601" s="622"/>
      <c r="G601" s="605"/>
      <c r="H601" s="761" t="s">
        <v>5638</v>
      </c>
      <c r="I601" s="761" t="s">
        <v>1452</v>
      </c>
      <c r="J601" s="762" t="s">
        <v>1453</v>
      </c>
      <c r="K601" s="716" t="s">
        <v>1429</v>
      </c>
      <c r="L601" s="716"/>
      <c r="M601" s="627">
        <v>24</v>
      </c>
      <c r="N601" s="605"/>
      <c r="O601" s="386"/>
      <c r="P601" s="606">
        <v>457</v>
      </c>
      <c r="Q601" s="606">
        <f t="shared" si="145"/>
        <v>0</v>
      </c>
      <c r="R601" s="757">
        <v>366</v>
      </c>
      <c r="S601" s="606">
        <f t="shared" si="142"/>
        <v>0</v>
      </c>
      <c r="T601" s="606">
        <f t="shared" si="143"/>
        <v>0</v>
      </c>
      <c r="U601" s="608" t="e">
        <f t="shared" si="144"/>
        <v>#DIV/0!</v>
      </c>
      <c r="V601" s="628"/>
      <c r="W601" s="628"/>
      <c r="X601" s="628">
        <f t="shared" si="147"/>
        <v>0</v>
      </c>
      <c r="Y601" s="628">
        <f t="shared" si="148"/>
        <v>0</v>
      </c>
      <c r="Z601" s="628">
        <f t="shared" si="149"/>
        <v>0</v>
      </c>
      <c r="AA601" s="628"/>
      <c r="AB601" s="627"/>
      <c r="AC601" s="706">
        <f t="shared" ref="AC601:AC612" si="150">ROUND(O601*AB601,3)</f>
        <v>0</v>
      </c>
      <c r="AD601" s="672"/>
      <c r="AE601" s="505" t="s">
        <v>1445</v>
      </c>
      <c r="AF601" s="505" t="s">
        <v>1441</v>
      </c>
      <c r="AG601" s="505" t="s">
        <v>1446</v>
      </c>
    </row>
    <row r="602" spans="1:33" s="673" customFormat="1" ht="29.25" hidden="1" customHeight="1" thickBot="1">
      <c r="A602" s="622"/>
      <c r="B602" s="623"/>
      <c r="C602" s="753"/>
      <c r="D602" s="753"/>
      <c r="E602" s="622" t="s">
        <v>1441</v>
      </c>
      <c r="F602" s="622" t="s">
        <v>1454</v>
      </c>
      <c r="G602" s="605"/>
      <c r="H602" s="761" t="s">
        <v>5639</v>
      </c>
      <c r="I602" s="761" t="s">
        <v>1443</v>
      </c>
      <c r="J602" s="762" t="s">
        <v>1444</v>
      </c>
      <c r="K602" s="716" t="s">
        <v>1429</v>
      </c>
      <c r="L602" s="716"/>
      <c r="M602" s="627">
        <v>12</v>
      </c>
      <c r="N602" s="605"/>
      <c r="O602" s="386"/>
      <c r="P602" s="606">
        <v>775</v>
      </c>
      <c r="Q602" s="606">
        <f t="shared" si="145"/>
        <v>0</v>
      </c>
      <c r="R602" s="757">
        <v>620</v>
      </c>
      <c r="S602" s="606">
        <f t="shared" si="142"/>
        <v>0</v>
      </c>
      <c r="T602" s="606">
        <f t="shared" si="143"/>
        <v>0</v>
      </c>
      <c r="U602" s="608" t="e">
        <f t="shared" si="144"/>
        <v>#DIV/0!</v>
      </c>
      <c r="V602" s="628">
        <f t="shared" ref="V602:V609" si="151">ROUND(0.246*0.186*0.252,3)</f>
        <v>1.2E-2</v>
      </c>
      <c r="W602" s="628">
        <v>3.5</v>
      </c>
      <c r="X602" s="628">
        <f t="shared" si="147"/>
        <v>0</v>
      </c>
      <c r="Y602" s="628">
        <f>V602*X602</f>
        <v>0</v>
      </c>
      <c r="Z602" s="628">
        <f t="shared" si="149"/>
        <v>0</v>
      </c>
      <c r="AA602" s="628"/>
      <c r="AB602" s="627">
        <v>0.27</v>
      </c>
      <c r="AC602" s="706">
        <f t="shared" si="150"/>
        <v>0</v>
      </c>
      <c r="AD602" s="672"/>
      <c r="AE602" s="508" t="s">
        <v>1445</v>
      </c>
      <c r="AF602" s="508" t="s">
        <v>1441</v>
      </c>
      <c r="AG602" s="508" t="s">
        <v>1446</v>
      </c>
    </row>
    <row r="603" spans="1:33" s="673" customFormat="1" ht="29.25" hidden="1" customHeight="1" thickBot="1">
      <c r="A603" s="622"/>
      <c r="B603" s="623"/>
      <c r="C603" s="753" t="s">
        <v>4336</v>
      </c>
      <c r="D603" s="753"/>
      <c r="E603" s="622" t="s">
        <v>1441</v>
      </c>
      <c r="F603" s="622" t="s">
        <v>4337</v>
      </c>
      <c r="G603" s="605"/>
      <c r="H603" s="761" t="s">
        <v>4333</v>
      </c>
      <c r="I603" s="761" t="s">
        <v>4335</v>
      </c>
      <c r="J603" s="762" t="s">
        <v>4334</v>
      </c>
      <c r="K603" s="716" t="s">
        <v>1429</v>
      </c>
      <c r="L603" s="716"/>
      <c r="M603" s="627">
        <v>36</v>
      </c>
      <c r="N603" s="605"/>
      <c r="O603" s="937"/>
      <c r="P603" s="606">
        <v>775</v>
      </c>
      <c r="Q603" s="606">
        <f t="shared" si="145"/>
        <v>0</v>
      </c>
      <c r="R603" s="757">
        <v>620</v>
      </c>
      <c r="S603" s="606">
        <f t="shared" si="142"/>
        <v>0</v>
      </c>
      <c r="T603" s="606">
        <f t="shared" si="143"/>
        <v>0</v>
      </c>
      <c r="U603" s="608" t="e">
        <f t="shared" si="144"/>
        <v>#DIV/0!</v>
      </c>
      <c r="V603" s="628">
        <f>ROUND(0.246*0.186*0.252,3)</f>
        <v>1.2E-2</v>
      </c>
      <c r="W603" s="628">
        <v>3.5</v>
      </c>
      <c r="X603" s="628">
        <f t="shared" si="147"/>
        <v>0</v>
      </c>
      <c r="Y603" s="628">
        <f>V603*X603</f>
        <v>0</v>
      </c>
      <c r="Z603" s="628">
        <f>W603*X603</f>
        <v>0</v>
      </c>
      <c r="AA603" s="628"/>
      <c r="AB603" s="627">
        <v>0.27</v>
      </c>
      <c r="AC603" s="706">
        <f t="shared" si="150"/>
        <v>0</v>
      </c>
      <c r="AD603" s="672"/>
      <c r="AE603" s="508"/>
      <c r="AF603" s="508" t="s">
        <v>1441</v>
      </c>
      <c r="AG603" s="508" t="s">
        <v>1446</v>
      </c>
    </row>
    <row r="604" spans="1:33" s="673" customFormat="1" ht="29.25" hidden="1" customHeight="1" thickBot="1">
      <c r="A604" s="622"/>
      <c r="B604" s="623"/>
      <c r="C604" s="753" t="s">
        <v>4340</v>
      </c>
      <c r="D604" s="753"/>
      <c r="E604" s="622" t="s">
        <v>1441</v>
      </c>
      <c r="F604" s="622" t="s">
        <v>4339</v>
      </c>
      <c r="G604" s="605"/>
      <c r="H604" s="761" t="s">
        <v>4338</v>
      </c>
      <c r="I604" s="761"/>
      <c r="J604" s="762"/>
      <c r="K604" s="716" t="s">
        <v>1429</v>
      </c>
      <c r="L604" s="716"/>
      <c r="M604" s="627">
        <v>12</v>
      </c>
      <c r="N604" s="605"/>
      <c r="O604" s="937"/>
      <c r="P604" s="606">
        <v>775</v>
      </c>
      <c r="Q604" s="606">
        <f t="shared" si="145"/>
        <v>0</v>
      </c>
      <c r="R604" s="757">
        <v>620</v>
      </c>
      <c r="S604" s="606">
        <f t="shared" si="142"/>
        <v>0</v>
      </c>
      <c r="T604" s="606">
        <f t="shared" si="143"/>
        <v>0</v>
      </c>
      <c r="U604" s="608" t="e">
        <f t="shared" si="144"/>
        <v>#DIV/0!</v>
      </c>
      <c r="V604" s="628">
        <f>ROUND(0.253*0.563*0.256,3)</f>
        <v>3.5999999999999997E-2</v>
      </c>
      <c r="W604" s="628">
        <v>11</v>
      </c>
      <c r="X604" s="628">
        <f t="shared" si="147"/>
        <v>0</v>
      </c>
      <c r="Y604" s="628">
        <f>V604*X604</f>
        <v>0</v>
      </c>
      <c r="Z604" s="628">
        <f>W604*X604</f>
        <v>0</v>
      </c>
      <c r="AA604" s="628"/>
      <c r="AB604" s="627">
        <v>0.27</v>
      </c>
      <c r="AC604" s="706">
        <f t="shared" si="150"/>
        <v>0</v>
      </c>
      <c r="AD604" s="672"/>
      <c r="AE604" s="508"/>
      <c r="AF604" s="508" t="s">
        <v>1441</v>
      </c>
      <c r="AG604" s="508" t="s">
        <v>1446</v>
      </c>
    </row>
    <row r="605" spans="1:33" s="673" customFormat="1" ht="29.25" hidden="1" customHeight="1" thickBot="1">
      <c r="A605" s="622"/>
      <c r="B605" s="623"/>
      <c r="C605" s="753" t="s">
        <v>1455</v>
      </c>
      <c r="D605" s="753"/>
      <c r="E605" s="622" t="s">
        <v>1441</v>
      </c>
      <c r="F605" s="622" t="s">
        <v>1456</v>
      </c>
      <c r="G605" s="605"/>
      <c r="H605" s="761" t="s">
        <v>1457</v>
      </c>
      <c r="I605" s="761" t="s">
        <v>1450</v>
      </c>
      <c r="J605" s="762" t="s">
        <v>1451</v>
      </c>
      <c r="K605" s="716" t="s">
        <v>1429</v>
      </c>
      <c r="L605" s="716"/>
      <c r="M605" s="627">
        <v>12</v>
      </c>
      <c r="N605" s="605"/>
      <c r="O605" s="386"/>
      <c r="P605" s="606">
        <v>775</v>
      </c>
      <c r="Q605" s="606">
        <f t="shared" si="145"/>
        <v>0</v>
      </c>
      <c r="R605" s="757">
        <v>620</v>
      </c>
      <c r="S605" s="606">
        <f t="shared" si="142"/>
        <v>0</v>
      </c>
      <c r="T605" s="606">
        <f t="shared" si="143"/>
        <v>0</v>
      </c>
      <c r="U605" s="608" t="e">
        <f t="shared" si="144"/>
        <v>#DIV/0!</v>
      </c>
      <c r="V605" s="628">
        <f t="shared" si="151"/>
        <v>1.2E-2</v>
      </c>
      <c r="W605" s="628">
        <v>3.5</v>
      </c>
      <c r="X605" s="628">
        <f t="shared" si="147"/>
        <v>0</v>
      </c>
      <c r="Y605" s="628">
        <f t="shared" si="148"/>
        <v>0</v>
      </c>
      <c r="Z605" s="628">
        <f t="shared" si="149"/>
        <v>0</v>
      </c>
      <c r="AA605" s="628"/>
      <c r="AB605" s="627"/>
      <c r="AC605" s="706">
        <f t="shared" si="150"/>
        <v>0</v>
      </c>
      <c r="AD605" s="672"/>
      <c r="AE605" s="508" t="s">
        <v>1445</v>
      </c>
      <c r="AF605" s="508" t="s">
        <v>1441</v>
      </c>
      <c r="AG605" s="508" t="s">
        <v>1446</v>
      </c>
    </row>
    <row r="606" spans="1:33" s="673" customFormat="1" ht="26.25" hidden="1" customHeight="1" thickBot="1">
      <c r="A606" s="622"/>
      <c r="B606" s="623"/>
      <c r="C606" s="753" t="s">
        <v>1458</v>
      </c>
      <c r="D606" s="753"/>
      <c r="E606" s="622" t="s">
        <v>1441</v>
      </c>
      <c r="F606" s="622" t="s">
        <v>1459</v>
      </c>
      <c r="G606" s="605"/>
      <c r="H606" s="761" t="s">
        <v>1460</v>
      </c>
      <c r="I606" s="761" t="s">
        <v>1452</v>
      </c>
      <c r="J606" s="762" t="s">
        <v>1453</v>
      </c>
      <c r="K606" s="716" t="s">
        <v>1429</v>
      </c>
      <c r="L606" s="716"/>
      <c r="M606" s="627">
        <v>12</v>
      </c>
      <c r="N606" s="605"/>
      <c r="O606" s="937"/>
      <c r="P606" s="606">
        <v>775</v>
      </c>
      <c r="Q606" s="606">
        <f t="shared" si="145"/>
        <v>0</v>
      </c>
      <c r="R606" s="757">
        <v>620</v>
      </c>
      <c r="S606" s="606">
        <f t="shared" si="142"/>
        <v>0</v>
      </c>
      <c r="T606" s="606">
        <f t="shared" si="143"/>
        <v>0</v>
      </c>
      <c r="U606" s="608" t="e">
        <f t="shared" si="144"/>
        <v>#DIV/0!</v>
      </c>
      <c r="V606" s="628">
        <f t="shared" si="151"/>
        <v>1.2E-2</v>
      </c>
      <c r="W606" s="628">
        <v>3.5</v>
      </c>
      <c r="X606" s="628">
        <f t="shared" si="147"/>
        <v>0</v>
      </c>
      <c r="Y606" s="628">
        <f t="shared" si="148"/>
        <v>0</v>
      </c>
      <c r="Z606" s="628">
        <f t="shared" si="149"/>
        <v>0</v>
      </c>
      <c r="AA606" s="628"/>
      <c r="AB606" s="627">
        <v>0.27</v>
      </c>
      <c r="AC606" s="706">
        <f t="shared" si="150"/>
        <v>0</v>
      </c>
      <c r="AD606" s="672">
        <f>ROUND(0.9*0.42*1.6,3)</f>
        <v>0.60499999999999998</v>
      </c>
      <c r="AE606" s="508" t="s">
        <v>1445</v>
      </c>
      <c r="AF606" s="508" t="s">
        <v>1441</v>
      </c>
      <c r="AG606" s="508" t="s">
        <v>1446</v>
      </c>
    </row>
    <row r="607" spans="1:33" s="673" customFormat="1" ht="20.100000000000001" hidden="1" customHeight="1" thickBot="1">
      <c r="A607" s="622"/>
      <c r="B607" s="623"/>
      <c r="C607" s="753" t="s">
        <v>3450</v>
      </c>
      <c r="D607" s="753"/>
      <c r="E607" s="622" t="s">
        <v>1441</v>
      </c>
      <c r="F607" s="622" t="s">
        <v>3486</v>
      </c>
      <c r="G607" s="605"/>
      <c r="H607" s="761" t="s">
        <v>5640</v>
      </c>
      <c r="I607" s="761" t="s">
        <v>3440</v>
      </c>
      <c r="J607" s="762" t="s">
        <v>3494</v>
      </c>
      <c r="K607" s="716" t="s">
        <v>1429</v>
      </c>
      <c r="L607" s="716"/>
      <c r="M607" s="627">
        <v>12</v>
      </c>
      <c r="N607" s="605"/>
      <c r="O607" s="937"/>
      <c r="P607" s="606">
        <v>856</v>
      </c>
      <c r="Q607" s="606">
        <f t="shared" si="145"/>
        <v>0</v>
      </c>
      <c r="R607" s="757">
        <v>685</v>
      </c>
      <c r="S607" s="606">
        <f t="shared" si="142"/>
        <v>0</v>
      </c>
      <c r="T607" s="606">
        <f t="shared" si="143"/>
        <v>0</v>
      </c>
      <c r="U607" s="608" t="e">
        <f t="shared" si="144"/>
        <v>#DIV/0!</v>
      </c>
      <c r="V607" s="628">
        <f t="shared" si="151"/>
        <v>1.2E-2</v>
      </c>
      <c r="W607" s="628">
        <v>3.5</v>
      </c>
      <c r="X607" s="628">
        <f t="shared" si="147"/>
        <v>0</v>
      </c>
      <c r="Y607" s="628">
        <f t="shared" si="148"/>
        <v>0</v>
      </c>
      <c r="Z607" s="628">
        <f t="shared" si="149"/>
        <v>0</v>
      </c>
      <c r="AA607" s="628"/>
      <c r="AB607" s="627">
        <v>0.27</v>
      </c>
      <c r="AC607" s="706">
        <f t="shared" si="150"/>
        <v>0</v>
      </c>
      <c r="AD607" s="672" t="s">
        <v>5641</v>
      </c>
      <c r="AE607" s="508" t="s">
        <v>3690</v>
      </c>
      <c r="AF607" s="508" t="s">
        <v>1441</v>
      </c>
      <c r="AG607" s="508" t="s">
        <v>1446</v>
      </c>
    </row>
    <row r="608" spans="1:33" s="673" customFormat="1" ht="20.100000000000001" hidden="1" customHeight="1" thickBot="1">
      <c r="A608" s="622"/>
      <c r="B608" s="623"/>
      <c r="C608" s="753" t="s">
        <v>3419</v>
      </c>
      <c r="D608" s="753"/>
      <c r="E608" s="622" t="s">
        <v>1441</v>
      </c>
      <c r="F608" s="605" t="s">
        <v>3487</v>
      </c>
      <c r="G608" s="605"/>
      <c r="H608" s="761" t="s">
        <v>5642</v>
      </c>
      <c r="I608" s="761" t="s">
        <v>3438</v>
      </c>
      <c r="J608" s="762" t="s">
        <v>3439</v>
      </c>
      <c r="K608" s="716" t="s">
        <v>1429</v>
      </c>
      <c r="L608" s="716"/>
      <c r="M608" s="627">
        <v>12</v>
      </c>
      <c r="N608" s="605"/>
      <c r="O608" s="937"/>
      <c r="P608" s="606">
        <v>856</v>
      </c>
      <c r="Q608" s="606">
        <f t="shared" si="145"/>
        <v>0</v>
      </c>
      <c r="R608" s="757">
        <v>685</v>
      </c>
      <c r="S608" s="606">
        <f>O608*R608</f>
        <v>0</v>
      </c>
      <c r="T608" s="606">
        <f>Q608-S608</f>
        <v>0</v>
      </c>
      <c r="U608" s="608" t="e">
        <f>T608/Q608</f>
        <v>#DIV/0!</v>
      </c>
      <c r="V608" s="628">
        <f t="shared" si="151"/>
        <v>1.2E-2</v>
      </c>
      <c r="W608" s="628">
        <v>3.5</v>
      </c>
      <c r="X608" s="628">
        <f t="shared" si="147"/>
        <v>0</v>
      </c>
      <c r="Y608" s="628">
        <f t="shared" si="148"/>
        <v>0</v>
      </c>
      <c r="Z608" s="628">
        <f t="shared" si="149"/>
        <v>0</v>
      </c>
      <c r="AA608" s="628"/>
      <c r="AB608" s="627">
        <v>0.27</v>
      </c>
      <c r="AC608" s="706">
        <f t="shared" si="150"/>
        <v>0</v>
      </c>
      <c r="AD608" s="672" t="s">
        <v>5643</v>
      </c>
      <c r="AE608" s="508" t="s">
        <v>3690</v>
      </c>
      <c r="AF608" s="508" t="s">
        <v>1441</v>
      </c>
      <c r="AG608" s="508" t="s">
        <v>1446</v>
      </c>
    </row>
    <row r="609" spans="1:33" s="673" customFormat="1" ht="20.100000000000001" hidden="1" customHeight="1" thickBot="1">
      <c r="A609" s="622"/>
      <c r="B609" s="623"/>
      <c r="C609" s="753" t="s">
        <v>3451</v>
      </c>
      <c r="D609" s="753"/>
      <c r="E609" s="622" t="s">
        <v>1441</v>
      </c>
      <c r="F609" s="622"/>
      <c r="G609" s="605"/>
      <c r="H609" s="761" t="s">
        <v>5644</v>
      </c>
      <c r="I609" s="761" t="s">
        <v>3441</v>
      </c>
      <c r="J609" s="762" t="s">
        <v>3442</v>
      </c>
      <c r="K609" s="716" t="s">
        <v>1429</v>
      </c>
      <c r="L609" s="716"/>
      <c r="M609" s="627">
        <v>12</v>
      </c>
      <c r="N609" s="605"/>
      <c r="O609" s="937"/>
      <c r="P609" s="606">
        <v>856</v>
      </c>
      <c r="Q609" s="606">
        <f t="shared" si="145"/>
        <v>0</v>
      </c>
      <c r="R609" s="757">
        <v>685</v>
      </c>
      <c r="S609" s="606">
        <f t="shared" si="142"/>
        <v>0</v>
      </c>
      <c r="T609" s="606">
        <f t="shared" si="143"/>
        <v>0</v>
      </c>
      <c r="U609" s="608" t="e">
        <f t="shared" si="144"/>
        <v>#DIV/0!</v>
      </c>
      <c r="V609" s="628">
        <f t="shared" si="151"/>
        <v>1.2E-2</v>
      </c>
      <c r="W609" s="628">
        <v>3.5</v>
      </c>
      <c r="X609" s="628">
        <f t="shared" si="147"/>
        <v>0</v>
      </c>
      <c r="Y609" s="628">
        <f t="shared" si="148"/>
        <v>0</v>
      </c>
      <c r="Z609" s="628">
        <f t="shared" si="149"/>
        <v>0</v>
      </c>
      <c r="AA609" s="628"/>
      <c r="AB609" s="627">
        <v>0.27</v>
      </c>
      <c r="AC609" s="706">
        <f t="shared" si="150"/>
        <v>0</v>
      </c>
      <c r="AD609" s="672" t="s">
        <v>5645</v>
      </c>
      <c r="AE609" s="508"/>
      <c r="AF609" s="508" t="s">
        <v>1441</v>
      </c>
      <c r="AG609" s="508" t="s">
        <v>1446</v>
      </c>
    </row>
    <row r="610" spans="1:33" s="673" customFormat="1" ht="20.100000000000001" hidden="1" customHeight="1" thickBot="1">
      <c r="A610" s="622"/>
      <c r="B610" s="623"/>
      <c r="C610" s="789">
        <v>4582425684721</v>
      </c>
      <c r="D610" s="753"/>
      <c r="E610" s="622" t="s">
        <v>3500</v>
      </c>
      <c r="F610" s="622" t="s">
        <v>3488</v>
      </c>
      <c r="G610" s="605"/>
      <c r="H610" s="761" t="s">
        <v>5646</v>
      </c>
      <c r="I610" s="761" t="s">
        <v>3496</v>
      </c>
      <c r="J610" s="762" t="s">
        <v>3497</v>
      </c>
      <c r="K610" s="716" t="s">
        <v>1429</v>
      </c>
      <c r="L610" s="716"/>
      <c r="M610" s="627">
        <v>24</v>
      </c>
      <c r="N610" s="605"/>
      <c r="O610" s="937"/>
      <c r="P610" s="606">
        <v>663</v>
      </c>
      <c r="Q610" s="606">
        <f t="shared" si="145"/>
        <v>0</v>
      </c>
      <c r="R610" s="757">
        <v>530</v>
      </c>
      <c r="S610" s="606">
        <f t="shared" si="142"/>
        <v>0</v>
      </c>
      <c r="T610" s="606">
        <f t="shared" si="143"/>
        <v>0</v>
      </c>
      <c r="U610" s="608" t="e">
        <f t="shared" si="144"/>
        <v>#DIV/0!</v>
      </c>
      <c r="V610" s="628">
        <f>ROUND(0.41*0.258*0.26,3)</f>
        <v>2.8000000000000001E-2</v>
      </c>
      <c r="W610" s="628">
        <v>7</v>
      </c>
      <c r="X610" s="628">
        <f t="shared" si="147"/>
        <v>0</v>
      </c>
      <c r="Y610" s="628">
        <f t="shared" si="148"/>
        <v>0</v>
      </c>
      <c r="Z610" s="628">
        <f t="shared" si="149"/>
        <v>0</v>
      </c>
      <c r="AA610" s="628"/>
      <c r="AB610" s="627">
        <v>0.27</v>
      </c>
      <c r="AC610" s="706">
        <f t="shared" si="150"/>
        <v>0</v>
      </c>
      <c r="AD610" s="672" t="s">
        <v>5647</v>
      </c>
      <c r="AE610" s="508" t="s">
        <v>3691</v>
      </c>
      <c r="AF610" s="508" t="s">
        <v>3492</v>
      </c>
      <c r="AG610" s="508" t="s">
        <v>3493</v>
      </c>
    </row>
    <row r="611" spans="1:33" s="292" customFormat="1" ht="20.100000000000001" hidden="1" customHeight="1" thickBot="1">
      <c r="A611" s="290"/>
      <c r="B611" s="638"/>
      <c r="C611" s="224">
        <v>4582425684059</v>
      </c>
      <c r="D611" s="303"/>
      <c r="E611" s="290" t="s">
        <v>3500</v>
      </c>
      <c r="F611" s="290"/>
      <c r="G611" s="305"/>
      <c r="H611" s="763" t="s">
        <v>3423</v>
      </c>
      <c r="I611" s="763" t="s">
        <v>3443</v>
      </c>
      <c r="J611" s="764" t="s">
        <v>3444</v>
      </c>
      <c r="K611" s="306" t="s">
        <v>1429</v>
      </c>
      <c r="L611" s="306"/>
      <c r="M611" s="296">
        <v>24</v>
      </c>
      <c r="N611" s="305"/>
      <c r="O611" s="386"/>
      <c r="P611" s="520">
        <v>663</v>
      </c>
      <c r="Q611" s="520">
        <f t="shared" si="145"/>
        <v>0</v>
      </c>
      <c r="R611" s="550">
        <v>530</v>
      </c>
      <c r="S611" s="388">
        <f t="shared" si="142"/>
        <v>0</v>
      </c>
      <c r="T611" s="388">
        <f t="shared" si="143"/>
        <v>0</v>
      </c>
      <c r="U611" s="389" t="e">
        <f t="shared" si="144"/>
        <v>#DIV/0!</v>
      </c>
      <c r="V611" s="299">
        <f>ROUND(0.41*0.258*0.26,3)</f>
        <v>2.8000000000000001E-2</v>
      </c>
      <c r="W611" s="299">
        <v>7</v>
      </c>
      <c r="X611" s="299">
        <f t="shared" si="147"/>
        <v>0</v>
      </c>
      <c r="Y611" s="299">
        <f t="shared" si="148"/>
        <v>0</v>
      </c>
      <c r="Z611" s="299">
        <f t="shared" si="149"/>
        <v>0</v>
      </c>
      <c r="AA611" s="299"/>
      <c r="AB611" s="296">
        <v>0.27</v>
      </c>
      <c r="AC611" s="523">
        <f t="shared" si="150"/>
        <v>0</v>
      </c>
      <c r="AD611" s="499" t="s">
        <v>5648</v>
      </c>
      <c r="AE611" s="489"/>
      <c r="AF611" s="489" t="s">
        <v>3492</v>
      </c>
      <c r="AG611" s="489" t="s">
        <v>3493</v>
      </c>
    </row>
    <row r="612" spans="1:33" s="673" customFormat="1" ht="20.100000000000001" hidden="1" customHeight="1" thickBot="1">
      <c r="A612" s="622"/>
      <c r="B612" s="623"/>
      <c r="C612" s="789">
        <v>4582425689856</v>
      </c>
      <c r="D612" s="753"/>
      <c r="E612" s="622" t="s">
        <v>3500</v>
      </c>
      <c r="F612" s="622" t="s">
        <v>3489</v>
      </c>
      <c r="G612" s="605"/>
      <c r="H612" s="761" t="s">
        <v>5649</v>
      </c>
      <c r="I612" s="761" t="s">
        <v>3445</v>
      </c>
      <c r="J612" s="762" t="s">
        <v>3446</v>
      </c>
      <c r="K612" s="716" t="s">
        <v>1429</v>
      </c>
      <c r="L612" s="716"/>
      <c r="M612" s="627">
        <v>72</v>
      </c>
      <c r="N612" s="605"/>
      <c r="O612" s="937"/>
      <c r="P612" s="606">
        <v>663</v>
      </c>
      <c r="Q612" s="606">
        <f>O612*P612</f>
        <v>0</v>
      </c>
      <c r="R612" s="757">
        <v>530</v>
      </c>
      <c r="S612" s="606">
        <f t="shared" si="142"/>
        <v>0</v>
      </c>
      <c r="T612" s="606">
        <f t="shared" si="143"/>
        <v>0</v>
      </c>
      <c r="U612" s="608" t="e">
        <f t="shared" si="144"/>
        <v>#DIV/0!</v>
      </c>
      <c r="V612" s="628">
        <f>ROUND(0.297*0.554*0.2,3)</f>
        <v>3.3000000000000002E-2</v>
      </c>
      <c r="W612" s="628">
        <v>12</v>
      </c>
      <c r="X612" s="628">
        <f t="shared" si="147"/>
        <v>0</v>
      </c>
      <c r="Y612" s="1034">
        <f>V612*X612</f>
        <v>0</v>
      </c>
      <c r="Z612" s="628">
        <f t="shared" si="149"/>
        <v>0</v>
      </c>
      <c r="AA612" s="628"/>
      <c r="AB612" s="627">
        <v>0.15</v>
      </c>
      <c r="AC612" s="706">
        <f t="shared" si="150"/>
        <v>0</v>
      </c>
      <c r="AD612" s="672" t="s">
        <v>5650</v>
      </c>
      <c r="AE612" s="508" t="s">
        <v>3691</v>
      </c>
      <c r="AF612" s="508" t="s">
        <v>3492</v>
      </c>
      <c r="AG612" s="508" t="s">
        <v>3493</v>
      </c>
    </row>
    <row r="613" spans="1:33" s="673" customFormat="1" ht="20.100000000000001" hidden="1" customHeight="1" thickBot="1">
      <c r="A613" s="622"/>
      <c r="B613" s="623"/>
      <c r="C613" s="789">
        <v>4582425685858</v>
      </c>
      <c r="D613" s="753"/>
      <c r="E613" s="622" t="s">
        <v>3500</v>
      </c>
      <c r="F613" s="622" t="s">
        <v>3490</v>
      </c>
      <c r="G613" s="605"/>
      <c r="H613" s="761" t="s">
        <v>5651</v>
      </c>
      <c r="I613" s="761" t="s">
        <v>3447</v>
      </c>
      <c r="J613" s="762" t="s">
        <v>3448</v>
      </c>
      <c r="K613" s="716" t="s">
        <v>1429</v>
      </c>
      <c r="L613" s="716"/>
      <c r="M613" s="627">
        <v>24</v>
      </c>
      <c r="N613" s="605"/>
      <c r="O613" s="937"/>
      <c r="P613" s="606">
        <v>690</v>
      </c>
      <c r="Q613" s="606">
        <f>O613*P613</f>
        <v>0</v>
      </c>
      <c r="R613" s="757">
        <v>530</v>
      </c>
      <c r="S613" s="606">
        <f>O613*R613</f>
        <v>0</v>
      </c>
      <c r="T613" s="606">
        <f>Q613-S613</f>
        <v>0</v>
      </c>
      <c r="U613" s="608" t="e">
        <f>T613/Q613</f>
        <v>#DIV/0!</v>
      </c>
      <c r="V613" s="628">
        <f>ROUND(0.41*0.258*0.26,3)</f>
        <v>2.8000000000000001E-2</v>
      </c>
      <c r="W613" s="628">
        <v>7</v>
      </c>
      <c r="X613" s="628">
        <f t="shared" si="147"/>
        <v>0</v>
      </c>
      <c r="Y613" s="628">
        <f t="shared" si="148"/>
        <v>0</v>
      </c>
      <c r="Z613" s="628">
        <f t="shared" si="149"/>
        <v>0</v>
      </c>
      <c r="AA613" s="628"/>
      <c r="AB613" s="627">
        <v>0.27</v>
      </c>
      <c r="AC613" s="706">
        <f>ROUND(O613*AB613,3)</f>
        <v>0</v>
      </c>
      <c r="AD613" s="672" t="s">
        <v>5652</v>
      </c>
      <c r="AE613" s="508" t="s">
        <v>3691</v>
      </c>
      <c r="AF613" s="508" t="s">
        <v>3492</v>
      </c>
      <c r="AG613" s="508" t="s">
        <v>3493</v>
      </c>
    </row>
    <row r="614" spans="1:33" s="292" customFormat="1" ht="20.100000000000001" hidden="1" customHeight="1" thickBot="1">
      <c r="A614" s="290"/>
      <c r="B614" s="638"/>
      <c r="C614" s="224">
        <v>4582425685056</v>
      </c>
      <c r="D614" s="303"/>
      <c r="E614" s="290" t="s">
        <v>3500</v>
      </c>
      <c r="F614" s="290"/>
      <c r="G614" s="305"/>
      <c r="H614" s="763" t="s">
        <v>3420</v>
      </c>
      <c r="I614" s="763" t="s">
        <v>3445</v>
      </c>
      <c r="J614" s="764" t="s">
        <v>3446</v>
      </c>
      <c r="K614" s="306" t="s">
        <v>1429</v>
      </c>
      <c r="L614" s="306"/>
      <c r="M614" s="296">
        <v>24</v>
      </c>
      <c r="N614" s="305"/>
      <c r="O614" s="386"/>
      <c r="P614" s="520">
        <v>750</v>
      </c>
      <c r="Q614" s="520">
        <f>O614*P614</f>
        <v>0</v>
      </c>
      <c r="R614" s="550">
        <v>600</v>
      </c>
      <c r="S614" s="388">
        <f>O614*R614</f>
        <v>0</v>
      </c>
      <c r="T614" s="388">
        <f>Q614-S614</f>
        <v>0</v>
      </c>
      <c r="U614" s="389" t="e">
        <f>T614/Q614</f>
        <v>#DIV/0!</v>
      </c>
      <c r="V614" s="299">
        <f>ROUND(0.41*0.258*0.26,3)</f>
        <v>2.8000000000000001E-2</v>
      </c>
      <c r="W614" s="299">
        <v>8.5</v>
      </c>
      <c r="X614" s="299">
        <f t="shared" si="147"/>
        <v>0</v>
      </c>
      <c r="Y614" s="299">
        <f t="shared" si="148"/>
        <v>0</v>
      </c>
      <c r="Z614" s="299">
        <f t="shared" si="149"/>
        <v>0</v>
      </c>
      <c r="AA614" s="299"/>
      <c r="AB614" s="296">
        <v>0.32</v>
      </c>
      <c r="AC614" s="523">
        <f>ROUND(O614*AB614,3)</f>
        <v>0</v>
      </c>
      <c r="AD614" s="499" t="s">
        <v>5650</v>
      </c>
      <c r="AE614" s="489"/>
      <c r="AF614" s="489" t="s">
        <v>3492</v>
      </c>
      <c r="AG614" s="489" t="s">
        <v>3493</v>
      </c>
    </row>
    <row r="615" spans="1:33" s="292" customFormat="1" ht="20.100000000000001" hidden="1" customHeight="1" thickBot="1">
      <c r="A615" s="290"/>
      <c r="B615" s="638"/>
      <c r="C615" s="224">
        <v>4582425688408</v>
      </c>
      <c r="D615" s="303"/>
      <c r="E615" s="290" t="s">
        <v>3500</v>
      </c>
      <c r="F615" s="290" t="s">
        <v>3491</v>
      </c>
      <c r="G615" s="305"/>
      <c r="H615" s="763" t="s">
        <v>5653</v>
      </c>
      <c r="I615" s="763" t="s">
        <v>3449</v>
      </c>
      <c r="J615" s="764" t="s">
        <v>3495</v>
      </c>
      <c r="K615" s="306" t="s">
        <v>1429</v>
      </c>
      <c r="L615" s="306"/>
      <c r="M615" s="296">
        <v>24</v>
      </c>
      <c r="N615" s="305"/>
      <c r="O615" s="386"/>
      <c r="P615" s="520">
        <v>738</v>
      </c>
      <c r="Q615" s="520">
        <f>O615*P615</f>
        <v>0</v>
      </c>
      <c r="R615" s="550"/>
      <c r="S615" s="616">
        <f>O615*R615</f>
        <v>0</v>
      </c>
      <c r="T615" s="616">
        <f>Q615-S615</f>
        <v>0</v>
      </c>
      <c r="U615" s="617" t="e">
        <f>T615/Q615</f>
        <v>#DIV/0!</v>
      </c>
      <c r="V615" s="299">
        <f>ROUND(0.38*0.265*0.26,3)</f>
        <v>2.5999999999999999E-2</v>
      </c>
      <c r="W615" s="299">
        <v>7</v>
      </c>
      <c r="X615" s="299">
        <f t="shared" si="147"/>
        <v>0</v>
      </c>
      <c r="Y615" s="299">
        <f t="shared" si="148"/>
        <v>0</v>
      </c>
      <c r="Z615" s="299">
        <f t="shared" si="149"/>
        <v>0</v>
      </c>
      <c r="AA615" s="299"/>
      <c r="AB615" s="296">
        <v>0.27</v>
      </c>
      <c r="AC615" s="523">
        <f>ROUND(O615*AB615,3)</f>
        <v>0</v>
      </c>
      <c r="AD615" s="499" t="s">
        <v>5654</v>
      </c>
      <c r="AE615" s="489" t="s">
        <v>3691</v>
      </c>
      <c r="AF615" s="489" t="s">
        <v>3492</v>
      </c>
      <c r="AG615" s="489" t="s">
        <v>3493</v>
      </c>
    </row>
    <row r="616" spans="1:33" s="292" customFormat="1" ht="20.100000000000001" hidden="1" customHeight="1" thickBot="1">
      <c r="A616" s="938"/>
      <c r="B616" s="938"/>
      <c r="C616" s="939">
        <v>4582425683656</v>
      </c>
      <c r="D616" s="953"/>
      <c r="E616" s="290" t="s">
        <v>3500</v>
      </c>
      <c r="F616" s="938" t="s">
        <v>6776</v>
      </c>
      <c r="G616" s="945"/>
      <c r="H616" s="981" t="s">
        <v>6617</v>
      </c>
      <c r="I616" s="981"/>
      <c r="J616" s="982"/>
      <c r="K616" s="954" t="s">
        <v>27</v>
      </c>
      <c r="L616" s="954"/>
      <c r="M616" s="956">
        <v>24</v>
      </c>
      <c r="N616" s="945"/>
      <c r="O616" s="946"/>
      <c r="P616" s="960">
        <v>458</v>
      </c>
      <c r="Q616" s="520">
        <f>O616*P616</f>
        <v>0</v>
      </c>
      <c r="R616" s="961">
        <v>366</v>
      </c>
      <c r="S616" s="616">
        <f>O616*R616</f>
        <v>0</v>
      </c>
      <c r="T616" s="616">
        <f>Q616-S616</f>
        <v>0</v>
      </c>
      <c r="U616" s="617" t="e">
        <f>T616/Q616</f>
        <v>#DIV/0!</v>
      </c>
      <c r="V616" s="949"/>
      <c r="W616" s="949"/>
      <c r="X616" s="949">
        <f t="shared" si="147"/>
        <v>0</v>
      </c>
      <c r="Y616" s="949"/>
      <c r="Z616" s="949"/>
      <c r="AA616" s="949"/>
      <c r="AB616" s="956">
        <v>0.5</v>
      </c>
      <c r="AC616" s="950">
        <f>ROUND(O616*AB616,3)</f>
        <v>0</v>
      </c>
      <c r="AD616" s="951" t="s">
        <v>6620</v>
      </c>
      <c r="AE616" s="489" t="s">
        <v>6775</v>
      </c>
      <c r="AF616" s="489" t="s">
        <v>6683</v>
      </c>
      <c r="AG616" s="489" t="s">
        <v>3493</v>
      </c>
    </row>
    <row r="617" spans="1:33" s="292" customFormat="1" ht="20.100000000000001" hidden="1" customHeight="1" thickBot="1">
      <c r="A617" s="290"/>
      <c r="B617" s="638"/>
      <c r="C617" s="303"/>
      <c r="D617" s="303"/>
      <c r="E617" s="290" t="s">
        <v>1461</v>
      </c>
      <c r="F617" s="290" t="s">
        <v>1462</v>
      </c>
      <c r="G617" s="305"/>
      <c r="H617" s="306" t="s">
        <v>1463</v>
      </c>
      <c r="I617" s="306" t="s">
        <v>1464</v>
      </c>
      <c r="J617" s="417" t="s">
        <v>1465</v>
      </c>
      <c r="K617" s="306" t="s">
        <v>1466</v>
      </c>
      <c r="L617" s="306"/>
      <c r="M617" s="296">
        <v>12</v>
      </c>
      <c r="N617" s="305"/>
      <c r="O617" s="386"/>
      <c r="P617" s="520">
        <v>1221</v>
      </c>
      <c r="Q617" s="520">
        <f t="shared" si="145"/>
        <v>0</v>
      </c>
      <c r="R617" s="550">
        <v>1001</v>
      </c>
      <c r="S617" s="616">
        <f t="shared" si="142"/>
        <v>0</v>
      </c>
      <c r="T617" s="616">
        <f t="shared" si="143"/>
        <v>0</v>
      </c>
      <c r="U617" s="617" t="e">
        <f t="shared" si="144"/>
        <v>#DIV/0!</v>
      </c>
      <c r="V617" s="299">
        <v>1.9E-2</v>
      </c>
      <c r="W617" s="299">
        <v>9.1</v>
      </c>
      <c r="X617" s="299">
        <f t="shared" si="147"/>
        <v>0</v>
      </c>
      <c r="Y617" s="299">
        <f t="shared" si="148"/>
        <v>0</v>
      </c>
      <c r="Z617" s="299">
        <f t="shared" si="149"/>
        <v>0</v>
      </c>
      <c r="AA617" s="299"/>
      <c r="AB617" s="296">
        <v>0.75</v>
      </c>
      <c r="AC617" s="523">
        <f t="shared" ref="AC617:AC626" si="152">ROUND(O617*AB617,3)</f>
        <v>0</v>
      </c>
      <c r="AD617" s="499" t="s">
        <v>1520</v>
      </c>
      <c r="AE617" s="489" t="s">
        <v>1467</v>
      </c>
      <c r="AF617" s="489" t="s">
        <v>1468</v>
      </c>
      <c r="AG617" s="489" t="s">
        <v>1469</v>
      </c>
    </row>
    <row r="618" spans="1:33" s="292" customFormat="1" ht="20.100000000000001" hidden="1" customHeight="1" thickBot="1">
      <c r="A618" s="290"/>
      <c r="B618" s="638"/>
      <c r="C618" s="303"/>
      <c r="D618" s="303"/>
      <c r="E618" s="290" t="s">
        <v>1461</v>
      </c>
      <c r="F618" s="290" t="s">
        <v>1470</v>
      </c>
      <c r="G618" s="305"/>
      <c r="H618" s="306" t="s">
        <v>1471</v>
      </c>
      <c r="I618" s="306" t="s">
        <v>1472</v>
      </c>
      <c r="J618" s="417" t="s">
        <v>1473</v>
      </c>
      <c r="K618" s="306" t="s">
        <v>1474</v>
      </c>
      <c r="L618" s="306"/>
      <c r="M618" s="296">
        <v>12</v>
      </c>
      <c r="N618" s="305"/>
      <c r="O618" s="386"/>
      <c r="P618" s="520">
        <v>1943</v>
      </c>
      <c r="Q618" s="520">
        <f t="shared" si="145"/>
        <v>0</v>
      </c>
      <c r="R618" s="550">
        <v>1593</v>
      </c>
      <c r="S618" s="616">
        <f t="shared" si="142"/>
        <v>0</v>
      </c>
      <c r="T618" s="616">
        <f t="shared" si="143"/>
        <v>0</v>
      </c>
      <c r="U618" s="617" t="e">
        <f t="shared" si="144"/>
        <v>#DIV/0!</v>
      </c>
      <c r="V618" s="299">
        <v>1.9E-2</v>
      </c>
      <c r="W618" s="299">
        <v>9.1</v>
      </c>
      <c r="X618" s="299">
        <f t="shared" si="147"/>
        <v>0</v>
      </c>
      <c r="Y618" s="299">
        <f t="shared" ref="Y618:Y624" si="153">X618*V618</f>
        <v>0</v>
      </c>
      <c r="Z618" s="299">
        <f t="shared" ref="Z618:Z624" si="154">W618*X618</f>
        <v>0</v>
      </c>
      <c r="AA618" s="299"/>
      <c r="AB618" s="296">
        <v>0.72</v>
      </c>
      <c r="AC618" s="523">
        <f t="shared" si="152"/>
        <v>0</v>
      </c>
      <c r="AD618" s="499" t="s">
        <v>1520</v>
      </c>
      <c r="AE618" s="489" t="s">
        <v>1475</v>
      </c>
      <c r="AF618" s="489" t="s">
        <v>1468</v>
      </c>
      <c r="AG618" s="489" t="s">
        <v>1469</v>
      </c>
    </row>
    <row r="619" spans="1:33" s="292" customFormat="1" ht="20.100000000000001" hidden="1" customHeight="1" thickBot="1">
      <c r="A619" s="290"/>
      <c r="B619" s="638"/>
      <c r="C619" s="303"/>
      <c r="D619" s="303"/>
      <c r="E619" s="290" t="s">
        <v>1461</v>
      </c>
      <c r="F619" s="290" t="s">
        <v>1476</v>
      </c>
      <c r="G619" s="305"/>
      <c r="H619" s="306" t="s">
        <v>1477</v>
      </c>
      <c r="I619" s="306" t="s">
        <v>1478</v>
      </c>
      <c r="J619" s="417" t="s">
        <v>1479</v>
      </c>
      <c r="K619" s="306" t="s">
        <v>1480</v>
      </c>
      <c r="L619" s="306"/>
      <c r="M619" s="296">
        <v>12</v>
      </c>
      <c r="N619" s="305"/>
      <c r="O619" s="386"/>
      <c r="P619" s="520">
        <v>1278</v>
      </c>
      <c r="Q619" s="520">
        <f t="shared" si="145"/>
        <v>0</v>
      </c>
      <c r="R619" s="550">
        <v>1047</v>
      </c>
      <c r="S619" s="616">
        <f t="shared" si="142"/>
        <v>0</v>
      </c>
      <c r="T619" s="616">
        <f t="shared" si="143"/>
        <v>0</v>
      </c>
      <c r="U619" s="617" t="e">
        <f t="shared" si="144"/>
        <v>#DIV/0!</v>
      </c>
      <c r="V619" s="299">
        <v>1.9E-2</v>
      </c>
      <c r="W619" s="299">
        <v>9.1</v>
      </c>
      <c r="X619" s="299">
        <f t="shared" ref="X619:X624" si="155">O619/M619</f>
        <v>0</v>
      </c>
      <c r="Y619" s="299">
        <f t="shared" si="153"/>
        <v>0</v>
      </c>
      <c r="Z619" s="299">
        <f t="shared" si="154"/>
        <v>0</v>
      </c>
      <c r="AA619" s="299"/>
      <c r="AB619" s="296">
        <v>0.75</v>
      </c>
      <c r="AC619" s="523">
        <f t="shared" si="152"/>
        <v>0</v>
      </c>
      <c r="AD619" s="499" t="s">
        <v>1520</v>
      </c>
      <c r="AE619" s="489" t="s">
        <v>1467</v>
      </c>
      <c r="AF619" s="489" t="s">
        <v>1468</v>
      </c>
      <c r="AG619" s="489" t="s">
        <v>1469</v>
      </c>
    </row>
    <row r="620" spans="1:33" s="292" customFormat="1" ht="20.100000000000001" hidden="1" customHeight="1" thickBot="1">
      <c r="A620" s="290"/>
      <c r="B620" s="638"/>
      <c r="C620" s="303"/>
      <c r="D620" s="303"/>
      <c r="E620" s="290" t="s">
        <v>1461</v>
      </c>
      <c r="F620" s="290" t="s">
        <v>1481</v>
      </c>
      <c r="G620" s="305"/>
      <c r="H620" s="306" t="s">
        <v>1482</v>
      </c>
      <c r="I620" s="306" t="s">
        <v>1483</v>
      </c>
      <c r="J620" s="417" t="s">
        <v>1484</v>
      </c>
      <c r="K620" s="306" t="s">
        <v>1485</v>
      </c>
      <c r="L620" s="306"/>
      <c r="M620" s="296">
        <v>12</v>
      </c>
      <c r="N620" s="305"/>
      <c r="O620" s="386"/>
      <c r="P620" s="520">
        <v>2109</v>
      </c>
      <c r="Q620" s="520">
        <f t="shared" si="145"/>
        <v>0</v>
      </c>
      <c r="R620" s="550">
        <v>1729</v>
      </c>
      <c r="S620" s="616">
        <f t="shared" si="142"/>
        <v>0</v>
      </c>
      <c r="T620" s="616">
        <f t="shared" si="143"/>
        <v>0</v>
      </c>
      <c r="U620" s="617" t="e">
        <f t="shared" si="144"/>
        <v>#DIV/0!</v>
      </c>
      <c r="V620" s="299">
        <v>1.9E-2</v>
      </c>
      <c r="W620" s="299">
        <v>9.1</v>
      </c>
      <c r="X620" s="299">
        <f t="shared" si="155"/>
        <v>0</v>
      </c>
      <c r="Y620" s="299">
        <f t="shared" si="153"/>
        <v>0</v>
      </c>
      <c r="Z620" s="299">
        <f t="shared" si="154"/>
        <v>0</v>
      </c>
      <c r="AA620" s="299"/>
      <c r="AB620" s="296">
        <v>0.72</v>
      </c>
      <c r="AC620" s="523">
        <f t="shared" si="152"/>
        <v>0</v>
      </c>
      <c r="AD620" s="499" t="s">
        <v>1520</v>
      </c>
      <c r="AE620" s="489" t="s">
        <v>1475</v>
      </c>
      <c r="AF620" s="489" t="s">
        <v>1468</v>
      </c>
      <c r="AG620" s="489" t="s">
        <v>1469</v>
      </c>
    </row>
    <row r="621" spans="1:33" s="292" customFormat="1" ht="20.100000000000001" hidden="1" customHeight="1" thickBot="1">
      <c r="A621" s="290"/>
      <c r="B621" s="638"/>
      <c r="C621" s="303" t="s">
        <v>1486</v>
      </c>
      <c r="D621" s="303"/>
      <c r="E621" s="290" t="s">
        <v>1461</v>
      </c>
      <c r="F621" s="290" t="s">
        <v>1487</v>
      </c>
      <c r="G621" s="305"/>
      <c r="H621" s="306" t="s">
        <v>1488</v>
      </c>
      <c r="I621" s="306" t="s">
        <v>1489</v>
      </c>
      <c r="J621" s="417" t="s">
        <v>1490</v>
      </c>
      <c r="K621" s="306" t="s">
        <v>1491</v>
      </c>
      <c r="L621" s="306"/>
      <c r="M621" s="296">
        <v>48</v>
      </c>
      <c r="N621" s="305"/>
      <c r="O621" s="386"/>
      <c r="P621" s="520">
        <f>790+50</f>
        <v>840</v>
      </c>
      <c r="Q621" s="520">
        <f t="shared" ref="Q621:Q658" si="156">O621*P621</f>
        <v>0</v>
      </c>
      <c r="R621" s="550">
        <f>637+50</f>
        <v>687</v>
      </c>
      <c r="S621" s="616">
        <f t="shared" si="142"/>
        <v>0</v>
      </c>
      <c r="T621" s="616">
        <f t="shared" si="143"/>
        <v>0</v>
      </c>
      <c r="U621" s="617" t="e">
        <f t="shared" si="144"/>
        <v>#DIV/0!</v>
      </c>
      <c r="V621" s="299">
        <v>1.7000000000000001E-2</v>
      </c>
      <c r="W621" s="299">
        <v>11.65</v>
      </c>
      <c r="X621" s="299">
        <f>O621/M621</f>
        <v>0</v>
      </c>
      <c r="Y621" s="299">
        <f t="shared" si="153"/>
        <v>0</v>
      </c>
      <c r="Z621" s="299">
        <f t="shared" si="154"/>
        <v>0</v>
      </c>
      <c r="AA621" s="299"/>
      <c r="AB621" s="296">
        <v>0.22</v>
      </c>
      <c r="AC621" s="523">
        <f t="shared" si="152"/>
        <v>0</v>
      </c>
      <c r="AD621" s="499" t="s">
        <v>1520</v>
      </c>
      <c r="AE621" s="489" t="s">
        <v>3228</v>
      </c>
      <c r="AF621" s="489" t="s">
        <v>1468</v>
      </c>
      <c r="AG621" s="489" t="s">
        <v>1469</v>
      </c>
    </row>
    <row r="622" spans="1:33" s="292" customFormat="1" ht="20.100000000000001" hidden="1" customHeight="1" thickBot="1">
      <c r="A622" s="290"/>
      <c r="B622" s="638"/>
      <c r="C622" s="303"/>
      <c r="D622" s="303"/>
      <c r="E622" s="290" t="s">
        <v>1461</v>
      </c>
      <c r="F622" s="290" t="s">
        <v>1493</v>
      </c>
      <c r="G622" s="305"/>
      <c r="H622" s="306" t="s">
        <v>1494</v>
      </c>
      <c r="I622" s="306" t="s">
        <v>1489</v>
      </c>
      <c r="J622" s="417" t="s">
        <v>1490</v>
      </c>
      <c r="K622" s="306" t="s">
        <v>1491</v>
      </c>
      <c r="L622" s="306"/>
      <c r="M622" s="296">
        <v>24</v>
      </c>
      <c r="N622" s="305"/>
      <c r="O622" s="386"/>
      <c r="P622" s="520">
        <v>1434</v>
      </c>
      <c r="Q622" s="520">
        <f t="shared" si="156"/>
        <v>0</v>
      </c>
      <c r="R622" s="550">
        <v>1176</v>
      </c>
      <c r="S622" s="616">
        <f t="shared" si="142"/>
        <v>0</v>
      </c>
      <c r="T622" s="616">
        <f t="shared" si="143"/>
        <v>0</v>
      </c>
      <c r="U622" s="617" t="e">
        <f t="shared" si="144"/>
        <v>#DIV/0!</v>
      </c>
      <c r="V622" s="299">
        <v>3.4000000000000002E-2</v>
      </c>
      <c r="W622" s="299">
        <v>13.13</v>
      </c>
      <c r="X622" s="299">
        <f t="shared" si="155"/>
        <v>0</v>
      </c>
      <c r="Y622" s="299">
        <f t="shared" si="153"/>
        <v>0</v>
      </c>
      <c r="Z622" s="299">
        <f t="shared" si="154"/>
        <v>0</v>
      </c>
      <c r="AA622" s="299"/>
      <c r="AB622" s="296">
        <v>0.51</v>
      </c>
      <c r="AC622" s="523">
        <f t="shared" si="152"/>
        <v>0</v>
      </c>
      <c r="AD622" s="499" t="s">
        <v>1520</v>
      </c>
      <c r="AE622" s="489" t="s">
        <v>1492</v>
      </c>
      <c r="AF622" s="489" t="s">
        <v>1468</v>
      </c>
      <c r="AG622" s="489" t="s">
        <v>1469</v>
      </c>
    </row>
    <row r="623" spans="1:33" s="292" customFormat="1" ht="20.100000000000001" hidden="1" customHeight="1" thickBot="1">
      <c r="A623" s="290"/>
      <c r="B623" s="638"/>
      <c r="C623" s="303"/>
      <c r="D623" s="303"/>
      <c r="E623" s="290" t="s">
        <v>1461</v>
      </c>
      <c r="F623" s="290" t="s">
        <v>1495</v>
      </c>
      <c r="G623" s="305"/>
      <c r="H623" s="259" t="s">
        <v>3739</v>
      </c>
      <c r="I623" s="259" t="s">
        <v>1496</v>
      </c>
      <c r="J623" s="417" t="s">
        <v>1497</v>
      </c>
      <c r="K623" s="306" t="s">
        <v>1498</v>
      </c>
      <c r="L623" s="306"/>
      <c r="M623" s="296">
        <v>24</v>
      </c>
      <c r="N623" s="305"/>
      <c r="O623" s="386"/>
      <c r="P623" s="520">
        <v>777</v>
      </c>
      <c r="Q623" s="520">
        <f t="shared" si="156"/>
        <v>0</v>
      </c>
      <c r="R623" s="550">
        <v>637</v>
      </c>
      <c r="S623" s="616">
        <f>O623*R623</f>
        <v>0</v>
      </c>
      <c r="T623" s="616">
        <f>Q623-S623</f>
        <v>0</v>
      </c>
      <c r="U623" s="617" t="e">
        <f>T623/Q623</f>
        <v>#DIV/0!</v>
      </c>
      <c r="V623" s="299"/>
      <c r="W623" s="299"/>
      <c r="X623" s="299">
        <f t="shared" si="155"/>
        <v>0</v>
      </c>
      <c r="Y623" s="299">
        <f t="shared" si="153"/>
        <v>0</v>
      </c>
      <c r="Z623" s="299">
        <f t="shared" si="154"/>
        <v>0</v>
      </c>
      <c r="AA623" s="299"/>
      <c r="AB623" s="296"/>
      <c r="AC623" s="523">
        <f t="shared" si="152"/>
        <v>0</v>
      </c>
      <c r="AD623" s="499" t="s">
        <v>1520</v>
      </c>
      <c r="AE623" s="489" t="s">
        <v>1499</v>
      </c>
      <c r="AF623" s="489" t="s">
        <v>1468</v>
      </c>
      <c r="AG623" s="489" t="s">
        <v>1469</v>
      </c>
    </row>
    <row r="624" spans="1:33" s="292" customFormat="1" ht="20.100000000000001" hidden="1" customHeight="1" thickBot="1">
      <c r="A624" s="290"/>
      <c r="B624" s="638"/>
      <c r="C624" s="303"/>
      <c r="D624" s="303"/>
      <c r="E624" s="290" t="s">
        <v>1461</v>
      </c>
      <c r="F624" s="290" t="s">
        <v>1500</v>
      </c>
      <c r="G624" s="305"/>
      <c r="H624" s="259" t="s">
        <v>1501</v>
      </c>
      <c r="I624" s="259" t="s">
        <v>1496</v>
      </c>
      <c r="J624" s="417" t="s">
        <v>1497</v>
      </c>
      <c r="K624" s="306" t="s">
        <v>1498</v>
      </c>
      <c r="L624" s="306"/>
      <c r="M624" s="296">
        <v>12</v>
      </c>
      <c r="N624" s="305"/>
      <c r="O624" s="386"/>
      <c r="P624" s="520">
        <v>2091</v>
      </c>
      <c r="Q624" s="520">
        <f t="shared" si="156"/>
        <v>0</v>
      </c>
      <c r="R624" s="550">
        <v>1715</v>
      </c>
      <c r="S624" s="616">
        <f>O624*R624</f>
        <v>0</v>
      </c>
      <c r="T624" s="616">
        <f>Q624-S624</f>
        <v>0</v>
      </c>
      <c r="U624" s="617" t="e">
        <f>T624/Q624</f>
        <v>#DIV/0!</v>
      </c>
      <c r="V624" s="299"/>
      <c r="W624" s="299"/>
      <c r="X624" s="299">
        <f t="shared" si="155"/>
        <v>0</v>
      </c>
      <c r="Y624" s="299">
        <f t="shared" si="153"/>
        <v>0</v>
      </c>
      <c r="Z624" s="299">
        <f t="shared" si="154"/>
        <v>0</v>
      </c>
      <c r="AA624" s="299"/>
      <c r="AB624" s="296"/>
      <c r="AC624" s="523">
        <f t="shared" si="152"/>
        <v>0</v>
      </c>
      <c r="AD624" s="499" t="s">
        <v>1520</v>
      </c>
      <c r="AE624" s="489" t="s">
        <v>1499</v>
      </c>
      <c r="AF624" s="489" t="s">
        <v>1468</v>
      </c>
      <c r="AG624" s="489" t="s">
        <v>1469</v>
      </c>
    </row>
    <row r="625" spans="1:33" s="292" customFormat="1" ht="20.100000000000001" hidden="1" customHeight="1" thickBot="1">
      <c r="A625" s="938"/>
      <c r="B625" s="938"/>
      <c r="C625" s="953"/>
      <c r="D625" s="953"/>
      <c r="E625" s="290" t="s">
        <v>1461</v>
      </c>
      <c r="F625" s="938" t="s">
        <v>6777</v>
      </c>
      <c r="G625" s="945"/>
      <c r="H625" s="942" t="s">
        <v>6537</v>
      </c>
      <c r="I625" s="942" t="s">
        <v>6537</v>
      </c>
      <c r="J625" s="955" t="s">
        <v>6767</v>
      </c>
      <c r="K625" s="954" t="s">
        <v>27</v>
      </c>
      <c r="L625" s="954"/>
      <c r="M625" s="956"/>
      <c r="N625" s="945"/>
      <c r="O625" s="946"/>
      <c r="P625" s="960">
        <v>1250</v>
      </c>
      <c r="Q625" s="960">
        <f t="shared" si="156"/>
        <v>0</v>
      </c>
      <c r="R625" s="961">
        <v>1000</v>
      </c>
      <c r="S625" s="958">
        <f>O625*R625</f>
        <v>0</v>
      </c>
      <c r="T625" s="958">
        <f>Q625-S625</f>
        <v>0</v>
      </c>
      <c r="U625" s="962" t="e">
        <f>T625/Q625</f>
        <v>#DIV/0!</v>
      </c>
      <c r="V625" s="949"/>
      <c r="W625" s="949"/>
      <c r="X625" s="949"/>
      <c r="Y625" s="949"/>
      <c r="Z625" s="949"/>
      <c r="AA625" s="949"/>
      <c r="AB625" s="956">
        <v>0.51600000000000001</v>
      </c>
      <c r="AC625" s="523">
        <f t="shared" si="152"/>
        <v>0</v>
      </c>
      <c r="AD625" s="951"/>
      <c r="AE625" s="1035" t="s">
        <v>6778</v>
      </c>
      <c r="AF625" s="1031" t="s">
        <v>1461</v>
      </c>
      <c r="AG625" s="1031" t="s">
        <v>6669</v>
      </c>
    </row>
    <row r="626" spans="1:33" s="865" customFormat="1" ht="20.100000000000001" hidden="1" customHeight="1" thickBot="1">
      <c r="A626" s="771"/>
      <c r="B626" s="858"/>
      <c r="C626" s="859"/>
      <c r="D626" s="859"/>
      <c r="E626" s="771" t="s">
        <v>1461</v>
      </c>
      <c r="F626" s="771" t="s">
        <v>1502</v>
      </c>
      <c r="G626" s="1036"/>
      <c r="H626" s="772" t="s">
        <v>1503</v>
      </c>
      <c r="I626" s="772">
        <v>0</v>
      </c>
      <c r="J626" s="860" t="s">
        <v>1504</v>
      </c>
      <c r="K626" s="772" t="s">
        <v>1505</v>
      </c>
      <c r="L626" s="772"/>
      <c r="M626" s="861"/>
      <c r="N626" s="1036"/>
      <c r="O626" s="621"/>
      <c r="P626" s="1037">
        <v>374</v>
      </c>
      <c r="Q626" s="1037">
        <f t="shared" si="156"/>
        <v>0</v>
      </c>
      <c r="R626" s="1038">
        <v>374</v>
      </c>
      <c r="S626" s="862">
        <f>O626*R626</f>
        <v>0</v>
      </c>
      <c r="T626" s="862">
        <f>Q626-S626</f>
        <v>0</v>
      </c>
      <c r="U626" s="1039" t="e">
        <f>T626/Q626</f>
        <v>#DIV/0!</v>
      </c>
      <c r="V626" s="864"/>
      <c r="W626" s="864"/>
      <c r="X626" s="864"/>
      <c r="Y626" s="864"/>
      <c r="Z626" s="864"/>
      <c r="AA626" s="864"/>
      <c r="AB626" s="861"/>
      <c r="AC626" s="1040">
        <f t="shared" si="152"/>
        <v>0</v>
      </c>
      <c r="AD626" s="776" t="s">
        <v>5655</v>
      </c>
      <c r="AE626" s="597" t="s">
        <v>1506</v>
      </c>
      <c r="AF626" s="597" t="s">
        <v>1468</v>
      </c>
      <c r="AG626" s="597" t="s">
        <v>1469</v>
      </c>
    </row>
    <row r="627" spans="1:33" s="292" customFormat="1" ht="20.100000000000001" hidden="1" customHeight="1" thickBot="1">
      <c r="A627" s="296"/>
      <c r="B627" s="631"/>
      <c r="C627" s="303"/>
      <c r="D627" s="303"/>
      <c r="E627" s="290" t="s">
        <v>3884</v>
      </c>
      <c r="F627" s="290" t="s">
        <v>3885</v>
      </c>
      <c r="G627" s="305"/>
      <c r="H627" s="306" t="s">
        <v>1507</v>
      </c>
      <c r="I627" s="306" t="s">
        <v>1508</v>
      </c>
      <c r="J627" s="417" t="s">
        <v>1509</v>
      </c>
      <c r="K627" s="306" t="s">
        <v>1510</v>
      </c>
      <c r="L627" s="306"/>
      <c r="M627" s="296">
        <v>6</v>
      </c>
      <c r="N627" s="305"/>
      <c r="O627" s="386"/>
      <c r="P627" s="520">
        <v>198</v>
      </c>
      <c r="Q627" s="520">
        <f t="shared" si="156"/>
        <v>0</v>
      </c>
      <c r="R627" s="550">
        <v>158</v>
      </c>
      <c r="S627" s="616">
        <f>O627*R627</f>
        <v>0</v>
      </c>
      <c r="T627" s="616">
        <f>Q627-S627</f>
        <v>0</v>
      </c>
      <c r="U627" s="617" t="e">
        <f>T627/Q627</f>
        <v>#DIV/0!</v>
      </c>
      <c r="V627" s="299">
        <f>ROUND(0.37*0.37*0.38,3)</f>
        <v>5.1999999999999998E-2</v>
      </c>
      <c r="W627" s="554">
        <v>11</v>
      </c>
      <c r="X627" s="554">
        <v>1</v>
      </c>
      <c r="Y627" s="299">
        <f>V627*X627</f>
        <v>5.1999999999999998E-2</v>
      </c>
      <c r="Z627" s="299">
        <f>W627*X627</f>
        <v>11</v>
      </c>
      <c r="AA627" s="299"/>
      <c r="AB627" s="296">
        <v>0.03</v>
      </c>
      <c r="AC627" s="523">
        <f t="shared" ref="AC627:AC636" si="157">ROUND(O627*AB627,3)</f>
        <v>0</v>
      </c>
      <c r="AD627" s="499" t="s">
        <v>5656</v>
      </c>
      <c r="AE627" s="489" t="s">
        <v>3048</v>
      </c>
      <c r="AF627" s="489" t="s">
        <v>1511</v>
      </c>
      <c r="AG627" s="489" t="s">
        <v>1512</v>
      </c>
    </row>
    <row r="628" spans="1:33" s="292" customFormat="1" ht="20.100000000000001" hidden="1" customHeight="1" thickBot="1">
      <c r="A628" s="290"/>
      <c r="B628" s="638"/>
      <c r="C628" s="224">
        <v>4580330761193</v>
      </c>
      <c r="D628" s="224" t="s">
        <v>1514</v>
      </c>
      <c r="E628" s="290" t="s">
        <v>1513</v>
      </c>
      <c r="F628" s="290" t="s">
        <v>1514</v>
      </c>
      <c r="G628" s="305"/>
      <c r="H628" s="306" t="s">
        <v>1515</v>
      </c>
      <c r="I628" s="306" t="s">
        <v>1516</v>
      </c>
      <c r="J628" s="417" t="s">
        <v>1517</v>
      </c>
      <c r="K628" s="306" t="s">
        <v>1518</v>
      </c>
      <c r="L628" s="306"/>
      <c r="M628" s="296">
        <v>96</v>
      </c>
      <c r="N628" s="296">
        <v>96</v>
      </c>
      <c r="O628" s="386">
        <v>650</v>
      </c>
      <c r="P628" s="520">
        <v>1165</v>
      </c>
      <c r="Q628" s="520">
        <f t="shared" si="156"/>
        <v>757250</v>
      </c>
      <c r="R628" s="550">
        <v>990</v>
      </c>
      <c r="S628" s="616">
        <f t="shared" ref="S628:S667" si="158">O628*R628</f>
        <v>643500</v>
      </c>
      <c r="T628" s="616">
        <f t="shared" ref="T628:T667" si="159">Q628-S628</f>
        <v>113750</v>
      </c>
      <c r="U628" s="617">
        <f t="shared" ref="U628:U667" si="160">T628/Q628</f>
        <v>0.15021459227467812</v>
      </c>
      <c r="V628" s="299">
        <v>1.7000000000000001E-2</v>
      </c>
      <c r="W628" s="299">
        <v>3.45</v>
      </c>
      <c r="X628" s="299">
        <f>O628/M628</f>
        <v>6.770833333333333</v>
      </c>
      <c r="Y628" s="299">
        <f>V628*X628</f>
        <v>0.11510416666666667</v>
      </c>
      <c r="Z628" s="299">
        <f>W628*X628</f>
        <v>23.359375</v>
      </c>
      <c r="AA628" s="299" t="s">
        <v>1519</v>
      </c>
      <c r="AB628" s="524">
        <v>2.7E-2</v>
      </c>
      <c r="AC628" s="385">
        <f t="shared" si="157"/>
        <v>17.55</v>
      </c>
      <c r="AD628" s="499" t="s">
        <v>1520</v>
      </c>
      <c r="AE628" s="489" t="s">
        <v>1521</v>
      </c>
      <c r="AF628" s="489" t="s">
        <v>1522</v>
      </c>
      <c r="AG628" s="489" t="s">
        <v>1523</v>
      </c>
    </row>
    <row r="629" spans="1:33" s="292" customFormat="1" ht="20.100000000000001" hidden="1" customHeight="1" thickBot="1">
      <c r="A629" s="290"/>
      <c r="B629" s="638"/>
      <c r="C629" s="224">
        <v>4580551840110</v>
      </c>
      <c r="D629" s="224" t="s">
        <v>1524</v>
      </c>
      <c r="E629" s="290" t="s">
        <v>1513</v>
      </c>
      <c r="F629" s="290" t="s">
        <v>1524</v>
      </c>
      <c r="G629" s="305"/>
      <c r="H629" s="306" t="s">
        <v>1525</v>
      </c>
      <c r="I629" s="306" t="s">
        <v>1526</v>
      </c>
      <c r="J629" s="417" t="s">
        <v>1527</v>
      </c>
      <c r="K629" s="306" t="s">
        <v>1518</v>
      </c>
      <c r="L629" s="306"/>
      <c r="M629" s="296">
        <v>96</v>
      </c>
      <c r="N629" s="296">
        <v>96</v>
      </c>
      <c r="O629" s="386">
        <v>350</v>
      </c>
      <c r="P629" s="520">
        <v>1165</v>
      </c>
      <c r="Q629" s="520">
        <f t="shared" si="156"/>
        <v>407750</v>
      </c>
      <c r="R629" s="550">
        <v>990</v>
      </c>
      <c r="S629" s="616">
        <f t="shared" si="158"/>
        <v>346500</v>
      </c>
      <c r="T629" s="616">
        <f t="shared" si="159"/>
        <v>61250</v>
      </c>
      <c r="U629" s="617">
        <f t="shared" si="160"/>
        <v>0.15021459227467812</v>
      </c>
      <c r="V629" s="299">
        <v>1.7000000000000001E-2</v>
      </c>
      <c r="W629" s="299">
        <v>3.45</v>
      </c>
      <c r="X629" s="299">
        <f>O629/M629</f>
        <v>3.6458333333333335</v>
      </c>
      <c r="Y629" s="299">
        <f>V629*X629</f>
        <v>6.1979166666666675E-2</v>
      </c>
      <c r="Z629" s="299">
        <f>W629*X629</f>
        <v>12.578125000000002</v>
      </c>
      <c r="AA629" s="299" t="s">
        <v>1519</v>
      </c>
      <c r="AB629" s="524">
        <v>2.7E-2</v>
      </c>
      <c r="AC629" s="385">
        <f t="shared" si="157"/>
        <v>9.4499999999999993</v>
      </c>
      <c r="AD629" s="499" t="s">
        <v>1520</v>
      </c>
      <c r="AE629" s="489" t="s">
        <v>1521</v>
      </c>
      <c r="AF629" s="489" t="s">
        <v>1522</v>
      </c>
      <c r="AG629" s="489" t="s">
        <v>1523</v>
      </c>
    </row>
    <row r="630" spans="1:33" s="292" customFormat="1" ht="20.100000000000001" hidden="1" customHeight="1" thickBot="1">
      <c r="A630" s="296"/>
      <c r="B630" s="631"/>
      <c r="C630" s="303" t="s">
        <v>1528</v>
      </c>
      <c r="D630" s="303"/>
      <c r="E630" s="290" t="s">
        <v>1529</v>
      </c>
      <c r="F630" s="290" t="s">
        <v>1530</v>
      </c>
      <c r="G630" s="305" t="s">
        <v>5657</v>
      </c>
      <c r="H630" s="306" t="s">
        <v>5658</v>
      </c>
      <c r="I630" s="306"/>
      <c r="J630" s="417" t="s">
        <v>4323</v>
      </c>
      <c r="K630" s="306" t="s">
        <v>1532</v>
      </c>
      <c r="L630" s="306"/>
      <c r="M630" s="296">
        <v>24</v>
      </c>
      <c r="N630" s="296">
        <v>24</v>
      </c>
      <c r="O630" s="386"/>
      <c r="P630" s="520">
        <v>4390</v>
      </c>
      <c r="Q630" s="520">
        <f t="shared" si="156"/>
        <v>0</v>
      </c>
      <c r="R630" s="550">
        <v>3600</v>
      </c>
      <c r="S630" s="616">
        <f t="shared" si="158"/>
        <v>0</v>
      </c>
      <c r="T630" s="616">
        <f t="shared" si="159"/>
        <v>0</v>
      </c>
      <c r="U630" s="617" t="e">
        <f t="shared" si="160"/>
        <v>#DIV/0!</v>
      </c>
      <c r="V630" s="712">
        <f>ROUND(0.475*0.193*0.324,3)</f>
        <v>0.03</v>
      </c>
      <c r="W630" s="299">
        <v>5.7</v>
      </c>
      <c r="X630" s="299">
        <f>O630/M630</f>
        <v>0</v>
      </c>
      <c r="Y630" s="299">
        <f>V630*X630</f>
        <v>0</v>
      </c>
      <c r="Z630" s="299">
        <f>W630*X630</f>
        <v>0</v>
      </c>
      <c r="AA630" s="299" t="s">
        <v>1533</v>
      </c>
      <c r="AB630" s="521">
        <v>0.125</v>
      </c>
      <c r="AC630" s="523">
        <f t="shared" si="157"/>
        <v>0</v>
      </c>
      <c r="AD630" s="499" t="s">
        <v>5659</v>
      </c>
      <c r="AE630" s="489" t="s">
        <v>1534</v>
      </c>
      <c r="AF630" s="489" t="s">
        <v>1535</v>
      </c>
      <c r="AG630" s="489" t="s">
        <v>1536</v>
      </c>
    </row>
    <row r="631" spans="1:33" s="292" customFormat="1" ht="20.100000000000001" hidden="1" customHeight="1" thickBot="1">
      <c r="A631" s="296"/>
      <c r="B631" s="631"/>
      <c r="C631" s="303"/>
      <c r="D631" s="303"/>
      <c r="E631" s="290" t="s">
        <v>3037</v>
      </c>
      <c r="F631" s="290"/>
      <c r="G631" s="305"/>
      <c r="H631" s="306" t="s">
        <v>5660</v>
      </c>
      <c r="I631" s="306"/>
      <c r="J631" s="417" t="s">
        <v>1531</v>
      </c>
      <c r="K631" s="306" t="s">
        <v>1532</v>
      </c>
      <c r="L631" s="306"/>
      <c r="M631" s="296">
        <v>12</v>
      </c>
      <c r="N631" s="296">
        <v>12</v>
      </c>
      <c r="O631" s="386"/>
      <c r="P631" s="520">
        <v>6750</v>
      </c>
      <c r="Q631" s="520">
        <f>O631*P631</f>
        <v>0</v>
      </c>
      <c r="R631" s="550">
        <v>5400</v>
      </c>
      <c r="S631" s="616">
        <f t="shared" si="158"/>
        <v>0</v>
      </c>
      <c r="T631" s="616">
        <f t="shared" si="159"/>
        <v>0</v>
      </c>
      <c r="U631" s="617" t="e">
        <f t="shared" si="160"/>
        <v>#DIV/0!</v>
      </c>
      <c r="V631" s="299">
        <f>ROUND(0.405*0.34*0.265,3)</f>
        <v>3.5999999999999997E-2</v>
      </c>
      <c r="W631" s="299">
        <v>8.1</v>
      </c>
      <c r="X631" s="299">
        <f>O631/M631</f>
        <v>0</v>
      </c>
      <c r="Y631" s="299">
        <f>V631*X631</f>
        <v>0</v>
      </c>
      <c r="Z631" s="299">
        <f>W631*X631</f>
        <v>0</v>
      </c>
      <c r="AA631" s="299"/>
      <c r="AB631" s="521">
        <v>0.63</v>
      </c>
      <c r="AC631" s="530">
        <f t="shared" si="157"/>
        <v>0</v>
      </c>
      <c r="AD631" s="499" t="s">
        <v>5661</v>
      </c>
      <c r="AE631" s="489" t="s">
        <v>3038</v>
      </c>
      <c r="AF631" s="489" t="s">
        <v>1535</v>
      </c>
      <c r="AG631" s="489" t="s">
        <v>1536</v>
      </c>
    </row>
    <row r="632" spans="1:33" s="292" customFormat="1" ht="30" hidden="1" customHeight="1" thickBot="1">
      <c r="A632" s="296"/>
      <c r="B632" s="631"/>
      <c r="C632" s="303"/>
      <c r="D632" s="303"/>
      <c r="E632" s="290" t="s">
        <v>1537</v>
      </c>
      <c r="F632" s="290" t="s">
        <v>1538</v>
      </c>
      <c r="G632" s="305"/>
      <c r="H632" s="259" t="s">
        <v>5662</v>
      </c>
      <c r="I632" s="259" t="s">
        <v>1539</v>
      </c>
      <c r="J632" s="417" t="s">
        <v>1540</v>
      </c>
      <c r="K632" s="306" t="s">
        <v>1541</v>
      </c>
      <c r="L632" s="306"/>
      <c r="M632" s="296">
        <v>24</v>
      </c>
      <c r="N632" s="296">
        <v>24</v>
      </c>
      <c r="O632" s="386">
        <v>72</v>
      </c>
      <c r="P632" s="520">
        <v>732</v>
      </c>
      <c r="Q632" s="520">
        <f t="shared" si="156"/>
        <v>52704</v>
      </c>
      <c r="R632" s="550">
        <v>600</v>
      </c>
      <c r="S632" s="616">
        <f t="shared" ref="S632:S639" si="161">O632*R632</f>
        <v>43200</v>
      </c>
      <c r="T632" s="616">
        <f t="shared" ref="T632:T639" si="162">Q632-S632</f>
        <v>9504</v>
      </c>
      <c r="U632" s="617">
        <f t="shared" ref="U632:U639" si="163">T632/Q632</f>
        <v>0.18032786885245902</v>
      </c>
      <c r="V632" s="299">
        <v>2.8000000000000001E-2</v>
      </c>
      <c r="W632" s="299">
        <v>13</v>
      </c>
      <c r="X632" s="299">
        <f>O632/N632</f>
        <v>3</v>
      </c>
      <c r="Y632" s="299">
        <f t="shared" ref="Y632:Y638" si="164">V632*X632</f>
        <v>8.4000000000000005E-2</v>
      </c>
      <c r="Z632" s="299">
        <v>13</v>
      </c>
      <c r="AA632" s="299"/>
      <c r="AB632" s="521">
        <v>0.52</v>
      </c>
      <c r="AC632" s="530">
        <f t="shared" si="157"/>
        <v>37.44</v>
      </c>
      <c r="AD632" s="499" t="s">
        <v>3694</v>
      </c>
      <c r="AE632" s="489" t="s">
        <v>1542</v>
      </c>
      <c r="AF632" s="489" t="s">
        <v>3033</v>
      </c>
      <c r="AG632" s="489" t="s">
        <v>1543</v>
      </c>
    </row>
    <row r="633" spans="1:33" s="292" customFormat="1" ht="30" hidden="1" customHeight="1" thickBot="1">
      <c r="A633" s="296"/>
      <c r="B633" s="631"/>
      <c r="C633" s="303"/>
      <c r="D633" s="303"/>
      <c r="E633" s="290" t="s">
        <v>1537</v>
      </c>
      <c r="F633" s="290" t="s">
        <v>1544</v>
      </c>
      <c r="G633" s="305"/>
      <c r="H633" s="259" t="s">
        <v>5663</v>
      </c>
      <c r="I633" s="259" t="s">
        <v>1545</v>
      </c>
      <c r="J633" s="417" t="s">
        <v>1546</v>
      </c>
      <c r="K633" s="306" t="s">
        <v>1541</v>
      </c>
      <c r="L633" s="306"/>
      <c r="M633" s="296">
        <v>24</v>
      </c>
      <c r="N633" s="296">
        <v>24</v>
      </c>
      <c r="O633" s="386">
        <v>72</v>
      </c>
      <c r="P633" s="520">
        <v>732</v>
      </c>
      <c r="Q633" s="520">
        <f t="shared" si="156"/>
        <v>52704</v>
      </c>
      <c r="R633" s="550">
        <v>600</v>
      </c>
      <c r="S633" s="616">
        <f>O633*R633</f>
        <v>43200</v>
      </c>
      <c r="T633" s="616">
        <f t="shared" si="162"/>
        <v>9504</v>
      </c>
      <c r="U633" s="617">
        <f t="shared" si="163"/>
        <v>0.18032786885245902</v>
      </c>
      <c r="V633" s="299">
        <v>2.8000000000000001E-2</v>
      </c>
      <c r="W633" s="299">
        <v>13</v>
      </c>
      <c r="X633" s="299">
        <v>1</v>
      </c>
      <c r="Y633" s="299">
        <f t="shared" si="164"/>
        <v>2.8000000000000001E-2</v>
      </c>
      <c r="Z633" s="299">
        <v>13</v>
      </c>
      <c r="AA633" s="299"/>
      <c r="AB633" s="521">
        <v>0.52</v>
      </c>
      <c r="AC633" s="547">
        <f t="shared" si="157"/>
        <v>37.44</v>
      </c>
      <c r="AD633" s="499" t="s">
        <v>3694</v>
      </c>
      <c r="AE633" s="489" t="s">
        <v>1542</v>
      </c>
      <c r="AF633" s="489" t="s">
        <v>4098</v>
      </c>
      <c r="AG633" s="489" t="s">
        <v>1543</v>
      </c>
    </row>
    <row r="634" spans="1:33" s="292" customFormat="1" ht="30" hidden="1" customHeight="1" thickBot="1">
      <c r="A634" s="290"/>
      <c r="B634" s="638"/>
      <c r="C634" s="303"/>
      <c r="D634" s="303"/>
      <c r="E634" s="290" t="s">
        <v>1537</v>
      </c>
      <c r="F634" s="290" t="s">
        <v>1547</v>
      </c>
      <c r="G634" s="305"/>
      <c r="H634" s="259" t="s">
        <v>5664</v>
      </c>
      <c r="I634" s="259" t="s">
        <v>1548</v>
      </c>
      <c r="J634" s="417" t="s">
        <v>1549</v>
      </c>
      <c r="K634" s="306" t="s">
        <v>1541</v>
      </c>
      <c r="L634" s="306"/>
      <c r="M634" s="296">
        <v>24</v>
      </c>
      <c r="N634" s="296">
        <v>24</v>
      </c>
      <c r="O634" s="386">
        <v>72</v>
      </c>
      <c r="P634" s="520">
        <v>732</v>
      </c>
      <c r="Q634" s="520">
        <f t="shared" si="156"/>
        <v>52704</v>
      </c>
      <c r="R634" s="550">
        <v>600</v>
      </c>
      <c r="S634" s="616">
        <f t="shared" si="161"/>
        <v>43200</v>
      </c>
      <c r="T634" s="616">
        <f t="shared" si="162"/>
        <v>9504</v>
      </c>
      <c r="U634" s="617">
        <f t="shared" si="163"/>
        <v>0.18032786885245902</v>
      </c>
      <c r="V634" s="299">
        <v>2.8000000000000001E-2</v>
      </c>
      <c r="W634" s="299">
        <v>13</v>
      </c>
      <c r="X634" s="299">
        <v>1</v>
      </c>
      <c r="Y634" s="299">
        <f t="shared" si="164"/>
        <v>2.8000000000000001E-2</v>
      </c>
      <c r="Z634" s="299">
        <v>13</v>
      </c>
      <c r="AA634" s="299"/>
      <c r="AB634" s="521">
        <v>0.52</v>
      </c>
      <c r="AC634" s="385">
        <f t="shared" si="157"/>
        <v>37.44</v>
      </c>
      <c r="AD634" s="499" t="s">
        <v>3694</v>
      </c>
      <c r="AE634" s="489" t="s">
        <v>1542</v>
      </c>
      <c r="AF634" s="489" t="s">
        <v>3033</v>
      </c>
      <c r="AG634" s="489" t="s">
        <v>1543</v>
      </c>
    </row>
    <row r="635" spans="1:33" s="292" customFormat="1" ht="30" hidden="1" customHeight="1" thickBot="1">
      <c r="A635" s="296"/>
      <c r="B635" s="631"/>
      <c r="C635" s="303"/>
      <c r="D635" s="303"/>
      <c r="E635" s="290" t="s">
        <v>1537</v>
      </c>
      <c r="F635" s="290" t="s">
        <v>1550</v>
      </c>
      <c r="G635" s="305"/>
      <c r="H635" s="259" t="s">
        <v>5665</v>
      </c>
      <c r="I635" s="259" t="s">
        <v>1551</v>
      </c>
      <c r="J635" s="417" t="s">
        <v>1552</v>
      </c>
      <c r="K635" s="306" t="s">
        <v>1541</v>
      </c>
      <c r="L635" s="306"/>
      <c r="M635" s="296">
        <v>24</v>
      </c>
      <c r="N635" s="296">
        <v>24</v>
      </c>
      <c r="O635" s="386">
        <v>48</v>
      </c>
      <c r="P635" s="520">
        <v>732</v>
      </c>
      <c r="Q635" s="520">
        <f t="shared" si="156"/>
        <v>35136</v>
      </c>
      <c r="R635" s="550">
        <v>600</v>
      </c>
      <c r="S635" s="388">
        <f t="shared" si="161"/>
        <v>28800</v>
      </c>
      <c r="T635" s="388">
        <f t="shared" si="162"/>
        <v>6336</v>
      </c>
      <c r="U635" s="389">
        <f t="shared" si="163"/>
        <v>0.18032786885245902</v>
      </c>
      <c r="V635" s="299">
        <v>2.8000000000000001E-2</v>
      </c>
      <c r="W635" s="299">
        <v>13</v>
      </c>
      <c r="X635" s="299">
        <v>1</v>
      </c>
      <c r="Y635" s="299">
        <f t="shared" si="164"/>
        <v>2.8000000000000001E-2</v>
      </c>
      <c r="Z635" s="299">
        <v>13</v>
      </c>
      <c r="AA635" s="299"/>
      <c r="AB635" s="521">
        <v>0.52</v>
      </c>
      <c r="AC635" s="385">
        <f t="shared" si="157"/>
        <v>24.96</v>
      </c>
      <c r="AD635" s="499" t="s">
        <v>3694</v>
      </c>
      <c r="AE635" s="489" t="s">
        <v>1542</v>
      </c>
      <c r="AF635" s="489" t="s">
        <v>3033</v>
      </c>
      <c r="AG635" s="489" t="s">
        <v>1543</v>
      </c>
    </row>
    <row r="636" spans="1:33" s="292" customFormat="1" ht="30" hidden="1" customHeight="1" thickBot="1">
      <c r="A636" s="296"/>
      <c r="B636" s="631"/>
      <c r="C636" s="303"/>
      <c r="D636" s="303"/>
      <c r="E636" s="290" t="s">
        <v>1537</v>
      </c>
      <c r="F636" s="290" t="s">
        <v>1553</v>
      </c>
      <c r="G636" s="305"/>
      <c r="H636" s="259" t="s">
        <v>5666</v>
      </c>
      <c r="I636" s="259" t="s">
        <v>1554</v>
      </c>
      <c r="J636" s="417" t="s">
        <v>1555</v>
      </c>
      <c r="K636" s="306" t="s">
        <v>1541</v>
      </c>
      <c r="L636" s="306"/>
      <c r="M636" s="296">
        <v>24</v>
      </c>
      <c r="N636" s="296">
        <v>24</v>
      </c>
      <c r="O636" s="386">
        <v>48</v>
      </c>
      <c r="P636" s="520">
        <v>732</v>
      </c>
      <c r="Q636" s="520">
        <f t="shared" si="156"/>
        <v>35136</v>
      </c>
      <c r="R636" s="550">
        <v>600</v>
      </c>
      <c r="S636" s="388">
        <f t="shared" si="161"/>
        <v>28800</v>
      </c>
      <c r="T636" s="388">
        <f t="shared" si="162"/>
        <v>6336</v>
      </c>
      <c r="U636" s="389">
        <f t="shared" si="163"/>
        <v>0.18032786885245902</v>
      </c>
      <c r="V636" s="299">
        <v>2.8000000000000001E-2</v>
      </c>
      <c r="W636" s="299">
        <v>13</v>
      </c>
      <c r="X636" s="299">
        <f>O636/N636</f>
        <v>2</v>
      </c>
      <c r="Y636" s="299">
        <f t="shared" si="164"/>
        <v>5.6000000000000001E-2</v>
      </c>
      <c r="Z636" s="299">
        <v>13</v>
      </c>
      <c r="AA636" s="299"/>
      <c r="AB636" s="521">
        <v>0.5</v>
      </c>
      <c r="AC636" s="523">
        <f t="shared" si="157"/>
        <v>24</v>
      </c>
      <c r="AD636" s="499" t="s">
        <v>3694</v>
      </c>
      <c r="AE636" s="489" t="s">
        <v>1542</v>
      </c>
      <c r="AF636" s="489"/>
      <c r="AG636" s="489" t="s">
        <v>1543</v>
      </c>
    </row>
    <row r="637" spans="1:33" s="292" customFormat="1" ht="30" hidden="1" customHeight="1" thickBot="1">
      <c r="A637" s="296"/>
      <c r="B637" s="631"/>
      <c r="C637" s="303"/>
      <c r="D637" s="303"/>
      <c r="E637" s="290" t="s">
        <v>1537</v>
      </c>
      <c r="F637" s="290" t="s">
        <v>1556</v>
      </c>
      <c r="G637" s="305"/>
      <c r="H637" s="259" t="s">
        <v>5667</v>
      </c>
      <c r="I637" s="259" t="s">
        <v>1557</v>
      </c>
      <c r="J637" s="417" t="s">
        <v>1558</v>
      </c>
      <c r="K637" s="306" t="s">
        <v>1541</v>
      </c>
      <c r="L637" s="306"/>
      <c r="M637" s="296">
        <v>24</v>
      </c>
      <c r="N637" s="296">
        <v>24</v>
      </c>
      <c r="O637" s="386">
        <v>48</v>
      </c>
      <c r="P637" s="520">
        <v>732</v>
      </c>
      <c r="Q637" s="520">
        <f t="shared" si="156"/>
        <v>35136</v>
      </c>
      <c r="R637" s="550">
        <v>600</v>
      </c>
      <c r="S637" s="388">
        <f>O637*R637</f>
        <v>28800</v>
      </c>
      <c r="T637" s="388">
        <f t="shared" si="162"/>
        <v>6336</v>
      </c>
      <c r="U637" s="389">
        <f t="shared" si="163"/>
        <v>0.18032786885245902</v>
      </c>
      <c r="V637" s="299">
        <v>2.8000000000000001E-2</v>
      </c>
      <c r="W637" s="299">
        <v>13</v>
      </c>
      <c r="X637" s="299">
        <v>1</v>
      </c>
      <c r="Y637" s="299">
        <f t="shared" si="164"/>
        <v>2.8000000000000001E-2</v>
      </c>
      <c r="Z637" s="299">
        <v>13</v>
      </c>
      <c r="AA637" s="299"/>
      <c r="AB637" s="541">
        <v>0.52</v>
      </c>
      <c r="AC637" s="385">
        <f t="shared" ref="AC637:AC692" si="165">ROUND(O637*AB637,3)</f>
        <v>24.96</v>
      </c>
      <c r="AD637" s="499" t="s">
        <v>3694</v>
      </c>
      <c r="AE637" s="489" t="s">
        <v>1542</v>
      </c>
      <c r="AF637" s="489" t="s">
        <v>4098</v>
      </c>
      <c r="AG637" s="489" t="s">
        <v>1543</v>
      </c>
    </row>
    <row r="638" spans="1:33" s="292" customFormat="1" ht="30" hidden="1" customHeight="1" thickBot="1">
      <c r="A638" s="296"/>
      <c r="B638" s="631"/>
      <c r="C638" s="303"/>
      <c r="D638" s="303"/>
      <c r="E638" s="290" t="s">
        <v>1537</v>
      </c>
      <c r="F638" s="290" t="s">
        <v>1559</v>
      </c>
      <c r="G638" s="305"/>
      <c r="H638" s="259" t="s">
        <v>5668</v>
      </c>
      <c r="I638" s="259" t="s">
        <v>1560</v>
      </c>
      <c r="J638" s="417" t="s">
        <v>1561</v>
      </c>
      <c r="K638" s="306" t="s">
        <v>1541</v>
      </c>
      <c r="L638" s="306"/>
      <c r="M638" s="296">
        <v>24</v>
      </c>
      <c r="N638" s="296">
        <v>24</v>
      </c>
      <c r="O638" s="386">
        <v>48</v>
      </c>
      <c r="P638" s="520">
        <v>732</v>
      </c>
      <c r="Q638" s="520">
        <f t="shared" si="156"/>
        <v>35136</v>
      </c>
      <c r="R638" s="550">
        <v>600</v>
      </c>
      <c r="S638" s="388">
        <f t="shared" si="161"/>
        <v>28800</v>
      </c>
      <c r="T638" s="388">
        <f t="shared" si="162"/>
        <v>6336</v>
      </c>
      <c r="U638" s="389">
        <f t="shared" si="163"/>
        <v>0.18032786885245902</v>
      </c>
      <c r="V638" s="299">
        <v>2.8000000000000001E-2</v>
      </c>
      <c r="W638" s="299">
        <v>13</v>
      </c>
      <c r="X638" s="299">
        <f>O638/N638</f>
        <v>2</v>
      </c>
      <c r="Y638" s="299">
        <f t="shared" si="164"/>
        <v>5.6000000000000001E-2</v>
      </c>
      <c r="Z638" s="299">
        <v>13</v>
      </c>
      <c r="AA638" s="299"/>
      <c r="AB638" s="521">
        <v>0.5</v>
      </c>
      <c r="AC638" s="523">
        <f t="shared" si="165"/>
        <v>24</v>
      </c>
      <c r="AD638" s="499" t="s">
        <v>3694</v>
      </c>
      <c r="AE638" s="489" t="s">
        <v>1542</v>
      </c>
      <c r="AF638" s="489"/>
      <c r="AG638" s="489" t="s">
        <v>1543</v>
      </c>
    </row>
    <row r="639" spans="1:33" s="292" customFormat="1" ht="30" hidden="1" customHeight="1" thickBot="1">
      <c r="A639" s="290"/>
      <c r="B639" s="638"/>
      <c r="C639" s="303"/>
      <c r="D639" s="303"/>
      <c r="E639" s="290" t="s">
        <v>1537</v>
      </c>
      <c r="F639" s="290" t="s">
        <v>1562</v>
      </c>
      <c r="G639" s="305"/>
      <c r="H639" s="259" t="s">
        <v>5669</v>
      </c>
      <c r="I639" s="259" t="s">
        <v>1563</v>
      </c>
      <c r="J639" s="417" t="s">
        <v>1564</v>
      </c>
      <c r="K639" s="306" t="s">
        <v>1541</v>
      </c>
      <c r="L639" s="306"/>
      <c r="M639" s="296">
        <v>24</v>
      </c>
      <c r="N639" s="296">
        <v>24</v>
      </c>
      <c r="O639" s="386">
        <v>72</v>
      </c>
      <c r="P639" s="520">
        <v>732</v>
      </c>
      <c r="Q639" s="520">
        <f t="shared" si="156"/>
        <v>52704</v>
      </c>
      <c r="R639" s="550">
        <v>600</v>
      </c>
      <c r="S639" s="388">
        <f t="shared" si="161"/>
        <v>43200</v>
      </c>
      <c r="T639" s="388">
        <f t="shared" si="162"/>
        <v>9504</v>
      </c>
      <c r="U639" s="389">
        <f t="shared" si="163"/>
        <v>0.18032786885245902</v>
      </c>
      <c r="V639" s="299">
        <v>2.8000000000000001E-2</v>
      </c>
      <c r="W639" s="299">
        <v>13</v>
      </c>
      <c r="X639" s="299">
        <v>1</v>
      </c>
      <c r="Y639" s="299">
        <f t="shared" ref="Y639:Y648" si="166">V639*X639</f>
        <v>2.8000000000000001E-2</v>
      </c>
      <c r="Z639" s="299">
        <v>13</v>
      </c>
      <c r="AA639" s="299"/>
      <c r="AB639" s="521">
        <v>0.52</v>
      </c>
      <c r="AC639" s="385">
        <f t="shared" si="165"/>
        <v>37.44</v>
      </c>
      <c r="AD639" s="499" t="s">
        <v>3694</v>
      </c>
      <c r="AE639" s="489" t="s">
        <v>1542</v>
      </c>
      <c r="AF639" s="489" t="s">
        <v>3033</v>
      </c>
      <c r="AG639" s="489" t="s">
        <v>1543</v>
      </c>
    </row>
    <row r="640" spans="1:33" s="292" customFormat="1" ht="20.100000000000001" hidden="1" customHeight="1" thickBot="1">
      <c r="A640" s="296"/>
      <c r="B640" s="631"/>
      <c r="C640" s="303" t="s">
        <v>1565</v>
      </c>
      <c r="D640" s="303"/>
      <c r="E640" s="290" t="s">
        <v>1566</v>
      </c>
      <c r="F640" s="290" t="s">
        <v>1567</v>
      </c>
      <c r="G640" s="305" t="s">
        <v>5670</v>
      </c>
      <c r="H640" s="259" t="s">
        <v>3721</v>
      </c>
      <c r="I640" s="259" t="s">
        <v>3759</v>
      </c>
      <c r="J640" s="417" t="s">
        <v>1569</v>
      </c>
      <c r="K640" s="306" t="s">
        <v>3055</v>
      </c>
      <c r="L640" s="306"/>
      <c r="M640" s="296">
        <v>27</v>
      </c>
      <c r="N640" s="296">
        <v>27</v>
      </c>
      <c r="O640" s="386">
        <v>189</v>
      </c>
      <c r="P640" s="520">
        <v>2406</v>
      </c>
      <c r="Q640" s="520">
        <f t="shared" si="156"/>
        <v>454734</v>
      </c>
      <c r="R640" s="550">
        <v>1925</v>
      </c>
      <c r="S640" s="388">
        <f t="shared" si="158"/>
        <v>363825</v>
      </c>
      <c r="T640" s="388">
        <f t="shared" si="159"/>
        <v>90909</v>
      </c>
      <c r="U640" s="389">
        <f t="shared" si="160"/>
        <v>0.1999168744804655</v>
      </c>
      <c r="V640" s="299">
        <f>ROUND(0.35*0.35*0.19,3)</f>
        <v>2.3E-2</v>
      </c>
      <c r="W640" s="299">
        <v>7</v>
      </c>
      <c r="X640" s="299">
        <f>O640/M640</f>
        <v>7</v>
      </c>
      <c r="Y640" s="299">
        <f t="shared" si="166"/>
        <v>0.161</v>
      </c>
      <c r="Z640" s="299">
        <f t="shared" ref="Z640:Z648" si="167">W640*X640</f>
        <v>49</v>
      </c>
      <c r="AA640" s="299" t="s">
        <v>1571</v>
      </c>
      <c r="AB640" s="524">
        <v>0.23699999999999999</v>
      </c>
      <c r="AC640" s="385">
        <f t="shared" si="165"/>
        <v>44.792999999999999</v>
      </c>
      <c r="AD640" s="499" t="s">
        <v>3694</v>
      </c>
      <c r="AE640" s="489" t="s">
        <v>1572</v>
      </c>
      <c r="AF640" s="489" t="s">
        <v>1573</v>
      </c>
      <c r="AG640" s="489" t="s">
        <v>1574</v>
      </c>
    </row>
    <row r="641" spans="1:33" s="292" customFormat="1" ht="20.100000000000001" hidden="1" customHeight="1" thickBot="1">
      <c r="A641" s="296"/>
      <c r="B641" s="631"/>
      <c r="C641" s="303" t="s">
        <v>1575</v>
      </c>
      <c r="D641" s="303"/>
      <c r="E641" s="290" t="s">
        <v>1566</v>
      </c>
      <c r="F641" s="290" t="s">
        <v>1576</v>
      </c>
      <c r="G641" s="765" t="s">
        <v>5671</v>
      </c>
      <c r="H641" s="259" t="s">
        <v>3722</v>
      </c>
      <c r="I641" s="259" t="s">
        <v>1577</v>
      </c>
      <c r="J641" s="417" t="s">
        <v>1578</v>
      </c>
      <c r="K641" s="306" t="s">
        <v>674</v>
      </c>
      <c r="L641" s="306"/>
      <c r="M641" s="296">
        <v>48</v>
      </c>
      <c r="N641" s="296">
        <v>48</v>
      </c>
      <c r="O641" s="386">
        <v>192</v>
      </c>
      <c r="P641" s="520">
        <v>1750</v>
      </c>
      <c r="Q641" s="520">
        <f t="shared" si="156"/>
        <v>336000</v>
      </c>
      <c r="R641" s="550">
        <v>1400</v>
      </c>
      <c r="S641" s="388">
        <f t="shared" si="158"/>
        <v>268800</v>
      </c>
      <c r="T641" s="388">
        <f t="shared" si="159"/>
        <v>67200</v>
      </c>
      <c r="U641" s="389">
        <f t="shared" si="160"/>
        <v>0.2</v>
      </c>
      <c r="V641" s="299">
        <f>ROUND(0.477*0.301*0.198,3)</f>
        <v>2.8000000000000001E-2</v>
      </c>
      <c r="W641" s="299">
        <v>9</v>
      </c>
      <c r="X641" s="299">
        <f t="shared" ref="X641:X652" si="168">O641/M641</f>
        <v>4</v>
      </c>
      <c r="Y641" s="299">
        <f t="shared" si="166"/>
        <v>0.112</v>
      </c>
      <c r="Z641" s="299">
        <f t="shared" si="167"/>
        <v>36</v>
      </c>
      <c r="AA641" s="299" t="s">
        <v>1579</v>
      </c>
      <c r="AB641" s="524">
        <v>0.17699999999999999</v>
      </c>
      <c r="AC641" s="385">
        <f t="shared" si="165"/>
        <v>33.984000000000002</v>
      </c>
      <c r="AD641" s="499" t="s">
        <v>3694</v>
      </c>
      <c r="AE641" s="489" t="s">
        <v>1580</v>
      </c>
      <c r="AF641" s="489" t="s">
        <v>1573</v>
      </c>
      <c r="AG641" s="489" t="s">
        <v>1574</v>
      </c>
    </row>
    <row r="642" spans="1:33" s="292" customFormat="1" ht="20.100000000000001" hidden="1" customHeight="1" thickBot="1">
      <c r="A642" s="290"/>
      <c r="B642" s="638"/>
      <c r="C642" s="303" t="s">
        <v>1581</v>
      </c>
      <c r="D642" s="303"/>
      <c r="E642" s="290" t="s">
        <v>1566</v>
      </c>
      <c r="F642" s="290" t="s">
        <v>1582</v>
      </c>
      <c r="G642" s="305" t="s">
        <v>5672</v>
      </c>
      <c r="H642" s="259" t="s">
        <v>5673</v>
      </c>
      <c r="I642" s="259" t="s">
        <v>1583</v>
      </c>
      <c r="J642" s="417" t="s">
        <v>1584</v>
      </c>
      <c r="K642" s="306" t="s">
        <v>926</v>
      </c>
      <c r="L642" s="306"/>
      <c r="M642" s="296">
        <v>35</v>
      </c>
      <c r="N642" s="296">
        <v>35</v>
      </c>
      <c r="O642" s="386"/>
      <c r="P642" s="520">
        <v>4375</v>
      </c>
      <c r="Q642" s="520">
        <f t="shared" si="156"/>
        <v>0</v>
      </c>
      <c r="R642" s="550">
        <v>3500</v>
      </c>
      <c r="S642" s="388">
        <f t="shared" si="158"/>
        <v>0</v>
      </c>
      <c r="T642" s="388">
        <f t="shared" si="159"/>
        <v>0</v>
      </c>
      <c r="U642" s="389" t="e">
        <f t="shared" si="160"/>
        <v>#DIV/0!</v>
      </c>
      <c r="V642" s="299">
        <f>ROUND(0.39*0.295*0.25,3)</f>
        <v>2.9000000000000001E-2</v>
      </c>
      <c r="W642" s="299">
        <v>6.5</v>
      </c>
      <c r="X642" s="299">
        <f t="shared" si="168"/>
        <v>0</v>
      </c>
      <c r="Y642" s="299">
        <f t="shared" si="166"/>
        <v>0</v>
      </c>
      <c r="Z642" s="299">
        <f t="shared" si="167"/>
        <v>0</v>
      </c>
      <c r="AA642" s="299" t="s">
        <v>1585</v>
      </c>
      <c r="AB642" s="522">
        <v>0.18</v>
      </c>
      <c r="AC642" s="385">
        <f t="shared" si="165"/>
        <v>0</v>
      </c>
      <c r="AD642" s="499" t="s">
        <v>3694</v>
      </c>
      <c r="AE642" s="489" t="s">
        <v>1586</v>
      </c>
      <c r="AF642" s="489" t="s">
        <v>1573</v>
      </c>
      <c r="AG642" s="489" t="s">
        <v>1574</v>
      </c>
    </row>
    <row r="643" spans="1:33" s="292" customFormat="1" ht="20.100000000000001" hidden="1" customHeight="1" thickBot="1">
      <c r="A643" s="290"/>
      <c r="B643" s="638"/>
      <c r="C643" s="303" t="s">
        <v>1587</v>
      </c>
      <c r="D643" s="303"/>
      <c r="E643" s="290" t="s">
        <v>1566</v>
      </c>
      <c r="F643" s="302" t="s">
        <v>1588</v>
      </c>
      <c r="G643" s="305" t="s">
        <v>5674</v>
      </c>
      <c r="H643" s="306" t="s">
        <v>5675</v>
      </c>
      <c r="I643" s="306" t="s">
        <v>1589</v>
      </c>
      <c r="J643" s="417" t="s">
        <v>1590</v>
      </c>
      <c r="K643" s="306" t="s">
        <v>162</v>
      </c>
      <c r="L643" s="306"/>
      <c r="M643" s="296">
        <v>60</v>
      </c>
      <c r="N643" s="296">
        <v>60</v>
      </c>
      <c r="O643" s="386"/>
      <c r="P643" s="520">
        <v>5468</v>
      </c>
      <c r="Q643" s="520">
        <f t="shared" si="156"/>
        <v>0</v>
      </c>
      <c r="R643" s="550">
        <v>4375</v>
      </c>
      <c r="S643" s="388">
        <f t="shared" si="158"/>
        <v>0</v>
      </c>
      <c r="T643" s="388">
        <f t="shared" si="159"/>
        <v>0</v>
      </c>
      <c r="U643" s="389" t="e">
        <f t="shared" si="160"/>
        <v>#DIV/0!</v>
      </c>
      <c r="V643" s="299">
        <f>ROUND(0.44*0.43*0.26,3)</f>
        <v>4.9000000000000002E-2</v>
      </c>
      <c r="W643" s="299">
        <v>7.1</v>
      </c>
      <c r="X643" s="299">
        <f t="shared" si="168"/>
        <v>0</v>
      </c>
      <c r="Y643" s="299">
        <f t="shared" si="166"/>
        <v>0</v>
      </c>
      <c r="Z643" s="299">
        <f t="shared" si="167"/>
        <v>0</v>
      </c>
      <c r="AA643" s="299" t="s">
        <v>1591</v>
      </c>
      <c r="AB643" s="524">
        <v>0.11799999999999999</v>
      </c>
      <c r="AC643" s="385">
        <f t="shared" si="165"/>
        <v>0</v>
      </c>
      <c r="AD643" s="499" t="s">
        <v>3694</v>
      </c>
      <c r="AE643" s="489" t="s">
        <v>1592</v>
      </c>
      <c r="AF643" s="489" t="s">
        <v>1593</v>
      </c>
      <c r="AG643" s="489" t="s">
        <v>1574</v>
      </c>
    </row>
    <row r="644" spans="1:33" s="292" customFormat="1" ht="20.100000000000001" hidden="1" customHeight="1" thickBot="1">
      <c r="A644" s="296"/>
      <c r="B644" s="631"/>
      <c r="C644" s="303" t="s">
        <v>1594</v>
      </c>
      <c r="D644" s="303"/>
      <c r="E644" s="290" t="s">
        <v>1566</v>
      </c>
      <c r="F644" s="302" t="s">
        <v>1595</v>
      </c>
      <c r="G644" s="305" t="s">
        <v>5676</v>
      </c>
      <c r="H644" s="259" t="s">
        <v>5677</v>
      </c>
      <c r="I644" s="259" t="s">
        <v>1596</v>
      </c>
      <c r="J644" s="343" t="s">
        <v>1597</v>
      </c>
      <c r="K644" s="306" t="s">
        <v>63</v>
      </c>
      <c r="L644" s="306"/>
      <c r="M644" s="296">
        <v>30</v>
      </c>
      <c r="N644" s="296">
        <v>30</v>
      </c>
      <c r="O644" s="386"/>
      <c r="P644" s="520">
        <v>4375</v>
      </c>
      <c r="Q644" s="520">
        <f t="shared" si="156"/>
        <v>0</v>
      </c>
      <c r="R644" s="550">
        <v>3500</v>
      </c>
      <c r="S644" s="388">
        <f t="shared" si="158"/>
        <v>0</v>
      </c>
      <c r="T644" s="388">
        <f t="shared" si="159"/>
        <v>0</v>
      </c>
      <c r="U644" s="389" t="e">
        <f t="shared" si="160"/>
        <v>#DIV/0!</v>
      </c>
      <c r="V644" s="299">
        <f>ROUND(0.435*0.233*0.183,3)</f>
        <v>1.9E-2</v>
      </c>
      <c r="W644" s="299">
        <v>3.5</v>
      </c>
      <c r="X644" s="299">
        <f t="shared" si="168"/>
        <v>0</v>
      </c>
      <c r="Y644" s="299">
        <f t="shared" si="166"/>
        <v>0</v>
      </c>
      <c r="Z644" s="299">
        <f>W644*X644</f>
        <v>0</v>
      </c>
      <c r="AA644" s="299" t="s">
        <v>1598</v>
      </c>
      <c r="AB644" s="521">
        <v>9.8000000000000004E-2</v>
      </c>
      <c r="AC644" s="385">
        <f>ROUND(O644*AB644,3)</f>
        <v>0</v>
      </c>
      <c r="AD644" s="499" t="s">
        <v>3694</v>
      </c>
      <c r="AE644" s="489" t="s">
        <v>1592</v>
      </c>
      <c r="AF644" s="489" t="s">
        <v>1593</v>
      </c>
      <c r="AG644" s="489" t="s">
        <v>1574</v>
      </c>
    </row>
    <row r="645" spans="1:33" s="292" customFormat="1" ht="20.100000000000001" hidden="1" customHeight="1" thickBot="1">
      <c r="A645" s="296"/>
      <c r="B645" s="631"/>
      <c r="C645" s="303" t="s">
        <v>3959</v>
      </c>
      <c r="D645" s="303"/>
      <c r="E645" s="290" t="s">
        <v>1566</v>
      </c>
      <c r="F645" s="692" t="s">
        <v>4171</v>
      </c>
      <c r="G645" s="305"/>
      <c r="H645" s="306" t="s">
        <v>5678</v>
      </c>
      <c r="I645" s="306" t="s">
        <v>3988</v>
      </c>
      <c r="J645" s="417" t="s">
        <v>3987</v>
      </c>
      <c r="K645" s="306" t="s">
        <v>3899</v>
      </c>
      <c r="L645" s="306"/>
      <c r="M645" s="296">
        <v>60</v>
      </c>
      <c r="N645" s="296">
        <v>60</v>
      </c>
      <c r="O645" s="386">
        <v>30</v>
      </c>
      <c r="P645" s="520">
        <v>1976</v>
      </c>
      <c r="Q645" s="520">
        <f t="shared" si="156"/>
        <v>59280</v>
      </c>
      <c r="R645" s="550">
        <v>1680</v>
      </c>
      <c r="S645" s="388">
        <f t="shared" si="158"/>
        <v>50400</v>
      </c>
      <c r="T645" s="388">
        <f>Q645-S645</f>
        <v>8880</v>
      </c>
      <c r="U645" s="389">
        <f>T645/Q645</f>
        <v>0.14979757085020243</v>
      </c>
      <c r="V645" s="299">
        <f>ROUND(0.376*0.225*0.125,3)</f>
        <v>1.0999999999999999E-2</v>
      </c>
      <c r="W645" s="299"/>
      <c r="X645" s="299">
        <f t="shared" si="168"/>
        <v>0.5</v>
      </c>
      <c r="Y645" s="299">
        <f t="shared" si="166"/>
        <v>5.4999999999999997E-3</v>
      </c>
      <c r="Z645" s="299">
        <f t="shared" si="167"/>
        <v>0</v>
      </c>
      <c r="AA645" s="299" t="s">
        <v>5679</v>
      </c>
      <c r="AB645" s="521">
        <f>200/1000</f>
        <v>0.2</v>
      </c>
      <c r="AC645" s="385">
        <f>ROUND(O645*AB645,3)</f>
        <v>6</v>
      </c>
      <c r="AD645" s="499" t="s">
        <v>4279</v>
      </c>
      <c r="AE645" s="489" t="s">
        <v>4127</v>
      </c>
      <c r="AF645" s="489" t="s">
        <v>4128</v>
      </c>
      <c r="AG645" s="489" t="s">
        <v>1574</v>
      </c>
    </row>
    <row r="646" spans="1:33" s="292" customFormat="1" ht="20.100000000000001" hidden="1" customHeight="1" thickBot="1">
      <c r="A646" s="296"/>
      <c r="B646" s="631"/>
      <c r="C646" s="303" t="s">
        <v>3961</v>
      </c>
      <c r="D646" s="303"/>
      <c r="E646" s="290" t="s">
        <v>1566</v>
      </c>
      <c r="F646" s="692" t="s">
        <v>4172</v>
      </c>
      <c r="G646" s="305"/>
      <c r="H646" s="306" t="s">
        <v>5680</v>
      </c>
      <c r="I646" s="306" t="s">
        <v>3990</v>
      </c>
      <c r="J646" s="417" t="s">
        <v>3989</v>
      </c>
      <c r="K646" s="306" t="s">
        <v>269</v>
      </c>
      <c r="L646" s="306"/>
      <c r="M646" s="296">
        <v>40</v>
      </c>
      <c r="N646" s="296">
        <v>40</v>
      </c>
      <c r="O646" s="386"/>
      <c r="P646" s="520">
        <v>2259</v>
      </c>
      <c r="Q646" s="520">
        <f t="shared" si="156"/>
        <v>0</v>
      </c>
      <c r="R646" s="550">
        <v>1920</v>
      </c>
      <c r="S646" s="388">
        <f t="shared" si="158"/>
        <v>0</v>
      </c>
      <c r="T646" s="388">
        <f>Q646-S646</f>
        <v>0</v>
      </c>
      <c r="U646" s="389" t="e">
        <f>T646/Q646</f>
        <v>#DIV/0!</v>
      </c>
      <c r="V646" s="299">
        <f>ROUND(0.345*0.216*0.178,3)</f>
        <v>1.2999999999999999E-2</v>
      </c>
      <c r="W646" s="299"/>
      <c r="X646" s="299">
        <f t="shared" si="168"/>
        <v>0</v>
      </c>
      <c r="Y646" s="299">
        <f t="shared" si="166"/>
        <v>0</v>
      </c>
      <c r="Z646" s="299">
        <f t="shared" si="167"/>
        <v>0</v>
      </c>
      <c r="AA646" s="299" t="s">
        <v>5681</v>
      </c>
      <c r="AB646" s="521">
        <f>100/1000</f>
        <v>0.1</v>
      </c>
      <c r="AC646" s="385">
        <f>ROUND(O646*AB646,3)</f>
        <v>0</v>
      </c>
      <c r="AD646" s="499" t="s">
        <v>4280</v>
      </c>
      <c r="AE646" s="983" t="s">
        <v>6634</v>
      </c>
      <c r="AF646" s="991" t="s">
        <v>4128</v>
      </c>
      <c r="AG646" s="1010" t="s">
        <v>6691</v>
      </c>
    </row>
    <row r="647" spans="1:33" s="292" customFormat="1" ht="20.100000000000001" hidden="1" customHeight="1" thickBot="1">
      <c r="A647" s="296"/>
      <c r="B647" s="631"/>
      <c r="C647" s="303" t="s">
        <v>3963</v>
      </c>
      <c r="D647" s="303"/>
      <c r="E647" s="290" t="s">
        <v>1566</v>
      </c>
      <c r="F647" s="692" t="s">
        <v>4173</v>
      </c>
      <c r="G647" s="305"/>
      <c r="H647" s="306" t="s">
        <v>5682</v>
      </c>
      <c r="I647" s="306" t="s">
        <v>3992</v>
      </c>
      <c r="J647" s="417" t="s">
        <v>3991</v>
      </c>
      <c r="K647" s="306" t="s">
        <v>558</v>
      </c>
      <c r="L647" s="306"/>
      <c r="M647" s="296">
        <v>60</v>
      </c>
      <c r="N647" s="296">
        <v>60</v>
      </c>
      <c r="O647" s="386">
        <v>30</v>
      </c>
      <c r="P647" s="520">
        <v>2824</v>
      </c>
      <c r="Q647" s="520">
        <f t="shared" si="156"/>
        <v>84720</v>
      </c>
      <c r="R647" s="550">
        <v>2400</v>
      </c>
      <c r="S647" s="388">
        <f t="shared" si="158"/>
        <v>72000</v>
      </c>
      <c r="T647" s="388">
        <f>Q647-S647</f>
        <v>12720</v>
      </c>
      <c r="U647" s="389">
        <f>T647/Q647</f>
        <v>0.1501416430594901</v>
      </c>
      <c r="V647" s="299">
        <f>ROUND(0.431*0.262*0.123,3)</f>
        <v>1.4E-2</v>
      </c>
      <c r="W647" s="299"/>
      <c r="X647" s="299">
        <f t="shared" si="168"/>
        <v>0.5</v>
      </c>
      <c r="Y647" s="299">
        <f t="shared" si="166"/>
        <v>7.0000000000000001E-3</v>
      </c>
      <c r="Z647" s="299">
        <f t="shared" si="167"/>
        <v>0</v>
      </c>
      <c r="AA647" s="299" t="s">
        <v>5683</v>
      </c>
      <c r="AB647" s="521">
        <f>100/1000</f>
        <v>0.1</v>
      </c>
      <c r="AC647" s="385">
        <f>ROUND(O647*AB647,3)</f>
        <v>3</v>
      </c>
      <c r="AD647" s="499" t="s">
        <v>4281</v>
      </c>
      <c r="AE647" s="489" t="s">
        <v>4127</v>
      </c>
      <c r="AF647" s="489" t="s">
        <v>4128</v>
      </c>
      <c r="AG647" s="489" t="s">
        <v>1574</v>
      </c>
    </row>
    <row r="648" spans="1:33" s="292" customFormat="1" ht="20.100000000000001" hidden="1" customHeight="1" thickBot="1">
      <c r="A648" s="296"/>
      <c r="B648" s="631"/>
      <c r="C648" s="303" t="s">
        <v>3965</v>
      </c>
      <c r="D648" s="303"/>
      <c r="E648" s="290" t="s">
        <v>1566</v>
      </c>
      <c r="F648" s="692" t="s">
        <v>4174</v>
      </c>
      <c r="G648" s="305"/>
      <c r="H648" s="306" t="s">
        <v>5684</v>
      </c>
      <c r="I648" s="306" t="s">
        <v>3994</v>
      </c>
      <c r="J648" s="417" t="s">
        <v>3993</v>
      </c>
      <c r="K648" s="306" t="s">
        <v>3900</v>
      </c>
      <c r="L648" s="306"/>
      <c r="M648" s="296">
        <v>60</v>
      </c>
      <c r="N648" s="296">
        <v>60</v>
      </c>
      <c r="O648" s="386"/>
      <c r="P648" s="520">
        <v>3059</v>
      </c>
      <c r="Q648" s="520">
        <f t="shared" si="156"/>
        <v>0</v>
      </c>
      <c r="R648" s="550">
        <v>2600</v>
      </c>
      <c r="S648" s="388">
        <f t="shared" si="158"/>
        <v>0</v>
      </c>
      <c r="T648" s="388">
        <f>Q648-S648</f>
        <v>0</v>
      </c>
      <c r="U648" s="389" t="e">
        <f>T648/Q648</f>
        <v>#DIV/0!</v>
      </c>
      <c r="V648" s="299">
        <f>ROUND(0.431*0.262*0.123,3)</f>
        <v>1.4E-2</v>
      </c>
      <c r="W648" s="299"/>
      <c r="X648" s="299">
        <f t="shared" si="168"/>
        <v>0</v>
      </c>
      <c r="Y648" s="299">
        <f t="shared" si="166"/>
        <v>0</v>
      </c>
      <c r="Z648" s="299">
        <f t="shared" si="167"/>
        <v>0</v>
      </c>
      <c r="AA648" s="299" t="s">
        <v>5683</v>
      </c>
      <c r="AB648" s="521">
        <f>100/1000</f>
        <v>0.1</v>
      </c>
      <c r="AC648" s="385">
        <f>ROUND(O648*AB648,3)</f>
        <v>0</v>
      </c>
      <c r="AD648" s="499" t="s">
        <v>4282</v>
      </c>
      <c r="AE648" s="489" t="s">
        <v>4127</v>
      </c>
      <c r="AF648" s="489" t="s">
        <v>4128</v>
      </c>
      <c r="AG648" s="489" t="s">
        <v>1574</v>
      </c>
    </row>
    <row r="649" spans="1:33" s="292" customFormat="1" ht="20.100000000000001" hidden="1" customHeight="1" thickBot="1">
      <c r="A649" s="290"/>
      <c r="B649" s="638"/>
      <c r="C649" s="303" t="s">
        <v>1599</v>
      </c>
      <c r="D649" s="303" t="s">
        <v>3190</v>
      </c>
      <c r="E649" s="290" t="s">
        <v>1600</v>
      </c>
      <c r="F649" s="989" t="s">
        <v>6630</v>
      </c>
      <c r="G649" s="305"/>
      <c r="H649" s="306" t="s">
        <v>3192</v>
      </c>
      <c r="I649" s="306" t="s">
        <v>6552</v>
      </c>
      <c r="J649" s="417" t="s">
        <v>6693</v>
      </c>
      <c r="K649" s="306" t="s">
        <v>1601</v>
      </c>
      <c r="L649" s="306"/>
      <c r="M649" s="296">
        <v>39</v>
      </c>
      <c r="N649" s="296">
        <v>39</v>
      </c>
      <c r="O649" s="386"/>
      <c r="P649" s="612">
        <v>1872</v>
      </c>
      <c r="Q649" s="520">
        <f t="shared" si="156"/>
        <v>0</v>
      </c>
      <c r="R649" s="550">
        <v>1592</v>
      </c>
      <c r="S649" s="388">
        <f t="shared" si="158"/>
        <v>0</v>
      </c>
      <c r="T649" s="388">
        <f t="shared" si="159"/>
        <v>0</v>
      </c>
      <c r="U649" s="389" t="e">
        <f t="shared" si="160"/>
        <v>#DIV/0!</v>
      </c>
      <c r="V649" s="299"/>
      <c r="W649" s="299"/>
      <c r="X649" s="299">
        <f t="shared" si="168"/>
        <v>0</v>
      </c>
      <c r="Y649" s="299"/>
      <c r="Z649" s="299"/>
      <c r="AA649" s="299" t="s">
        <v>1602</v>
      </c>
      <c r="AB649" s="524">
        <v>0.3</v>
      </c>
      <c r="AC649" s="385">
        <f t="shared" si="165"/>
        <v>0</v>
      </c>
      <c r="AD649" s="499" t="s">
        <v>5685</v>
      </c>
      <c r="AE649" s="1007" t="s">
        <v>6692</v>
      </c>
      <c r="AF649" s="1011" t="s">
        <v>6635</v>
      </c>
      <c r="AG649" s="1012" t="s">
        <v>1600</v>
      </c>
    </row>
    <row r="650" spans="1:33" s="292" customFormat="1" ht="20.100000000000001" hidden="1" customHeight="1" thickBot="1">
      <c r="A650" s="290"/>
      <c r="B650" s="638"/>
      <c r="C650" s="759" t="s">
        <v>3189</v>
      </c>
      <c r="D650" s="759" t="s">
        <v>3191</v>
      </c>
      <c r="E650" s="290" t="s">
        <v>1600</v>
      </c>
      <c r="F650" s="990" t="s">
        <v>6631</v>
      </c>
      <c r="G650" s="305"/>
      <c r="H650" s="306" t="s">
        <v>5686</v>
      </c>
      <c r="I650" s="306" t="s">
        <v>6553</v>
      </c>
      <c r="J650" s="766" t="s">
        <v>6694</v>
      </c>
      <c r="K650" s="306" t="s">
        <v>1603</v>
      </c>
      <c r="L650" s="306"/>
      <c r="M650" s="296">
        <v>50</v>
      </c>
      <c r="N650" s="296">
        <v>50</v>
      </c>
      <c r="O650" s="386"/>
      <c r="P650" s="612">
        <v>2965</v>
      </c>
      <c r="Q650" s="520">
        <f t="shared" si="156"/>
        <v>0</v>
      </c>
      <c r="R650" s="550">
        <v>2520</v>
      </c>
      <c r="S650" s="388">
        <f t="shared" si="158"/>
        <v>0</v>
      </c>
      <c r="T650" s="388">
        <f t="shared" si="159"/>
        <v>0</v>
      </c>
      <c r="U650" s="389" t="e">
        <f t="shared" si="160"/>
        <v>#DIV/0!</v>
      </c>
      <c r="V650" s="299"/>
      <c r="W650" s="299"/>
      <c r="X650" s="299">
        <f t="shared" si="168"/>
        <v>0</v>
      </c>
      <c r="Y650" s="299"/>
      <c r="Z650" s="299"/>
      <c r="AA650" s="299" t="s">
        <v>1604</v>
      </c>
      <c r="AB650" s="524">
        <v>0.13500000000000001</v>
      </c>
      <c r="AC650" s="385">
        <f t="shared" si="165"/>
        <v>0</v>
      </c>
      <c r="AD650" s="499" t="s">
        <v>5687</v>
      </c>
      <c r="AE650" s="1007" t="s">
        <v>6692</v>
      </c>
      <c r="AF650" s="1011" t="s">
        <v>6635</v>
      </c>
      <c r="AG650" s="1013" t="s">
        <v>1600</v>
      </c>
    </row>
    <row r="651" spans="1:33" s="292" customFormat="1" ht="20.100000000000001" hidden="1" customHeight="1" thickBot="1">
      <c r="A651" s="290"/>
      <c r="B651" s="638"/>
      <c r="C651" s="303" t="s">
        <v>1605</v>
      </c>
      <c r="D651" s="303" t="s">
        <v>3194</v>
      </c>
      <c r="E651" s="290" t="s">
        <v>1600</v>
      </c>
      <c r="F651" s="990" t="s">
        <v>6632</v>
      </c>
      <c r="G651" s="305"/>
      <c r="H651" s="306" t="s">
        <v>3193</v>
      </c>
      <c r="I651" s="306" t="s">
        <v>6554</v>
      </c>
      <c r="J651" s="417" t="s">
        <v>6695</v>
      </c>
      <c r="K651" s="306" t="s">
        <v>1606</v>
      </c>
      <c r="L651" s="306"/>
      <c r="M651" s="296">
        <v>56</v>
      </c>
      <c r="N651" s="296">
        <v>56</v>
      </c>
      <c r="O651" s="386"/>
      <c r="P651" s="612">
        <v>3727</v>
      </c>
      <c r="Q651" s="520">
        <f t="shared" si="156"/>
        <v>0</v>
      </c>
      <c r="R651" s="550">
        <v>3168</v>
      </c>
      <c r="S651" s="388">
        <f t="shared" si="158"/>
        <v>0</v>
      </c>
      <c r="T651" s="388">
        <f t="shared" si="159"/>
        <v>0</v>
      </c>
      <c r="U651" s="389" t="e">
        <f t="shared" si="160"/>
        <v>#DIV/0!</v>
      </c>
      <c r="V651" s="299"/>
      <c r="W651" s="299"/>
      <c r="X651" s="299">
        <f t="shared" si="168"/>
        <v>0</v>
      </c>
      <c r="Y651" s="299"/>
      <c r="Z651" s="299"/>
      <c r="AA651" s="299" t="s">
        <v>1607</v>
      </c>
      <c r="AB651" s="524">
        <v>0.15</v>
      </c>
      <c r="AC651" s="385">
        <f t="shared" si="165"/>
        <v>0</v>
      </c>
      <c r="AD651" s="499" t="s">
        <v>5688</v>
      </c>
      <c r="AE651" s="1007" t="s">
        <v>6692</v>
      </c>
      <c r="AF651" s="1011" t="s">
        <v>6635</v>
      </c>
      <c r="AG651" s="1013" t="s">
        <v>1600</v>
      </c>
    </row>
    <row r="652" spans="1:33" s="292" customFormat="1" ht="20.100000000000001" hidden="1" customHeight="1" thickBot="1">
      <c r="A652" s="290"/>
      <c r="B652" s="638"/>
      <c r="C652" s="303" t="s">
        <v>1608</v>
      </c>
      <c r="D652" s="303" t="s">
        <v>3195</v>
      </c>
      <c r="E652" s="290" t="s">
        <v>1600</v>
      </c>
      <c r="F652" s="990" t="s">
        <v>6633</v>
      </c>
      <c r="G652" s="305"/>
      <c r="H652" s="306" t="s">
        <v>5689</v>
      </c>
      <c r="I652" s="306" t="s">
        <v>6555</v>
      </c>
      <c r="J652" s="417" t="s">
        <v>6696</v>
      </c>
      <c r="K652" s="306" t="s">
        <v>1609</v>
      </c>
      <c r="L652" s="306"/>
      <c r="M652" s="296">
        <v>50</v>
      </c>
      <c r="N652" s="296">
        <v>50</v>
      </c>
      <c r="O652" s="386"/>
      <c r="P652" s="612">
        <v>4705</v>
      </c>
      <c r="Q652" s="520">
        <f t="shared" si="156"/>
        <v>0</v>
      </c>
      <c r="R652" s="550">
        <v>4000</v>
      </c>
      <c r="S652" s="388">
        <f t="shared" si="158"/>
        <v>0</v>
      </c>
      <c r="T652" s="388">
        <f t="shared" si="159"/>
        <v>0</v>
      </c>
      <c r="U652" s="389" t="e">
        <f t="shared" si="160"/>
        <v>#DIV/0!</v>
      </c>
      <c r="V652" s="299"/>
      <c r="W652" s="299"/>
      <c r="X652" s="299">
        <f t="shared" si="168"/>
        <v>0</v>
      </c>
      <c r="Y652" s="299"/>
      <c r="Z652" s="299"/>
      <c r="AA652" s="299" t="s">
        <v>1610</v>
      </c>
      <c r="AB652" s="524">
        <v>0.11</v>
      </c>
      <c r="AC652" s="385">
        <f t="shared" si="165"/>
        <v>0</v>
      </c>
      <c r="AD652" s="499" t="s">
        <v>5690</v>
      </c>
      <c r="AE652" s="1007" t="s">
        <v>6692</v>
      </c>
      <c r="AF652" s="1014" t="s">
        <v>6635</v>
      </c>
      <c r="AG652" s="1015" t="s">
        <v>1600</v>
      </c>
    </row>
    <row r="653" spans="1:33" s="292" customFormat="1" ht="20.100000000000001" hidden="1" customHeight="1" thickBot="1">
      <c r="A653" s="290"/>
      <c r="B653" s="638"/>
      <c r="C653" s="303"/>
      <c r="D653" s="303"/>
      <c r="E653" s="290" t="s">
        <v>1611</v>
      </c>
      <c r="F653" s="290"/>
      <c r="G653" s="765" t="s">
        <v>5691</v>
      </c>
      <c r="H653" s="306" t="s">
        <v>1612</v>
      </c>
      <c r="I653" s="306"/>
      <c r="J653" s="417"/>
      <c r="K653" s="306" t="s">
        <v>848</v>
      </c>
      <c r="L653" s="306"/>
      <c r="M653" s="296"/>
      <c r="N653" s="296">
        <v>1000</v>
      </c>
      <c r="O653" s="386"/>
      <c r="P653" s="520">
        <v>2471</v>
      </c>
      <c r="Q653" s="520">
        <f t="shared" si="156"/>
        <v>0</v>
      </c>
      <c r="R653" s="550">
        <v>2100</v>
      </c>
      <c r="S653" s="388">
        <f>O653*R653</f>
        <v>0</v>
      </c>
      <c r="T653" s="388">
        <f t="shared" si="159"/>
        <v>0</v>
      </c>
      <c r="U653" s="389" t="e">
        <f t="shared" si="160"/>
        <v>#DIV/0!</v>
      </c>
      <c r="V653" s="299"/>
      <c r="W653" s="299"/>
      <c r="X653" s="299"/>
      <c r="Y653" s="299"/>
      <c r="Z653" s="299"/>
      <c r="AA653" s="299"/>
      <c r="AB653" s="541"/>
      <c r="AC653" s="385">
        <f t="shared" si="165"/>
        <v>0</v>
      </c>
      <c r="AD653" s="499"/>
      <c r="AE653" s="220"/>
      <c r="AF653" s="220"/>
      <c r="AG653" s="220"/>
    </row>
    <row r="654" spans="1:33" s="292" customFormat="1" ht="20.100000000000001" hidden="1" customHeight="1" thickBot="1">
      <c r="A654" s="290"/>
      <c r="B654" s="638"/>
      <c r="C654" s="303"/>
      <c r="D654" s="303"/>
      <c r="E654" s="290" t="s">
        <v>1611</v>
      </c>
      <c r="F654" s="290"/>
      <c r="G654" s="305" t="s">
        <v>5692</v>
      </c>
      <c r="H654" s="306" t="s">
        <v>1613</v>
      </c>
      <c r="I654" s="306"/>
      <c r="J654" s="417"/>
      <c r="K654" s="306" t="s">
        <v>848</v>
      </c>
      <c r="L654" s="306"/>
      <c r="M654" s="296"/>
      <c r="N654" s="296">
        <v>500</v>
      </c>
      <c r="O654" s="386"/>
      <c r="P654" s="520">
        <v>1412</v>
      </c>
      <c r="Q654" s="520">
        <f t="shared" si="156"/>
        <v>0</v>
      </c>
      <c r="R654" s="550">
        <v>1200</v>
      </c>
      <c r="S654" s="388">
        <f t="shared" si="158"/>
        <v>0</v>
      </c>
      <c r="T654" s="388">
        <f t="shared" si="159"/>
        <v>0</v>
      </c>
      <c r="U654" s="389" t="e">
        <f t="shared" si="160"/>
        <v>#DIV/0!</v>
      </c>
      <c r="V654" s="299"/>
      <c r="W654" s="299"/>
      <c r="X654" s="299"/>
      <c r="Y654" s="299"/>
      <c r="Z654" s="299"/>
      <c r="AA654" s="299"/>
      <c r="AB654" s="541"/>
      <c r="AC654" s="385">
        <f t="shared" si="165"/>
        <v>0</v>
      </c>
      <c r="AD654" s="499"/>
      <c r="AE654" s="220"/>
      <c r="AF654" s="220"/>
      <c r="AG654" s="220"/>
    </row>
    <row r="655" spans="1:33" s="292" customFormat="1" ht="20.100000000000001" hidden="1" customHeight="1" thickBot="1">
      <c r="A655" s="290"/>
      <c r="B655" s="638"/>
      <c r="C655" s="303"/>
      <c r="D655" s="303"/>
      <c r="E655" s="290" t="s">
        <v>1611</v>
      </c>
      <c r="F655" s="290"/>
      <c r="G655" s="305" t="s">
        <v>5693</v>
      </c>
      <c r="H655" s="306" t="s">
        <v>1614</v>
      </c>
      <c r="I655" s="306"/>
      <c r="J655" s="417"/>
      <c r="K655" s="306" t="s">
        <v>848</v>
      </c>
      <c r="L655" s="306"/>
      <c r="M655" s="296"/>
      <c r="N655" s="296">
        <v>360</v>
      </c>
      <c r="O655" s="386"/>
      <c r="P655" s="520">
        <v>6176</v>
      </c>
      <c r="Q655" s="520">
        <f t="shared" si="156"/>
        <v>0</v>
      </c>
      <c r="R655" s="550">
        <v>5250</v>
      </c>
      <c r="S655" s="388">
        <f t="shared" si="158"/>
        <v>0</v>
      </c>
      <c r="T655" s="388">
        <f t="shared" si="159"/>
        <v>0</v>
      </c>
      <c r="U655" s="389" t="e">
        <f t="shared" si="160"/>
        <v>#DIV/0!</v>
      </c>
      <c r="V655" s="299"/>
      <c r="W655" s="299"/>
      <c r="X655" s="299"/>
      <c r="Y655" s="299"/>
      <c r="Z655" s="299"/>
      <c r="AA655" s="299"/>
      <c r="AB655" s="541"/>
      <c r="AC655" s="385">
        <f t="shared" si="165"/>
        <v>0</v>
      </c>
      <c r="AD655" s="499"/>
      <c r="AE655" s="220"/>
      <c r="AF655" s="220"/>
      <c r="AG655" s="220"/>
    </row>
    <row r="656" spans="1:33" s="292" customFormat="1" ht="20.100000000000001" hidden="1" customHeight="1" thickBot="1">
      <c r="A656" s="290"/>
      <c r="B656" s="638"/>
      <c r="C656" s="303"/>
      <c r="D656" s="303"/>
      <c r="E656" s="290" t="s">
        <v>1615</v>
      </c>
      <c r="F656" s="290" t="s">
        <v>1616</v>
      </c>
      <c r="G656" s="305"/>
      <c r="H656" s="306" t="s">
        <v>1617</v>
      </c>
      <c r="I656" s="306" t="s">
        <v>1618</v>
      </c>
      <c r="J656" s="417" t="s">
        <v>1619</v>
      </c>
      <c r="K656" s="306" t="s">
        <v>1620</v>
      </c>
      <c r="L656" s="306"/>
      <c r="M656" s="296">
        <v>72</v>
      </c>
      <c r="N656" s="296" t="s">
        <v>1621</v>
      </c>
      <c r="O656" s="386"/>
      <c r="P656" s="520">
        <v>2517</v>
      </c>
      <c r="Q656" s="520">
        <f t="shared" si="156"/>
        <v>0</v>
      </c>
      <c r="R656" s="550">
        <v>2139</v>
      </c>
      <c r="S656" s="388">
        <f t="shared" si="158"/>
        <v>0</v>
      </c>
      <c r="T656" s="388">
        <f>Q656-S656</f>
        <v>0</v>
      </c>
      <c r="U656" s="389" t="e">
        <f>T656/Q656</f>
        <v>#DIV/0!</v>
      </c>
      <c r="V656" s="299">
        <f>ROUND(0.44*0.4*0.23,3)</f>
        <v>0.04</v>
      </c>
      <c r="W656" s="299">
        <v>16.3</v>
      </c>
      <c r="X656" s="554">
        <f t="shared" ref="X656:X667" si="169">O656/M656</f>
        <v>0</v>
      </c>
      <c r="Y656" s="299">
        <f>V656*X656</f>
        <v>0</v>
      </c>
      <c r="Z656" s="299">
        <f>W656*X656</f>
        <v>0</v>
      </c>
      <c r="AA656" s="299"/>
      <c r="AB656" s="541">
        <v>0.20100000000000001</v>
      </c>
      <c r="AC656" s="385">
        <f>ROUND(O656*AB656,3)</f>
        <v>0</v>
      </c>
      <c r="AD656" s="499" t="s">
        <v>4283</v>
      </c>
      <c r="AE656" s="489" t="s">
        <v>1622</v>
      </c>
      <c r="AF656" s="489" t="s">
        <v>1615</v>
      </c>
      <c r="AG656" s="489" t="s">
        <v>1623</v>
      </c>
    </row>
    <row r="657" spans="1:33" s="292" customFormat="1" ht="20.100000000000001" hidden="1" customHeight="1" thickBot="1">
      <c r="A657" s="290"/>
      <c r="B657" s="638"/>
      <c r="C657" s="303"/>
      <c r="D657" s="303"/>
      <c r="E657" s="290" t="s">
        <v>1615</v>
      </c>
      <c r="F657" s="290" t="s">
        <v>1616</v>
      </c>
      <c r="G657" s="305"/>
      <c r="H657" s="306" t="s">
        <v>1624</v>
      </c>
      <c r="I657" s="306" t="s">
        <v>1618</v>
      </c>
      <c r="J657" s="417" t="s">
        <v>1619</v>
      </c>
      <c r="K657" s="306" t="s">
        <v>1620</v>
      </c>
      <c r="L657" s="306"/>
      <c r="M657" s="296">
        <v>72</v>
      </c>
      <c r="N657" s="296" t="s">
        <v>1625</v>
      </c>
      <c r="O657" s="386"/>
      <c r="P657" s="520">
        <v>2306</v>
      </c>
      <c r="Q657" s="520">
        <f t="shared" si="156"/>
        <v>0</v>
      </c>
      <c r="R657" s="550">
        <v>1960</v>
      </c>
      <c r="S657" s="388">
        <f t="shared" si="158"/>
        <v>0</v>
      </c>
      <c r="T657" s="388">
        <f>Q657-S657</f>
        <v>0</v>
      </c>
      <c r="U657" s="389" t="e">
        <f>T657/Q657</f>
        <v>#DIV/0!</v>
      </c>
      <c r="V657" s="299">
        <f t="shared" ref="V657:V667" si="170">ROUND(0.44*0.4*0.23,3)</f>
        <v>0.04</v>
      </c>
      <c r="W657" s="299">
        <v>16.3</v>
      </c>
      <c r="X657" s="554">
        <f t="shared" si="169"/>
        <v>0</v>
      </c>
      <c r="Y657" s="299">
        <f t="shared" ref="Y657:Y672" si="171">V657*X657</f>
        <v>0</v>
      </c>
      <c r="Z657" s="299">
        <f t="shared" ref="Z657:Z672" si="172">W657*X657</f>
        <v>0</v>
      </c>
      <c r="AA657" s="299"/>
      <c r="AB657" s="541">
        <v>0.20100000000000001</v>
      </c>
      <c r="AC657" s="385">
        <f t="shared" si="165"/>
        <v>0</v>
      </c>
      <c r="AD657" s="499" t="s">
        <v>4283</v>
      </c>
      <c r="AE657" s="489" t="s">
        <v>1622</v>
      </c>
      <c r="AF657" s="489" t="s">
        <v>1615</v>
      </c>
      <c r="AG657" s="489" t="s">
        <v>1623</v>
      </c>
    </row>
    <row r="658" spans="1:33" s="292" customFormat="1" ht="20.100000000000001" hidden="1" customHeight="1" thickBot="1">
      <c r="A658" s="296"/>
      <c r="B658" s="631"/>
      <c r="C658" s="303"/>
      <c r="D658" s="303"/>
      <c r="E658" s="290" t="s">
        <v>1615</v>
      </c>
      <c r="F658" s="290" t="s">
        <v>1616</v>
      </c>
      <c r="G658" s="305" t="s">
        <v>5694</v>
      </c>
      <c r="H658" s="306" t="s">
        <v>5695</v>
      </c>
      <c r="I658" s="306" t="s">
        <v>1618</v>
      </c>
      <c r="J658" s="417" t="s">
        <v>1619</v>
      </c>
      <c r="K658" s="306" t="s">
        <v>1620</v>
      </c>
      <c r="L658" s="306"/>
      <c r="M658" s="296">
        <v>72</v>
      </c>
      <c r="N658" s="296" t="s">
        <v>1626</v>
      </c>
      <c r="O658" s="386"/>
      <c r="P658" s="520">
        <v>2220</v>
      </c>
      <c r="Q658" s="520">
        <f t="shared" si="156"/>
        <v>0</v>
      </c>
      <c r="R658" s="550">
        <v>1620</v>
      </c>
      <c r="S658" s="388">
        <f t="shared" si="158"/>
        <v>0</v>
      </c>
      <c r="T658" s="388">
        <f>Q658-S658</f>
        <v>0</v>
      </c>
      <c r="U658" s="389" t="e">
        <f>T658/Q658</f>
        <v>#DIV/0!</v>
      </c>
      <c r="V658" s="299">
        <f t="shared" si="170"/>
        <v>0.04</v>
      </c>
      <c r="W658" s="299">
        <v>17.5</v>
      </c>
      <c r="X658" s="554">
        <f t="shared" si="169"/>
        <v>0</v>
      </c>
      <c r="Y658" s="299">
        <f t="shared" si="171"/>
        <v>0</v>
      </c>
      <c r="Z658" s="299">
        <f t="shared" si="172"/>
        <v>0</v>
      </c>
      <c r="AA658" s="299"/>
      <c r="AB658" s="541">
        <v>0.20100000000000001</v>
      </c>
      <c r="AC658" s="523">
        <f t="shared" si="165"/>
        <v>0</v>
      </c>
      <c r="AD658" s="499" t="s">
        <v>4283</v>
      </c>
      <c r="AE658" s="489" t="s">
        <v>1622</v>
      </c>
      <c r="AF658" s="489" t="s">
        <v>1615</v>
      </c>
      <c r="AG658" s="489" t="s">
        <v>1623</v>
      </c>
    </row>
    <row r="659" spans="1:33" s="292" customFormat="1" ht="20.100000000000001" hidden="1" customHeight="1" thickBot="1">
      <c r="A659" s="290"/>
      <c r="B659" s="638"/>
      <c r="C659" s="303"/>
      <c r="D659" s="303"/>
      <c r="E659" s="290" t="s">
        <v>1615</v>
      </c>
      <c r="F659" s="290" t="s">
        <v>1627</v>
      </c>
      <c r="G659" s="305"/>
      <c r="H659" s="306" t="s">
        <v>1628</v>
      </c>
      <c r="I659" s="306" t="s">
        <v>1629</v>
      </c>
      <c r="J659" s="417" t="s">
        <v>1630</v>
      </c>
      <c r="K659" s="306" t="s">
        <v>1631</v>
      </c>
      <c r="L659" s="306"/>
      <c r="M659" s="296">
        <v>72</v>
      </c>
      <c r="N659" s="296" t="s">
        <v>1621</v>
      </c>
      <c r="O659" s="386"/>
      <c r="P659" s="520">
        <v>2237</v>
      </c>
      <c r="Q659" s="520">
        <f t="shared" ref="Q659:Q967" si="173">O659*P659</f>
        <v>0</v>
      </c>
      <c r="R659" s="550">
        <v>1901</v>
      </c>
      <c r="S659" s="388">
        <f t="shared" si="158"/>
        <v>0</v>
      </c>
      <c r="T659" s="388">
        <f t="shared" si="159"/>
        <v>0</v>
      </c>
      <c r="U659" s="389" t="e">
        <f t="shared" si="160"/>
        <v>#DIV/0!</v>
      </c>
      <c r="V659" s="299">
        <f t="shared" si="170"/>
        <v>0.04</v>
      </c>
      <c r="W659" s="299">
        <v>10.6</v>
      </c>
      <c r="X659" s="554">
        <f t="shared" si="169"/>
        <v>0</v>
      </c>
      <c r="Y659" s="299">
        <f t="shared" si="171"/>
        <v>0</v>
      </c>
      <c r="Z659" s="299">
        <f t="shared" si="172"/>
        <v>0</v>
      </c>
      <c r="AA659" s="299"/>
      <c r="AB659" s="541">
        <v>0.127</v>
      </c>
      <c r="AC659" s="385">
        <f t="shared" si="165"/>
        <v>0</v>
      </c>
      <c r="AD659" s="499" t="s">
        <v>4283</v>
      </c>
      <c r="AE659" s="489" t="s">
        <v>1632</v>
      </c>
      <c r="AF659" s="489" t="s">
        <v>1615</v>
      </c>
      <c r="AG659" s="489" t="s">
        <v>1623</v>
      </c>
    </row>
    <row r="660" spans="1:33" s="292" customFormat="1" ht="20.100000000000001" hidden="1" customHeight="1" thickBot="1">
      <c r="A660" s="290"/>
      <c r="B660" s="638"/>
      <c r="C660" s="303"/>
      <c r="D660" s="303"/>
      <c r="E660" s="290" t="s">
        <v>1615</v>
      </c>
      <c r="F660" s="290" t="s">
        <v>1627</v>
      </c>
      <c r="G660" s="305"/>
      <c r="H660" s="306" t="s">
        <v>1628</v>
      </c>
      <c r="I660" s="306" t="s">
        <v>1629</v>
      </c>
      <c r="J660" s="417" t="s">
        <v>1630</v>
      </c>
      <c r="K660" s="306" t="s">
        <v>1631</v>
      </c>
      <c r="L660" s="306"/>
      <c r="M660" s="296">
        <v>72</v>
      </c>
      <c r="N660" s="296" t="s">
        <v>1625</v>
      </c>
      <c r="O660" s="386">
        <v>18</v>
      </c>
      <c r="P660" s="520">
        <v>2051</v>
      </c>
      <c r="Q660" s="520">
        <f t="shared" si="173"/>
        <v>36918</v>
      </c>
      <c r="R660" s="550">
        <v>1743</v>
      </c>
      <c r="S660" s="388">
        <f t="shared" si="158"/>
        <v>31374</v>
      </c>
      <c r="T660" s="388">
        <f t="shared" si="159"/>
        <v>5544</v>
      </c>
      <c r="U660" s="389">
        <f t="shared" si="160"/>
        <v>0.15017064846416384</v>
      </c>
      <c r="V660" s="299">
        <f t="shared" si="170"/>
        <v>0.04</v>
      </c>
      <c r="W660" s="299">
        <v>10.6</v>
      </c>
      <c r="X660" s="554">
        <f t="shared" si="169"/>
        <v>0.25</v>
      </c>
      <c r="Y660" s="299">
        <f t="shared" si="171"/>
        <v>0.01</v>
      </c>
      <c r="Z660" s="299">
        <f t="shared" si="172"/>
        <v>2.65</v>
      </c>
      <c r="AA660" s="299"/>
      <c r="AB660" s="541">
        <v>0.127</v>
      </c>
      <c r="AC660" s="385">
        <f t="shared" si="165"/>
        <v>2.286</v>
      </c>
      <c r="AD660" s="499" t="s">
        <v>4283</v>
      </c>
      <c r="AE660" s="489" t="s">
        <v>1632</v>
      </c>
      <c r="AF660" s="489" t="s">
        <v>1615</v>
      </c>
      <c r="AG660" s="489" t="s">
        <v>1623</v>
      </c>
    </row>
    <row r="661" spans="1:33" s="292" customFormat="1" ht="20.100000000000001" hidden="1" customHeight="1" thickBot="1">
      <c r="A661" s="290"/>
      <c r="B661" s="638"/>
      <c r="C661" s="303"/>
      <c r="D661" s="303"/>
      <c r="E661" s="290" t="s">
        <v>1615</v>
      </c>
      <c r="F661" s="290" t="s">
        <v>1627</v>
      </c>
      <c r="G661" s="305" t="s">
        <v>5696</v>
      </c>
      <c r="H661" s="306" t="s">
        <v>5697</v>
      </c>
      <c r="I661" s="306" t="s">
        <v>1629</v>
      </c>
      <c r="J661" s="417" t="s">
        <v>1630</v>
      </c>
      <c r="K661" s="306" t="s">
        <v>1631</v>
      </c>
      <c r="L661" s="306"/>
      <c r="M661" s="296">
        <v>72</v>
      </c>
      <c r="N661" s="296" t="s">
        <v>1626</v>
      </c>
      <c r="O661" s="386"/>
      <c r="P661" s="520">
        <v>1864</v>
      </c>
      <c r="Q661" s="520">
        <f t="shared" si="173"/>
        <v>0</v>
      </c>
      <c r="R661" s="550">
        <v>1584</v>
      </c>
      <c r="S661" s="388">
        <f t="shared" si="158"/>
        <v>0</v>
      </c>
      <c r="T661" s="388">
        <f t="shared" si="159"/>
        <v>0</v>
      </c>
      <c r="U661" s="389" t="e">
        <f t="shared" si="160"/>
        <v>#DIV/0!</v>
      </c>
      <c r="V661" s="299">
        <f t="shared" si="170"/>
        <v>0.04</v>
      </c>
      <c r="W661" s="299">
        <v>10.6</v>
      </c>
      <c r="X661" s="554">
        <f t="shared" si="169"/>
        <v>0</v>
      </c>
      <c r="Y661" s="299">
        <f t="shared" si="171"/>
        <v>0</v>
      </c>
      <c r="Z661" s="299">
        <f t="shared" si="172"/>
        <v>0</v>
      </c>
      <c r="AA661" s="299"/>
      <c r="AB661" s="541">
        <v>0.127</v>
      </c>
      <c r="AC661" s="385">
        <f t="shared" si="165"/>
        <v>0</v>
      </c>
      <c r="AD661" s="499" t="s">
        <v>4283</v>
      </c>
      <c r="AE661" s="489" t="s">
        <v>1632</v>
      </c>
      <c r="AF661" s="489" t="s">
        <v>1615</v>
      </c>
      <c r="AG661" s="489" t="s">
        <v>1623</v>
      </c>
    </row>
    <row r="662" spans="1:33" s="292" customFormat="1" ht="20.100000000000001" hidden="1" customHeight="1" thickBot="1">
      <c r="A662" s="290"/>
      <c r="B662" s="638"/>
      <c r="C662" s="303"/>
      <c r="D662" s="303"/>
      <c r="E662" s="290" t="s">
        <v>1615</v>
      </c>
      <c r="F662" s="290" t="s">
        <v>1633</v>
      </c>
      <c r="G662" s="305"/>
      <c r="H662" s="306" t="s">
        <v>1634</v>
      </c>
      <c r="I662" s="306" t="s">
        <v>1635</v>
      </c>
      <c r="J662" s="417" t="s">
        <v>1636</v>
      </c>
      <c r="K662" s="306" t="s">
        <v>1637</v>
      </c>
      <c r="L662" s="306"/>
      <c r="M662" s="296">
        <v>72</v>
      </c>
      <c r="N662" s="296" t="s">
        <v>1621</v>
      </c>
      <c r="O662" s="386"/>
      <c r="P662" s="520">
        <v>2726</v>
      </c>
      <c r="Q662" s="520">
        <f t="shared" si="173"/>
        <v>0</v>
      </c>
      <c r="R662" s="550">
        <v>2317</v>
      </c>
      <c r="S662" s="388">
        <f t="shared" si="158"/>
        <v>0</v>
      </c>
      <c r="T662" s="388">
        <f t="shared" si="159"/>
        <v>0</v>
      </c>
      <c r="U662" s="389" t="e">
        <f t="shared" si="160"/>
        <v>#DIV/0!</v>
      </c>
      <c r="V662" s="299">
        <f>ROUND(0.37*0.27*0.23,3)</f>
        <v>2.3E-2</v>
      </c>
      <c r="W662" s="299">
        <v>8.5</v>
      </c>
      <c r="X662" s="554">
        <f t="shared" si="169"/>
        <v>0</v>
      </c>
      <c r="Y662" s="299">
        <f t="shared" si="171"/>
        <v>0</v>
      </c>
      <c r="Z662" s="299">
        <f t="shared" si="172"/>
        <v>0</v>
      </c>
      <c r="AA662" s="299"/>
      <c r="AB662" s="541">
        <v>0.10100000000000001</v>
      </c>
      <c r="AC662" s="385">
        <f t="shared" si="165"/>
        <v>0</v>
      </c>
      <c r="AD662" s="499" t="s">
        <v>4283</v>
      </c>
      <c r="AE662" s="489" t="s">
        <v>1638</v>
      </c>
      <c r="AF662" s="489" t="s">
        <v>1615</v>
      </c>
      <c r="AG662" s="489" t="s">
        <v>1623</v>
      </c>
    </row>
    <row r="663" spans="1:33" s="292" customFormat="1" ht="20.100000000000001" hidden="1" customHeight="1" thickBot="1">
      <c r="A663" s="290"/>
      <c r="B663" s="638"/>
      <c r="C663" s="303"/>
      <c r="D663" s="303"/>
      <c r="E663" s="290" t="s">
        <v>1615</v>
      </c>
      <c r="F663" s="290" t="s">
        <v>1633</v>
      </c>
      <c r="G663" s="305"/>
      <c r="H663" s="306" t="s">
        <v>1634</v>
      </c>
      <c r="I663" s="306" t="s">
        <v>1635</v>
      </c>
      <c r="J663" s="417" t="s">
        <v>1636</v>
      </c>
      <c r="K663" s="306" t="s">
        <v>1637</v>
      </c>
      <c r="L663" s="306"/>
      <c r="M663" s="296">
        <v>72</v>
      </c>
      <c r="N663" s="296" t="s">
        <v>1625</v>
      </c>
      <c r="O663" s="386">
        <v>18</v>
      </c>
      <c r="P663" s="520">
        <v>2499</v>
      </c>
      <c r="Q663" s="520">
        <f t="shared" si="173"/>
        <v>44982</v>
      </c>
      <c r="R663" s="550">
        <v>2124</v>
      </c>
      <c r="S663" s="388">
        <f t="shared" si="158"/>
        <v>38232</v>
      </c>
      <c r="T663" s="388">
        <f t="shared" si="159"/>
        <v>6750</v>
      </c>
      <c r="U663" s="389">
        <f t="shared" si="160"/>
        <v>0.15006002400960383</v>
      </c>
      <c r="V663" s="299">
        <f>ROUND(0.37*0.27*0.23,3)</f>
        <v>2.3E-2</v>
      </c>
      <c r="W663" s="299">
        <v>8.5</v>
      </c>
      <c r="X663" s="554">
        <f t="shared" si="169"/>
        <v>0.25</v>
      </c>
      <c r="Y663" s="299">
        <f t="shared" si="171"/>
        <v>5.7499999999999999E-3</v>
      </c>
      <c r="Z663" s="299">
        <f t="shared" si="172"/>
        <v>2.125</v>
      </c>
      <c r="AA663" s="299"/>
      <c r="AB663" s="541">
        <v>0.10100000000000001</v>
      </c>
      <c r="AC663" s="385">
        <f t="shared" si="165"/>
        <v>1.8180000000000001</v>
      </c>
      <c r="AD663" s="499" t="s">
        <v>4283</v>
      </c>
      <c r="AE663" s="489" t="s">
        <v>1638</v>
      </c>
      <c r="AF663" s="489" t="s">
        <v>1615</v>
      </c>
      <c r="AG663" s="489" t="s">
        <v>1623</v>
      </c>
    </row>
    <row r="664" spans="1:33" s="292" customFormat="1" ht="20.100000000000001" hidden="1" customHeight="1" thickBot="1">
      <c r="A664" s="290"/>
      <c r="B664" s="638"/>
      <c r="C664" s="303"/>
      <c r="D664" s="303"/>
      <c r="E664" s="290" t="s">
        <v>1615</v>
      </c>
      <c r="F664" s="290" t="s">
        <v>1633</v>
      </c>
      <c r="G664" s="305" t="s">
        <v>5698</v>
      </c>
      <c r="H664" s="306" t="s">
        <v>5699</v>
      </c>
      <c r="I664" s="306" t="s">
        <v>1635</v>
      </c>
      <c r="J664" s="417" t="s">
        <v>1636</v>
      </c>
      <c r="K664" s="306" t="s">
        <v>1637</v>
      </c>
      <c r="L664" s="306"/>
      <c r="M664" s="296">
        <v>72</v>
      </c>
      <c r="N664" s="296" t="s">
        <v>1626</v>
      </c>
      <c r="O664" s="386"/>
      <c r="P664" s="520">
        <v>2272</v>
      </c>
      <c r="Q664" s="520">
        <f t="shared" si="173"/>
        <v>0</v>
      </c>
      <c r="R664" s="550">
        <v>1931</v>
      </c>
      <c r="S664" s="388">
        <f t="shared" si="158"/>
        <v>0</v>
      </c>
      <c r="T664" s="388">
        <f t="shared" si="159"/>
        <v>0</v>
      </c>
      <c r="U664" s="389" t="e">
        <f t="shared" si="160"/>
        <v>#DIV/0!</v>
      </c>
      <c r="V664" s="299">
        <f>ROUND(0.37*0.27*0.23,3)</f>
        <v>2.3E-2</v>
      </c>
      <c r="W664" s="299">
        <v>8.5</v>
      </c>
      <c r="X664" s="554">
        <f t="shared" si="169"/>
        <v>0</v>
      </c>
      <c r="Y664" s="299">
        <f t="shared" si="171"/>
        <v>0</v>
      </c>
      <c r="Z664" s="299">
        <f t="shared" si="172"/>
        <v>0</v>
      </c>
      <c r="AA664" s="299"/>
      <c r="AB664" s="541">
        <v>0.10100000000000001</v>
      </c>
      <c r="AC664" s="385">
        <f t="shared" si="165"/>
        <v>0</v>
      </c>
      <c r="AD664" s="499" t="s">
        <v>4283</v>
      </c>
      <c r="AE664" s="489" t="s">
        <v>1638</v>
      </c>
      <c r="AF664" s="489" t="s">
        <v>1615</v>
      </c>
      <c r="AG664" s="489" t="s">
        <v>1623</v>
      </c>
    </row>
    <row r="665" spans="1:33" s="292" customFormat="1" ht="20.100000000000001" hidden="1" customHeight="1" thickBot="1">
      <c r="A665" s="290"/>
      <c r="B665" s="638"/>
      <c r="C665" s="303"/>
      <c r="D665" s="303"/>
      <c r="E665" s="290" t="s">
        <v>1615</v>
      </c>
      <c r="F665" s="290" t="s">
        <v>1639</v>
      </c>
      <c r="G665" s="305"/>
      <c r="H665" s="306" t="s">
        <v>1640</v>
      </c>
      <c r="I665" s="306" t="s">
        <v>1641</v>
      </c>
      <c r="J665" s="417" t="s">
        <v>1642</v>
      </c>
      <c r="K665" s="306" t="s">
        <v>1643</v>
      </c>
      <c r="L665" s="306"/>
      <c r="M665" s="296">
        <v>72</v>
      </c>
      <c r="N665" s="296" t="s">
        <v>1621</v>
      </c>
      <c r="O665" s="386"/>
      <c r="P665" s="520">
        <v>2935</v>
      </c>
      <c r="Q665" s="520">
        <f t="shared" si="173"/>
        <v>0</v>
      </c>
      <c r="R665" s="550">
        <v>2495</v>
      </c>
      <c r="S665" s="388">
        <f t="shared" si="158"/>
        <v>0</v>
      </c>
      <c r="T665" s="388">
        <f t="shared" si="159"/>
        <v>0</v>
      </c>
      <c r="U665" s="389" t="e">
        <f t="shared" si="160"/>
        <v>#DIV/0!</v>
      </c>
      <c r="V665" s="299">
        <f t="shared" si="170"/>
        <v>0.04</v>
      </c>
      <c r="W665" s="299">
        <v>5.8</v>
      </c>
      <c r="X665" s="554">
        <f t="shared" si="169"/>
        <v>0</v>
      </c>
      <c r="Y665" s="299">
        <f t="shared" si="171"/>
        <v>0</v>
      </c>
      <c r="Z665" s="299">
        <f t="shared" si="172"/>
        <v>0</v>
      </c>
      <c r="AA665" s="299"/>
      <c r="AB665" s="541">
        <v>6.0999999999999999E-2</v>
      </c>
      <c r="AC665" s="385">
        <f t="shared" si="165"/>
        <v>0</v>
      </c>
      <c r="AD665" s="499" t="s">
        <v>4283</v>
      </c>
      <c r="AE665" s="489" t="s">
        <v>1644</v>
      </c>
      <c r="AF665" s="489" t="s">
        <v>1615</v>
      </c>
      <c r="AG665" s="489" t="s">
        <v>1623</v>
      </c>
    </row>
    <row r="666" spans="1:33" s="292" customFormat="1" ht="20.100000000000001" hidden="1" customHeight="1" thickBot="1">
      <c r="A666" s="290"/>
      <c r="B666" s="638"/>
      <c r="C666" s="303"/>
      <c r="D666" s="303"/>
      <c r="E666" s="290" t="s">
        <v>1615</v>
      </c>
      <c r="F666" s="290" t="s">
        <v>1639</v>
      </c>
      <c r="G666" s="305"/>
      <c r="H666" s="306" t="s">
        <v>1640</v>
      </c>
      <c r="I666" s="306" t="s">
        <v>1641</v>
      </c>
      <c r="J666" s="417" t="s">
        <v>1642</v>
      </c>
      <c r="K666" s="306" t="s">
        <v>1643</v>
      </c>
      <c r="L666" s="306"/>
      <c r="M666" s="296">
        <v>72</v>
      </c>
      <c r="N666" s="296" t="s">
        <v>1625</v>
      </c>
      <c r="O666" s="386"/>
      <c r="P666" s="520">
        <v>2691</v>
      </c>
      <c r="Q666" s="520">
        <f t="shared" si="173"/>
        <v>0</v>
      </c>
      <c r="R666" s="550">
        <v>2287</v>
      </c>
      <c r="S666" s="388">
        <f t="shared" si="158"/>
        <v>0</v>
      </c>
      <c r="T666" s="388">
        <f t="shared" si="159"/>
        <v>0</v>
      </c>
      <c r="U666" s="389" t="e">
        <f t="shared" si="160"/>
        <v>#DIV/0!</v>
      </c>
      <c r="V666" s="299">
        <f t="shared" si="170"/>
        <v>0.04</v>
      </c>
      <c r="W666" s="299">
        <v>5.8</v>
      </c>
      <c r="X666" s="554">
        <f t="shared" si="169"/>
        <v>0</v>
      </c>
      <c r="Y666" s="299">
        <f t="shared" si="171"/>
        <v>0</v>
      </c>
      <c r="Z666" s="299">
        <f t="shared" si="172"/>
        <v>0</v>
      </c>
      <c r="AA666" s="299"/>
      <c r="AB666" s="541">
        <v>6.0999999999999999E-2</v>
      </c>
      <c r="AC666" s="385">
        <f t="shared" si="165"/>
        <v>0</v>
      </c>
      <c r="AD666" s="499" t="s">
        <v>4283</v>
      </c>
      <c r="AE666" s="489" t="s">
        <v>1644</v>
      </c>
      <c r="AF666" s="489" t="s">
        <v>1615</v>
      </c>
      <c r="AG666" s="489" t="s">
        <v>1623</v>
      </c>
    </row>
    <row r="667" spans="1:33" s="292" customFormat="1" ht="20.100000000000001" hidden="1" customHeight="1" thickBot="1">
      <c r="A667" s="290"/>
      <c r="B667" s="638"/>
      <c r="C667" s="303"/>
      <c r="D667" s="303"/>
      <c r="E667" s="290" t="s">
        <v>1615</v>
      </c>
      <c r="F667" s="290" t="s">
        <v>1639</v>
      </c>
      <c r="G667" s="305" t="s">
        <v>5700</v>
      </c>
      <c r="H667" s="306" t="s">
        <v>5701</v>
      </c>
      <c r="I667" s="306" t="s">
        <v>1641</v>
      </c>
      <c r="J667" s="417" t="s">
        <v>1642</v>
      </c>
      <c r="K667" s="306" t="s">
        <v>1643</v>
      </c>
      <c r="L667" s="306"/>
      <c r="M667" s="296">
        <v>72</v>
      </c>
      <c r="N667" s="296" t="s">
        <v>1626</v>
      </c>
      <c r="O667" s="681"/>
      <c r="P667" s="520">
        <v>2446</v>
      </c>
      <c r="Q667" s="520">
        <f t="shared" si="173"/>
        <v>0</v>
      </c>
      <c r="R667" s="550">
        <v>2079</v>
      </c>
      <c r="S667" s="388">
        <f t="shared" si="158"/>
        <v>0</v>
      </c>
      <c r="T667" s="388">
        <f t="shared" si="159"/>
        <v>0</v>
      </c>
      <c r="U667" s="389" t="e">
        <f t="shared" si="160"/>
        <v>#DIV/0!</v>
      </c>
      <c r="V667" s="299">
        <f t="shared" si="170"/>
        <v>0.04</v>
      </c>
      <c r="W667" s="299">
        <v>5.8</v>
      </c>
      <c r="X667" s="554">
        <f t="shared" si="169"/>
        <v>0</v>
      </c>
      <c r="Y667" s="299">
        <f t="shared" si="171"/>
        <v>0</v>
      </c>
      <c r="Z667" s="299">
        <f t="shared" si="172"/>
        <v>0</v>
      </c>
      <c r="AA667" s="299"/>
      <c r="AB667" s="541">
        <v>6.0999999999999999E-2</v>
      </c>
      <c r="AC667" s="385">
        <f t="shared" si="165"/>
        <v>0</v>
      </c>
      <c r="AD667" s="499" t="s">
        <v>4283</v>
      </c>
      <c r="AE667" s="489" t="s">
        <v>1644</v>
      </c>
      <c r="AF667" s="489" t="s">
        <v>1615</v>
      </c>
      <c r="AG667" s="489" t="s">
        <v>1623</v>
      </c>
    </row>
    <row r="668" spans="1:33" s="292" customFormat="1" ht="20.100000000000001" hidden="1" customHeight="1" thickBot="1">
      <c r="A668" s="296"/>
      <c r="B668" s="631"/>
      <c r="C668" s="303" t="s">
        <v>1645</v>
      </c>
      <c r="D668" s="303"/>
      <c r="E668" s="290" t="s">
        <v>1646</v>
      </c>
      <c r="F668" s="290" t="s">
        <v>1647</v>
      </c>
      <c r="G668" s="305"/>
      <c r="H668" s="306" t="s">
        <v>5702</v>
      </c>
      <c r="I668" s="306" t="s">
        <v>1648</v>
      </c>
      <c r="J668" s="417" t="s">
        <v>1649</v>
      </c>
      <c r="K668" s="306" t="s">
        <v>1650</v>
      </c>
      <c r="L668" s="306"/>
      <c r="M668" s="305"/>
      <c r="N668" s="296">
        <v>60</v>
      </c>
      <c r="O668" s="386"/>
      <c r="P668" s="520">
        <v>3530</v>
      </c>
      <c r="Q668" s="520">
        <f t="shared" si="173"/>
        <v>0</v>
      </c>
      <c r="R668" s="550">
        <v>3000</v>
      </c>
      <c r="S668" s="388">
        <f>O668*R668</f>
        <v>0</v>
      </c>
      <c r="T668" s="388">
        <f>Q668-S668</f>
        <v>0</v>
      </c>
      <c r="U668" s="389" t="e">
        <f>T668/Q668</f>
        <v>#DIV/0!</v>
      </c>
      <c r="V668" s="299">
        <f>ROUND(0.34*0.24*0.28,3)</f>
        <v>2.3E-2</v>
      </c>
      <c r="W668" s="299">
        <v>1.6</v>
      </c>
      <c r="X668" s="554">
        <f>O668/N668</f>
        <v>0</v>
      </c>
      <c r="Y668" s="299">
        <f t="shared" si="171"/>
        <v>0</v>
      </c>
      <c r="Z668" s="299">
        <f>W668*X668</f>
        <v>0</v>
      </c>
      <c r="AA668" s="299"/>
      <c r="AB668" s="541">
        <v>1.4E-2</v>
      </c>
      <c r="AC668" s="523">
        <f t="shared" si="165"/>
        <v>0</v>
      </c>
      <c r="AD668" s="499" t="s">
        <v>5703</v>
      </c>
      <c r="AE668" s="489" t="s">
        <v>1651</v>
      </c>
      <c r="AF668" s="489" t="s">
        <v>2541</v>
      </c>
      <c r="AG668" s="489" t="s">
        <v>1652</v>
      </c>
    </row>
    <row r="669" spans="1:33" s="292" customFormat="1" ht="20.100000000000001" hidden="1" customHeight="1" thickBot="1">
      <c r="A669" s="296"/>
      <c r="B669" s="631"/>
      <c r="C669" s="303" t="s">
        <v>1653</v>
      </c>
      <c r="D669" s="303"/>
      <c r="E669" s="290" t="s">
        <v>1646</v>
      </c>
      <c r="F669" s="290" t="s">
        <v>1654</v>
      </c>
      <c r="G669" s="305"/>
      <c r="H669" s="306" t="s">
        <v>5704</v>
      </c>
      <c r="I669" s="306" t="s">
        <v>1655</v>
      </c>
      <c r="J669" s="417" t="s">
        <v>1656</v>
      </c>
      <c r="K669" s="306" t="s">
        <v>1657</v>
      </c>
      <c r="L669" s="306"/>
      <c r="M669" s="305"/>
      <c r="N669" s="296">
        <v>60</v>
      </c>
      <c r="O669" s="386"/>
      <c r="P669" s="520">
        <v>6215</v>
      </c>
      <c r="Q669" s="520">
        <f t="shared" si="173"/>
        <v>0</v>
      </c>
      <c r="R669" s="550">
        <v>5280</v>
      </c>
      <c r="S669" s="388">
        <f>O669*R669</f>
        <v>0</v>
      </c>
      <c r="T669" s="388">
        <f>Q669-S669</f>
        <v>0</v>
      </c>
      <c r="U669" s="389" t="e">
        <f>T669/Q669</f>
        <v>#DIV/0!</v>
      </c>
      <c r="V669" s="299">
        <f>ROUND(0.31*0.4*0.18,3)</f>
        <v>2.1999999999999999E-2</v>
      </c>
      <c r="W669" s="299">
        <v>7</v>
      </c>
      <c r="X669" s="554">
        <f>O669/N669</f>
        <v>0</v>
      </c>
      <c r="Y669" s="299">
        <f t="shared" si="171"/>
        <v>0</v>
      </c>
      <c r="Z669" s="299">
        <f>W669*X669</f>
        <v>0</v>
      </c>
      <c r="AA669" s="299"/>
      <c r="AB669" s="541">
        <v>0.1</v>
      </c>
      <c r="AC669" s="523">
        <f t="shared" si="165"/>
        <v>0</v>
      </c>
      <c r="AD669" s="499" t="s">
        <v>5705</v>
      </c>
      <c r="AE669" s="489" t="s">
        <v>1658</v>
      </c>
      <c r="AF669" s="489" t="s">
        <v>2541</v>
      </c>
      <c r="AG669" s="489" t="s">
        <v>1652</v>
      </c>
    </row>
    <row r="670" spans="1:33" s="292" customFormat="1" ht="20.100000000000001" hidden="1" customHeight="1" thickBot="1">
      <c r="A670" s="296"/>
      <c r="B670" s="631"/>
      <c r="C670" s="303" t="s">
        <v>1659</v>
      </c>
      <c r="D670" s="303"/>
      <c r="E670" s="290" t="s">
        <v>1646</v>
      </c>
      <c r="F670" s="290" t="s">
        <v>1660</v>
      </c>
      <c r="G670" s="305"/>
      <c r="H670" s="306" t="s">
        <v>5706</v>
      </c>
      <c r="I670" s="306" t="s">
        <v>1661</v>
      </c>
      <c r="J670" s="417" t="s">
        <v>1662</v>
      </c>
      <c r="K670" s="306" t="s">
        <v>753</v>
      </c>
      <c r="L670" s="306"/>
      <c r="M670" s="305"/>
      <c r="N670" s="296">
        <v>60</v>
      </c>
      <c r="O670" s="386">
        <v>24</v>
      </c>
      <c r="P670" s="520">
        <v>5180</v>
      </c>
      <c r="Q670" s="520">
        <f t="shared" si="173"/>
        <v>124320</v>
      </c>
      <c r="R670" s="550">
        <v>4400</v>
      </c>
      <c r="S670" s="388">
        <f>O670*R670</f>
        <v>105600</v>
      </c>
      <c r="T670" s="388">
        <f>Q670-S670</f>
        <v>18720</v>
      </c>
      <c r="U670" s="389">
        <f>T670/Q670</f>
        <v>0.15057915057915058</v>
      </c>
      <c r="V670" s="299">
        <f>ROUND(0.34*0.55*0.33,3)</f>
        <v>6.2E-2</v>
      </c>
      <c r="W670" s="299">
        <v>11.8</v>
      </c>
      <c r="X670" s="554">
        <f>O670/N670</f>
        <v>0.4</v>
      </c>
      <c r="Y670" s="299">
        <f t="shared" si="171"/>
        <v>2.4800000000000003E-2</v>
      </c>
      <c r="Z670" s="299">
        <f t="shared" si="172"/>
        <v>4.7200000000000006</v>
      </c>
      <c r="AA670" s="299"/>
      <c r="AB670" s="541">
        <v>0.17</v>
      </c>
      <c r="AC670" s="523">
        <f t="shared" si="165"/>
        <v>4.08</v>
      </c>
      <c r="AD670" s="499" t="s">
        <v>5707</v>
      </c>
      <c r="AE670" s="489" t="s">
        <v>1663</v>
      </c>
      <c r="AF670" s="489" t="s">
        <v>2541</v>
      </c>
      <c r="AG670" s="489" t="s">
        <v>1652</v>
      </c>
    </row>
    <row r="671" spans="1:33" s="292" customFormat="1" ht="20.100000000000001" hidden="1" customHeight="1" thickBot="1">
      <c r="A671" s="296"/>
      <c r="B671" s="631"/>
      <c r="C671" s="303" t="s">
        <v>1664</v>
      </c>
      <c r="D671" s="303"/>
      <c r="E671" s="290" t="s">
        <v>1646</v>
      </c>
      <c r="F671" s="290" t="s">
        <v>1665</v>
      </c>
      <c r="G671" s="305"/>
      <c r="H671" s="306" t="s">
        <v>5708</v>
      </c>
      <c r="I671" s="306" t="s">
        <v>1666</v>
      </c>
      <c r="J671" s="417" t="s">
        <v>1667</v>
      </c>
      <c r="K671" s="306" t="s">
        <v>269</v>
      </c>
      <c r="L671" s="306"/>
      <c r="M671" s="305"/>
      <c r="N671" s="296">
        <v>60</v>
      </c>
      <c r="O671" s="386">
        <v>24</v>
      </c>
      <c r="P671" s="520">
        <v>2825</v>
      </c>
      <c r="Q671" s="520">
        <f t="shared" si="173"/>
        <v>67800</v>
      </c>
      <c r="R671" s="550">
        <v>2400</v>
      </c>
      <c r="S671" s="388">
        <f>O671*R671</f>
        <v>57600</v>
      </c>
      <c r="T671" s="388">
        <f>Q671-S671</f>
        <v>10200</v>
      </c>
      <c r="U671" s="389">
        <f>T671/Q671</f>
        <v>0.15044247787610621</v>
      </c>
      <c r="V671" s="299">
        <f>ROUND(0.34*0.55*0.33,3)</f>
        <v>6.2E-2</v>
      </c>
      <c r="W671" s="299">
        <v>15.8</v>
      </c>
      <c r="X671" s="554">
        <f>O671/N671</f>
        <v>0.4</v>
      </c>
      <c r="Y671" s="299">
        <f t="shared" si="171"/>
        <v>2.4800000000000003E-2</v>
      </c>
      <c r="Z671" s="299">
        <f t="shared" si="172"/>
        <v>6.32</v>
      </c>
      <c r="AA671" s="299"/>
      <c r="AB671" s="541">
        <v>0.23</v>
      </c>
      <c r="AC671" s="523">
        <f t="shared" si="165"/>
        <v>5.52</v>
      </c>
      <c r="AD671" s="499" t="s">
        <v>5709</v>
      </c>
      <c r="AE671" s="489" t="s">
        <v>1668</v>
      </c>
      <c r="AF671" s="489"/>
      <c r="AG671" s="489" t="s">
        <v>1652</v>
      </c>
    </row>
    <row r="672" spans="1:33" s="292" customFormat="1" ht="20.100000000000001" hidden="1" customHeight="1" thickBot="1">
      <c r="A672" s="296"/>
      <c r="B672" s="631"/>
      <c r="C672" s="303" t="s">
        <v>1669</v>
      </c>
      <c r="D672" s="303"/>
      <c r="E672" s="290" t="s">
        <v>1646</v>
      </c>
      <c r="F672" s="290" t="s">
        <v>1670</v>
      </c>
      <c r="G672" s="305"/>
      <c r="H672" s="306" t="s">
        <v>5710</v>
      </c>
      <c r="I672" s="306" t="s">
        <v>1671</v>
      </c>
      <c r="J672" s="417" t="s">
        <v>1672</v>
      </c>
      <c r="K672" s="306" t="s">
        <v>558</v>
      </c>
      <c r="L672" s="306"/>
      <c r="M672" s="305"/>
      <c r="N672" s="296">
        <v>60</v>
      </c>
      <c r="O672" s="386"/>
      <c r="P672" s="520">
        <v>4145</v>
      </c>
      <c r="Q672" s="520">
        <f t="shared" si="173"/>
        <v>0</v>
      </c>
      <c r="R672" s="550">
        <v>3520</v>
      </c>
      <c r="S672" s="388">
        <f>O672*R672</f>
        <v>0</v>
      </c>
      <c r="T672" s="388">
        <f>Q672-S672</f>
        <v>0</v>
      </c>
      <c r="U672" s="389" t="e">
        <f>T672/Q672</f>
        <v>#DIV/0!</v>
      </c>
      <c r="V672" s="299">
        <f>ROUND(0.31*0.4*0.28,3)</f>
        <v>3.5000000000000003E-2</v>
      </c>
      <c r="W672" s="299">
        <v>7.5</v>
      </c>
      <c r="X672" s="554">
        <f>O672/N672</f>
        <v>0</v>
      </c>
      <c r="Y672" s="299">
        <f t="shared" si="171"/>
        <v>0</v>
      </c>
      <c r="Z672" s="299">
        <f t="shared" si="172"/>
        <v>0</v>
      </c>
      <c r="AA672" s="299"/>
      <c r="AB672" s="541">
        <v>0.1</v>
      </c>
      <c r="AC672" s="523">
        <f t="shared" si="165"/>
        <v>0</v>
      </c>
      <c r="AD672" s="499" t="s">
        <v>5711</v>
      </c>
      <c r="AE672" s="489" t="s">
        <v>1673</v>
      </c>
      <c r="AF672" s="489"/>
      <c r="AG672" s="489" t="s">
        <v>1652</v>
      </c>
    </row>
    <row r="673" spans="1:33" s="292" customFormat="1" ht="20.100000000000001" hidden="1" customHeight="1" thickBot="1">
      <c r="A673" s="296"/>
      <c r="B673" s="631"/>
      <c r="C673" s="767">
        <v>4560438578442</v>
      </c>
      <c r="D673" s="767"/>
      <c r="E673" s="290" t="s">
        <v>1674</v>
      </c>
      <c r="F673" s="290" t="s">
        <v>1675</v>
      </c>
      <c r="G673" s="305"/>
      <c r="H673" s="306" t="s">
        <v>1676</v>
      </c>
      <c r="I673" s="306" t="s">
        <v>1677</v>
      </c>
      <c r="J673" s="417" t="s">
        <v>1678</v>
      </c>
      <c r="K673" s="306" t="s">
        <v>1679</v>
      </c>
      <c r="L673" s="306"/>
      <c r="M673" s="296">
        <v>180</v>
      </c>
      <c r="N673" s="296"/>
      <c r="O673" s="386"/>
      <c r="P673" s="520">
        <v>461</v>
      </c>
      <c r="Q673" s="520">
        <f t="shared" si="173"/>
        <v>0</v>
      </c>
      <c r="R673" s="550">
        <v>392</v>
      </c>
      <c r="S673" s="388">
        <f t="shared" ref="S673:S699" si="174">O673*R673</f>
        <v>0</v>
      </c>
      <c r="T673" s="388">
        <f t="shared" ref="T673:T699" si="175">Q673-S673</f>
        <v>0</v>
      </c>
      <c r="U673" s="389" t="e">
        <f t="shared" ref="U673:U699" si="176">T673/Q673</f>
        <v>#DIV/0!</v>
      </c>
      <c r="V673" s="299">
        <f>ROUND(0.31*0.41*0.175,3)</f>
        <v>2.1999999999999999E-2</v>
      </c>
      <c r="W673" s="299">
        <v>5.15</v>
      </c>
      <c r="X673" s="554">
        <v>1</v>
      </c>
      <c r="Y673" s="299">
        <f t="shared" ref="Y673:Y685" si="177">V673*X673</f>
        <v>2.1999999999999999E-2</v>
      </c>
      <c r="Z673" s="299">
        <f t="shared" ref="Z673:Z685" si="178">W673*X673</f>
        <v>5.15</v>
      </c>
      <c r="AA673" s="299"/>
      <c r="AB673" s="541">
        <v>2.1999999999999999E-2</v>
      </c>
      <c r="AC673" s="523">
        <f t="shared" si="165"/>
        <v>0</v>
      </c>
      <c r="AD673" s="499" t="s">
        <v>5712</v>
      </c>
      <c r="AE673" s="489" t="s">
        <v>1680</v>
      </c>
      <c r="AF673" s="489" t="s">
        <v>1674</v>
      </c>
      <c r="AG673" s="489" t="s">
        <v>1681</v>
      </c>
    </row>
    <row r="674" spans="1:33" s="292" customFormat="1" ht="20.100000000000001" hidden="1" customHeight="1" thickBot="1">
      <c r="A674" s="296"/>
      <c r="B674" s="631"/>
      <c r="C674" s="768">
        <v>4560438577919</v>
      </c>
      <c r="D674" s="768"/>
      <c r="E674" s="290" t="s">
        <v>1674</v>
      </c>
      <c r="F674" s="290" t="s">
        <v>3279</v>
      </c>
      <c r="G674" s="305"/>
      <c r="H674" s="306" t="s">
        <v>1682</v>
      </c>
      <c r="I674" s="306" t="s">
        <v>1683</v>
      </c>
      <c r="J674" s="417" t="s">
        <v>1684</v>
      </c>
      <c r="K674" s="306" t="s">
        <v>269</v>
      </c>
      <c r="L674" s="306"/>
      <c r="M674" s="296">
        <v>48</v>
      </c>
      <c r="N674" s="296"/>
      <c r="O674" s="386"/>
      <c r="P674" s="520">
        <v>1729</v>
      </c>
      <c r="Q674" s="520">
        <f t="shared" si="173"/>
        <v>0</v>
      </c>
      <c r="R674" s="550">
        <v>1470</v>
      </c>
      <c r="S674" s="388">
        <f t="shared" si="174"/>
        <v>0</v>
      </c>
      <c r="T674" s="388">
        <f t="shared" si="175"/>
        <v>0</v>
      </c>
      <c r="U674" s="389" t="e">
        <f t="shared" si="176"/>
        <v>#DIV/0!</v>
      </c>
      <c r="V674" s="299">
        <f>ROUND(0.375*0.56*0.22,3)</f>
        <v>4.5999999999999999E-2</v>
      </c>
      <c r="W674" s="299">
        <v>14.15</v>
      </c>
      <c r="X674" s="554">
        <v>1</v>
      </c>
      <c r="Y674" s="299">
        <f t="shared" si="177"/>
        <v>4.5999999999999999E-2</v>
      </c>
      <c r="Z674" s="299">
        <f t="shared" si="178"/>
        <v>14.15</v>
      </c>
      <c r="AA674" s="299"/>
      <c r="AB674" s="541">
        <v>0.26900000000000002</v>
      </c>
      <c r="AC674" s="523">
        <f t="shared" si="165"/>
        <v>0</v>
      </c>
      <c r="AD674" s="499" t="s">
        <v>5713</v>
      </c>
      <c r="AE674" s="489" t="s">
        <v>1685</v>
      </c>
      <c r="AF674" s="489"/>
      <c r="AG674" s="489" t="s">
        <v>1686</v>
      </c>
    </row>
    <row r="675" spans="1:33" s="292" customFormat="1" ht="20.100000000000001" hidden="1" customHeight="1" thickBot="1">
      <c r="A675" s="296"/>
      <c r="B675" s="631"/>
      <c r="C675" s="768">
        <v>4560438577933</v>
      </c>
      <c r="D675" s="768"/>
      <c r="E675" s="290" t="s">
        <v>1674</v>
      </c>
      <c r="F675" s="290" t="s">
        <v>1687</v>
      </c>
      <c r="G675" s="305"/>
      <c r="H675" s="306" t="s">
        <v>1688</v>
      </c>
      <c r="I675" s="306" t="s">
        <v>1689</v>
      </c>
      <c r="J675" s="417" t="s">
        <v>1690</v>
      </c>
      <c r="K675" s="306" t="s">
        <v>1057</v>
      </c>
      <c r="L675" s="306"/>
      <c r="M675" s="296">
        <v>30</v>
      </c>
      <c r="N675" s="296"/>
      <c r="O675" s="386"/>
      <c r="P675" s="520">
        <v>1176</v>
      </c>
      <c r="Q675" s="520">
        <f t="shared" si="173"/>
        <v>0</v>
      </c>
      <c r="R675" s="550">
        <v>1000</v>
      </c>
      <c r="S675" s="388">
        <f t="shared" si="174"/>
        <v>0</v>
      </c>
      <c r="T675" s="388">
        <f t="shared" si="175"/>
        <v>0</v>
      </c>
      <c r="U675" s="389" t="e">
        <f t="shared" si="176"/>
        <v>#DIV/0!</v>
      </c>
      <c r="V675" s="299">
        <f>ROUND(0.375*0.43*0.19,3)</f>
        <v>3.1E-2</v>
      </c>
      <c r="W675" s="299">
        <v>12.15</v>
      </c>
      <c r="X675" s="554">
        <f t="shared" ref="X675:X681" si="179">O675/M675</f>
        <v>0</v>
      </c>
      <c r="Y675" s="299">
        <f t="shared" si="177"/>
        <v>0</v>
      </c>
      <c r="Z675" s="299">
        <f t="shared" si="178"/>
        <v>0</v>
      </c>
      <c r="AA675" s="299"/>
      <c r="AB675" s="541">
        <v>0.378</v>
      </c>
      <c r="AC675" s="523">
        <f t="shared" si="165"/>
        <v>0</v>
      </c>
      <c r="AD675" s="499" t="s">
        <v>4284</v>
      </c>
      <c r="AE675" s="489" t="s">
        <v>1691</v>
      </c>
      <c r="AF675" s="489" t="s">
        <v>1674</v>
      </c>
      <c r="AG675" s="489" t="s">
        <v>1692</v>
      </c>
    </row>
    <row r="676" spans="1:33" s="292" customFormat="1" ht="20.100000000000001" hidden="1" customHeight="1" thickBot="1">
      <c r="A676" s="296"/>
      <c r="B676" s="631"/>
      <c r="C676" s="768">
        <v>4560438577926</v>
      </c>
      <c r="D676" s="768"/>
      <c r="E676" s="290" t="s">
        <v>1674</v>
      </c>
      <c r="F676" s="290" t="s">
        <v>1693</v>
      </c>
      <c r="G676" s="305"/>
      <c r="H676" s="306" t="s">
        <v>1694</v>
      </c>
      <c r="I676" s="306" t="s">
        <v>1695</v>
      </c>
      <c r="J676" s="417" t="s">
        <v>1696</v>
      </c>
      <c r="K676" s="306" t="s">
        <v>753</v>
      </c>
      <c r="L676" s="306"/>
      <c r="M676" s="296">
        <v>48</v>
      </c>
      <c r="N676" s="296"/>
      <c r="O676" s="386"/>
      <c r="P676" s="520">
        <v>1976</v>
      </c>
      <c r="Q676" s="520">
        <f t="shared" si="173"/>
        <v>0</v>
      </c>
      <c r="R676" s="550">
        <v>1680</v>
      </c>
      <c r="S676" s="388">
        <f t="shared" si="174"/>
        <v>0</v>
      </c>
      <c r="T676" s="388">
        <f t="shared" si="175"/>
        <v>0</v>
      </c>
      <c r="U676" s="389" t="e">
        <f t="shared" si="176"/>
        <v>#DIV/0!</v>
      </c>
      <c r="V676" s="299">
        <f>ROUND(0.39*0.505*0.15,3)</f>
        <v>0.03</v>
      </c>
      <c r="W676" s="299">
        <v>10.45</v>
      </c>
      <c r="X676" s="554">
        <f t="shared" si="179"/>
        <v>0</v>
      </c>
      <c r="Y676" s="299">
        <f t="shared" si="177"/>
        <v>0</v>
      </c>
      <c r="Z676" s="299">
        <f t="shared" si="178"/>
        <v>0</v>
      </c>
      <c r="AA676" s="299"/>
      <c r="AB676" s="541">
        <v>0.19800000000000001</v>
      </c>
      <c r="AC676" s="523">
        <f t="shared" si="165"/>
        <v>0</v>
      </c>
      <c r="AD676" s="499" t="s">
        <v>5714</v>
      </c>
      <c r="AE676" s="489" t="s">
        <v>1697</v>
      </c>
      <c r="AF676" s="489" t="s">
        <v>1674</v>
      </c>
      <c r="AG676" s="489" t="s">
        <v>1686</v>
      </c>
    </row>
    <row r="677" spans="1:33" s="292" customFormat="1" ht="18.75" hidden="1" customHeight="1" thickBot="1">
      <c r="A677" s="296"/>
      <c r="B677" s="631"/>
      <c r="C677" s="768">
        <v>4560438578275</v>
      </c>
      <c r="D677" s="768"/>
      <c r="E677" s="290" t="s">
        <v>1674</v>
      </c>
      <c r="F677" s="290" t="s">
        <v>1698</v>
      </c>
      <c r="G677" s="305"/>
      <c r="H677" s="306" t="s">
        <v>1699</v>
      </c>
      <c r="I677" s="306" t="s">
        <v>3082</v>
      </c>
      <c r="J677" s="417" t="s">
        <v>3083</v>
      </c>
      <c r="K677" s="306" t="s">
        <v>1700</v>
      </c>
      <c r="L677" s="306"/>
      <c r="M677" s="296">
        <v>10</v>
      </c>
      <c r="N677" s="296"/>
      <c r="O677" s="386"/>
      <c r="P677" s="520">
        <v>5270</v>
      </c>
      <c r="Q677" s="520">
        <f t="shared" si="173"/>
        <v>0</v>
      </c>
      <c r="R677" s="550">
        <v>4480</v>
      </c>
      <c r="S677" s="388">
        <f t="shared" si="174"/>
        <v>0</v>
      </c>
      <c r="T677" s="388">
        <f t="shared" si="175"/>
        <v>0</v>
      </c>
      <c r="U677" s="389" t="e">
        <f t="shared" si="176"/>
        <v>#DIV/0!</v>
      </c>
      <c r="V677" s="299">
        <f>ROUND(0.455*0.455*0.265,3)</f>
        <v>5.5E-2</v>
      </c>
      <c r="W677" s="299">
        <v>13.05</v>
      </c>
      <c r="X677" s="554">
        <f>O677/M677</f>
        <v>0</v>
      </c>
      <c r="Y677" s="299">
        <f t="shared" si="177"/>
        <v>0</v>
      </c>
      <c r="Z677" s="299">
        <f t="shared" si="178"/>
        <v>0</v>
      </c>
      <c r="AA677" s="299"/>
      <c r="AB677" s="541">
        <v>1.2</v>
      </c>
      <c r="AC677" s="523">
        <v>12.55</v>
      </c>
      <c r="AD677" s="499"/>
      <c r="AE677" s="489" t="s">
        <v>1701</v>
      </c>
      <c r="AF677" s="489"/>
      <c r="AG677" s="489" t="s">
        <v>1702</v>
      </c>
    </row>
    <row r="678" spans="1:33" s="292" customFormat="1" ht="20.100000000000001" hidden="1" customHeight="1" thickBot="1">
      <c r="A678" s="296"/>
      <c r="B678" s="631"/>
      <c r="C678" s="304">
        <v>4560438576547</v>
      </c>
      <c r="D678" s="304"/>
      <c r="E678" s="290" t="s">
        <v>1674</v>
      </c>
      <c r="F678" s="290" t="s">
        <v>1703</v>
      </c>
      <c r="G678" s="305"/>
      <c r="H678" s="306" t="s">
        <v>1704</v>
      </c>
      <c r="I678" s="306" t="s">
        <v>1705</v>
      </c>
      <c r="J678" s="417" t="s">
        <v>1706</v>
      </c>
      <c r="K678" s="306" t="s">
        <v>1057</v>
      </c>
      <c r="L678" s="306"/>
      <c r="M678" s="296">
        <v>24</v>
      </c>
      <c r="N678" s="296"/>
      <c r="O678" s="386"/>
      <c r="P678" s="520">
        <v>800</v>
      </c>
      <c r="Q678" s="520">
        <f t="shared" si="173"/>
        <v>0</v>
      </c>
      <c r="R678" s="550">
        <v>680</v>
      </c>
      <c r="S678" s="388">
        <f t="shared" si="174"/>
        <v>0</v>
      </c>
      <c r="T678" s="388">
        <f t="shared" si="175"/>
        <v>0</v>
      </c>
      <c r="U678" s="389" t="e">
        <f t="shared" si="176"/>
        <v>#DIV/0!</v>
      </c>
      <c r="V678" s="299">
        <f>ROUND(0.255*0.5*0.17,3)</f>
        <v>2.1999999999999999E-2</v>
      </c>
      <c r="W678" s="299">
        <v>8.6</v>
      </c>
      <c r="X678" s="554">
        <f>O678/M678</f>
        <v>0</v>
      </c>
      <c r="Y678" s="299">
        <f t="shared" si="177"/>
        <v>0</v>
      </c>
      <c r="Z678" s="299">
        <f t="shared" si="178"/>
        <v>0</v>
      </c>
      <c r="AA678" s="299"/>
      <c r="AB678" s="541">
        <v>0.32</v>
      </c>
      <c r="AC678" s="523">
        <f>ROUND(O678*AB678,3)</f>
        <v>0</v>
      </c>
      <c r="AD678" s="499" t="s">
        <v>5715</v>
      </c>
      <c r="AE678" s="489" t="s">
        <v>1707</v>
      </c>
      <c r="AF678" s="489"/>
      <c r="AG678" s="489" t="s">
        <v>1708</v>
      </c>
    </row>
    <row r="679" spans="1:33" s="292" customFormat="1" ht="20.100000000000001" hidden="1" customHeight="1" thickBot="1">
      <c r="A679" s="296"/>
      <c r="B679" s="631"/>
      <c r="C679" s="304">
        <v>4560438576639</v>
      </c>
      <c r="D679" s="304"/>
      <c r="E679" s="290" t="s">
        <v>1674</v>
      </c>
      <c r="F679" s="290" t="s">
        <v>1709</v>
      </c>
      <c r="G679" s="305"/>
      <c r="H679" s="306" t="s">
        <v>1710</v>
      </c>
      <c r="I679" s="306" t="s">
        <v>1711</v>
      </c>
      <c r="J679" s="417" t="s">
        <v>1712</v>
      </c>
      <c r="K679" s="306" t="s">
        <v>1057</v>
      </c>
      <c r="L679" s="306"/>
      <c r="M679" s="296">
        <v>24</v>
      </c>
      <c r="N679" s="296"/>
      <c r="O679" s="386"/>
      <c r="P679" s="520">
        <v>800</v>
      </c>
      <c r="Q679" s="520">
        <f t="shared" si="173"/>
        <v>0</v>
      </c>
      <c r="R679" s="550">
        <v>680</v>
      </c>
      <c r="S679" s="388">
        <f t="shared" si="174"/>
        <v>0</v>
      </c>
      <c r="T679" s="388">
        <f t="shared" si="175"/>
        <v>0</v>
      </c>
      <c r="U679" s="389" t="e">
        <f t="shared" si="176"/>
        <v>#DIV/0!</v>
      </c>
      <c r="V679" s="299">
        <f>ROUND(0.255*0.5*0.17,3)</f>
        <v>2.1999999999999999E-2</v>
      </c>
      <c r="W679" s="299">
        <v>8.6</v>
      </c>
      <c r="X679" s="554">
        <f t="shared" si="179"/>
        <v>0</v>
      </c>
      <c r="Y679" s="299">
        <f t="shared" si="177"/>
        <v>0</v>
      </c>
      <c r="Z679" s="299">
        <f t="shared" si="178"/>
        <v>0</v>
      </c>
      <c r="AA679" s="299"/>
      <c r="AB679" s="541">
        <v>0.32</v>
      </c>
      <c r="AC679" s="523">
        <f>ROUND(O679*AB679,3)</f>
        <v>0</v>
      </c>
      <c r="AD679" s="499" t="s">
        <v>5716</v>
      </c>
      <c r="AE679" s="489" t="s">
        <v>1707</v>
      </c>
      <c r="AF679" s="489"/>
      <c r="AG679" s="489" t="s">
        <v>1708</v>
      </c>
    </row>
    <row r="680" spans="1:33" s="292" customFormat="1" ht="20.100000000000001" hidden="1" customHeight="1" thickBot="1">
      <c r="A680" s="296"/>
      <c r="B680" s="631"/>
      <c r="C680" s="304">
        <v>4560438576554</v>
      </c>
      <c r="D680" s="304"/>
      <c r="E680" s="290" t="s">
        <v>1674</v>
      </c>
      <c r="F680" s="290" t="s">
        <v>1713</v>
      </c>
      <c r="G680" s="305"/>
      <c r="H680" s="306" t="s">
        <v>1714</v>
      </c>
      <c r="I680" s="306" t="s">
        <v>1715</v>
      </c>
      <c r="J680" s="417" t="s">
        <v>1716</v>
      </c>
      <c r="K680" s="306" t="s">
        <v>1057</v>
      </c>
      <c r="L680" s="306"/>
      <c r="M680" s="296">
        <v>24</v>
      </c>
      <c r="N680" s="296"/>
      <c r="O680" s="386">
        <v>96</v>
      </c>
      <c r="P680" s="520">
        <v>800</v>
      </c>
      <c r="Q680" s="520">
        <f t="shared" si="173"/>
        <v>76800</v>
      </c>
      <c r="R680" s="550">
        <v>680</v>
      </c>
      <c r="S680" s="388">
        <f t="shared" si="174"/>
        <v>65280</v>
      </c>
      <c r="T680" s="388">
        <f t="shared" si="175"/>
        <v>11520</v>
      </c>
      <c r="U680" s="389">
        <f t="shared" si="176"/>
        <v>0.15</v>
      </c>
      <c r="V680" s="299">
        <f>ROUND(0.255*0.5*0.17,3)</f>
        <v>2.1999999999999999E-2</v>
      </c>
      <c r="W680" s="299">
        <v>8.6</v>
      </c>
      <c r="X680" s="554">
        <f t="shared" si="179"/>
        <v>4</v>
      </c>
      <c r="Y680" s="299">
        <f t="shared" si="177"/>
        <v>8.7999999999999995E-2</v>
      </c>
      <c r="Z680" s="299">
        <f t="shared" si="178"/>
        <v>34.4</v>
      </c>
      <c r="AA680" s="299"/>
      <c r="AB680" s="541">
        <v>0.32</v>
      </c>
      <c r="AC680" s="523">
        <f>ROUND(O680*AB680,3)</f>
        <v>30.72</v>
      </c>
      <c r="AD680" s="499" t="s">
        <v>5717</v>
      </c>
      <c r="AE680" s="489" t="s">
        <v>1707</v>
      </c>
      <c r="AF680" s="489"/>
      <c r="AG680" s="489" t="s">
        <v>1708</v>
      </c>
    </row>
    <row r="681" spans="1:33" s="292" customFormat="1" ht="20.100000000000001" hidden="1" customHeight="1" thickBot="1">
      <c r="A681" s="296"/>
      <c r="B681" s="631"/>
      <c r="C681" s="304">
        <v>4560438576530</v>
      </c>
      <c r="D681" s="304"/>
      <c r="E681" s="290" t="s">
        <v>1674</v>
      </c>
      <c r="F681" s="290" t="s">
        <v>1717</v>
      </c>
      <c r="G681" s="305"/>
      <c r="H681" s="306" t="s">
        <v>1718</v>
      </c>
      <c r="I681" s="306" t="s">
        <v>1719</v>
      </c>
      <c r="J681" s="417" t="s">
        <v>1720</v>
      </c>
      <c r="K681" s="306" t="s">
        <v>1057</v>
      </c>
      <c r="L681" s="306"/>
      <c r="M681" s="296">
        <v>24</v>
      </c>
      <c r="N681" s="296"/>
      <c r="O681" s="386">
        <v>96</v>
      </c>
      <c r="P681" s="520">
        <v>800</v>
      </c>
      <c r="Q681" s="520">
        <f t="shared" si="173"/>
        <v>76800</v>
      </c>
      <c r="R681" s="550">
        <v>680</v>
      </c>
      <c r="S681" s="388">
        <f t="shared" si="174"/>
        <v>65280</v>
      </c>
      <c r="T681" s="388">
        <f t="shared" si="175"/>
        <v>11520</v>
      </c>
      <c r="U681" s="389">
        <f t="shared" si="176"/>
        <v>0.15</v>
      </c>
      <c r="V681" s="299">
        <f>ROUND(0.255*0.5*0.17,3)</f>
        <v>2.1999999999999999E-2</v>
      </c>
      <c r="W681" s="299">
        <v>8.6</v>
      </c>
      <c r="X681" s="554">
        <f t="shared" si="179"/>
        <v>4</v>
      </c>
      <c r="Y681" s="299">
        <f t="shared" si="177"/>
        <v>8.7999999999999995E-2</v>
      </c>
      <c r="Z681" s="299">
        <f t="shared" si="178"/>
        <v>34.4</v>
      </c>
      <c r="AA681" s="299"/>
      <c r="AB681" s="541">
        <v>0.32</v>
      </c>
      <c r="AC681" s="523">
        <f>ROUND(O681*AB681,3)</f>
        <v>30.72</v>
      </c>
      <c r="AD681" s="499" t="s">
        <v>5718</v>
      </c>
      <c r="AE681" s="489" t="s">
        <v>1707</v>
      </c>
      <c r="AF681" s="489"/>
      <c r="AG681" s="489" t="s">
        <v>1708</v>
      </c>
    </row>
    <row r="682" spans="1:33" s="292" customFormat="1" ht="20.100000000000001" hidden="1" customHeight="1" thickBot="1">
      <c r="A682" s="296"/>
      <c r="B682" s="631"/>
      <c r="C682" s="304">
        <v>4560438576455</v>
      </c>
      <c r="D682" s="304"/>
      <c r="E682" s="290" t="s">
        <v>1674</v>
      </c>
      <c r="F682" s="290" t="s">
        <v>1721</v>
      </c>
      <c r="G682" s="305"/>
      <c r="H682" s="306" t="s">
        <v>1722</v>
      </c>
      <c r="I682" s="306" t="s">
        <v>1723</v>
      </c>
      <c r="J682" s="417" t="s">
        <v>1724</v>
      </c>
      <c r="K682" s="306" t="s">
        <v>269</v>
      </c>
      <c r="L682" s="306"/>
      <c r="M682" s="296">
        <v>48</v>
      </c>
      <c r="N682" s="296"/>
      <c r="O682" s="386"/>
      <c r="P682" s="520">
        <v>6000</v>
      </c>
      <c r="Q682" s="520">
        <f t="shared" si="173"/>
        <v>0</v>
      </c>
      <c r="R682" s="550">
        <v>5100</v>
      </c>
      <c r="S682" s="388">
        <f t="shared" si="174"/>
        <v>0</v>
      </c>
      <c r="T682" s="388">
        <f t="shared" si="175"/>
        <v>0</v>
      </c>
      <c r="U682" s="389" t="e">
        <f t="shared" si="176"/>
        <v>#DIV/0!</v>
      </c>
      <c r="V682" s="299"/>
      <c r="W682" s="299"/>
      <c r="X682" s="554"/>
      <c r="Y682" s="299">
        <f t="shared" si="177"/>
        <v>0</v>
      </c>
      <c r="Z682" s="299">
        <f t="shared" si="178"/>
        <v>0</v>
      </c>
      <c r="AA682" s="299"/>
      <c r="AB682" s="541">
        <v>0.26400000000000001</v>
      </c>
      <c r="AC682" s="523">
        <f t="shared" si="165"/>
        <v>0</v>
      </c>
      <c r="AD682" s="499" t="s">
        <v>5719</v>
      </c>
      <c r="AE682" s="489" t="s">
        <v>1725</v>
      </c>
      <c r="AF682" s="489"/>
      <c r="AG682" s="489" t="s">
        <v>1686</v>
      </c>
    </row>
    <row r="683" spans="1:33" s="292" customFormat="1" ht="20.100000000000001" hidden="1" customHeight="1" thickBot="1">
      <c r="A683" s="296"/>
      <c r="B683" s="631"/>
      <c r="C683" s="304">
        <v>4560438576462</v>
      </c>
      <c r="D683" s="304"/>
      <c r="E683" s="290" t="s">
        <v>1674</v>
      </c>
      <c r="F683" s="290" t="s">
        <v>1726</v>
      </c>
      <c r="G683" s="305"/>
      <c r="H683" s="306" t="s">
        <v>5720</v>
      </c>
      <c r="I683" s="306" t="s">
        <v>1727</v>
      </c>
      <c r="J683" s="417" t="s">
        <v>1728</v>
      </c>
      <c r="K683" s="306" t="s">
        <v>1246</v>
      </c>
      <c r="L683" s="306"/>
      <c r="M683" s="296">
        <v>48</v>
      </c>
      <c r="N683" s="296"/>
      <c r="O683" s="386"/>
      <c r="P683" s="520">
        <v>7694</v>
      </c>
      <c r="Q683" s="520">
        <f t="shared" si="173"/>
        <v>0</v>
      </c>
      <c r="R683" s="550">
        <v>6540</v>
      </c>
      <c r="S683" s="388">
        <f t="shared" si="174"/>
        <v>0</v>
      </c>
      <c r="T683" s="388">
        <f t="shared" si="175"/>
        <v>0</v>
      </c>
      <c r="U683" s="389" t="e">
        <f t="shared" si="176"/>
        <v>#DIV/0!</v>
      </c>
      <c r="V683" s="299"/>
      <c r="W683" s="299"/>
      <c r="X683" s="554"/>
      <c r="Y683" s="299">
        <f t="shared" si="177"/>
        <v>0</v>
      </c>
      <c r="Z683" s="299">
        <f t="shared" si="178"/>
        <v>0</v>
      </c>
      <c r="AA683" s="299"/>
      <c r="AB683" s="541">
        <v>0.21199999999999999</v>
      </c>
      <c r="AC683" s="523">
        <f t="shared" si="165"/>
        <v>0</v>
      </c>
      <c r="AD683" s="499" t="s">
        <v>5721</v>
      </c>
      <c r="AE683" s="489" t="s">
        <v>1729</v>
      </c>
      <c r="AF683" s="489"/>
      <c r="AG683" s="489" t="s">
        <v>1686</v>
      </c>
    </row>
    <row r="684" spans="1:33" s="292" customFormat="1" ht="20.100000000000001" hidden="1" customHeight="1" thickBot="1">
      <c r="A684" s="296"/>
      <c r="B684" s="631"/>
      <c r="C684" s="304">
        <v>4560438576479</v>
      </c>
      <c r="D684" s="304"/>
      <c r="E684" s="290" t="s">
        <v>1674</v>
      </c>
      <c r="F684" s="290" t="s">
        <v>1730</v>
      </c>
      <c r="G684" s="305"/>
      <c r="H684" s="306" t="s">
        <v>5722</v>
      </c>
      <c r="I684" s="306" t="s">
        <v>1731</v>
      </c>
      <c r="J684" s="417" t="s">
        <v>1732</v>
      </c>
      <c r="K684" s="306" t="s">
        <v>753</v>
      </c>
      <c r="L684" s="306"/>
      <c r="M684" s="296">
        <v>48</v>
      </c>
      <c r="N684" s="296"/>
      <c r="O684" s="386"/>
      <c r="P684" s="520">
        <v>9811</v>
      </c>
      <c r="Q684" s="520">
        <f t="shared" si="173"/>
        <v>0</v>
      </c>
      <c r="R684" s="550">
        <v>8340</v>
      </c>
      <c r="S684" s="388">
        <f t="shared" si="174"/>
        <v>0</v>
      </c>
      <c r="T684" s="388">
        <f t="shared" si="175"/>
        <v>0</v>
      </c>
      <c r="U684" s="389" t="e">
        <f t="shared" si="176"/>
        <v>#DIV/0!</v>
      </c>
      <c r="V684" s="299">
        <f>ROUND(0.27*0.355*0.255,3)</f>
        <v>2.4E-2</v>
      </c>
      <c r="W684" s="299">
        <v>4.25</v>
      </c>
      <c r="X684" s="554">
        <v>1</v>
      </c>
      <c r="Y684" s="299">
        <f t="shared" si="177"/>
        <v>2.4E-2</v>
      </c>
      <c r="Z684" s="299">
        <f t="shared" si="178"/>
        <v>4.25</v>
      </c>
      <c r="AA684" s="299"/>
      <c r="AB684" s="541">
        <v>0.20599999999999999</v>
      </c>
      <c r="AC684" s="523">
        <f t="shared" si="165"/>
        <v>0</v>
      </c>
      <c r="AD684" s="499" t="s">
        <v>5723</v>
      </c>
      <c r="AE684" s="489" t="s">
        <v>1697</v>
      </c>
      <c r="AF684" s="489" t="s">
        <v>1674</v>
      </c>
      <c r="AG684" s="489" t="s">
        <v>1686</v>
      </c>
    </row>
    <row r="685" spans="1:33" s="292" customFormat="1" ht="20.100000000000001" hidden="1" customHeight="1" thickBot="1">
      <c r="A685" s="296"/>
      <c r="B685" s="631"/>
      <c r="C685" s="304">
        <v>4560438578699</v>
      </c>
      <c r="D685" s="304"/>
      <c r="E685" s="290" t="s">
        <v>1674</v>
      </c>
      <c r="F685" s="290" t="s">
        <v>1733</v>
      </c>
      <c r="G685" s="305"/>
      <c r="H685" s="306" t="s">
        <v>5724</v>
      </c>
      <c r="I685" s="306" t="s">
        <v>3084</v>
      </c>
      <c r="J685" s="417" t="s">
        <v>3085</v>
      </c>
      <c r="K685" s="306" t="s">
        <v>1734</v>
      </c>
      <c r="L685" s="306"/>
      <c r="M685" s="296">
        <v>10</v>
      </c>
      <c r="N685" s="296"/>
      <c r="O685" s="386"/>
      <c r="P685" s="520">
        <v>21120</v>
      </c>
      <c r="Q685" s="520">
        <f t="shared" si="173"/>
        <v>0</v>
      </c>
      <c r="R685" s="550">
        <v>17940</v>
      </c>
      <c r="S685" s="388">
        <f t="shared" si="174"/>
        <v>0</v>
      </c>
      <c r="T685" s="388">
        <f t="shared" si="175"/>
        <v>0</v>
      </c>
      <c r="U685" s="389" t="e">
        <f t="shared" si="176"/>
        <v>#DIV/0!</v>
      </c>
      <c r="V685" s="299">
        <f>ROUND(0.435*0.48*0.23,3)</f>
        <v>4.8000000000000001E-2</v>
      </c>
      <c r="W685" s="299">
        <v>10.7</v>
      </c>
      <c r="X685" s="554">
        <v>1</v>
      </c>
      <c r="Y685" s="299">
        <f t="shared" si="177"/>
        <v>4.8000000000000001E-2</v>
      </c>
      <c r="Z685" s="299">
        <f t="shared" si="178"/>
        <v>10.7</v>
      </c>
      <c r="AA685" s="299"/>
      <c r="AB685" s="541">
        <v>0.68200000000000005</v>
      </c>
      <c r="AC685" s="523">
        <f t="shared" si="165"/>
        <v>0</v>
      </c>
      <c r="AD685" s="499"/>
      <c r="AE685" s="489" t="s">
        <v>1735</v>
      </c>
      <c r="AF685" s="489"/>
      <c r="AG685" s="489" t="s">
        <v>1686</v>
      </c>
    </row>
    <row r="686" spans="1:33" s="292" customFormat="1" ht="20.100000000000001" hidden="1" customHeight="1" thickBot="1">
      <c r="A686" s="296"/>
      <c r="B686" s="631"/>
      <c r="C686" s="304">
        <v>4560438579340</v>
      </c>
      <c r="D686" s="304"/>
      <c r="E686" s="290" t="s">
        <v>1674</v>
      </c>
      <c r="F686" s="290"/>
      <c r="G686" s="305"/>
      <c r="H686" s="306" t="s">
        <v>1736</v>
      </c>
      <c r="I686" s="716"/>
      <c r="J686" s="754"/>
      <c r="K686" s="306"/>
      <c r="L686" s="306"/>
      <c r="M686" s="296"/>
      <c r="N686" s="296"/>
      <c r="O686" s="386"/>
      <c r="P686" s="520">
        <v>2059</v>
      </c>
      <c r="Q686" s="520">
        <f t="shared" si="173"/>
        <v>0</v>
      </c>
      <c r="R686" s="550">
        <v>1750</v>
      </c>
      <c r="S686" s="388">
        <f t="shared" si="174"/>
        <v>0</v>
      </c>
      <c r="T686" s="388">
        <f>Q686-S686</f>
        <v>0</v>
      </c>
      <c r="U686" s="389" t="e">
        <f>T686/Q686</f>
        <v>#DIV/0!</v>
      </c>
      <c r="V686" s="299"/>
      <c r="W686" s="299"/>
      <c r="X686" s="554"/>
      <c r="Y686" s="299"/>
      <c r="Z686" s="299"/>
      <c r="AA686" s="299"/>
      <c r="AB686" s="541"/>
      <c r="AC686" s="523">
        <f t="shared" si="165"/>
        <v>0</v>
      </c>
      <c r="AD686" s="499"/>
      <c r="AE686" s="489"/>
      <c r="AF686" s="489"/>
      <c r="AG686" s="489"/>
    </row>
    <row r="687" spans="1:33" s="292" customFormat="1" ht="20.100000000000001" hidden="1" customHeight="1" thickBot="1">
      <c r="A687" s="296"/>
      <c r="B687" s="631"/>
      <c r="C687" s="304"/>
      <c r="D687" s="304"/>
      <c r="E687" s="290" t="s">
        <v>1674</v>
      </c>
      <c r="F687" s="302"/>
      <c r="G687" s="497"/>
      <c r="H687" s="259" t="s">
        <v>1737</v>
      </c>
      <c r="I687" s="259"/>
      <c r="J687" s="343"/>
      <c r="K687" s="306"/>
      <c r="L687" s="306"/>
      <c r="M687" s="296"/>
      <c r="N687" s="296"/>
      <c r="O687" s="386"/>
      <c r="P687" s="520">
        <v>18588</v>
      </c>
      <c r="Q687" s="520">
        <f t="shared" si="173"/>
        <v>0</v>
      </c>
      <c r="R687" s="550">
        <v>15800</v>
      </c>
      <c r="S687" s="388">
        <f t="shared" si="174"/>
        <v>0</v>
      </c>
      <c r="T687" s="388">
        <f>Q687-S687</f>
        <v>0</v>
      </c>
      <c r="U687" s="389" t="e">
        <f>T687/Q687</f>
        <v>#DIV/0!</v>
      </c>
      <c r="V687" s="299"/>
      <c r="W687" s="299"/>
      <c r="X687" s="554"/>
      <c r="Y687" s="299"/>
      <c r="Z687" s="299"/>
      <c r="AA687" s="299"/>
      <c r="AB687" s="541"/>
      <c r="AC687" s="523">
        <f t="shared" si="165"/>
        <v>0</v>
      </c>
      <c r="AD687" s="499"/>
      <c r="AE687" s="489"/>
      <c r="AF687" s="489"/>
      <c r="AG687" s="489"/>
    </row>
    <row r="688" spans="1:33" s="292" customFormat="1" ht="20.100000000000001" hidden="1" customHeight="1" thickBot="1">
      <c r="A688" s="296"/>
      <c r="B688" s="631"/>
      <c r="C688" s="304">
        <v>4560438579340</v>
      </c>
      <c r="D688" s="304"/>
      <c r="E688" s="290" t="s">
        <v>1674</v>
      </c>
      <c r="F688" s="302"/>
      <c r="G688" s="497"/>
      <c r="H688" s="259" t="s">
        <v>3329</v>
      </c>
      <c r="I688" s="259" t="s">
        <v>3329</v>
      </c>
      <c r="J688" s="343" t="s">
        <v>3345</v>
      </c>
      <c r="K688" s="306" t="s">
        <v>848</v>
      </c>
      <c r="L688" s="306"/>
      <c r="M688" s="296">
        <v>48</v>
      </c>
      <c r="N688" s="296"/>
      <c r="O688" s="386"/>
      <c r="P688" s="520">
        <v>1824</v>
      </c>
      <c r="Q688" s="520">
        <f t="shared" si="173"/>
        <v>0</v>
      </c>
      <c r="R688" s="550">
        <v>1680</v>
      </c>
      <c r="S688" s="388">
        <f t="shared" si="174"/>
        <v>0</v>
      </c>
      <c r="T688" s="388">
        <f>Q688-S688</f>
        <v>0</v>
      </c>
      <c r="U688" s="389" t="e">
        <f>T688/Q688</f>
        <v>#DIV/0!</v>
      </c>
      <c r="V688" s="299">
        <f>ROUND(0.409*0.264*0.277,3)</f>
        <v>0.03</v>
      </c>
      <c r="W688" s="299">
        <v>4.25</v>
      </c>
      <c r="X688" s="554">
        <f>O688/M688</f>
        <v>0</v>
      </c>
      <c r="Y688" s="299">
        <f>V688*X688</f>
        <v>0</v>
      </c>
      <c r="Z688" s="299">
        <f>W688*X688</f>
        <v>0</v>
      </c>
      <c r="AA688" s="299"/>
      <c r="AB688" s="541">
        <v>7.0999999999999994E-2</v>
      </c>
      <c r="AC688" s="523">
        <f t="shared" si="165"/>
        <v>0</v>
      </c>
      <c r="AD688" s="499" t="s">
        <v>5725</v>
      </c>
      <c r="AE688" s="489"/>
      <c r="AF688" s="489"/>
      <c r="AG688" s="489"/>
    </row>
    <row r="689" spans="1:33" s="292" customFormat="1" ht="20.100000000000001" hidden="1" customHeight="1" thickBot="1">
      <c r="A689" s="296"/>
      <c r="B689" s="631"/>
      <c r="C689" s="304">
        <v>4560438579319</v>
      </c>
      <c r="D689" s="304"/>
      <c r="E689" s="290" t="s">
        <v>1674</v>
      </c>
      <c r="F689" s="302"/>
      <c r="G689" s="497"/>
      <c r="H689" s="259" t="s">
        <v>5726</v>
      </c>
      <c r="I689" s="259" t="s">
        <v>5727</v>
      </c>
      <c r="J689" s="343" t="s">
        <v>3331</v>
      </c>
      <c r="K689" s="306" t="s">
        <v>848</v>
      </c>
      <c r="L689" s="306"/>
      <c r="M689" s="296">
        <v>48</v>
      </c>
      <c r="N689" s="296"/>
      <c r="O689" s="386"/>
      <c r="P689" s="520">
        <v>1976</v>
      </c>
      <c r="Q689" s="520">
        <f t="shared" si="173"/>
        <v>0</v>
      </c>
      <c r="R689" s="550">
        <v>1550</v>
      </c>
      <c r="S689" s="388">
        <f t="shared" si="174"/>
        <v>0</v>
      </c>
      <c r="T689" s="388">
        <f>Q689-S689</f>
        <v>0</v>
      </c>
      <c r="U689" s="389" t="e">
        <f>T689/Q689</f>
        <v>#DIV/0!</v>
      </c>
      <c r="V689" s="299">
        <f>ROUND(0.431*0.255*0.285,3)</f>
        <v>3.1E-2</v>
      </c>
      <c r="W689" s="299">
        <v>7.6</v>
      </c>
      <c r="X689" s="554">
        <f>O689/M689</f>
        <v>0</v>
      </c>
      <c r="Y689" s="299">
        <f>V689*X689</f>
        <v>0</v>
      </c>
      <c r="Z689" s="299">
        <f>W689*X689</f>
        <v>0</v>
      </c>
      <c r="AA689" s="299"/>
      <c r="AB689" s="541">
        <v>7.8E-2</v>
      </c>
      <c r="AC689" s="523">
        <f t="shared" si="165"/>
        <v>0</v>
      </c>
      <c r="AD689" s="499" t="s">
        <v>5728</v>
      </c>
      <c r="AE689" s="489"/>
      <c r="AF689" s="489"/>
      <c r="AG689" s="489"/>
    </row>
    <row r="690" spans="1:33" s="292" customFormat="1" ht="20.100000000000001" hidden="1" customHeight="1" thickBot="1">
      <c r="A690" s="296"/>
      <c r="B690" s="631"/>
      <c r="C690" s="304">
        <v>4560438573454</v>
      </c>
      <c r="D690" s="304"/>
      <c r="E690" s="290" t="s">
        <v>1674</v>
      </c>
      <c r="F690" s="302" t="s">
        <v>3842</v>
      </c>
      <c r="G690" s="497"/>
      <c r="H690" s="259" t="s">
        <v>3332</v>
      </c>
      <c r="I690" s="259" t="s">
        <v>3540</v>
      </c>
      <c r="J690" s="343" t="s">
        <v>3541</v>
      </c>
      <c r="K690" s="306" t="s">
        <v>848</v>
      </c>
      <c r="L690" s="306"/>
      <c r="M690" s="296">
        <v>44</v>
      </c>
      <c r="N690" s="296"/>
      <c r="O690" s="386">
        <v>88</v>
      </c>
      <c r="P690" s="520">
        <v>565</v>
      </c>
      <c r="Q690" s="520">
        <f t="shared" si="173"/>
        <v>49720</v>
      </c>
      <c r="R690" s="550">
        <v>480</v>
      </c>
      <c r="S690" s="388">
        <f t="shared" si="174"/>
        <v>42240</v>
      </c>
      <c r="T690" s="388">
        <f>Q690-S690</f>
        <v>7480</v>
      </c>
      <c r="U690" s="389">
        <f>T690/Q690</f>
        <v>0.15044247787610621</v>
      </c>
      <c r="V690" s="299">
        <f>ROUND(0.48*0.39*0.47,3)</f>
        <v>8.7999999999999995E-2</v>
      </c>
      <c r="W690" s="299">
        <v>11.25</v>
      </c>
      <c r="X690" s="554">
        <f>O690/M690</f>
        <v>2</v>
      </c>
      <c r="Y690" s="299">
        <f>V690*X690</f>
        <v>0.17599999999999999</v>
      </c>
      <c r="Z690" s="299">
        <f>W690*X690</f>
        <v>22.5</v>
      </c>
      <c r="AA690" s="299"/>
      <c r="AB690" s="541">
        <v>0.23400000000000001</v>
      </c>
      <c r="AC690" s="385">
        <f t="shared" si="165"/>
        <v>20.591999999999999</v>
      </c>
      <c r="AD690" s="499" t="s">
        <v>5729</v>
      </c>
      <c r="AE690" s="489" t="s">
        <v>3543</v>
      </c>
      <c r="AF690" s="489" t="s">
        <v>1674</v>
      </c>
      <c r="AG690" s="489" t="s">
        <v>3544</v>
      </c>
    </row>
    <row r="691" spans="1:33" s="292" customFormat="1" ht="20.100000000000001" hidden="1" customHeight="1" thickBot="1">
      <c r="A691" s="296"/>
      <c r="B691" s="631"/>
      <c r="C691" s="767">
        <v>4580224360549</v>
      </c>
      <c r="D691" s="767"/>
      <c r="E691" s="290" t="s">
        <v>1738</v>
      </c>
      <c r="F691" s="302" t="s">
        <v>3741</v>
      </c>
      <c r="G691" s="497"/>
      <c r="H691" s="259" t="s">
        <v>4644</v>
      </c>
      <c r="I691" s="259" t="s">
        <v>1740</v>
      </c>
      <c r="J691" s="343" t="s">
        <v>1741</v>
      </c>
      <c r="K691" s="306" t="s">
        <v>461</v>
      </c>
      <c r="L691" s="306"/>
      <c r="M691" s="296">
        <v>48</v>
      </c>
      <c r="N691" s="296">
        <f t="shared" ref="N691:N699" si="180">M691*10</f>
        <v>480</v>
      </c>
      <c r="O691" s="386"/>
      <c r="P691" s="520">
        <v>2370</v>
      </c>
      <c r="Q691" s="520">
        <f t="shared" si="173"/>
        <v>0</v>
      </c>
      <c r="R691" s="550">
        <v>2014</v>
      </c>
      <c r="S691" s="388">
        <f t="shared" si="174"/>
        <v>0</v>
      </c>
      <c r="T691" s="388">
        <f t="shared" si="175"/>
        <v>0</v>
      </c>
      <c r="U691" s="389" t="e">
        <f t="shared" si="176"/>
        <v>#DIV/0!</v>
      </c>
      <c r="V691" s="299">
        <f>ROUND(0.5*0.64*0.25,3)</f>
        <v>0.08</v>
      </c>
      <c r="W691" s="299">
        <v>12.9</v>
      </c>
      <c r="X691" s="554">
        <f>O691/M691</f>
        <v>0</v>
      </c>
      <c r="Y691" s="299">
        <f t="shared" ref="Y691:Y702" si="181">V691*X691</f>
        <v>0</v>
      </c>
      <c r="Z691" s="299">
        <f t="shared" ref="Z691:Z702" si="182">W691*X691</f>
        <v>0</v>
      </c>
      <c r="AA691" s="299"/>
      <c r="AB691" s="541">
        <v>0.182</v>
      </c>
      <c r="AC691" s="385">
        <f t="shared" si="165"/>
        <v>0</v>
      </c>
      <c r="AD691" s="769" t="s">
        <v>5730</v>
      </c>
      <c r="AE691" s="489" t="s">
        <v>1742</v>
      </c>
      <c r="AF691" s="489" t="s">
        <v>1743</v>
      </c>
      <c r="AG691" s="489" t="s">
        <v>1744</v>
      </c>
    </row>
    <row r="692" spans="1:33" s="292" customFormat="1" ht="20.100000000000001" hidden="1" customHeight="1" thickBot="1">
      <c r="A692" s="296"/>
      <c r="B692" s="631"/>
      <c r="C692" s="768">
        <v>4580224360556</v>
      </c>
      <c r="D692" s="768"/>
      <c r="E692" s="290" t="s">
        <v>1738</v>
      </c>
      <c r="F692" s="302"/>
      <c r="G692" s="497"/>
      <c r="H692" s="259" t="s">
        <v>4645</v>
      </c>
      <c r="I692" s="259" t="s">
        <v>1746</v>
      </c>
      <c r="J692" s="343" t="s">
        <v>1747</v>
      </c>
      <c r="K692" s="306" t="s">
        <v>817</v>
      </c>
      <c r="L692" s="306"/>
      <c r="M692" s="296">
        <v>48</v>
      </c>
      <c r="N692" s="296">
        <f t="shared" si="180"/>
        <v>480</v>
      </c>
      <c r="O692" s="386"/>
      <c r="P692" s="520">
        <v>1375</v>
      </c>
      <c r="Q692" s="520">
        <f t="shared" si="173"/>
        <v>0</v>
      </c>
      <c r="R692" s="550">
        <v>1166</v>
      </c>
      <c r="S692" s="388">
        <f t="shared" si="174"/>
        <v>0</v>
      </c>
      <c r="T692" s="388">
        <f t="shared" si="175"/>
        <v>0</v>
      </c>
      <c r="U692" s="389" t="e">
        <f t="shared" si="176"/>
        <v>#DIV/0!</v>
      </c>
      <c r="V692" s="299"/>
      <c r="W692" s="299"/>
      <c r="X692" s="554"/>
      <c r="Y692" s="299">
        <f t="shared" si="181"/>
        <v>0</v>
      </c>
      <c r="Z692" s="299">
        <f t="shared" si="182"/>
        <v>0</v>
      </c>
      <c r="AA692" s="299"/>
      <c r="AB692" s="541">
        <v>8.4000000000000005E-2</v>
      </c>
      <c r="AC692" s="523">
        <f t="shared" si="165"/>
        <v>0</v>
      </c>
      <c r="AD692" s="502" t="s">
        <v>5731</v>
      </c>
      <c r="AE692" s="489" t="s">
        <v>1748</v>
      </c>
      <c r="AF692" s="489" t="s">
        <v>1743</v>
      </c>
      <c r="AG692" s="489" t="s">
        <v>1744</v>
      </c>
    </row>
    <row r="693" spans="1:33" s="292" customFormat="1" ht="20.100000000000001" hidden="1" customHeight="1" thickBot="1">
      <c r="A693" s="296"/>
      <c r="B693" s="631"/>
      <c r="C693" s="304">
        <v>4580224360563</v>
      </c>
      <c r="D693" s="304"/>
      <c r="E693" s="290" t="s">
        <v>1738</v>
      </c>
      <c r="F693" s="302" t="s">
        <v>3742</v>
      </c>
      <c r="G693" s="497"/>
      <c r="H693" s="259" t="s">
        <v>5732</v>
      </c>
      <c r="I693" s="259" t="s">
        <v>1750</v>
      </c>
      <c r="J693" s="343" t="s">
        <v>1751</v>
      </c>
      <c r="K693" s="306" t="s">
        <v>269</v>
      </c>
      <c r="L693" s="306"/>
      <c r="M693" s="296">
        <v>48</v>
      </c>
      <c r="N693" s="296">
        <f t="shared" si="180"/>
        <v>480</v>
      </c>
      <c r="O693" s="386"/>
      <c r="P693" s="520">
        <v>2370</v>
      </c>
      <c r="Q693" s="520">
        <f t="shared" si="173"/>
        <v>0</v>
      </c>
      <c r="R693" s="550">
        <v>2014</v>
      </c>
      <c r="S693" s="388">
        <f t="shared" si="174"/>
        <v>0</v>
      </c>
      <c r="T693" s="388">
        <f t="shared" si="175"/>
        <v>0</v>
      </c>
      <c r="U693" s="389" t="e">
        <f t="shared" si="176"/>
        <v>#DIV/0!</v>
      </c>
      <c r="V693" s="299"/>
      <c r="W693" s="299"/>
      <c r="X693" s="554"/>
      <c r="Y693" s="299">
        <f t="shared" si="181"/>
        <v>0</v>
      </c>
      <c r="Z693" s="299">
        <f t="shared" si="182"/>
        <v>0</v>
      </c>
      <c r="AA693" s="299"/>
      <c r="AB693" s="541">
        <v>0.16200000000000001</v>
      </c>
      <c r="AC693" s="385">
        <f t="shared" ref="AC693:AC708" si="183">ROUND(O693*AB693,3)</f>
        <v>0</v>
      </c>
      <c r="AD693" s="502" t="s">
        <v>5733</v>
      </c>
      <c r="AE693" s="489" t="s">
        <v>1752</v>
      </c>
      <c r="AF693" s="489" t="s">
        <v>1743</v>
      </c>
      <c r="AG693" s="489" t="s">
        <v>1744</v>
      </c>
    </row>
    <row r="694" spans="1:33" s="292" customFormat="1" ht="20.100000000000001" hidden="1" customHeight="1" thickBot="1">
      <c r="A694" s="296"/>
      <c r="B694" s="631"/>
      <c r="C694" s="304">
        <v>4580224360570</v>
      </c>
      <c r="D694" s="304"/>
      <c r="E694" s="290" t="s">
        <v>1738</v>
      </c>
      <c r="F694" s="302" t="s">
        <v>3743</v>
      </c>
      <c r="G694" s="497"/>
      <c r="H694" s="259" t="s">
        <v>5734</v>
      </c>
      <c r="I694" s="259" t="s">
        <v>1754</v>
      </c>
      <c r="J694" s="343" t="s">
        <v>1755</v>
      </c>
      <c r="K694" s="306" t="s">
        <v>193</v>
      </c>
      <c r="L694" s="306"/>
      <c r="M694" s="296">
        <v>48</v>
      </c>
      <c r="N694" s="296">
        <f t="shared" si="180"/>
        <v>480</v>
      </c>
      <c r="O694" s="386"/>
      <c r="P694" s="520">
        <v>2370</v>
      </c>
      <c r="Q694" s="520">
        <f t="shared" si="173"/>
        <v>0</v>
      </c>
      <c r="R694" s="550">
        <v>2014</v>
      </c>
      <c r="S694" s="388">
        <f t="shared" si="174"/>
        <v>0</v>
      </c>
      <c r="T694" s="388">
        <f t="shared" si="175"/>
        <v>0</v>
      </c>
      <c r="U694" s="389" t="e">
        <f t="shared" si="176"/>
        <v>#DIV/0!</v>
      </c>
      <c r="V694" s="299"/>
      <c r="W694" s="299"/>
      <c r="X694" s="554"/>
      <c r="Y694" s="299">
        <f t="shared" si="181"/>
        <v>0</v>
      </c>
      <c r="Z694" s="299">
        <f t="shared" si="182"/>
        <v>0</v>
      </c>
      <c r="AA694" s="299"/>
      <c r="AB694" s="541">
        <v>2.8000000000000001E-2</v>
      </c>
      <c r="AC694" s="385">
        <f t="shared" si="183"/>
        <v>0</v>
      </c>
      <c r="AD694" s="502" t="s">
        <v>5735</v>
      </c>
      <c r="AE694" s="489" t="s">
        <v>1742</v>
      </c>
      <c r="AF694" s="489" t="s">
        <v>1743</v>
      </c>
      <c r="AG694" s="489" t="s">
        <v>1744</v>
      </c>
    </row>
    <row r="695" spans="1:33" s="292" customFormat="1" ht="20.100000000000001" hidden="1" customHeight="1" thickBot="1">
      <c r="A695" s="296"/>
      <c r="B695" s="631"/>
      <c r="C695" s="304">
        <v>4580224360587</v>
      </c>
      <c r="D695" s="304"/>
      <c r="E695" s="290" t="s">
        <v>1738</v>
      </c>
      <c r="F695" s="302" t="s">
        <v>3744</v>
      </c>
      <c r="G695" s="497"/>
      <c r="H695" s="259" t="s">
        <v>5736</v>
      </c>
      <c r="I695" s="259" t="s">
        <v>1757</v>
      </c>
      <c r="J695" s="343" t="s">
        <v>1758</v>
      </c>
      <c r="K695" s="306" t="s">
        <v>753</v>
      </c>
      <c r="L695" s="306"/>
      <c r="M695" s="296">
        <v>48</v>
      </c>
      <c r="N695" s="296">
        <f t="shared" si="180"/>
        <v>480</v>
      </c>
      <c r="O695" s="386"/>
      <c r="P695" s="520">
        <v>2370</v>
      </c>
      <c r="Q695" s="520">
        <f t="shared" si="173"/>
        <v>0</v>
      </c>
      <c r="R695" s="550">
        <v>2014</v>
      </c>
      <c r="S695" s="388">
        <f t="shared" si="174"/>
        <v>0</v>
      </c>
      <c r="T695" s="388">
        <f t="shared" si="175"/>
        <v>0</v>
      </c>
      <c r="U695" s="389" t="e">
        <f t="shared" si="176"/>
        <v>#DIV/0!</v>
      </c>
      <c r="V695" s="299"/>
      <c r="W695" s="299"/>
      <c r="X695" s="554"/>
      <c r="Y695" s="299">
        <f t="shared" si="181"/>
        <v>0</v>
      </c>
      <c r="Z695" s="299">
        <f t="shared" si="182"/>
        <v>0</v>
      </c>
      <c r="AA695" s="299"/>
      <c r="AB695" s="541">
        <v>0.04</v>
      </c>
      <c r="AC695" s="385">
        <f t="shared" si="183"/>
        <v>0</v>
      </c>
      <c r="AD695" s="502" t="s">
        <v>5737</v>
      </c>
      <c r="AE695" s="489" t="s">
        <v>1759</v>
      </c>
      <c r="AF695" s="489" t="s">
        <v>1743</v>
      </c>
      <c r="AG695" s="489" t="s">
        <v>1744</v>
      </c>
    </row>
    <row r="696" spans="1:33" s="292" customFormat="1" ht="20.100000000000001" hidden="1" customHeight="1" thickBot="1">
      <c r="A696" s="296"/>
      <c r="B696" s="631"/>
      <c r="C696" s="304">
        <v>4580224360365</v>
      </c>
      <c r="D696" s="304"/>
      <c r="E696" s="290" t="s">
        <v>1738</v>
      </c>
      <c r="F696" s="302" t="s">
        <v>4464</v>
      </c>
      <c r="G696" s="497"/>
      <c r="H696" s="259" t="s">
        <v>5738</v>
      </c>
      <c r="I696" s="259" t="s">
        <v>1761</v>
      </c>
      <c r="J696" s="343" t="s">
        <v>1762</v>
      </c>
      <c r="K696" s="306" t="s">
        <v>1057</v>
      </c>
      <c r="L696" s="306"/>
      <c r="M696" s="296">
        <v>48</v>
      </c>
      <c r="N696" s="296">
        <f t="shared" si="180"/>
        <v>480</v>
      </c>
      <c r="O696" s="386"/>
      <c r="P696" s="520">
        <v>2620</v>
      </c>
      <c r="Q696" s="520">
        <f t="shared" si="173"/>
        <v>0</v>
      </c>
      <c r="R696" s="550">
        <v>2226</v>
      </c>
      <c r="S696" s="388">
        <f t="shared" si="174"/>
        <v>0</v>
      </c>
      <c r="T696" s="388">
        <f t="shared" si="175"/>
        <v>0</v>
      </c>
      <c r="U696" s="389" t="e">
        <f t="shared" si="176"/>
        <v>#DIV/0!</v>
      </c>
      <c r="V696" s="299"/>
      <c r="W696" s="299"/>
      <c r="X696" s="554"/>
      <c r="Y696" s="299">
        <f t="shared" si="181"/>
        <v>0</v>
      </c>
      <c r="Z696" s="299">
        <f t="shared" si="182"/>
        <v>0</v>
      </c>
      <c r="AA696" s="299"/>
      <c r="AB696" s="541">
        <v>0.17499999999999999</v>
      </c>
      <c r="AC696" s="523">
        <f t="shared" si="183"/>
        <v>0</v>
      </c>
      <c r="AD696" s="502" t="s">
        <v>3723</v>
      </c>
      <c r="AE696" s="489" t="s">
        <v>1763</v>
      </c>
      <c r="AF696" s="489" t="s">
        <v>1743</v>
      </c>
      <c r="AG696" s="489" t="s">
        <v>1744</v>
      </c>
    </row>
    <row r="697" spans="1:33" s="292" customFormat="1" ht="20.100000000000001" hidden="1" customHeight="1" thickBot="1">
      <c r="A697" s="296"/>
      <c r="B697" s="631"/>
      <c r="C697" s="304">
        <v>4580224360372</v>
      </c>
      <c r="D697" s="304"/>
      <c r="E697" s="302" t="s">
        <v>1738</v>
      </c>
      <c r="F697" s="302"/>
      <c r="G697" s="497"/>
      <c r="H697" s="259" t="s">
        <v>4646</v>
      </c>
      <c r="I697" s="259" t="s">
        <v>1761</v>
      </c>
      <c r="J697" s="343" t="s">
        <v>1762</v>
      </c>
      <c r="K697" s="306" t="s">
        <v>1057</v>
      </c>
      <c r="L697" s="306"/>
      <c r="M697" s="296">
        <v>144</v>
      </c>
      <c r="N697" s="296">
        <f t="shared" si="180"/>
        <v>1440</v>
      </c>
      <c r="O697" s="386"/>
      <c r="P697" s="520">
        <v>561</v>
      </c>
      <c r="Q697" s="520">
        <f t="shared" si="173"/>
        <v>0</v>
      </c>
      <c r="R697" s="550">
        <v>477</v>
      </c>
      <c r="S697" s="388">
        <f t="shared" si="174"/>
        <v>0</v>
      </c>
      <c r="T697" s="388">
        <f t="shared" si="175"/>
        <v>0</v>
      </c>
      <c r="U697" s="389" t="e">
        <f t="shared" si="176"/>
        <v>#DIV/0!</v>
      </c>
      <c r="V697" s="299"/>
      <c r="W697" s="299"/>
      <c r="X697" s="554"/>
      <c r="Y697" s="299">
        <f t="shared" si="181"/>
        <v>0</v>
      </c>
      <c r="Z697" s="299">
        <f t="shared" si="182"/>
        <v>0</v>
      </c>
      <c r="AA697" s="299"/>
      <c r="AB697" s="524">
        <v>3.5000000000000003E-2</v>
      </c>
      <c r="AC697" s="523">
        <f t="shared" si="183"/>
        <v>0</v>
      </c>
      <c r="AD697" s="502" t="s">
        <v>3723</v>
      </c>
      <c r="AE697" s="489" t="s">
        <v>1763</v>
      </c>
      <c r="AF697" s="489" t="s">
        <v>1743</v>
      </c>
      <c r="AG697" s="489" t="s">
        <v>1744</v>
      </c>
    </row>
    <row r="698" spans="1:33" s="292" customFormat="1" ht="20.100000000000001" hidden="1" customHeight="1" thickBot="1">
      <c r="A698" s="296"/>
      <c r="B698" s="631"/>
      <c r="C698" s="304">
        <v>4580224360877</v>
      </c>
      <c r="D698" s="304"/>
      <c r="E698" s="302" t="s">
        <v>1738</v>
      </c>
      <c r="F698" s="302"/>
      <c r="G698" s="497"/>
      <c r="H698" s="259" t="s">
        <v>5739</v>
      </c>
      <c r="I698" s="259" t="s">
        <v>1766</v>
      </c>
      <c r="J698" s="343" t="s">
        <v>1767</v>
      </c>
      <c r="K698" s="306" t="s">
        <v>1429</v>
      </c>
      <c r="L698" s="306"/>
      <c r="M698" s="296">
        <v>48</v>
      </c>
      <c r="N698" s="296">
        <f t="shared" si="180"/>
        <v>480</v>
      </c>
      <c r="O698" s="386"/>
      <c r="P698" s="520">
        <v>2245</v>
      </c>
      <c r="Q698" s="520">
        <f t="shared" si="173"/>
        <v>0</v>
      </c>
      <c r="R698" s="550">
        <v>1908</v>
      </c>
      <c r="S698" s="388">
        <f t="shared" si="174"/>
        <v>0</v>
      </c>
      <c r="T698" s="388">
        <f t="shared" si="175"/>
        <v>0</v>
      </c>
      <c r="U698" s="389" t="e">
        <f t="shared" si="176"/>
        <v>#DIV/0!</v>
      </c>
      <c r="V698" s="299"/>
      <c r="W698" s="299"/>
      <c r="X698" s="554"/>
      <c r="Y698" s="299">
        <f t="shared" si="181"/>
        <v>0</v>
      </c>
      <c r="Z698" s="299">
        <f t="shared" si="182"/>
        <v>0</v>
      </c>
      <c r="AA698" s="299"/>
      <c r="AB698" s="541">
        <v>9.1999999999999998E-2</v>
      </c>
      <c r="AC698" s="523">
        <f t="shared" si="183"/>
        <v>0</v>
      </c>
      <c r="AD698" s="502" t="s">
        <v>5740</v>
      </c>
      <c r="AE698" s="489" t="s">
        <v>1759</v>
      </c>
      <c r="AF698" s="489" t="s">
        <v>1743</v>
      </c>
      <c r="AG698" s="489" t="s">
        <v>1744</v>
      </c>
    </row>
    <row r="699" spans="1:33" s="292" customFormat="1" ht="20.100000000000001" hidden="1" customHeight="1" thickBot="1">
      <c r="A699" s="296"/>
      <c r="B699" s="631"/>
      <c r="C699" s="304">
        <v>4580224360594</v>
      </c>
      <c r="D699" s="304"/>
      <c r="E699" s="302" t="s">
        <v>1738</v>
      </c>
      <c r="F699" s="302" t="s">
        <v>3740</v>
      </c>
      <c r="G699" s="497"/>
      <c r="H699" s="259" t="s">
        <v>4647</v>
      </c>
      <c r="I699" s="259" t="s">
        <v>1769</v>
      </c>
      <c r="J699" s="343" t="s">
        <v>1770</v>
      </c>
      <c r="K699" s="306" t="s">
        <v>1771</v>
      </c>
      <c r="L699" s="306"/>
      <c r="M699" s="296">
        <v>48</v>
      </c>
      <c r="N699" s="296">
        <f t="shared" si="180"/>
        <v>480</v>
      </c>
      <c r="O699" s="386"/>
      <c r="P699" s="520">
        <v>1497</v>
      </c>
      <c r="Q699" s="520">
        <f t="shared" si="173"/>
        <v>0</v>
      </c>
      <c r="R699" s="550">
        <v>1272</v>
      </c>
      <c r="S699" s="388">
        <f t="shared" si="174"/>
        <v>0</v>
      </c>
      <c r="T699" s="388">
        <f t="shared" si="175"/>
        <v>0</v>
      </c>
      <c r="U699" s="389" t="e">
        <f t="shared" si="176"/>
        <v>#DIV/0!</v>
      </c>
      <c r="V699" s="299"/>
      <c r="W699" s="299"/>
      <c r="X699" s="554"/>
      <c r="Y699" s="299">
        <f t="shared" si="181"/>
        <v>0</v>
      </c>
      <c r="Z699" s="299">
        <f t="shared" si="182"/>
        <v>0</v>
      </c>
      <c r="AA699" s="299"/>
      <c r="AB699" s="524">
        <v>0.01</v>
      </c>
      <c r="AC699" s="523">
        <f t="shared" si="183"/>
        <v>0</v>
      </c>
      <c r="AD699" s="499"/>
      <c r="AE699" s="489" t="s">
        <v>1772</v>
      </c>
      <c r="AF699" s="489" t="s">
        <v>1743</v>
      </c>
      <c r="AG699" s="489" t="s">
        <v>1744</v>
      </c>
    </row>
    <row r="700" spans="1:33" s="292" customFormat="1" ht="20.100000000000001" hidden="1" customHeight="1" thickBot="1">
      <c r="A700" s="296"/>
      <c r="B700" s="631"/>
      <c r="C700" s="304"/>
      <c r="D700" s="304"/>
      <c r="E700" s="302" t="s">
        <v>1738</v>
      </c>
      <c r="F700" s="302" t="s">
        <v>3086</v>
      </c>
      <c r="G700" s="497"/>
      <c r="H700" s="259" t="s">
        <v>5741</v>
      </c>
      <c r="I700" s="259" t="s">
        <v>3087</v>
      </c>
      <c r="J700" s="343" t="s">
        <v>3088</v>
      </c>
      <c r="K700" s="306" t="s">
        <v>3057</v>
      </c>
      <c r="L700" s="306"/>
      <c r="M700" s="296">
        <v>24</v>
      </c>
      <c r="N700" s="296">
        <v>24</v>
      </c>
      <c r="O700" s="386"/>
      <c r="P700" s="520">
        <v>412</v>
      </c>
      <c r="Q700" s="520">
        <f t="shared" si="173"/>
        <v>0</v>
      </c>
      <c r="R700" s="550">
        <v>350</v>
      </c>
      <c r="S700" s="388">
        <f>O700*R700</f>
        <v>0</v>
      </c>
      <c r="T700" s="388">
        <f>Q700-S700</f>
        <v>0</v>
      </c>
      <c r="U700" s="389" t="e">
        <f>T700/Q700</f>
        <v>#DIV/0!</v>
      </c>
      <c r="V700" s="299"/>
      <c r="W700" s="299"/>
      <c r="X700" s="554"/>
      <c r="Y700" s="299"/>
      <c r="Z700" s="299"/>
      <c r="AA700" s="299"/>
      <c r="AB700" s="541">
        <v>8.9999999999999993E-3</v>
      </c>
      <c r="AC700" s="523">
        <f t="shared" si="183"/>
        <v>0</v>
      </c>
      <c r="AD700" s="499"/>
      <c r="AE700" s="489"/>
      <c r="AF700" s="489" t="s">
        <v>1743</v>
      </c>
      <c r="AG700" s="489"/>
    </row>
    <row r="701" spans="1:33" s="292" customFormat="1" ht="20.100000000000001" hidden="1" customHeight="1" thickBot="1">
      <c r="A701" s="296"/>
      <c r="B701" s="631"/>
      <c r="C701" s="304">
        <v>4560164475176</v>
      </c>
      <c r="D701" s="304" t="s">
        <v>1774</v>
      </c>
      <c r="E701" s="302" t="s">
        <v>1773</v>
      </c>
      <c r="F701" s="302"/>
      <c r="G701" s="497"/>
      <c r="H701" s="259" t="s">
        <v>5742</v>
      </c>
      <c r="I701" s="259" t="s">
        <v>1775</v>
      </c>
      <c r="J701" s="343" t="s">
        <v>1776</v>
      </c>
      <c r="K701" s="306" t="s">
        <v>1498</v>
      </c>
      <c r="L701" s="306"/>
      <c r="M701" s="296">
        <v>24</v>
      </c>
      <c r="N701" s="296">
        <v>24</v>
      </c>
      <c r="O701" s="386"/>
      <c r="P701" s="520">
        <v>1853</v>
      </c>
      <c r="Q701" s="520">
        <f t="shared" si="173"/>
        <v>0</v>
      </c>
      <c r="R701" s="550">
        <v>1575</v>
      </c>
      <c r="S701" s="388">
        <f>O701*R701</f>
        <v>0</v>
      </c>
      <c r="T701" s="388">
        <f>Q701-S701</f>
        <v>0</v>
      </c>
      <c r="U701" s="389" t="e">
        <f>T701/Q701</f>
        <v>#DIV/0!</v>
      </c>
      <c r="V701" s="299">
        <f>ROUND(0.34*0.23*0.215,3)</f>
        <v>1.7000000000000001E-2</v>
      </c>
      <c r="W701" s="299">
        <v>5.5</v>
      </c>
      <c r="X701" s="554">
        <f>O701/M701</f>
        <v>0</v>
      </c>
      <c r="Y701" s="299">
        <f t="shared" si="181"/>
        <v>0</v>
      </c>
      <c r="Z701" s="299">
        <f t="shared" si="182"/>
        <v>0</v>
      </c>
      <c r="AA701" s="299"/>
      <c r="AB701" s="541">
        <v>0.20599999999999999</v>
      </c>
      <c r="AC701" s="523">
        <f t="shared" si="183"/>
        <v>0</v>
      </c>
      <c r="AD701" s="499" t="s">
        <v>1777</v>
      </c>
      <c r="AE701" s="489" t="s">
        <v>1778</v>
      </c>
      <c r="AF701" s="489"/>
      <c r="AG701" s="489" t="s">
        <v>1779</v>
      </c>
    </row>
    <row r="702" spans="1:33" s="292" customFormat="1" ht="20.100000000000001" hidden="1" customHeight="1" thickBot="1">
      <c r="A702" s="296"/>
      <c r="B702" s="631"/>
      <c r="C702" s="304">
        <v>4560164475152</v>
      </c>
      <c r="D702" s="304" t="s">
        <v>1781</v>
      </c>
      <c r="E702" s="302" t="s">
        <v>1780</v>
      </c>
      <c r="F702" s="302"/>
      <c r="G702" s="497"/>
      <c r="H702" s="259" t="s">
        <v>5743</v>
      </c>
      <c r="I702" s="259" t="s">
        <v>1782</v>
      </c>
      <c r="J702" s="343" t="s">
        <v>1783</v>
      </c>
      <c r="K702" s="306" t="s">
        <v>539</v>
      </c>
      <c r="L702" s="306"/>
      <c r="M702" s="296">
        <v>24</v>
      </c>
      <c r="N702" s="296">
        <v>24</v>
      </c>
      <c r="O702" s="386"/>
      <c r="P702" s="520">
        <v>2012</v>
      </c>
      <c r="Q702" s="520">
        <f t="shared" si="173"/>
        <v>0</v>
      </c>
      <c r="R702" s="550">
        <v>1710</v>
      </c>
      <c r="S702" s="388">
        <f>O702*R702</f>
        <v>0</v>
      </c>
      <c r="T702" s="388">
        <f>Q702-S702</f>
        <v>0</v>
      </c>
      <c r="U702" s="389" t="e">
        <f>T702/Q702</f>
        <v>#DIV/0!</v>
      </c>
      <c r="V702" s="299">
        <f>ROUND(0.36*0.245*0.25,3)</f>
        <v>2.1999999999999999E-2</v>
      </c>
      <c r="W702" s="299">
        <v>7.1</v>
      </c>
      <c r="X702" s="554">
        <f t="shared" ref="X702:X717" si="184">O702/M702</f>
        <v>0</v>
      </c>
      <c r="Y702" s="299">
        <f t="shared" si="181"/>
        <v>0</v>
      </c>
      <c r="Z702" s="299">
        <f t="shared" si="182"/>
        <v>0</v>
      </c>
      <c r="AA702" s="299"/>
      <c r="AB702" s="524">
        <v>0.27</v>
      </c>
      <c r="AC702" s="523">
        <f t="shared" si="183"/>
        <v>0</v>
      </c>
      <c r="AD702" s="499" t="s">
        <v>1784</v>
      </c>
      <c r="AE702" s="489" t="s">
        <v>1785</v>
      </c>
      <c r="AF702" s="489"/>
      <c r="AG702" s="489" t="s">
        <v>1779</v>
      </c>
    </row>
    <row r="703" spans="1:33" s="292" customFormat="1" ht="20.100000000000001" hidden="1" customHeight="1" thickBot="1">
      <c r="A703" s="296"/>
      <c r="B703" s="631"/>
      <c r="C703" s="304">
        <v>4560164475169</v>
      </c>
      <c r="D703" s="304" t="s">
        <v>1786</v>
      </c>
      <c r="E703" s="302" t="s">
        <v>1780</v>
      </c>
      <c r="F703" s="302" t="s">
        <v>1786</v>
      </c>
      <c r="G703" s="497"/>
      <c r="H703" s="259" t="s">
        <v>5744</v>
      </c>
      <c r="I703" s="259" t="s">
        <v>1787</v>
      </c>
      <c r="J703" s="343" t="s">
        <v>1788</v>
      </c>
      <c r="K703" s="306" t="s">
        <v>545</v>
      </c>
      <c r="L703" s="306"/>
      <c r="M703" s="296">
        <v>24</v>
      </c>
      <c r="N703" s="296">
        <v>24</v>
      </c>
      <c r="O703" s="386"/>
      <c r="P703" s="520">
        <v>2012</v>
      </c>
      <c r="Q703" s="520">
        <f t="shared" si="173"/>
        <v>0</v>
      </c>
      <c r="R703" s="550">
        <v>1710</v>
      </c>
      <c r="S703" s="388">
        <f>O703*R703</f>
        <v>0</v>
      </c>
      <c r="T703" s="388">
        <f>Q703-S703</f>
        <v>0</v>
      </c>
      <c r="U703" s="389" t="e">
        <f>T703/Q703</f>
        <v>#DIV/0!</v>
      </c>
      <c r="V703" s="299">
        <f>ROUND(0.34*0.34*0.23,3)</f>
        <v>2.7E-2</v>
      </c>
      <c r="W703" s="299">
        <v>7</v>
      </c>
      <c r="X703" s="554">
        <f t="shared" si="184"/>
        <v>0</v>
      </c>
      <c r="Y703" s="299">
        <f>V703*X703</f>
        <v>0</v>
      </c>
      <c r="Z703" s="299">
        <f>W703*X703</f>
        <v>0</v>
      </c>
      <c r="AA703" s="299"/>
      <c r="AB703" s="524">
        <v>0.255</v>
      </c>
      <c r="AC703" s="523">
        <f t="shared" si="183"/>
        <v>0</v>
      </c>
      <c r="AD703" s="499" t="s">
        <v>1789</v>
      </c>
      <c r="AE703" s="489" t="s">
        <v>1790</v>
      </c>
      <c r="AF703" s="489"/>
      <c r="AG703" s="489" t="s">
        <v>1779</v>
      </c>
    </row>
    <row r="704" spans="1:33" s="292" customFormat="1" ht="20.100000000000001" hidden="1" customHeight="1" thickBot="1">
      <c r="A704" s="296"/>
      <c r="B704" s="631"/>
      <c r="C704" s="304">
        <v>4560164470669</v>
      </c>
      <c r="D704" s="304"/>
      <c r="E704" s="302" t="s">
        <v>1796</v>
      </c>
      <c r="F704" s="302" t="s">
        <v>3253</v>
      </c>
      <c r="G704" s="497"/>
      <c r="H704" s="259" t="s">
        <v>5745</v>
      </c>
      <c r="I704" s="259" t="s">
        <v>3248</v>
      </c>
      <c r="J704" s="343" t="s">
        <v>3249</v>
      </c>
      <c r="K704" s="306" t="s">
        <v>226</v>
      </c>
      <c r="L704" s="306"/>
      <c r="M704" s="296">
        <v>8</v>
      </c>
      <c r="N704" s="296">
        <v>8</v>
      </c>
      <c r="O704" s="386"/>
      <c r="P704" s="520">
        <v>3294</v>
      </c>
      <c r="Q704" s="520">
        <f t="shared" si="173"/>
        <v>0</v>
      </c>
      <c r="R704" s="550">
        <v>2800</v>
      </c>
      <c r="S704" s="388">
        <f>O704*R704</f>
        <v>0</v>
      </c>
      <c r="T704" s="388">
        <f>Q704-S704</f>
        <v>0</v>
      </c>
      <c r="U704" s="389" t="e">
        <f>T704/Q704</f>
        <v>#DIV/0!</v>
      </c>
      <c r="V704" s="299"/>
      <c r="W704" s="299"/>
      <c r="X704" s="554"/>
      <c r="Y704" s="299"/>
      <c r="Z704" s="299"/>
      <c r="AA704" s="299"/>
      <c r="AB704" s="524">
        <v>0.57199999999999995</v>
      </c>
      <c r="AC704" s="523">
        <f t="shared" si="183"/>
        <v>0</v>
      </c>
      <c r="AD704" s="499" t="s">
        <v>5746</v>
      </c>
      <c r="AE704" s="489" t="s">
        <v>3250</v>
      </c>
      <c r="AF704" s="489" t="s">
        <v>3251</v>
      </c>
      <c r="AG704" s="489" t="s">
        <v>3252</v>
      </c>
    </row>
    <row r="705" spans="1:33" s="292" customFormat="1" ht="36.75" hidden="1" customHeight="1" thickBot="1">
      <c r="A705" s="296"/>
      <c r="B705" s="631"/>
      <c r="C705" s="304">
        <v>4560164470454</v>
      </c>
      <c r="D705" s="304" t="s">
        <v>1791</v>
      </c>
      <c r="E705" s="302" t="s">
        <v>1773</v>
      </c>
      <c r="F705" s="302" t="s">
        <v>1791</v>
      </c>
      <c r="G705" s="497"/>
      <c r="H705" s="259" t="s">
        <v>5747</v>
      </c>
      <c r="I705" s="259" t="s">
        <v>1792</v>
      </c>
      <c r="J705" s="343" t="s">
        <v>1793</v>
      </c>
      <c r="K705" s="306" t="s">
        <v>1057</v>
      </c>
      <c r="L705" s="306"/>
      <c r="M705" s="296">
        <v>24</v>
      </c>
      <c r="N705" s="296">
        <v>24</v>
      </c>
      <c r="O705" s="386"/>
      <c r="P705" s="520">
        <v>4882</v>
      </c>
      <c r="Q705" s="520">
        <f t="shared" si="173"/>
        <v>0</v>
      </c>
      <c r="R705" s="550">
        <v>4150</v>
      </c>
      <c r="S705" s="388">
        <f t="shared" ref="S705:S726" si="185">O705*R705</f>
        <v>0</v>
      </c>
      <c r="T705" s="388">
        <f t="shared" ref="T705:T727" si="186">Q705-S705</f>
        <v>0</v>
      </c>
      <c r="U705" s="389" t="e">
        <f t="shared" ref="U705:U727" si="187">T705/Q705</f>
        <v>#DIV/0!</v>
      </c>
      <c r="V705" s="299">
        <f>ROUND(0.37*0.27*0.27,3)</f>
        <v>2.7E-2</v>
      </c>
      <c r="W705" s="299">
        <v>6.7</v>
      </c>
      <c r="X705" s="554">
        <f t="shared" si="184"/>
        <v>0</v>
      </c>
      <c r="Y705" s="299">
        <f>V705*X705</f>
        <v>0</v>
      </c>
      <c r="Z705" s="299">
        <f>W705*X705</f>
        <v>0</v>
      </c>
      <c r="AA705" s="299"/>
      <c r="AB705" s="524">
        <v>0.25600000000000001</v>
      </c>
      <c r="AC705" s="523">
        <f t="shared" si="183"/>
        <v>0</v>
      </c>
      <c r="AD705" s="499" t="s">
        <v>1794</v>
      </c>
      <c r="AE705" s="489" t="s">
        <v>1795</v>
      </c>
      <c r="AF705" s="489" t="s">
        <v>3819</v>
      </c>
      <c r="AG705" s="489" t="s">
        <v>1779</v>
      </c>
    </row>
    <row r="706" spans="1:33" s="292" customFormat="1" ht="36.75" hidden="1" customHeight="1" thickBot="1">
      <c r="A706" s="296"/>
      <c r="B706" s="631"/>
      <c r="C706" s="304"/>
      <c r="D706" s="304"/>
      <c r="E706" s="302" t="s">
        <v>1796</v>
      </c>
      <c r="F706" s="302" t="s">
        <v>3270</v>
      </c>
      <c r="G706" s="497"/>
      <c r="H706" s="259" t="s">
        <v>5748</v>
      </c>
      <c r="I706" s="259" t="s">
        <v>3254</v>
      </c>
      <c r="J706" s="343" t="s">
        <v>1793</v>
      </c>
      <c r="K706" s="306" t="s">
        <v>674</v>
      </c>
      <c r="L706" s="306"/>
      <c r="M706" s="296">
        <v>6</v>
      </c>
      <c r="N706" s="296">
        <v>6</v>
      </c>
      <c r="O706" s="386"/>
      <c r="P706" s="520">
        <v>13176</v>
      </c>
      <c r="Q706" s="520">
        <f t="shared" si="173"/>
        <v>0</v>
      </c>
      <c r="R706" s="550">
        <v>11200</v>
      </c>
      <c r="S706" s="388">
        <f t="shared" si="185"/>
        <v>0</v>
      </c>
      <c r="T706" s="388">
        <f t="shared" si="186"/>
        <v>0</v>
      </c>
      <c r="U706" s="389" t="e">
        <f t="shared" si="187"/>
        <v>#DIV/0!</v>
      </c>
      <c r="V706" s="299"/>
      <c r="W706" s="299"/>
      <c r="X706" s="554">
        <f t="shared" si="184"/>
        <v>0</v>
      </c>
      <c r="Y706" s="299"/>
      <c r="Z706" s="299"/>
      <c r="AA706" s="299"/>
      <c r="AB706" s="524">
        <v>1</v>
      </c>
      <c r="AC706" s="523">
        <f t="shared" si="183"/>
        <v>0</v>
      </c>
      <c r="AD706" s="499"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706" s="489" t="s">
        <v>1795</v>
      </c>
      <c r="AF706" s="489"/>
      <c r="AG706" s="489" t="s">
        <v>1779</v>
      </c>
    </row>
    <row r="707" spans="1:33" s="292" customFormat="1" ht="42" hidden="1" customHeight="1" thickBot="1">
      <c r="A707" s="296"/>
      <c r="B707" s="631"/>
      <c r="C707" s="304">
        <v>4560164470478</v>
      </c>
      <c r="D707" s="304" t="s">
        <v>1797</v>
      </c>
      <c r="E707" s="302" t="s">
        <v>1796</v>
      </c>
      <c r="F707" s="302" t="s">
        <v>1797</v>
      </c>
      <c r="G707" s="497"/>
      <c r="H707" s="259" t="s">
        <v>5749</v>
      </c>
      <c r="I707" s="259" t="s">
        <v>1798</v>
      </c>
      <c r="J707" s="343" t="s">
        <v>3225</v>
      </c>
      <c r="K707" s="306" t="s">
        <v>674</v>
      </c>
      <c r="L707" s="306"/>
      <c r="M707" s="296">
        <v>6</v>
      </c>
      <c r="N707" s="296">
        <v>6</v>
      </c>
      <c r="O707" s="386"/>
      <c r="P707" s="520">
        <v>14824</v>
      </c>
      <c r="Q707" s="520">
        <f t="shared" si="173"/>
        <v>0</v>
      </c>
      <c r="R707" s="550">
        <v>12600</v>
      </c>
      <c r="S707" s="388">
        <f t="shared" si="185"/>
        <v>0</v>
      </c>
      <c r="T707" s="388">
        <f t="shared" si="186"/>
        <v>0</v>
      </c>
      <c r="U707" s="389" t="e">
        <f t="shared" si="187"/>
        <v>#DIV/0!</v>
      </c>
      <c r="V707" s="299">
        <f>ROUND(0.35*0.24*0.18,3)</f>
        <v>1.4999999999999999E-2</v>
      </c>
      <c r="W707" s="299">
        <v>6.4</v>
      </c>
      <c r="X707" s="554">
        <f>O707/M707</f>
        <v>0</v>
      </c>
      <c r="Y707" s="299">
        <f>V707*X707</f>
        <v>0</v>
      </c>
      <c r="Z707" s="299">
        <f>W707*X707</f>
        <v>0</v>
      </c>
      <c r="AA707" s="299"/>
      <c r="AB707" s="524">
        <v>1</v>
      </c>
      <c r="AC707" s="385">
        <f>ROUND(O707*AB707,3)</f>
        <v>0</v>
      </c>
      <c r="AD707" s="499" t="s">
        <v>5750</v>
      </c>
      <c r="AE707" s="489" t="s">
        <v>1795</v>
      </c>
      <c r="AF707" s="489" t="s">
        <v>1780</v>
      </c>
      <c r="AG707" s="489" t="s">
        <v>1779</v>
      </c>
    </row>
    <row r="708" spans="1:33" s="292" customFormat="1" ht="35.25" hidden="1" customHeight="1" thickBot="1">
      <c r="A708" s="296"/>
      <c r="B708" s="631"/>
      <c r="C708" s="304">
        <v>4560164470645</v>
      </c>
      <c r="D708" s="304" t="s">
        <v>1800</v>
      </c>
      <c r="E708" s="302" t="s">
        <v>1780</v>
      </c>
      <c r="F708" s="302" t="s">
        <v>1800</v>
      </c>
      <c r="G708" s="497"/>
      <c r="H708" s="259" t="s">
        <v>5751</v>
      </c>
      <c r="I708" s="259" t="s">
        <v>1798</v>
      </c>
      <c r="J708" s="343" t="s">
        <v>1799</v>
      </c>
      <c r="K708" s="306" t="s">
        <v>674</v>
      </c>
      <c r="L708" s="306"/>
      <c r="M708" s="296">
        <v>24</v>
      </c>
      <c r="N708" s="296">
        <v>24</v>
      </c>
      <c r="O708" s="386">
        <v>24</v>
      </c>
      <c r="P708" s="520">
        <v>5882</v>
      </c>
      <c r="Q708" s="520">
        <f t="shared" si="173"/>
        <v>141168</v>
      </c>
      <c r="R708" s="550">
        <v>5000</v>
      </c>
      <c r="S708" s="388">
        <f t="shared" si="185"/>
        <v>120000</v>
      </c>
      <c r="T708" s="388">
        <f t="shared" si="186"/>
        <v>21168</v>
      </c>
      <c r="U708" s="389">
        <f t="shared" si="187"/>
        <v>0.14994899693981639</v>
      </c>
      <c r="V708" s="299">
        <f>ROUND(0.36*0.26*0.27,3)</f>
        <v>2.5000000000000001E-2</v>
      </c>
      <c r="W708" s="299">
        <v>6.3</v>
      </c>
      <c r="X708" s="554">
        <f t="shared" si="184"/>
        <v>1</v>
      </c>
      <c r="Y708" s="299">
        <f>V708*X708</f>
        <v>2.5000000000000001E-2</v>
      </c>
      <c r="Z708" s="299">
        <f>W708*X708</f>
        <v>6.3</v>
      </c>
      <c r="AA708" s="299"/>
      <c r="AB708" s="524">
        <v>0.23599999999999999</v>
      </c>
      <c r="AC708" s="385">
        <f t="shared" si="183"/>
        <v>5.6639999999999997</v>
      </c>
      <c r="AD708" s="499" t="s">
        <v>4285</v>
      </c>
      <c r="AE708" s="489" t="s">
        <v>1795</v>
      </c>
      <c r="AF708" s="489" t="s">
        <v>1780</v>
      </c>
      <c r="AG708" s="489" t="s">
        <v>1779</v>
      </c>
    </row>
    <row r="709" spans="1:33" s="292" customFormat="1" ht="32.25" hidden="1" customHeight="1" thickBot="1">
      <c r="A709" s="290"/>
      <c r="B709" s="638"/>
      <c r="C709" s="304">
        <v>4560164470461</v>
      </c>
      <c r="D709" s="304" t="s">
        <v>1801</v>
      </c>
      <c r="E709" s="290" t="s">
        <v>1780</v>
      </c>
      <c r="F709" s="290" t="s">
        <v>1801</v>
      </c>
      <c r="G709" s="305"/>
      <c r="H709" s="306" t="s">
        <v>5752</v>
      </c>
      <c r="I709" s="306" t="s">
        <v>1802</v>
      </c>
      <c r="J709" s="417" t="s">
        <v>1803</v>
      </c>
      <c r="K709" s="306" t="s">
        <v>674</v>
      </c>
      <c r="L709" s="306"/>
      <c r="M709" s="296">
        <v>48</v>
      </c>
      <c r="N709" s="296">
        <v>48</v>
      </c>
      <c r="O709" s="386"/>
      <c r="P709" s="520">
        <v>2447</v>
      </c>
      <c r="Q709" s="520">
        <f t="shared" si="173"/>
        <v>0</v>
      </c>
      <c r="R709" s="550">
        <v>2080</v>
      </c>
      <c r="S709" s="388">
        <f t="shared" si="185"/>
        <v>0</v>
      </c>
      <c r="T709" s="388">
        <f t="shared" si="186"/>
        <v>0</v>
      </c>
      <c r="U709" s="389" t="e">
        <f t="shared" si="187"/>
        <v>#DIV/0!</v>
      </c>
      <c r="V709" s="299"/>
      <c r="W709" s="299"/>
      <c r="X709" s="554"/>
      <c r="Y709" s="299"/>
      <c r="Z709" s="299"/>
      <c r="AA709" s="299"/>
      <c r="AB709" s="524">
        <v>0.17499999999999999</v>
      </c>
      <c r="AC709" s="523">
        <f t="shared" ref="AC709:AC717" si="188">ROUND(O709*AB709,3)</f>
        <v>0</v>
      </c>
      <c r="AD709" s="499" t="s">
        <v>1804</v>
      </c>
      <c r="AE709" s="489" t="s">
        <v>1805</v>
      </c>
      <c r="AF709" s="489" t="s">
        <v>3819</v>
      </c>
      <c r="AG709" s="489" t="s">
        <v>1779</v>
      </c>
    </row>
    <row r="710" spans="1:33" s="292" customFormat="1" ht="20.100000000000001" hidden="1" customHeight="1" thickBot="1">
      <c r="A710" s="296"/>
      <c r="B710" s="631"/>
      <c r="C710" s="304">
        <v>4560164470522</v>
      </c>
      <c r="D710" s="304" t="s">
        <v>1806</v>
      </c>
      <c r="E710" s="290" t="s">
        <v>1780</v>
      </c>
      <c r="F710" s="290" t="s">
        <v>1806</v>
      </c>
      <c r="G710" s="305"/>
      <c r="H710" s="306" t="s">
        <v>5753</v>
      </c>
      <c r="I710" s="306" t="s">
        <v>1807</v>
      </c>
      <c r="J710" s="417" t="s">
        <v>1808</v>
      </c>
      <c r="K710" s="306" t="s">
        <v>49</v>
      </c>
      <c r="L710" s="306"/>
      <c r="M710" s="296">
        <v>24</v>
      </c>
      <c r="N710" s="296">
        <v>24</v>
      </c>
      <c r="O710" s="681">
        <v>24</v>
      </c>
      <c r="P710" s="520">
        <v>5294</v>
      </c>
      <c r="Q710" s="520">
        <f t="shared" si="173"/>
        <v>127056</v>
      </c>
      <c r="R710" s="550">
        <v>4500</v>
      </c>
      <c r="S710" s="388">
        <f t="shared" si="185"/>
        <v>108000</v>
      </c>
      <c r="T710" s="388">
        <f t="shared" si="186"/>
        <v>19056</v>
      </c>
      <c r="U710" s="389">
        <f t="shared" si="187"/>
        <v>0.1499811106913487</v>
      </c>
      <c r="V710" s="770">
        <f>ROUND(0.34*0.225*0.26,3)</f>
        <v>0.02</v>
      </c>
      <c r="W710" s="299">
        <v>7.2</v>
      </c>
      <c r="X710" s="554">
        <f t="shared" si="184"/>
        <v>1</v>
      </c>
      <c r="Y710" s="299">
        <f t="shared" ref="Y710:Y717" si="189">V710*X710</f>
        <v>0.02</v>
      </c>
      <c r="Z710" s="299">
        <f t="shared" ref="Z710:Z717" si="190">W710*X710</f>
        <v>7.2</v>
      </c>
      <c r="AA710" s="299"/>
      <c r="AB710" s="521">
        <v>0.26800000000000002</v>
      </c>
      <c r="AC710" s="523">
        <f t="shared" si="188"/>
        <v>6.4320000000000004</v>
      </c>
      <c r="AD710" s="499" t="s">
        <v>1809</v>
      </c>
      <c r="AE710" s="489" t="s">
        <v>1810</v>
      </c>
      <c r="AF710" s="489" t="s">
        <v>3819</v>
      </c>
      <c r="AG710" s="489" t="s">
        <v>1779</v>
      </c>
    </row>
    <row r="711" spans="1:33" s="292" customFormat="1" ht="20.100000000000001" hidden="1" customHeight="1" thickBot="1">
      <c r="A711" s="296"/>
      <c r="B711" s="631"/>
      <c r="C711" s="304">
        <v>4560164470539</v>
      </c>
      <c r="D711" s="304" t="s">
        <v>1811</v>
      </c>
      <c r="E711" s="290" t="s">
        <v>1780</v>
      </c>
      <c r="F711" s="290" t="s">
        <v>1811</v>
      </c>
      <c r="G711" s="305"/>
      <c r="H711" s="306" t="s">
        <v>5754</v>
      </c>
      <c r="I711" s="306" t="s">
        <v>1812</v>
      </c>
      <c r="J711" s="417" t="s">
        <v>1813</v>
      </c>
      <c r="K711" s="306" t="s">
        <v>162</v>
      </c>
      <c r="L711" s="306"/>
      <c r="M711" s="296">
        <v>48</v>
      </c>
      <c r="N711" s="296">
        <v>48</v>
      </c>
      <c r="O711" s="386"/>
      <c r="P711" s="520">
        <v>6353</v>
      </c>
      <c r="Q711" s="520">
        <f t="shared" si="173"/>
        <v>0</v>
      </c>
      <c r="R711" s="550">
        <v>5400</v>
      </c>
      <c r="S711" s="388">
        <f t="shared" si="185"/>
        <v>0</v>
      </c>
      <c r="T711" s="388">
        <f t="shared" si="186"/>
        <v>0</v>
      </c>
      <c r="U711" s="389" t="e">
        <f t="shared" si="187"/>
        <v>#DIV/0!</v>
      </c>
      <c r="V711" s="299">
        <f>ROUND(0.38*0.3*0.16,3)</f>
        <v>1.7999999999999999E-2</v>
      </c>
      <c r="W711" s="299">
        <v>7.6</v>
      </c>
      <c r="X711" s="554">
        <f t="shared" si="184"/>
        <v>0</v>
      </c>
      <c r="Y711" s="299">
        <f t="shared" si="189"/>
        <v>0</v>
      </c>
      <c r="Z711" s="299">
        <f t="shared" si="190"/>
        <v>0</v>
      </c>
      <c r="AA711" s="299"/>
      <c r="AB711" s="521">
        <v>0.14000000000000001</v>
      </c>
      <c r="AC711" s="523">
        <f t="shared" si="188"/>
        <v>0</v>
      </c>
      <c r="AD711" s="499" t="s">
        <v>1814</v>
      </c>
      <c r="AE711" s="489" t="s">
        <v>1815</v>
      </c>
      <c r="AF711" s="489" t="s">
        <v>3819</v>
      </c>
      <c r="AG711" s="489" t="s">
        <v>1779</v>
      </c>
    </row>
    <row r="712" spans="1:33" s="292" customFormat="1" ht="20.100000000000001" hidden="1" customHeight="1" thickBot="1">
      <c r="A712" s="296"/>
      <c r="B712" s="631"/>
      <c r="C712" s="304">
        <v>4560164470546</v>
      </c>
      <c r="D712" s="304" t="s">
        <v>1816</v>
      </c>
      <c r="E712" s="302" t="s">
        <v>1780</v>
      </c>
      <c r="F712" s="302" t="s">
        <v>1816</v>
      </c>
      <c r="G712" s="497"/>
      <c r="H712" s="259" t="s">
        <v>5755</v>
      </c>
      <c r="I712" s="259" t="s">
        <v>1817</v>
      </c>
      <c r="J712" s="343" t="s">
        <v>1818</v>
      </c>
      <c r="K712" s="306" t="s">
        <v>63</v>
      </c>
      <c r="L712" s="306"/>
      <c r="M712" s="296">
        <v>48</v>
      </c>
      <c r="N712" s="296">
        <v>48</v>
      </c>
      <c r="O712" s="681"/>
      <c r="P712" s="520">
        <v>7412</v>
      </c>
      <c r="Q712" s="520">
        <f t="shared" si="173"/>
        <v>0</v>
      </c>
      <c r="R712" s="550">
        <v>6300</v>
      </c>
      <c r="S712" s="388">
        <f t="shared" si="185"/>
        <v>0</v>
      </c>
      <c r="T712" s="388">
        <f t="shared" si="186"/>
        <v>0</v>
      </c>
      <c r="U712" s="389" t="e">
        <f t="shared" si="187"/>
        <v>#DIV/0!</v>
      </c>
      <c r="V712" s="299">
        <f>ROUND(0.48*0.33*0.14,3)</f>
        <v>2.1999999999999999E-2</v>
      </c>
      <c r="W712" s="299">
        <v>11.3</v>
      </c>
      <c r="X712" s="554">
        <f t="shared" si="184"/>
        <v>0</v>
      </c>
      <c r="Y712" s="299">
        <f t="shared" si="189"/>
        <v>0</v>
      </c>
      <c r="Z712" s="299">
        <f t="shared" si="190"/>
        <v>0</v>
      </c>
      <c r="AA712" s="299"/>
      <c r="AB712" s="521">
        <v>0.21199999999999999</v>
      </c>
      <c r="AC712" s="523">
        <f t="shared" si="188"/>
        <v>0</v>
      </c>
      <c r="AD712" s="499" t="s">
        <v>1819</v>
      </c>
      <c r="AE712" s="489" t="s">
        <v>1820</v>
      </c>
      <c r="AF712" s="489" t="s">
        <v>3819</v>
      </c>
      <c r="AG712" s="489" t="s">
        <v>1779</v>
      </c>
    </row>
    <row r="713" spans="1:33" s="292" customFormat="1" ht="20.100000000000001" hidden="1" customHeight="1" thickBot="1">
      <c r="A713" s="296"/>
      <c r="B713" s="631"/>
      <c r="C713" s="304">
        <v>4560164470515</v>
      </c>
      <c r="D713" s="304" t="s">
        <v>1821</v>
      </c>
      <c r="E713" s="302" t="s">
        <v>1780</v>
      </c>
      <c r="F713" s="302" t="s">
        <v>1821</v>
      </c>
      <c r="G713" s="497"/>
      <c r="H713" s="259" t="s">
        <v>5756</v>
      </c>
      <c r="I713" s="259" t="s">
        <v>1822</v>
      </c>
      <c r="J713" s="343" t="s">
        <v>3224</v>
      </c>
      <c r="K713" s="306" t="s">
        <v>36</v>
      </c>
      <c r="L713" s="306"/>
      <c r="M713" s="296">
        <v>24</v>
      </c>
      <c r="N713" s="296">
        <v>24</v>
      </c>
      <c r="O713" s="386">
        <v>24</v>
      </c>
      <c r="P713" s="520">
        <v>2718</v>
      </c>
      <c r="Q713" s="520">
        <f t="shared" si="173"/>
        <v>65232</v>
      </c>
      <c r="R713" s="550">
        <v>2310</v>
      </c>
      <c r="S713" s="388">
        <f t="shared" si="185"/>
        <v>55440</v>
      </c>
      <c r="T713" s="388">
        <f t="shared" si="186"/>
        <v>9792</v>
      </c>
      <c r="U713" s="389">
        <f t="shared" si="187"/>
        <v>0.15011037527593818</v>
      </c>
      <c r="V713" s="299">
        <f>ROUND(0.46*0.33*0.9,3)</f>
        <v>0.13700000000000001</v>
      </c>
      <c r="W713" s="299">
        <v>4.9000000000000004</v>
      </c>
      <c r="X713" s="554">
        <f t="shared" si="184"/>
        <v>1</v>
      </c>
      <c r="Y713" s="299">
        <f t="shared" si="189"/>
        <v>0.13700000000000001</v>
      </c>
      <c r="Z713" s="299">
        <f t="shared" si="190"/>
        <v>4.9000000000000004</v>
      </c>
      <c r="AA713" s="299"/>
      <c r="AB713" s="541">
        <v>0.17599999999999999</v>
      </c>
      <c r="AC713" s="523">
        <f t="shared" si="188"/>
        <v>4.2240000000000002</v>
      </c>
      <c r="AD713" s="499" t="s">
        <v>1824</v>
      </c>
      <c r="AE713" s="489" t="s">
        <v>1825</v>
      </c>
      <c r="AF713" s="489"/>
      <c r="AG713" s="489" t="s">
        <v>1779</v>
      </c>
    </row>
    <row r="714" spans="1:33" s="292" customFormat="1" ht="20.100000000000001" hidden="1" customHeight="1" thickBot="1">
      <c r="A714" s="290"/>
      <c r="B714" s="638"/>
      <c r="C714" s="304"/>
      <c r="D714" s="304"/>
      <c r="E714" s="302" t="s">
        <v>1780</v>
      </c>
      <c r="F714" s="302" t="s">
        <v>1826</v>
      </c>
      <c r="G714" s="497"/>
      <c r="H714" s="259" t="s">
        <v>5757</v>
      </c>
      <c r="I714" s="259"/>
      <c r="J714" s="343" t="s">
        <v>1827</v>
      </c>
      <c r="K714" s="306" t="s">
        <v>1828</v>
      </c>
      <c r="L714" s="306"/>
      <c r="M714" s="296">
        <v>48</v>
      </c>
      <c r="N714" s="296">
        <v>48</v>
      </c>
      <c r="O714" s="386"/>
      <c r="P714" s="520">
        <v>21270</v>
      </c>
      <c r="Q714" s="520">
        <f t="shared" si="173"/>
        <v>0</v>
      </c>
      <c r="R714" s="550">
        <v>18080</v>
      </c>
      <c r="S714" s="388">
        <f t="shared" si="185"/>
        <v>0</v>
      </c>
      <c r="T714" s="388">
        <f t="shared" si="186"/>
        <v>0</v>
      </c>
      <c r="U714" s="389" t="e">
        <f t="shared" si="187"/>
        <v>#DIV/0!</v>
      </c>
      <c r="V714" s="299"/>
      <c r="W714" s="299"/>
      <c r="X714" s="554">
        <f t="shared" si="184"/>
        <v>0</v>
      </c>
      <c r="Y714" s="299">
        <f t="shared" si="189"/>
        <v>0</v>
      </c>
      <c r="Z714" s="299">
        <f t="shared" si="190"/>
        <v>0</v>
      </c>
      <c r="AA714" s="299"/>
      <c r="AB714" s="541"/>
      <c r="AC714" s="523">
        <f t="shared" si="188"/>
        <v>0</v>
      </c>
      <c r="AD714" s="499"/>
      <c r="AE714" s="489"/>
      <c r="AF714" s="489"/>
      <c r="AG714" s="489"/>
    </row>
    <row r="715" spans="1:33" s="292" customFormat="1" ht="39.75" hidden="1" customHeight="1" thickBot="1">
      <c r="A715" s="290"/>
      <c r="B715" s="638"/>
      <c r="C715" s="304"/>
      <c r="D715" s="304"/>
      <c r="E715" s="302" t="s">
        <v>1780</v>
      </c>
      <c r="F715" s="302" t="s">
        <v>1829</v>
      </c>
      <c r="G715" s="497"/>
      <c r="H715" s="259" t="s">
        <v>5758</v>
      </c>
      <c r="I715" s="259"/>
      <c r="J715" s="343" t="s">
        <v>1830</v>
      </c>
      <c r="K715" s="306" t="s">
        <v>1828</v>
      </c>
      <c r="L715" s="306"/>
      <c r="M715" s="296">
        <v>48</v>
      </c>
      <c r="N715" s="296">
        <v>48</v>
      </c>
      <c r="O715" s="386"/>
      <c r="P715" s="520">
        <v>31765</v>
      </c>
      <c r="Q715" s="520">
        <f t="shared" si="173"/>
        <v>0</v>
      </c>
      <c r="R715" s="550">
        <v>27000</v>
      </c>
      <c r="S715" s="388">
        <f t="shared" si="185"/>
        <v>0</v>
      </c>
      <c r="T715" s="388">
        <f t="shared" si="186"/>
        <v>0</v>
      </c>
      <c r="U715" s="389" t="e">
        <f t="shared" si="187"/>
        <v>#DIV/0!</v>
      </c>
      <c r="V715" s="299"/>
      <c r="W715" s="299"/>
      <c r="X715" s="554">
        <f t="shared" si="184"/>
        <v>0</v>
      </c>
      <c r="Y715" s="299">
        <f t="shared" si="189"/>
        <v>0</v>
      </c>
      <c r="Z715" s="299">
        <f t="shared" si="190"/>
        <v>0</v>
      </c>
      <c r="AA715" s="299"/>
      <c r="AB715" s="541"/>
      <c r="AC715" s="523">
        <f t="shared" si="188"/>
        <v>0</v>
      </c>
      <c r="AD715" s="499"/>
      <c r="AE715" s="489"/>
      <c r="AF715" s="489"/>
      <c r="AG715" s="489"/>
    </row>
    <row r="716" spans="1:33" s="292" customFormat="1" ht="42.75" hidden="1" customHeight="1" thickBot="1">
      <c r="A716" s="290"/>
      <c r="B716" s="638"/>
      <c r="C716" s="304"/>
      <c r="D716" s="304"/>
      <c r="E716" s="302" t="s">
        <v>1773</v>
      </c>
      <c r="F716" s="302" t="s">
        <v>3881</v>
      </c>
      <c r="G716" s="497"/>
      <c r="H716" s="259" t="s">
        <v>3477</v>
      </c>
      <c r="I716" s="259" t="s">
        <v>3476</v>
      </c>
      <c r="J716" s="343" t="s">
        <v>3844</v>
      </c>
      <c r="K716" s="306" t="s">
        <v>674</v>
      </c>
      <c r="L716" s="306"/>
      <c r="M716" s="296">
        <v>12</v>
      </c>
      <c r="N716" s="296"/>
      <c r="O716" s="386"/>
      <c r="P716" s="520">
        <v>6670</v>
      </c>
      <c r="Q716" s="520">
        <f t="shared" si="173"/>
        <v>0</v>
      </c>
      <c r="R716" s="550">
        <v>5670</v>
      </c>
      <c r="S716" s="388">
        <f>O716*R716</f>
        <v>0</v>
      </c>
      <c r="T716" s="388">
        <f>Q716-S716</f>
        <v>0</v>
      </c>
      <c r="U716" s="389" t="e">
        <f>T716/Q716</f>
        <v>#DIV/0!</v>
      </c>
      <c r="V716" s="299">
        <f>ROUND(0.41*0.41*0.225,3)</f>
        <v>3.7999999999999999E-2</v>
      </c>
      <c r="W716" s="299">
        <v>6.2</v>
      </c>
      <c r="X716" s="554">
        <f t="shared" si="184"/>
        <v>0</v>
      </c>
      <c r="Y716" s="299">
        <f t="shared" si="189"/>
        <v>0</v>
      </c>
      <c r="Z716" s="299">
        <f t="shared" si="190"/>
        <v>0</v>
      </c>
      <c r="AA716" s="299"/>
      <c r="AB716" s="524">
        <v>0.44</v>
      </c>
      <c r="AC716" s="385">
        <f t="shared" si="188"/>
        <v>0</v>
      </c>
      <c r="AD716" s="499"/>
      <c r="AE716" s="509" t="s">
        <v>1795</v>
      </c>
      <c r="AF716" s="509" t="s">
        <v>1780</v>
      </c>
      <c r="AG716" s="509" t="s">
        <v>1779</v>
      </c>
    </row>
    <row r="717" spans="1:33" s="292" customFormat="1" ht="20.100000000000001" hidden="1" customHeight="1" thickBot="1">
      <c r="A717" s="290"/>
      <c r="B717" s="638"/>
      <c r="C717" s="304"/>
      <c r="D717" s="304"/>
      <c r="E717" s="302" t="s">
        <v>1773</v>
      </c>
      <c r="F717" s="302">
        <v>2201</v>
      </c>
      <c r="G717" s="497"/>
      <c r="H717" s="259" t="s">
        <v>3479</v>
      </c>
      <c r="I717" s="259" t="s">
        <v>3546</v>
      </c>
      <c r="J717" s="343" t="s">
        <v>3472</v>
      </c>
      <c r="K717" s="306" t="s">
        <v>2131</v>
      </c>
      <c r="L717" s="306"/>
      <c r="M717" s="296">
        <v>100</v>
      </c>
      <c r="N717" s="296"/>
      <c r="O717" s="386"/>
      <c r="P717" s="520">
        <v>176</v>
      </c>
      <c r="Q717" s="520">
        <f t="shared" si="173"/>
        <v>0</v>
      </c>
      <c r="R717" s="550">
        <v>150</v>
      </c>
      <c r="S717" s="388">
        <f>O717*R717</f>
        <v>0</v>
      </c>
      <c r="T717" s="388">
        <f>Q717-S717</f>
        <v>0</v>
      </c>
      <c r="U717" s="389" t="e">
        <f>T717/Q717</f>
        <v>#DIV/0!</v>
      </c>
      <c r="V717" s="299">
        <f>ROUND(0.4*0.315*0.25,3)</f>
        <v>3.2000000000000001E-2</v>
      </c>
      <c r="W717" s="299">
        <v>7.4</v>
      </c>
      <c r="X717" s="554">
        <f t="shared" si="184"/>
        <v>0</v>
      </c>
      <c r="Y717" s="299">
        <f t="shared" si="189"/>
        <v>0</v>
      </c>
      <c r="Z717" s="299">
        <f t="shared" si="190"/>
        <v>0</v>
      </c>
      <c r="AA717" s="299"/>
      <c r="AB717" s="524">
        <v>6.9000000000000006E-2</v>
      </c>
      <c r="AC717" s="385">
        <f t="shared" si="188"/>
        <v>0</v>
      </c>
      <c r="AD717" s="499"/>
      <c r="AE717" s="489" t="s">
        <v>3545</v>
      </c>
      <c r="AF717" s="489" t="s">
        <v>624</v>
      </c>
      <c r="AG717" s="489" t="s">
        <v>669</v>
      </c>
    </row>
    <row r="718" spans="1:33" s="292" customFormat="1" ht="53.25" hidden="1" customHeight="1" thickBot="1">
      <c r="A718" s="296"/>
      <c r="B718" s="631"/>
      <c r="C718" s="304"/>
      <c r="D718" s="304"/>
      <c r="E718" s="302" t="s">
        <v>1780</v>
      </c>
      <c r="F718" s="302" t="s">
        <v>1831</v>
      </c>
      <c r="G718" s="497"/>
      <c r="H718" s="259" t="s">
        <v>5759</v>
      </c>
      <c r="I718" s="259" t="s">
        <v>3255</v>
      </c>
      <c r="J718" s="343" t="s">
        <v>1832</v>
      </c>
      <c r="K718" s="306" t="s">
        <v>1828</v>
      </c>
      <c r="L718" s="305"/>
      <c r="M718" s="296">
        <v>6</v>
      </c>
      <c r="N718" s="296">
        <v>6</v>
      </c>
      <c r="O718" s="386"/>
      <c r="P718" s="520">
        <v>4500</v>
      </c>
      <c r="Q718" s="520">
        <f t="shared" si="173"/>
        <v>0</v>
      </c>
      <c r="R718" s="550">
        <v>3825</v>
      </c>
      <c r="S718" s="388">
        <f t="shared" si="185"/>
        <v>0</v>
      </c>
      <c r="T718" s="388">
        <f t="shared" si="186"/>
        <v>0</v>
      </c>
      <c r="U718" s="389" t="e">
        <f t="shared" si="187"/>
        <v>#DIV/0!</v>
      </c>
      <c r="V718" s="299"/>
      <c r="W718" s="299"/>
      <c r="X718" s="554"/>
      <c r="Y718" s="299"/>
      <c r="Z718" s="299"/>
      <c r="AA718" s="299"/>
      <c r="AB718" s="541">
        <v>0.27500000000000002</v>
      </c>
      <c r="AC718" s="523">
        <f>ROUND(O718*AB718,3)</f>
        <v>0</v>
      </c>
      <c r="AD718" s="499"/>
      <c r="AE718" s="489" t="s">
        <v>3256</v>
      </c>
      <c r="AF718" s="489" t="e">
        <v>#REF!</v>
      </c>
      <c r="AG718" s="489" t="e">
        <v>#REF!</v>
      </c>
    </row>
    <row r="719" spans="1:33" s="292" customFormat="1" ht="53.25" hidden="1" customHeight="1">
      <c r="A719" s="956"/>
      <c r="B719" s="956"/>
      <c r="C719" s="1048"/>
      <c r="D719" s="1048"/>
      <c r="E719" s="302" t="s">
        <v>6800</v>
      </c>
      <c r="F719" s="940"/>
      <c r="G719" s="941"/>
      <c r="H719" s="942" t="s">
        <v>6801</v>
      </c>
      <c r="I719" s="942"/>
      <c r="J719" s="943"/>
      <c r="K719" s="954" t="s">
        <v>674</v>
      </c>
      <c r="L719" s="945"/>
      <c r="M719" s="956">
        <v>5</v>
      </c>
      <c r="N719" s="956">
        <v>5</v>
      </c>
      <c r="O719" s="946"/>
      <c r="P719" s="960">
        <v>450</v>
      </c>
      <c r="Q719" s="960">
        <f t="shared" si="173"/>
        <v>0</v>
      </c>
      <c r="R719" s="961">
        <v>400</v>
      </c>
      <c r="S719" s="1047">
        <f t="shared" si="185"/>
        <v>0</v>
      </c>
      <c r="T719" s="1047">
        <f t="shared" si="186"/>
        <v>0</v>
      </c>
      <c r="U719" s="959" t="e">
        <f t="shared" ref="U719:U725" si="191">T719/Q719</f>
        <v>#DIV/0!</v>
      </c>
      <c r="V719" s="949"/>
      <c r="W719" s="949"/>
      <c r="X719" s="976"/>
      <c r="Y719" s="949"/>
      <c r="Z719" s="949"/>
      <c r="AA719" s="949"/>
      <c r="AB719" s="1049"/>
      <c r="AC719" s="523">
        <f t="shared" ref="AC719:AC727" si="192">ROUND(O719*AB719,3)</f>
        <v>0</v>
      </c>
      <c r="AD719" s="951"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719" s="951" t="str">
        <f t="shared" ref="AE719:AG719" si="193">AE705</f>
        <v>ЕАЭС N RU Д-JP.РА04.В.65636/23 от 14.06.2023 действует до 13.06.2028</v>
      </c>
      <c r="AF719" s="951" t="str">
        <f t="shared" si="193"/>
        <v>Mediplorer</v>
      </c>
      <c r="AG719" s="951" t="str">
        <f t="shared" si="193"/>
        <v>Medion Research Laboratories Inc.</v>
      </c>
    </row>
    <row r="720" spans="1:33" s="292" customFormat="1" ht="53.25" hidden="1" customHeight="1">
      <c r="A720" s="956"/>
      <c r="B720" s="956"/>
      <c r="C720" s="1048"/>
      <c r="D720" s="1048"/>
      <c r="E720" s="302" t="s">
        <v>6800</v>
      </c>
      <c r="F720" s="940"/>
      <c r="G720" s="941"/>
      <c r="H720" s="942" t="s">
        <v>6802</v>
      </c>
      <c r="I720" s="942"/>
      <c r="J720" s="943"/>
      <c r="K720" s="954" t="s">
        <v>674</v>
      </c>
      <c r="L720" s="945"/>
      <c r="M720" s="956">
        <v>5</v>
      </c>
      <c r="N720" s="956">
        <v>5</v>
      </c>
      <c r="O720" s="946"/>
      <c r="P720" s="960">
        <v>550</v>
      </c>
      <c r="Q720" s="960">
        <f t="shared" si="173"/>
        <v>0</v>
      </c>
      <c r="R720" s="961">
        <v>500</v>
      </c>
      <c r="S720" s="1047">
        <f t="shared" si="185"/>
        <v>0</v>
      </c>
      <c r="T720" s="1047">
        <f t="shared" si="186"/>
        <v>0</v>
      </c>
      <c r="U720" s="959" t="e">
        <f t="shared" si="191"/>
        <v>#DIV/0!</v>
      </c>
      <c r="V720" s="949"/>
      <c r="W720" s="949"/>
      <c r="X720" s="976"/>
      <c r="Y720" s="949"/>
      <c r="Z720" s="949"/>
      <c r="AA720" s="949"/>
      <c r="AB720" s="1049"/>
      <c r="AC720" s="523">
        <f t="shared" si="192"/>
        <v>0</v>
      </c>
      <c r="AD720" s="951" t="str">
        <f>AD707</f>
        <v>GEL:ＷＡＴＥＲ
ＢＵＴＹＬＥＮＥ　ＧＬＹＣＯＬ
ＳＯＤＩＵＭ　ＢＩＣＡＲＢＯＮＡＴＥ
ＡＬＧＩＮ
ＣＥＬＬＵＬＯＳＥ　ＧＵＭ
ＣＨＯＮＤＲＵＳ　ＣＲＩＳＰＵＳ（ＣＡＲＲＡＧＥＥＮＡＮ）
ＰＥＮＴＹＬＥＮＥ　ＧＬＹＣＯＬ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ＲＥＴＩＮＹＬ　ＰＡＬＭＩＴＡＴＥ
ＰＨＹＴＯＳＰＨＩＮＧＯＳＩＮＥ
ＣＨＯＬＥＳＴＥＲＯＬ
ＳＯＤＩＵＭ　ＴＯＣＯＰＨＥＲＹＬ　ＰＨＯＳＰＨＡＴＥ
ＳＯＤＩＵＭ　ＣＨＬＯＲＩＤＥ
ＣＡＲＢＯＭＥＲ
ＭＡＬＴＯＳＥ
ＣＹＣＬＯＤＥＸＴＲＩＮ
ＭＡＬＴＯＳＹＬ　ＣＹＣＬＯＤＥＸＴＲＩＮ
ＣＡＰＲＹＬＹＬ　ＧＬＹＣＯＬ
ＧＬＹＣＥＲＩＮ
ＭＡＧＮＥＳＩＵＭ　ＣＨＬＯＲＩＤＥ
１，２－ＨＥＸＡＮＥＤＩＯＬ
ＰＨＥＮＯＸＹＥＴＨＡＮＯＬ
POWDER:SUCROSE
ASCORBIC ACID
CITRIC ACID
ISOMALT
CELLULOSE
XYLITOL
GLUCOSE
TRISODIUM　ASCORBYL
PALMITATE PHOSPHATE
SODIUM ASCORBYL PHOSPHATE
ACETYL HYDROXYPROLINE
ALANINE
ARGININE</v>
      </c>
      <c r="AE720" s="951" t="str">
        <f t="shared" ref="AE720:AG720" si="194">AE707</f>
        <v>ЕАЭС N RU Д-JP.РА04.В.65636/23 от 14.06.2023 действует до 13.06.2028</v>
      </c>
      <c r="AF720" s="951" t="str">
        <f t="shared" si="194"/>
        <v>MEDION</v>
      </c>
      <c r="AG720" s="951" t="str">
        <f t="shared" si="194"/>
        <v>Medion Research Laboratories Inc.</v>
      </c>
    </row>
    <row r="721" spans="1:33" s="292" customFormat="1" ht="53.25" hidden="1" customHeight="1">
      <c r="A721" s="956"/>
      <c r="B721" s="956"/>
      <c r="C721" s="1048"/>
      <c r="D721" s="1048"/>
      <c r="E721" s="302" t="s">
        <v>6800</v>
      </c>
      <c r="F721" s="940"/>
      <c r="G721" s="941"/>
      <c r="H721" s="942" t="s">
        <v>6803</v>
      </c>
      <c r="I721" s="942"/>
      <c r="J721" s="943"/>
      <c r="K721" s="954" t="s">
        <v>674</v>
      </c>
      <c r="L721" s="945"/>
      <c r="M721" s="956">
        <v>5</v>
      </c>
      <c r="N721" s="956">
        <v>5</v>
      </c>
      <c r="O721" s="946"/>
      <c r="P721" s="960">
        <v>350</v>
      </c>
      <c r="Q721" s="960">
        <f t="shared" si="173"/>
        <v>0</v>
      </c>
      <c r="R721" s="961">
        <v>300</v>
      </c>
      <c r="S721" s="1047">
        <f>O721*R721</f>
        <v>0</v>
      </c>
      <c r="T721" s="1047">
        <f t="shared" si="186"/>
        <v>0</v>
      </c>
      <c r="U721" s="959" t="e">
        <f t="shared" si="191"/>
        <v>#DIV/0!</v>
      </c>
      <c r="V721" s="949"/>
      <c r="W721" s="949"/>
      <c r="X721" s="976"/>
      <c r="Y721" s="949"/>
      <c r="Z721" s="949"/>
      <c r="AA721" s="949"/>
      <c r="AB721" s="1049"/>
      <c r="AC721" s="523">
        <f t="shared" si="192"/>
        <v>0</v>
      </c>
      <c r="AD721" s="951" t="str">
        <f>AD709</f>
        <v>WATER
BUTYLENE GLYCOL
ROSA DAMASCENA PHYTOPLACENTA CULTURE EXTRACT
SODIUM ACETYLATED HYALURONATE
HYDROLYZED HYALURONIC ACID 
ARTEMIA EXTRACT
PENTYLENE GLYCOL 
ALGIN
CELLULOSE GUM
CHONDRUS ORISPUS (CARRAGEENAN) 
ZOSTERA MARINA EXTRACT
ROSA CANINA FRUIT OIL
CITRIC ACID
SODIUM TOCOPHERYL PHOSPHATE
SODIUM CITRATE
ALCOHOL
PHENOXYETHANOL 
PEG-60 HYDROGENATED CASTOR OIL
HYDROXYPROPYL METHYLCELLULOSE STEAROXY ETHER
MALIC ACID</v>
      </c>
      <c r="AE721" s="951" t="str">
        <f t="shared" ref="AE721:AG721" si="195">AE709</f>
        <v>ЕАЭС N RU Д-JP.РА04.В.65672/23 от 14.06.2023 действует до 13.06.2028</v>
      </c>
      <c r="AF721" s="951" t="str">
        <f t="shared" si="195"/>
        <v>Mediplorer</v>
      </c>
      <c r="AG721" s="951" t="str">
        <f t="shared" si="195"/>
        <v>Medion Research Laboratories Inc.</v>
      </c>
    </row>
    <row r="722" spans="1:33" s="292" customFormat="1" ht="53.25" hidden="1" customHeight="1">
      <c r="A722" s="956"/>
      <c r="B722" s="956"/>
      <c r="C722" s="1048"/>
      <c r="D722" s="1048"/>
      <c r="E722" s="302" t="s">
        <v>6800</v>
      </c>
      <c r="F722" s="940"/>
      <c r="G722" s="941"/>
      <c r="H722" s="942" t="s">
        <v>6804</v>
      </c>
      <c r="I722" s="942"/>
      <c r="J722" s="943"/>
      <c r="K722" s="954" t="s">
        <v>49</v>
      </c>
      <c r="L722" s="945"/>
      <c r="M722" s="956">
        <v>5</v>
      </c>
      <c r="N722" s="956">
        <v>5</v>
      </c>
      <c r="O722" s="946"/>
      <c r="P722" s="960">
        <v>55</v>
      </c>
      <c r="Q722" s="960">
        <f t="shared" si="173"/>
        <v>0</v>
      </c>
      <c r="R722" s="961">
        <v>50</v>
      </c>
      <c r="S722" s="1047">
        <f>O722*R722</f>
        <v>0</v>
      </c>
      <c r="T722" s="1047">
        <f t="shared" si="186"/>
        <v>0</v>
      </c>
      <c r="U722" s="959" t="e">
        <f t="shared" si="191"/>
        <v>#DIV/0!</v>
      </c>
      <c r="V722" s="949"/>
      <c r="W722" s="949"/>
      <c r="X722" s="976"/>
      <c r="Y722" s="949"/>
      <c r="Z722" s="949"/>
      <c r="AA722" s="949"/>
      <c r="AB722" s="1049"/>
      <c r="AC722" s="523">
        <f t="shared" si="192"/>
        <v>0</v>
      </c>
      <c r="AD722" s="951" t="str">
        <f>AD710</f>
        <v>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v>
      </c>
      <c r="AE722" s="951" t="str">
        <f t="shared" ref="AE722:AG722" si="196">AE710</f>
        <v>ЕАЭС N RU Д-JP.РА04.В.65654/23 от 14.06.2023 действует до 13.06.2028</v>
      </c>
      <c r="AF722" s="951" t="str">
        <f t="shared" si="196"/>
        <v>Mediplorer</v>
      </c>
      <c r="AG722" s="951" t="str">
        <f t="shared" si="196"/>
        <v>Medion Research Laboratories Inc.</v>
      </c>
    </row>
    <row r="723" spans="1:33" s="292" customFormat="1" ht="53.25" hidden="1" customHeight="1">
      <c r="A723" s="956"/>
      <c r="B723" s="956"/>
      <c r="C723" s="1048"/>
      <c r="D723" s="1048"/>
      <c r="E723" s="302" t="s">
        <v>6800</v>
      </c>
      <c r="F723" s="940"/>
      <c r="G723" s="941"/>
      <c r="H723" s="942" t="s">
        <v>6805</v>
      </c>
      <c r="I723" s="942"/>
      <c r="J723" s="943"/>
      <c r="K723" s="954" t="s">
        <v>162</v>
      </c>
      <c r="L723" s="945"/>
      <c r="M723" s="956">
        <v>5</v>
      </c>
      <c r="N723" s="956">
        <v>5</v>
      </c>
      <c r="O723" s="946"/>
      <c r="P723" s="960">
        <v>55</v>
      </c>
      <c r="Q723" s="960">
        <f t="shared" si="173"/>
        <v>0</v>
      </c>
      <c r="R723" s="961">
        <v>50</v>
      </c>
      <c r="S723" s="1047">
        <f t="shared" si="185"/>
        <v>0</v>
      </c>
      <c r="T723" s="1047">
        <f t="shared" si="186"/>
        <v>0</v>
      </c>
      <c r="U723" s="959" t="e">
        <f t="shared" si="191"/>
        <v>#DIV/0!</v>
      </c>
      <c r="V723" s="949"/>
      <c r="W723" s="949"/>
      <c r="X723" s="976"/>
      <c r="Y723" s="949"/>
      <c r="Z723" s="949"/>
      <c r="AA723" s="949"/>
      <c r="AB723" s="1049"/>
      <c r="AC723" s="523">
        <f t="shared" si="192"/>
        <v>0</v>
      </c>
      <c r="AD723" s="951" t="str">
        <f t="shared" ref="AD723:AG725" si="197">AD711</f>
        <v>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v>
      </c>
      <c r="AE723" s="951" t="str">
        <f t="shared" si="197"/>
        <v>ЕАЭС N RU Д-JP.РА04.В.65640/23 от 14.06.2023 действует до 13.06.2028</v>
      </c>
      <c r="AF723" s="951" t="str">
        <f t="shared" si="197"/>
        <v>Mediplorer</v>
      </c>
      <c r="AG723" s="951" t="str">
        <f t="shared" si="197"/>
        <v>Medion Research Laboratories Inc.</v>
      </c>
    </row>
    <row r="724" spans="1:33" s="292" customFormat="1" ht="53.25" hidden="1" customHeight="1">
      <c r="A724" s="956"/>
      <c r="B724" s="956"/>
      <c r="C724" s="1048"/>
      <c r="D724" s="1048"/>
      <c r="E724" s="302" t="s">
        <v>6800</v>
      </c>
      <c r="F724" s="940"/>
      <c r="G724" s="941"/>
      <c r="H724" s="942" t="s">
        <v>6806</v>
      </c>
      <c r="I724" s="942"/>
      <c r="J724" s="943"/>
      <c r="K724" s="954" t="s">
        <v>63</v>
      </c>
      <c r="L724" s="945"/>
      <c r="M724" s="956">
        <v>5</v>
      </c>
      <c r="N724" s="956">
        <v>5</v>
      </c>
      <c r="O724" s="946"/>
      <c r="P724" s="960">
        <v>55</v>
      </c>
      <c r="Q724" s="960">
        <f t="shared" si="173"/>
        <v>0</v>
      </c>
      <c r="R724" s="961">
        <v>50</v>
      </c>
      <c r="S724" s="1047">
        <f t="shared" si="185"/>
        <v>0</v>
      </c>
      <c r="T724" s="1047">
        <f t="shared" si="186"/>
        <v>0</v>
      </c>
      <c r="U724" s="959" t="e">
        <f t="shared" si="191"/>
        <v>#DIV/0!</v>
      </c>
      <c r="V724" s="949"/>
      <c r="W724" s="949"/>
      <c r="X724" s="976"/>
      <c r="Y724" s="949"/>
      <c r="Z724" s="949"/>
      <c r="AA724" s="949"/>
      <c r="AB724" s="1049"/>
      <c r="AC724" s="523">
        <f t="shared" si="192"/>
        <v>0</v>
      </c>
      <c r="AD724" s="951" t="str">
        <f t="shared" si="197"/>
        <v>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v>
      </c>
      <c r="AE724" s="951" t="str">
        <f t="shared" si="197"/>
        <v>ЕАЭС N RU Д-JP.РА04.В.65650/23 от 14.06.2023 действует до 13.06.2028</v>
      </c>
      <c r="AF724" s="951" t="str">
        <f t="shared" si="197"/>
        <v>Mediplorer</v>
      </c>
      <c r="AG724" s="951" t="str">
        <f t="shared" si="197"/>
        <v>Medion Research Laboratories Inc.</v>
      </c>
    </row>
    <row r="725" spans="1:33" s="292" customFormat="1" ht="53.25" hidden="1" customHeight="1" thickBot="1">
      <c r="A725" s="956"/>
      <c r="B725" s="956"/>
      <c r="C725" s="1048"/>
      <c r="D725" s="1048"/>
      <c r="E725" s="302" t="s">
        <v>6800</v>
      </c>
      <c r="F725" s="940"/>
      <c r="G725" s="941"/>
      <c r="H725" s="942" t="s">
        <v>6807</v>
      </c>
      <c r="I725" s="942"/>
      <c r="J725" s="943"/>
      <c r="K725" s="954" t="s">
        <v>36</v>
      </c>
      <c r="L725" s="945"/>
      <c r="M725" s="956">
        <v>5</v>
      </c>
      <c r="N725" s="956">
        <v>5</v>
      </c>
      <c r="O725" s="946">
        <v>100</v>
      </c>
      <c r="P725" s="960">
        <v>140</v>
      </c>
      <c r="Q725" s="960">
        <f t="shared" si="173"/>
        <v>14000</v>
      </c>
      <c r="R725" s="961">
        <v>120</v>
      </c>
      <c r="S725" s="1047">
        <f>O725*R725</f>
        <v>12000</v>
      </c>
      <c r="T725" s="1047">
        <f t="shared" si="186"/>
        <v>2000</v>
      </c>
      <c r="U725" s="959">
        <f t="shared" si="191"/>
        <v>0.14285714285714285</v>
      </c>
      <c r="V725" s="949"/>
      <c r="W725" s="949"/>
      <c r="X725" s="976"/>
      <c r="Y725" s="949"/>
      <c r="Z725" s="949"/>
      <c r="AA725" s="949"/>
      <c r="AB725" s="1049"/>
      <c r="AC725" s="523">
        <f t="shared" si="192"/>
        <v>0</v>
      </c>
      <c r="AD725" s="951" t="str">
        <f t="shared" si="197"/>
        <v>ETHYLHEXYL PALMITATE
OLEA EUROPAEA (OLIVE) FRUIT OIL
PEG-20 GLYCERYL TRIISOSTEARATE
POLYETHYLENE
PEG-10 GLYCERYL TRIISOSTEARATE
BUTYROSPERMUM PARKII (SHEA) BUTTER
ROSA CANINA FRUIT OIL
PHENOXYETHANOL
WATER
ROSA DAMASCENA FLOWER OIL
SACCHARIDE ISOMERATE
CELLULOSE GUM
SODIUM BICARBONATE
COLLOIDAL PLATINUM
SILVER</v>
      </c>
      <c r="AE725" s="951" t="str">
        <f t="shared" si="197"/>
        <v>ЕАЭС N RU Д-JP.РА04.В.65633/23 от 14.06.2023 действует до 13.06.2028</v>
      </c>
      <c r="AF725" s="951">
        <f t="shared" si="197"/>
        <v>0</v>
      </c>
      <c r="AG725" s="951" t="str">
        <f t="shared" si="197"/>
        <v>Medion Research Laboratories Inc.</v>
      </c>
    </row>
    <row r="726" spans="1:33" s="292" customFormat="1" ht="53.25" hidden="1" customHeight="1" thickBot="1">
      <c r="A726" s="956"/>
      <c r="B726" s="956"/>
      <c r="C726" s="1048"/>
      <c r="D726" s="1048"/>
      <c r="E726" s="302" t="s">
        <v>6800</v>
      </c>
      <c r="F726" s="940"/>
      <c r="G726" s="941"/>
      <c r="H726" s="942" t="s">
        <v>6808</v>
      </c>
      <c r="I726" s="942"/>
      <c r="J726" s="943"/>
      <c r="K726" s="954" t="s">
        <v>6810</v>
      </c>
      <c r="L726" s="945"/>
      <c r="M726" s="956">
        <v>4</v>
      </c>
      <c r="N726" s="956">
        <v>4</v>
      </c>
      <c r="O726" s="946">
        <v>12</v>
      </c>
      <c r="P726" s="960">
        <v>940</v>
      </c>
      <c r="Q726" s="960">
        <f t="shared" si="173"/>
        <v>11280</v>
      </c>
      <c r="R726" s="961">
        <v>800</v>
      </c>
      <c r="S726" s="1047">
        <f t="shared" si="185"/>
        <v>9600</v>
      </c>
      <c r="T726" s="1047">
        <f t="shared" si="186"/>
        <v>1680</v>
      </c>
      <c r="U726" s="959">
        <f t="shared" si="187"/>
        <v>0.14893617021276595</v>
      </c>
      <c r="V726" s="949"/>
      <c r="W726" s="949"/>
      <c r="X726" s="976"/>
      <c r="Y726" s="949"/>
      <c r="Z726" s="949"/>
      <c r="AA726" s="949"/>
      <c r="AB726" s="1049"/>
      <c r="AC726" s="523">
        <f t="shared" si="192"/>
        <v>0</v>
      </c>
      <c r="AD726" s="951"/>
      <c r="AE726" s="489"/>
      <c r="AF726" s="489"/>
      <c r="AG726" s="489"/>
    </row>
    <row r="727" spans="1:33" s="292" customFormat="1" ht="53.25" hidden="1" customHeight="1" thickBot="1">
      <c r="A727" s="956"/>
      <c r="B727" s="956"/>
      <c r="C727" s="1048"/>
      <c r="D727" s="1048"/>
      <c r="E727" s="302" t="s">
        <v>6800</v>
      </c>
      <c r="F727" s="940"/>
      <c r="G727" s="941"/>
      <c r="H727" s="942" t="s">
        <v>6809</v>
      </c>
      <c r="I727" s="942"/>
      <c r="J727" s="943"/>
      <c r="K727" s="954" t="s">
        <v>6811</v>
      </c>
      <c r="L727" s="945"/>
      <c r="M727" s="956">
        <v>6</v>
      </c>
      <c r="N727" s="956">
        <v>6</v>
      </c>
      <c r="O727" s="946">
        <v>12</v>
      </c>
      <c r="P727" s="960">
        <v>230</v>
      </c>
      <c r="Q727" s="960">
        <f t="shared" si="173"/>
        <v>2760</v>
      </c>
      <c r="R727" s="961">
        <v>200</v>
      </c>
      <c r="S727" s="1047">
        <f>O727*R727</f>
        <v>2400</v>
      </c>
      <c r="T727" s="1047">
        <f t="shared" si="186"/>
        <v>360</v>
      </c>
      <c r="U727" s="959">
        <f t="shared" si="187"/>
        <v>0.13043478260869565</v>
      </c>
      <c r="V727" s="949"/>
      <c r="W727" s="949"/>
      <c r="X727" s="976"/>
      <c r="Y727" s="949"/>
      <c r="Z727" s="949"/>
      <c r="AA727" s="949"/>
      <c r="AB727" s="1049"/>
      <c r="AC727" s="523">
        <f t="shared" si="192"/>
        <v>0</v>
      </c>
      <c r="AD727" s="951"/>
      <c r="AE727" s="489"/>
      <c r="AF727" s="489"/>
      <c r="AG727" s="489"/>
    </row>
    <row r="728" spans="1:33" s="292" customFormat="1" ht="20.100000000000001" hidden="1" customHeight="1" thickBot="1">
      <c r="A728" s="290"/>
      <c r="B728" s="638"/>
      <c r="C728" s="304">
        <v>4582487961273</v>
      </c>
      <c r="D728" s="304"/>
      <c r="E728" s="302" t="s">
        <v>1833</v>
      </c>
      <c r="F728" s="302" t="s">
        <v>1834</v>
      </c>
      <c r="G728" s="497"/>
      <c r="H728" s="259" t="s">
        <v>4648</v>
      </c>
      <c r="I728" s="259" t="s">
        <v>1835</v>
      </c>
      <c r="J728" s="343" t="s">
        <v>1836</v>
      </c>
      <c r="K728" s="306" t="s">
        <v>1947</v>
      </c>
      <c r="L728" s="306"/>
      <c r="M728" s="296">
        <v>15</v>
      </c>
      <c r="N728" s="296">
        <v>45</v>
      </c>
      <c r="O728" s="681"/>
      <c r="P728" s="520">
        <v>11765</v>
      </c>
      <c r="Q728" s="520">
        <f t="shared" si="173"/>
        <v>0</v>
      </c>
      <c r="R728" s="550">
        <v>10000</v>
      </c>
      <c r="S728" s="388">
        <f t="shared" ref="S728:S765" si="198">O728*R728</f>
        <v>0</v>
      </c>
      <c r="T728" s="388">
        <f t="shared" ref="T728:T736" si="199">Q728-S728</f>
        <v>0</v>
      </c>
      <c r="U728" s="555" t="e">
        <f t="shared" ref="U728:U736" si="200">T728/Q728</f>
        <v>#DIV/0!</v>
      </c>
      <c r="V728" s="299"/>
      <c r="W728" s="299"/>
      <c r="X728" s="554"/>
      <c r="Y728" s="299"/>
      <c r="Z728" s="299"/>
      <c r="AA728" s="299"/>
      <c r="AB728" s="521">
        <v>0.72399999999999998</v>
      </c>
      <c r="AC728" s="547">
        <f t="shared" ref="AC728:AC762" si="201">ROUND(O728*AB728,3)</f>
        <v>0</v>
      </c>
      <c r="AD728" s="499" t="s">
        <v>3725</v>
      </c>
      <c r="AE728" s="489" t="s">
        <v>1837</v>
      </c>
      <c r="AF728" s="489" t="s">
        <v>1845</v>
      </c>
      <c r="AG728" s="489" t="s">
        <v>1838</v>
      </c>
    </row>
    <row r="729" spans="1:33" s="292" customFormat="1" ht="20.100000000000001" hidden="1" customHeight="1" thickBot="1">
      <c r="A729" s="290"/>
      <c r="B729" s="638"/>
      <c r="C729" s="304">
        <v>4582487961723</v>
      </c>
      <c r="D729" s="304"/>
      <c r="E729" s="302" t="s">
        <v>1833</v>
      </c>
      <c r="F729" s="302" t="s">
        <v>1839</v>
      </c>
      <c r="G729" s="497"/>
      <c r="H729" s="259" t="s">
        <v>4649</v>
      </c>
      <c r="I729" s="259"/>
      <c r="J729" s="343" t="s">
        <v>3776</v>
      </c>
      <c r="K729" s="306" t="s">
        <v>1947</v>
      </c>
      <c r="L729" s="306"/>
      <c r="M729" s="296">
        <v>6</v>
      </c>
      <c r="N729" s="296">
        <v>60</v>
      </c>
      <c r="O729" s="681"/>
      <c r="P729" s="520">
        <v>11765</v>
      </c>
      <c r="Q729" s="520">
        <f t="shared" si="173"/>
        <v>0</v>
      </c>
      <c r="R729" s="550">
        <v>10000</v>
      </c>
      <c r="S729" s="388">
        <f t="shared" si="198"/>
        <v>0</v>
      </c>
      <c r="T729" s="388">
        <f t="shared" si="199"/>
        <v>0</v>
      </c>
      <c r="U729" s="555" t="e">
        <f t="shared" si="200"/>
        <v>#DIV/0!</v>
      </c>
      <c r="V729" s="299"/>
      <c r="W729" s="299"/>
      <c r="X729" s="554"/>
      <c r="Y729" s="299"/>
      <c r="Z729" s="299"/>
      <c r="AA729" s="299"/>
      <c r="AB729" s="521">
        <v>0.51200000000000001</v>
      </c>
      <c r="AC729" s="547">
        <f t="shared" si="201"/>
        <v>0</v>
      </c>
      <c r="AD729" s="499" t="s">
        <v>4286</v>
      </c>
      <c r="AE729" s="489" t="s">
        <v>4218</v>
      </c>
      <c r="AF729" s="489" t="s">
        <v>1845</v>
      </c>
      <c r="AG729" s="489" t="s">
        <v>1838</v>
      </c>
    </row>
    <row r="730" spans="1:33" s="292" customFormat="1" ht="30" hidden="1" customHeight="1" thickBot="1">
      <c r="A730" s="290"/>
      <c r="B730" s="638"/>
      <c r="C730" s="304">
        <v>4582487961716</v>
      </c>
      <c r="D730" s="304"/>
      <c r="E730" s="771" t="s">
        <v>1833</v>
      </c>
      <c r="F730" s="771" t="s">
        <v>1841</v>
      </c>
      <c r="G730" s="305"/>
      <c r="H730" s="772" t="s">
        <v>5760</v>
      </c>
      <c r="I730" s="306"/>
      <c r="J730" s="343" t="s">
        <v>1842</v>
      </c>
      <c r="K730" s="306" t="s">
        <v>1843</v>
      </c>
      <c r="L730" s="306"/>
      <c r="M730" s="296">
        <v>6</v>
      </c>
      <c r="N730" s="296" t="s">
        <v>1844</v>
      </c>
      <c r="O730" s="681"/>
      <c r="P730" s="520">
        <v>1176</v>
      </c>
      <c r="Q730" s="520">
        <f t="shared" si="173"/>
        <v>0</v>
      </c>
      <c r="R730" s="550">
        <v>1000</v>
      </c>
      <c r="S730" s="388">
        <f t="shared" si="198"/>
        <v>0</v>
      </c>
      <c r="T730" s="388">
        <f t="shared" si="199"/>
        <v>0</v>
      </c>
      <c r="U730" s="555" t="e">
        <f t="shared" si="200"/>
        <v>#DIV/0!</v>
      </c>
      <c r="V730" s="299"/>
      <c r="W730" s="299"/>
      <c r="X730" s="554"/>
      <c r="Y730" s="299"/>
      <c r="Z730" s="299"/>
      <c r="AA730" s="299"/>
      <c r="AB730" s="521">
        <v>0.17399999999999999</v>
      </c>
      <c r="AC730" s="547">
        <f t="shared" si="201"/>
        <v>0</v>
      </c>
      <c r="AD730" s="499" t="s">
        <v>5761</v>
      </c>
      <c r="AE730" s="489" t="e">
        <v>#REF!</v>
      </c>
      <c r="AF730" s="489" t="s">
        <v>1845</v>
      </c>
      <c r="AG730" s="489" t="s">
        <v>1838</v>
      </c>
    </row>
    <row r="731" spans="1:33" s="292" customFormat="1" ht="30" hidden="1" customHeight="1" thickBot="1">
      <c r="A731" s="290"/>
      <c r="B731" s="638"/>
      <c r="C731" s="304">
        <v>4582487962041</v>
      </c>
      <c r="D731" s="304"/>
      <c r="E731" s="290" t="s">
        <v>1833</v>
      </c>
      <c r="F731" s="1084" t="s">
        <v>6697</v>
      </c>
      <c r="G731" s="305"/>
      <c r="H731" s="613" t="s">
        <v>5762</v>
      </c>
      <c r="I731" s="306" t="s">
        <v>4557</v>
      </c>
      <c r="J731" s="343" t="s">
        <v>4558</v>
      </c>
      <c r="K731" s="306" t="s">
        <v>269</v>
      </c>
      <c r="L731" s="306"/>
      <c r="M731" s="296"/>
      <c r="N731" s="296"/>
      <c r="O731" s="386">
        <v>6</v>
      </c>
      <c r="P731" s="520">
        <v>3912</v>
      </c>
      <c r="Q731" s="520">
        <f t="shared" si="173"/>
        <v>23472</v>
      </c>
      <c r="R731" s="550">
        <v>3325</v>
      </c>
      <c r="S731" s="388">
        <f t="shared" ref="S731:S733" si="202">O731*R731</f>
        <v>19950</v>
      </c>
      <c r="T731" s="388">
        <f t="shared" ref="T731:T733" si="203">Q731-S731</f>
        <v>3522</v>
      </c>
      <c r="U731" s="555">
        <f t="shared" ref="U731:U733" si="204">T731/Q731</f>
        <v>0.15005112474437629</v>
      </c>
      <c r="V731" s="299"/>
      <c r="W731" s="299"/>
      <c r="X731" s="554"/>
      <c r="Y731" s="299"/>
      <c r="Z731" s="299"/>
      <c r="AA731" s="299"/>
      <c r="AB731" s="521">
        <v>0.56599999999999995</v>
      </c>
      <c r="AC731" s="547">
        <f t="shared" si="201"/>
        <v>3.3959999999999999</v>
      </c>
      <c r="AD731" s="499" t="s">
        <v>5763</v>
      </c>
      <c r="AE731" s="1016" t="s">
        <v>6700</v>
      </c>
      <c r="AF731" s="1017" t="s">
        <v>1845</v>
      </c>
      <c r="AG731" s="1017" t="s">
        <v>1838</v>
      </c>
    </row>
    <row r="732" spans="1:33" s="292" customFormat="1" ht="30" hidden="1" customHeight="1" thickBot="1">
      <c r="A732" s="290"/>
      <c r="B732" s="638"/>
      <c r="C732" s="304">
        <v>4582487962058</v>
      </c>
      <c r="D732" s="304"/>
      <c r="E732" s="290" t="s">
        <v>1833</v>
      </c>
      <c r="F732" s="1084" t="s">
        <v>6698</v>
      </c>
      <c r="G732" s="305"/>
      <c r="H732" s="613" t="s">
        <v>5764</v>
      </c>
      <c r="I732" s="306" t="s">
        <v>4559</v>
      </c>
      <c r="J732" s="343" t="s">
        <v>4560</v>
      </c>
      <c r="K732" s="306" t="s">
        <v>558</v>
      </c>
      <c r="L732" s="306"/>
      <c r="M732" s="296"/>
      <c r="N732" s="296"/>
      <c r="O732" s="386">
        <v>6</v>
      </c>
      <c r="P732" s="520">
        <v>8235</v>
      </c>
      <c r="Q732" s="520">
        <f t="shared" si="173"/>
        <v>49410</v>
      </c>
      <c r="R732" s="550">
        <v>7000</v>
      </c>
      <c r="S732" s="388">
        <f t="shared" si="202"/>
        <v>42000</v>
      </c>
      <c r="T732" s="388">
        <f t="shared" si="203"/>
        <v>7410</v>
      </c>
      <c r="U732" s="555">
        <f t="shared" si="204"/>
        <v>0.14996964177292046</v>
      </c>
      <c r="V732" s="299"/>
      <c r="W732" s="299"/>
      <c r="X732" s="554"/>
      <c r="Y732" s="299"/>
      <c r="Z732" s="299"/>
      <c r="AA732" s="299"/>
      <c r="AB732" s="521">
        <v>0.14899999999999999</v>
      </c>
      <c r="AC732" s="547">
        <f t="shared" si="201"/>
        <v>0.89400000000000002</v>
      </c>
      <c r="AD732" s="499" t="s">
        <v>5765</v>
      </c>
      <c r="AE732" s="1016" t="s">
        <v>6701</v>
      </c>
      <c r="AF732" s="1017" t="s">
        <v>1845</v>
      </c>
      <c r="AG732" s="1017" t="s">
        <v>1838</v>
      </c>
    </row>
    <row r="733" spans="1:33" s="292" customFormat="1" ht="30" hidden="1" customHeight="1" thickBot="1">
      <c r="A733" s="290"/>
      <c r="B733" s="638"/>
      <c r="C733" s="304">
        <v>4582487962065</v>
      </c>
      <c r="D733" s="304"/>
      <c r="E733" s="290" t="s">
        <v>1833</v>
      </c>
      <c r="F733" s="1084" t="s">
        <v>6699</v>
      </c>
      <c r="G733" s="305"/>
      <c r="H733" s="613" t="s">
        <v>5766</v>
      </c>
      <c r="I733" s="306" t="s">
        <v>4561</v>
      </c>
      <c r="J733" s="343" t="s">
        <v>4562</v>
      </c>
      <c r="K733" s="306" t="s">
        <v>1191</v>
      </c>
      <c r="L733" s="306"/>
      <c r="M733" s="296"/>
      <c r="N733" s="296"/>
      <c r="O733" s="386">
        <v>6</v>
      </c>
      <c r="P733" s="520">
        <v>3912</v>
      </c>
      <c r="Q733" s="520">
        <f t="shared" si="173"/>
        <v>23472</v>
      </c>
      <c r="R733" s="550">
        <v>3325</v>
      </c>
      <c r="S733" s="388">
        <f t="shared" si="202"/>
        <v>19950</v>
      </c>
      <c r="T733" s="388">
        <f t="shared" si="203"/>
        <v>3522</v>
      </c>
      <c r="U733" s="555">
        <f t="shared" si="204"/>
        <v>0.15005112474437629</v>
      </c>
      <c r="V733" s="299"/>
      <c r="W733" s="299"/>
      <c r="X733" s="554"/>
      <c r="Y733" s="299"/>
      <c r="Z733" s="299"/>
      <c r="AA733" s="299"/>
      <c r="AB733" s="521">
        <v>0.252</v>
      </c>
      <c r="AC733" s="547">
        <f t="shared" si="201"/>
        <v>1.512</v>
      </c>
      <c r="AD733" s="499" t="s">
        <v>5767</v>
      </c>
      <c r="AE733" s="1016" t="s">
        <v>6702</v>
      </c>
      <c r="AF733" s="1017" t="s">
        <v>1845</v>
      </c>
      <c r="AG733" s="1017" t="s">
        <v>1838</v>
      </c>
    </row>
    <row r="734" spans="1:33" s="292" customFormat="1" ht="20.100000000000001" hidden="1" customHeight="1" thickBot="1">
      <c r="A734" s="296"/>
      <c r="B734" s="631"/>
      <c r="C734" s="304">
        <v>4582487961686</v>
      </c>
      <c r="D734" s="304"/>
      <c r="E734" s="290" t="s">
        <v>1845</v>
      </c>
      <c r="F734" s="290" t="s">
        <v>3280</v>
      </c>
      <c r="G734" s="305"/>
      <c r="H734" s="306" t="s">
        <v>3724</v>
      </c>
      <c r="I734" s="306" t="s">
        <v>1835</v>
      </c>
      <c r="J734" s="343" t="s">
        <v>1846</v>
      </c>
      <c r="K734" s="306" t="s">
        <v>1847</v>
      </c>
      <c r="L734" s="306"/>
      <c r="M734" s="296">
        <v>12</v>
      </c>
      <c r="N734" s="296">
        <v>48</v>
      </c>
      <c r="O734" s="681"/>
      <c r="P734" s="612">
        <v>5647</v>
      </c>
      <c r="Q734" s="612">
        <f>O734*P734</f>
        <v>0</v>
      </c>
      <c r="R734" s="550">
        <v>4800</v>
      </c>
      <c r="S734" s="388">
        <f>O734*R734</f>
        <v>0</v>
      </c>
      <c r="T734" s="388">
        <f t="shared" si="199"/>
        <v>0</v>
      </c>
      <c r="U734" s="555" t="e">
        <f t="shared" si="200"/>
        <v>#DIV/0!</v>
      </c>
      <c r="V734" s="299"/>
      <c r="W734" s="299"/>
      <c r="X734" s="554"/>
      <c r="Y734" s="299">
        <f>V734*X734</f>
        <v>0</v>
      </c>
      <c r="Z734" s="299">
        <f>W734*X734</f>
        <v>0</v>
      </c>
      <c r="AA734" s="299"/>
      <c r="AB734" s="524">
        <v>0.29499999999999998</v>
      </c>
      <c r="AC734" s="523">
        <f t="shared" si="201"/>
        <v>0</v>
      </c>
      <c r="AD734" s="499" t="s">
        <v>3725</v>
      </c>
      <c r="AE734" s="489" t="s">
        <v>1837</v>
      </c>
      <c r="AF734" s="489" t="s">
        <v>1845</v>
      </c>
      <c r="AG734" s="489" t="s">
        <v>1838</v>
      </c>
    </row>
    <row r="735" spans="1:33" s="292" customFormat="1" ht="20.100000000000001" hidden="1" customHeight="1" thickBot="1">
      <c r="A735" s="296"/>
      <c r="B735" s="631"/>
      <c r="C735" s="304">
        <v>4582487961600</v>
      </c>
      <c r="D735" s="304"/>
      <c r="E735" s="290" t="s">
        <v>1845</v>
      </c>
      <c r="F735" s="290" t="s">
        <v>1848</v>
      </c>
      <c r="G735" s="305"/>
      <c r="H735" s="306" t="s">
        <v>5768</v>
      </c>
      <c r="I735" s="306" t="s">
        <v>1849</v>
      </c>
      <c r="J735" s="343" t="s">
        <v>1850</v>
      </c>
      <c r="K735" s="306" t="s">
        <v>1851</v>
      </c>
      <c r="L735" s="306"/>
      <c r="M735" s="296">
        <v>48</v>
      </c>
      <c r="N735" s="296">
        <v>144</v>
      </c>
      <c r="O735" s="681"/>
      <c r="P735" s="612">
        <v>3529</v>
      </c>
      <c r="Q735" s="612">
        <f t="shared" si="173"/>
        <v>0</v>
      </c>
      <c r="R735" s="550">
        <v>3000</v>
      </c>
      <c r="S735" s="388">
        <f t="shared" si="198"/>
        <v>0</v>
      </c>
      <c r="T735" s="388">
        <f t="shared" si="199"/>
        <v>0</v>
      </c>
      <c r="U735" s="555" t="e">
        <f t="shared" si="200"/>
        <v>#DIV/0!</v>
      </c>
      <c r="V735" s="299"/>
      <c r="W735" s="299"/>
      <c r="X735" s="554"/>
      <c r="Y735" s="299"/>
      <c r="Z735" s="299"/>
      <c r="AA735" s="299"/>
      <c r="AB735" s="521">
        <v>0.21199999999999999</v>
      </c>
      <c r="AC735" s="547">
        <f t="shared" si="201"/>
        <v>0</v>
      </c>
      <c r="AD735" s="499" t="s">
        <v>5769</v>
      </c>
      <c r="AE735" s="489" t="s">
        <v>1852</v>
      </c>
      <c r="AF735" s="489"/>
      <c r="AG735" s="489" t="s">
        <v>1838</v>
      </c>
    </row>
    <row r="736" spans="1:33" s="292" customFormat="1" ht="20.100000000000001" hidden="1" customHeight="1" thickBot="1">
      <c r="A736" s="290"/>
      <c r="B736" s="638"/>
      <c r="C736" s="304">
        <v>4582487961730</v>
      </c>
      <c r="D736" s="304"/>
      <c r="E736" s="290" t="s">
        <v>1845</v>
      </c>
      <c r="F736" s="290" t="s">
        <v>1853</v>
      </c>
      <c r="G736" s="305"/>
      <c r="H736" s="306" t="s">
        <v>1854</v>
      </c>
      <c r="I736" s="306" t="s">
        <v>1855</v>
      </c>
      <c r="J736" s="343" t="s">
        <v>1856</v>
      </c>
      <c r="K736" s="306" t="s">
        <v>1945</v>
      </c>
      <c r="L736" s="306"/>
      <c r="M736" s="296">
        <v>12</v>
      </c>
      <c r="N736" s="296">
        <v>48</v>
      </c>
      <c r="O736" s="681"/>
      <c r="P736" s="612">
        <v>6588</v>
      </c>
      <c r="Q736" s="612">
        <f t="shared" si="173"/>
        <v>0</v>
      </c>
      <c r="R736" s="550">
        <v>5600</v>
      </c>
      <c r="S736" s="388">
        <f t="shared" si="198"/>
        <v>0</v>
      </c>
      <c r="T736" s="388">
        <f t="shared" si="199"/>
        <v>0</v>
      </c>
      <c r="U736" s="555" t="e">
        <f t="shared" si="200"/>
        <v>#DIV/0!</v>
      </c>
      <c r="V736" s="299"/>
      <c r="W736" s="299"/>
      <c r="X736" s="554"/>
      <c r="Y736" s="299">
        <f>V736*X736</f>
        <v>0</v>
      </c>
      <c r="Z736" s="299">
        <f>W736*X736</f>
        <v>0</v>
      </c>
      <c r="AA736" s="299"/>
      <c r="AB736" s="524">
        <v>0.30199999999999999</v>
      </c>
      <c r="AC736" s="523">
        <f t="shared" si="201"/>
        <v>0</v>
      </c>
      <c r="AD736" s="499" t="s">
        <v>3726</v>
      </c>
      <c r="AE736" s="489" t="s">
        <v>1857</v>
      </c>
      <c r="AF736" s="489" t="s">
        <v>1845</v>
      </c>
      <c r="AG736" s="489" t="s">
        <v>1838</v>
      </c>
    </row>
    <row r="737" spans="1:33" s="292" customFormat="1" ht="23.25" hidden="1" customHeight="1" thickBot="1">
      <c r="A737" s="296"/>
      <c r="B737" s="631"/>
      <c r="C737" s="304">
        <v>4582487961877</v>
      </c>
      <c r="D737" s="304"/>
      <c r="E737" s="290" t="s">
        <v>1845</v>
      </c>
      <c r="F737" s="290" t="s">
        <v>1858</v>
      </c>
      <c r="G737" s="305"/>
      <c r="H737" s="930" t="s">
        <v>6883</v>
      </c>
      <c r="I737" s="306" t="s">
        <v>3257</v>
      </c>
      <c r="J737" s="343" t="s">
        <v>3258</v>
      </c>
      <c r="K737" s="306" t="s">
        <v>1947</v>
      </c>
      <c r="L737" s="306"/>
      <c r="M737" s="296">
        <v>12</v>
      </c>
      <c r="N737" s="296">
        <v>48</v>
      </c>
      <c r="O737" s="681"/>
      <c r="P737" s="612">
        <v>7412</v>
      </c>
      <c r="Q737" s="612">
        <f t="shared" si="173"/>
        <v>0</v>
      </c>
      <c r="R737" s="550">
        <v>6300</v>
      </c>
      <c r="S737" s="388">
        <f t="shared" si="198"/>
        <v>0</v>
      </c>
      <c r="T737" s="388">
        <f>Q737-S737</f>
        <v>0</v>
      </c>
      <c r="U737" s="555" t="e">
        <f>T737/Q737</f>
        <v>#DIV/0!</v>
      </c>
      <c r="V737" s="299"/>
      <c r="W737" s="299"/>
      <c r="X737" s="554"/>
      <c r="Y737" s="299"/>
      <c r="Z737" s="299"/>
      <c r="AA737" s="299"/>
      <c r="AB737" s="521">
        <v>0.28100000000000003</v>
      </c>
      <c r="AC737" s="547">
        <f t="shared" si="201"/>
        <v>0</v>
      </c>
      <c r="AD737" s="499" t="s">
        <v>5770</v>
      </c>
      <c r="AE737" s="489" t="s">
        <v>3259</v>
      </c>
      <c r="AF737" s="489"/>
      <c r="AG737" s="489" t="s">
        <v>1838</v>
      </c>
    </row>
    <row r="738" spans="1:33" s="292" customFormat="1" ht="24" hidden="1" customHeight="1" thickBot="1">
      <c r="A738" s="290"/>
      <c r="B738" s="638"/>
      <c r="C738" s="304">
        <v>4582487961921</v>
      </c>
      <c r="D738" s="304"/>
      <c r="E738" s="290" t="s">
        <v>1833</v>
      </c>
      <c r="F738" s="290" t="s">
        <v>1859</v>
      </c>
      <c r="G738" s="305"/>
      <c r="H738" s="306" t="s">
        <v>5771</v>
      </c>
      <c r="I738" s="677" t="s">
        <v>3777</v>
      </c>
      <c r="J738" s="677" t="s">
        <v>3778</v>
      </c>
      <c r="K738" s="306" t="s">
        <v>1947</v>
      </c>
      <c r="L738" s="306"/>
      <c r="M738" s="296">
        <v>12</v>
      </c>
      <c r="N738" s="296">
        <v>48</v>
      </c>
      <c r="O738" s="681"/>
      <c r="P738" s="612">
        <v>13235</v>
      </c>
      <c r="Q738" s="612">
        <f t="shared" si="173"/>
        <v>0</v>
      </c>
      <c r="R738" s="550">
        <v>11250</v>
      </c>
      <c r="S738" s="388">
        <f t="shared" si="198"/>
        <v>0</v>
      </c>
      <c r="T738" s="388">
        <f>Q738-S738</f>
        <v>0</v>
      </c>
      <c r="U738" s="555" t="e">
        <f>T738/Q738</f>
        <v>#DIV/0!</v>
      </c>
      <c r="V738" s="299"/>
      <c r="W738" s="299"/>
      <c r="X738" s="554"/>
      <c r="Y738" s="299"/>
      <c r="Z738" s="299"/>
      <c r="AA738" s="299"/>
      <c r="AB738" s="521">
        <v>0.51200000000000001</v>
      </c>
      <c r="AC738" s="547">
        <f t="shared" si="201"/>
        <v>0</v>
      </c>
      <c r="AD738" s="499" t="s">
        <v>5772</v>
      </c>
      <c r="AE738" s="489" t="s">
        <v>3820</v>
      </c>
      <c r="AF738" s="489" t="s">
        <v>1845</v>
      </c>
      <c r="AG738" s="489" t="s">
        <v>1838</v>
      </c>
    </row>
    <row r="739" spans="1:33" s="292" customFormat="1" ht="37.5" hidden="1" customHeight="1" thickBot="1">
      <c r="A739" s="290"/>
      <c r="B739" s="638"/>
      <c r="C739" s="304">
        <v>4582487961884</v>
      </c>
      <c r="D739" s="304"/>
      <c r="E739" s="771" t="s">
        <v>1833</v>
      </c>
      <c r="F739" s="771" t="s">
        <v>1860</v>
      </c>
      <c r="G739" s="305"/>
      <c r="H739" s="711" t="s">
        <v>5773</v>
      </c>
      <c r="I739" s="306"/>
      <c r="J739" s="343"/>
      <c r="K739" s="306" t="s">
        <v>1861</v>
      </c>
      <c r="L739" s="306"/>
      <c r="M739" s="296">
        <v>6</v>
      </c>
      <c r="N739" s="296">
        <v>6</v>
      </c>
      <c r="O739" s="681"/>
      <c r="P739" s="612">
        <v>1176</v>
      </c>
      <c r="Q739" s="612">
        <f t="shared" si="173"/>
        <v>0</v>
      </c>
      <c r="R739" s="550">
        <v>1000</v>
      </c>
      <c r="S739" s="388">
        <f t="shared" si="198"/>
        <v>0</v>
      </c>
      <c r="T739" s="388">
        <f>Q739-S739</f>
        <v>0</v>
      </c>
      <c r="U739" s="555" t="e">
        <f>T739/Q739</f>
        <v>#DIV/0!</v>
      </c>
      <c r="V739" s="299"/>
      <c r="W739" s="299"/>
      <c r="X739" s="554"/>
      <c r="Y739" s="299"/>
      <c r="Z739" s="299"/>
      <c r="AA739" s="299"/>
      <c r="AB739" s="521">
        <v>0.13200000000000001</v>
      </c>
      <c r="AC739" s="547">
        <f t="shared" si="201"/>
        <v>0</v>
      </c>
      <c r="AD739" s="499" t="s">
        <v>5761</v>
      </c>
      <c r="AE739" s="489"/>
      <c r="AF739" s="489" t="s">
        <v>1845</v>
      </c>
      <c r="AG739" s="489" t="s">
        <v>1838</v>
      </c>
    </row>
    <row r="740" spans="1:33" s="292" customFormat="1" ht="37.5" hidden="1" customHeight="1" thickBot="1">
      <c r="A740" s="290"/>
      <c r="B740" s="638"/>
      <c r="C740" s="304">
        <v>4582487961990</v>
      </c>
      <c r="D740" s="304"/>
      <c r="E740" s="290" t="s">
        <v>1845</v>
      </c>
      <c r="F740" s="1019" t="s">
        <v>6637</v>
      </c>
      <c r="G740" s="305"/>
      <c r="H740" s="613" t="s">
        <v>6483</v>
      </c>
      <c r="I740" s="306" t="s">
        <v>6484</v>
      </c>
      <c r="J740" s="417" t="s">
        <v>4563</v>
      </c>
      <c r="K740" s="306" t="s">
        <v>461</v>
      </c>
      <c r="L740" s="306"/>
      <c r="M740" s="296"/>
      <c r="N740" s="296"/>
      <c r="O740" s="386">
        <v>30</v>
      </c>
      <c r="P740" s="612">
        <v>2059</v>
      </c>
      <c r="Q740" s="612">
        <f t="shared" si="173"/>
        <v>61770</v>
      </c>
      <c r="R740" s="550">
        <v>1750</v>
      </c>
      <c r="S740" s="388">
        <f t="shared" ref="S740:S744" si="205">O740*R740</f>
        <v>52500</v>
      </c>
      <c r="T740" s="388">
        <f t="shared" ref="T740:T744" si="206">Q740-S740</f>
        <v>9270</v>
      </c>
      <c r="U740" s="555">
        <f t="shared" ref="U740:U744" si="207">T740/Q740</f>
        <v>0.15007285089849443</v>
      </c>
      <c r="V740" s="299"/>
      <c r="W740" s="299"/>
      <c r="X740" s="554"/>
      <c r="Y740" s="299"/>
      <c r="Z740" s="299"/>
      <c r="AA740" s="299"/>
      <c r="AB740" s="521">
        <v>0.22800000000000001</v>
      </c>
      <c r="AC740" s="547">
        <f t="shared" si="201"/>
        <v>6.84</v>
      </c>
      <c r="AD740" s="499" t="s">
        <v>5774</v>
      </c>
      <c r="AE740" s="1018" t="s">
        <v>6703</v>
      </c>
      <c r="AF740" s="489" t="s">
        <v>1845</v>
      </c>
      <c r="AG740" s="489" t="s">
        <v>1838</v>
      </c>
    </row>
    <row r="741" spans="1:33" s="292" customFormat="1" ht="37.5" hidden="1" customHeight="1" thickBot="1">
      <c r="A741" s="290"/>
      <c r="B741" s="638"/>
      <c r="C741" s="304">
        <v>4582487962003</v>
      </c>
      <c r="D741" s="304"/>
      <c r="E741" s="290" t="s">
        <v>1845</v>
      </c>
      <c r="F741" s="1019" t="s">
        <v>6638</v>
      </c>
      <c r="G741" s="305"/>
      <c r="H741" s="613" t="s">
        <v>5775</v>
      </c>
      <c r="I741" s="306" t="s">
        <v>4564</v>
      </c>
      <c r="J741" s="417" t="s">
        <v>4565</v>
      </c>
      <c r="K741" s="306" t="s">
        <v>107</v>
      </c>
      <c r="L741" s="306"/>
      <c r="M741" s="296"/>
      <c r="N741" s="296"/>
      <c r="O741" s="386">
        <v>30</v>
      </c>
      <c r="P741" s="612">
        <v>2059</v>
      </c>
      <c r="Q741" s="612">
        <f t="shared" si="173"/>
        <v>61770</v>
      </c>
      <c r="R741" s="550">
        <v>1750</v>
      </c>
      <c r="S741" s="388">
        <f t="shared" si="205"/>
        <v>52500</v>
      </c>
      <c r="T741" s="388">
        <f t="shared" si="206"/>
        <v>9270</v>
      </c>
      <c r="U741" s="555">
        <f t="shared" si="207"/>
        <v>0.15007285089849443</v>
      </c>
      <c r="V741" s="299"/>
      <c r="W741" s="299"/>
      <c r="X741" s="554"/>
      <c r="Y741" s="299"/>
      <c r="Z741" s="299"/>
      <c r="AA741" s="299"/>
      <c r="AB741" s="521">
        <v>0.16800000000000001</v>
      </c>
      <c r="AC741" s="547">
        <f t="shared" si="201"/>
        <v>5.04</v>
      </c>
      <c r="AD741" s="499" t="s">
        <v>5776</v>
      </c>
      <c r="AE741" s="1018" t="s">
        <v>6704</v>
      </c>
      <c r="AF741" s="489" t="s">
        <v>1845</v>
      </c>
      <c r="AG741" s="489" t="s">
        <v>1838</v>
      </c>
    </row>
    <row r="742" spans="1:33" s="292" customFormat="1" ht="37.5" hidden="1" customHeight="1" thickBot="1">
      <c r="A742" s="290"/>
      <c r="B742" s="638"/>
      <c r="C742" s="304">
        <v>4582487962010</v>
      </c>
      <c r="D742" s="304"/>
      <c r="E742" s="290" t="s">
        <v>1845</v>
      </c>
      <c r="F742" s="1019" t="s">
        <v>6639</v>
      </c>
      <c r="G742" s="305"/>
      <c r="H742" s="613" t="s">
        <v>5777</v>
      </c>
      <c r="I742" s="306" t="s">
        <v>4566</v>
      </c>
      <c r="J742" s="417" t="s">
        <v>4558</v>
      </c>
      <c r="K742" s="306" t="s">
        <v>49</v>
      </c>
      <c r="L742" s="306"/>
      <c r="M742" s="296"/>
      <c r="N742" s="296"/>
      <c r="O742" s="386">
        <v>30</v>
      </c>
      <c r="P742" s="612">
        <v>2882</v>
      </c>
      <c r="Q742" s="612">
        <f t="shared" si="173"/>
        <v>86460</v>
      </c>
      <c r="R742" s="774">
        <v>2450</v>
      </c>
      <c r="S742" s="388">
        <f t="shared" si="205"/>
        <v>73500</v>
      </c>
      <c r="T742" s="388">
        <f t="shared" si="206"/>
        <v>12960</v>
      </c>
      <c r="U742" s="555">
        <f t="shared" si="207"/>
        <v>0.14989590562109645</v>
      </c>
      <c r="V742" s="299"/>
      <c r="W742" s="299"/>
      <c r="X742" s="554"/>
      <c r="Y742" s="299"/>
      <c r="Z742" s="299"/>
      <c r="AA742" s="299"/>
      <c r="AB742" s="521">
        <v>0.17799999999999999</v>
      </c>
      <c r="AC742" s="547">
        <f t="shared" si="201"/>
        <v>5.34</v>
      </c>
      <c r="AD742" s="499" t="s">
        <v>5763</v>
      </c>
      <c r="AE742" s="1018" t="s">
        <v>6700</v>
      </c>
      <c r="AF742" s="220" t="s">
        <v>1845</v>
      </c>
      <c r="AG742" s="220" t="s">
        <v>1838</v>
      </c>
    </row>
    <row r="743" spans="1:33" s="292" customFormat="1" ht="37.5" hidden="1" customHeight="1" thickBot="1">
      <c r="A743" s="290"/>
      <c r="B743" s="638"/>
      <c r="C743" s="304">
        <v>4582487962027</v>
      </c>
      <c r="D743" s="304"/>
      <c r="E743" s="290" t="s">
        <v>1845</v>
      </c>
      <c r="F743" s="1019" t="s">
        <v>6636</v>
      </c>
      <c r="G743" s="305"/>
      <c r="H743" s="305" t="s">
        <v>5778</v>
      </c>
      <c r="I743" s="306" t="s">
        <v>4567</v>
      </c>
      <c r="J743" s="417" t="s">
        <v>4560</v>
      </c>
      <c r="K743" s="306" t="s">
        <v>162</v>
      </c>
      <c r="L743" s="306"/>
      <c r="M743" s="296"/>
      <c r="N743" s="296"/>
      <c r="O743" s="386">
        <v>30</v>
      </c>
      <c r="P743" s="612">
        <v>4941</v>
      </c>
      <c r="Q743" s="612">
        <f t="shared" si="173"/>
        <v>148230</v>
      </c>
      <c r="R743" s="774">
        <v>4200</v>
      </c>
      <c r="S743" s="388">
        <f t="shared" si="205"/>
        <v>126000</v>
      </c>
      <c r="T743" s="388">
        <f t="shared" si="206"/>
        <v>22230</v>
      </c>
      <c r="U743" s="555">
        <f t="shared" si="207"/>
        <v>0.14996964177292046</v>
      </c>
      <c r="V743" s="299"/>
      <c r="W743" s="299"/>
      <c r="X743" s="554"/>
      <c r="Y743" s="299"/>
      <c r="Z743" s="299"/>
      <c r="AA743" s="299"/>
      <c r="AB743" s="521">
        <v>6.8000000000000005E-2</v>
      </c>
      <c r="AC743" s="547">
        <f t="shared" si="201"/>
        <v>2.04</v>
      </c>
      <c r="AD743" s="499" t="s">
        <v>5765</v>
      </c>
      <c r="AE743" s="1018" t="s">
        <v>6701</v>
      </c>
      <c r="AF743" s="220" t="s">
        <v>1845</v>
      </c>
      <c r="AG743" s="220" t="s">
        <v>1838</v>
      </c>
    </row>
    <row r="744" spans="1:33" s="292" customFormat="1" ht="37.5" hidden="1" customHeight="1" thickBot="1">
      <c r="A744" s="290"/>
      <c r="B744" s="638"/>
      <c r="C744" s="304">
        <v>4582487962034</v>
      </c>
      <c r="D744" s="304"/>
      <c r="E744" s="290" t="s">
        <v>1845</v>
      </c>
      <c r="F744" s="1019" t="s">
        <v>6705</v>
      </c>
      <c r="G744" s="305"/>
      <c r="H744" s="305" t="s">
        <v>5779</v>
      </c>
      <c r="I744" s="306" t="s">
        <v>4568</v>
      </c>
      <c r="J744" s="417" t="s">
        <v>4562</v>
      </c>
      <c r="K744" s="306" t="s">
        <v>57</v>
      </c>
      <c r="L744" s="306"/>
      <c r="M744" s="296"/>
      <c r="N744" s="296"/>
      <c r="O744" s="386">
        <v>30</v>
      </c>
      <c r="P744" s="612">
        <v>3294</v>
      </c>
      <c r="Q744" s="612">
        <f t="shared" si="173"/>
        <v>98820</v>
      </c>
      <c r="R744" s="774">
        <v>2800</v>
      </c>
      <c r="S744" s="388">
        <f t="shared" si="205"/>
        <v>84000</v>
      </c>
      <c r="T744" s="388">
        <f t="shared" si="206"/>
        <v>14820</v>
      </c>
      <c r="U744" s="555">
        <f t="shared" si="207"/>
        <v>0.14996964177292046</v>
      </c>
      <c r="V744" s="299"/>
      <c r="W744" s="299"/>
      <c r="X744" s="554"/>
      <c r="Y744" s="299"/>
      <c r="Z744" s="299"/>
      <c r="AA744" s="299"/>
      <c r="AB744" s="521">
        <v>0.14599999999999999</v>
      </c>
      <c r="AC744" s="547">
        <f t="shared" si="201"/>
        <v>4.38</v>
      </c>
      <c r="AD744" s="499" t="s">
        <v>5767</v>
      </c>
      <c r="AE744" s="1018" t="s">
        <v>6702</v>
      </c>
      <c r="AF744" s="220" t="s">
        <v>1845</v>
      </c>
      <c r="AG744" s="220" t="s">
        <v>1838</v>
      </c>
    </row>
    <row r="745" spans="1:33" s="292" customFormat="1" ht="20.100000000000001" hidden="1" customHeight="1" thickBot="1">
      <c r="A745" s="296"/>
      <c r="B745" s="631"/>
      <c r="C745" s="304">
        <v>4582487961488</v>
      </c>
      <c r="D745" s="304"/>
      <c r="E745" s="290" t="s">
        <v>1833</v>
      </c>
      <c r="F745" s="290" t="s">
        <v>1862</v>
      </c>
      <c r="G745" s="305"/>
      <c r="H745" s="930" t="s">
        <v>6884</v>
      </c>
      <c r="I745" s="306" t="s">
        <v>1863</v>
      </c>
      <c r="J745" s="417" t="s">
        <v>1864</v>
      </c>
      <c r="K745" s="306" t="s">
        <v>36</v>
      </c>
      <c r="L745" s="306"/>
      <c r="M745" s="296">
        <v>12</v>
      </c>
      <c r="N745" s="296">
        <v>36</v>
      </c>
      <c r="O745" s="681">
        <v>6</v>
      </c>
      <c r="P745" s="520">
        <v>5491</v>
      </c>
      <c r="Q745" s="520">
        <f t="shared" si="173"/>
        <v>32946</v>
      </c>
      <c r="R745" s="550">
        <v>4667</v>
      </c>
      <c r="S745" s="388">
        <f t="shared" si="198"/>
        <v>28002</v>
      </c>
      <c r="T745" s="388">
        <f t="shared" ref="T745:T763" si="208">Q745-S745</f>
        <v>4944</v>
      </c>
      <c r="U745" s="555">
        <f t="shared" ref="U745:U763" si="209">T745/Q745</f>
        <v>0.15006374066654526</v>
      </c>
      <c r="V745" s="299"/>
      <c r="W745" s="299"/>
      <c r="X745" s="554"/>
      <c r="Y745" s="299"/>
      <c r="Z745" s="299"/>
      <c r="AA745" s="299"/>
      <c r="AB745" s="521">
        <v>0.57899999999999996</v>
      </c>
      <c r="AC745" s="523">
        <f t="shared" si="201"/>
        <v>3.4740000000000002</v>
      </c>
      <c r="AD745" s="499" t="s">
        <v>5780</v>
      </c>
      <c r="AE745" s="489" t="s">
        <v>1865</v>
      </c>
      <c r="AF745" s="489"/>
      <c r="AG745" s="489" t="s">
        <v>1838</v>
      </c>
    </row>
    <row r="746" spans="1:33" s="292" customFormat="1" ht="20.100000000000001" hidden="1" customHeight="1" thickBot="1">
      <c r="A746" s="296"/>
      <c r="B746" s="631"/>
      <c r="C746" s="304">
        <v>4582487961457</v>
      </c>
      <c r="D746" s="304"/>
      <c r="E746" s="290" t="s">
        <v>1833</v>
      </c>
      <c r="F746" s="290" t="s">
        <v>1866</v>
      </c>
      <c r="G746" s="305"/>
      <c r="H746" s="306" t="s">
        <v>5781</v>
      </c>
      <c r="I746" s="306" t="s">
        <v>1867</v>
      </c>
      <c r="J746" s="417" t="s">
        <v>1868</v>
      </c>
      <c r="K746" s="306" t="s">
        <v>43</v>
      </c>
      <c r="L746" s="306"/>
      <c r="M746" s="296">
        <v>24</v>
      </c>
      <c r="N746" s="296">
        <v>72</v>
      </c>
      <c r="O746" s="681"/>
      <c r="P746" s="520">
        <v>3921</v>
      </c>
      <c r="Q746" s="520">
        <f t="shared" si="173"/>
        <v>0</v>
      </c>
      <c r="R746" s="550">
        <v>3333</v>
      </c>
      <c r="S746" s="388">
        <f t="shared" si="198"/>
        <v>0</v>
      </c>
      <c r="T746" s="388">
        <f t="shared" si="208"/>
        <v>0</v>
      </c>
      <c r="U746" s="555" t="e">
        <f t="shared" si="209"/>
        <v>#DIV/0!</v>
      </c>
      <c r="V746" s="299"/>
      <c r="W746" s="299"/>
      <c r="X746" s="554"/>
      <c r="Y746" s="299"/>
      <c r="Z746" s="299"/>
      <c r="AA746" s="299"/>
      <c r="AB746" s="521">
        <v>0.28000000000000003</v>
      </c>
      <c r="AC746" s="547">
        <f t="shared" si="201"/>
        <v>0</v>
      </c>
      <c r="AD746" s="499" t="s">
        <v>4288</v>
      </c>
      <c r="AE746" s="489" t="s">
        <v>1869</v>
      </c>
      <c r="AF746" s="489"/>
      <c r="AG746" s="489" t="s">
        <v>1838</v>
      </c>
    </row>
    <row r="747" spans="1:33" s="292" customFormat="1" ht="20.100000000000001" hidden="1" customHeight="1" thickBot="1">
      <c r="A747" s="296"/>
      <c r="B747" s="631"/>
      <c r="C747" s="304">
        <v>4382487961471</v>
      </c>
      <c r="D747" s="304"/>
      <c r="E747" s="290" t="s">
        <v>1833</v>
      </c>
      <c r="F747" s="290" t="s">
        <v>1870</v>
      </c>
      <c r="G747" s="305"/>
      <c r="H747" s="930" t="s">
        <v>6885</v>
      </c>
      <c r="I747" s="306" t="s">
        <v>1871</v>
      </c>
      <c r="J747" s="417" t="s">
        <v>1872</v>
      </c>
      <c r="K747" s="306" t="s">
        <v>49</v>
      </c>
      <c r="L747" s="306"/>
      <c r="M747" s="296">
        <v>12</v>
      </c>
      <c r="N747" s="296">
        <v>36</v>
      </c>
      <c r="O747" s="681"/>
      <c r="P747" s="520">
        <v>5491</v>
      </c>
      <c r="Q747" s="520">
        <f t="shared" si="173"/>
        <v>0</v>
      </c>
      <c r="R747" s="550">
        <v>4667</v>
      </c>
      <c r="S747" s="388">
        <f t="shared" si="198"/>
        <v>0</v>
      </c>
      <c r="T747" s="388">
        <f t="shared" si="208"/>
        <v>0</v>
      </c>
      <c r="U747" s="555" t="e">
        <f t="shared" si="209"/>
        <v>#DIV/0!</v>
      </c>
      <c r="V747" s="299"/>
      <c r="W747" s="299"/>
      <c r="X747" s="554"/>
      <c r="Y747" s="299"/>
      <c r="Z747" s="299"/>
      <c r="AA747" s="299"/>
      <c r="AB747" s="521">
        <v>0.58799999999999997</v>
      </c>
      <c r="AC747" s="547">
        <f t="shared" si="201"/>
        <v>0</v>
      </c>
      <c r="AD747" s="499" t="s">
        <v>4289</v>
      </c>
      <c r="AE747" s="489" t="s">
        <v>1873</v>
      </c>
      <c r="AF747" s="489"/>
      <c r="AG747" s="489" t="s">
        <v>1838</v>
      </c>
    </row>
    <row r="748" spans="1:33" s="292" customFormat="1" ht="20.100000000000001" hidden="1" customHeight="1" thickBot="1">
      <c r="A748" s="296"/>
      <c r="B748" s="631"/>
      <c r="C748" s="304">
        <v>4582487961495</v>
      </c>
      <c r="D748" s="304"/>
      <c r="E748" s="290" t="s">
        <v>1833</v>
      </c>
      <c r="F748" s="290" t="s">
        <v>1874</v>
      </c>
      <c r="G748" s="305"/>
      <c r="H748" s="306" t="s">
        <v>5782</v>
      </c>
      <c r="I748" s="306" t="s">
        <v>1875</v>
      </c>
      <c r="J748" s="417" t="s">
        <v>1876</v>
      </c>
      <c r="K748" s="306" t="s">
        <v>162</v>
      </c>
      <c r="L748" s="306"/>
      <c r="M748" s="296">
        <v>24</v>
      </c>
      <c r="N748" s="296">
        <v>72</v>
      </c>
      <c r="O748" s="681"/>
      <c r="P748" s="520">
        <v>20392</v>
      </c>
      <c r="Q748" s="520">
        <f t="shared" si="173"/>
        <v>0</v>
      </c>
      <c r="R748" s="550">
        <v>17333</v>
      </c>
      <c r="S748" s="388">
        <f t="shared" si="198"/>
        <v>0</v>
      </c>
      <c r="T748" s="388">
        <f t="shared" si="208"/>
        <v>0</v>
      </c>
      <c r="U748" s="555" t="e">
        <f t="shared" si="209"/>
        <v>#DIV/0!</v>
      </c>
      <c r="V748" s="299"/>
      <c r="W748" s="299"/>
      <c r="X748" s="554"/>
      <c r="Y748" s="299"/>
      <c r="Z748" s="299"/>
      <c r="AA748" s="299"/>
      <c r="AB748" s="521">
        <v>0.23</v>
      </c>
      <c r="AC748" s="547">
        <f t="shared" si="201"/>
        <v>0</v>
      </c>
      <c r="AD748" s="499" t="s">
        <v>5783</v>
      </c>
      <c r="AE748" s="489" t="s">
        <v>1877</v>
      </c>
      <c r="AF748" s="489"/>
      <c r="AG748" s="489" t="s">
        <v>1838</v>
      </c>
    </row>
    <row r="749" spans="1:33" s="292" customFormat="1" ht="20.100000000000001" hidden="1" customHeight="1" thickBot="1">
      <c r="A749" s="296"/>
      <c r="B749" s="631"/>
      <c r="C749" s="304">
        <v>4582487961464</v>
      </c>
      <c r="D749" s="304"/>
      <c r="E749" s="290" t="s">
        <v>1833</v>
      </c>
      <c r="F749" s="290" t="s">
        <v>1878</v>
      </c>
      <c r="G749" s="305"/>
      <c r="H749" s="306" t="s">
        <v>5784</v>
      </c>
      <c r="I749" s="306" t="s">
        <v>1879</v>
      </c>
      <c r="J749" s="417" t="s">
        <v>1880</v>
      </c>
      <c r="K749" s="306" t="s">
        <v>277</v>
      </c>
      <c r="L749" s="306"/>
      <c r="M749" s="296">
        <v>24</v>
      </c>
      <c r="N749" s="296">
        <v>72</v>
      </c>
      <c r="O749" s="681"/>
      <c r="P749" s="520">
        <v>18824</v>
      </c>
      <c r="Q749" s="520">
        <f t="shared" si="173"/>
        <v>0</v>
      </c>
      <c r="R749" s="550">
        <v>16000</v>
      </c>
      <c r="S749" s="388">
        <f t="shared" si="198"/>
        <v>0</v>
      </c>
      <c r="T749" s="388">
        <f t="shared" si="208"/>
        <v>0</v>
      </c>
      <c r="U749" s="555" t="e">
        <f t="shared" si="209"/>
        <v>#DIV/0!</v>
      </c>
      <c r="V749" s="299"/>
      <c r="W749" s="299"/>
      <c r="X749" s="554"/>
      <c r="Y749" s="299"/>
      <c r="Z749" s="299"/>
      <c r="AA749" s="299"/>
      <c r="AB749" s="521">
        <v>0.22600000000000001</v>
      </c>
      <c r="AC749" s="547">
        <f t="shared" si="201"/>
        <v>0</v>
      </c>
      <c r="AD749" s="499" t="s">
        <v>4290</v>
      </c>
      <c r="AE749" s="489" t="s">
        <v>1881</v>
      </c>
      <c r="AF749" s="489"/>
      <c r="AG749" s="489" t="s">
        <v>1838</v>
      </c>
    </row>
    <row r="750" spans="1:33" s="292" customFormat="1" ht="20.100000000000001" hidden="1" customHeight="1" thickBot="1">
      <c r="A750" s="296"/>
      <c r="B750" s="631"/>
      <c r="C750" s="304">
        <v>4582487961518</v>
      </c>
      <c r="D750" s="304"/>
      <c r="E750" s="290" t="s">
        <v>1833</v>
      </c>
      <c r="F750" s="290" t="s">
        <v>1882</v>
      </c>
      <c r="G750" s="305"/>
      <c r="H750" s="306" t="s">
        <v>3727</v>
      </c>
      <c r="I750" s="306" t="s">
        <v>1883</v>
      </c>
      <c r="J750" s="417" t="s">
        <v>1884</v>
      </c>
      <c r="K750" s="306" t="s">
        <v>1057</v>
      </c>
      <c r="L750" s="306"/>
      <c r="M750" s="296">
        <v>4</v>
      </c>
      <c r="N750" s="296">
        <v>12</v>
      </c>
      <c r="O750" s="386">
        <v>4</v>
      </c>
      <c r="P750" s="520">
        <v>19608</v>
      </c>
      <c r="Q750" s="520">
        <f t="shared" si="173"/>
        <v>78432</v>
      </c>
      <c r="R750" s="550">
        <v>16667</v>
      </c>
      <c r="S750" s="388">
        <f t="shared" si="198"/>
        <v>66668</v>
      </c>
      <c r="T750" s="388">
        <f t="shared" si="208"/>
        <v>11764</v>
      </c>
      <c r="U750" s="555">
        <f t="shared" si="209"/>
        <v>0.14998980008159934</v>
      </c>
      <c r="V750" s="299"/>
      <c r="W750" s="299"/>
      <c r="X750" s="554"/>
      <c r="Y750" s="299">
        <f>V750*X750</f>
        <v>0</v>
      </c>
      <c r="Z750" s="299">
        <f>W750*X750</f>
        <v>0</v>
      </c>
      <c r="AA750" s="299"/>
      <c r="AB750" s="524">
        <v>1.508</v>
      </c>
      <c r="AC750" s="523">
        <f t="shared" si="201"/>
        <v>6.032</v>
      </c>
      <c r="AD750" s="499" t="s">
        <v>3728</v>
      </c>
      <c r="AE750" s="489" t="s">
        <v>3821</v>
      </c>
      <c r="AF750" s="489" t="s">
        <v>1845</v>
      </c>
      <c r="AG750" s="489" t="s">
        <v>1838</v>
      </c>
    </row>
    <row r="751" spans="1:33" s="292" customFormat="1" ht="20.100000000000001" hidden="1" customHeight="1" thickBot="1">
      <c r="A751" s="296"/>
      <c r="B751" s="631"/>
      <c r="C751" s="304">
        <v>4582487961501</v>
      </c>
      <c r="D751" s="304"/>
      <c r="E751" s="290" t="s">
        <v>1833</v>
      </c>
      <c r="F751" s="290" t="s">
        <v>1886</v>
      </c>
      <c r="G751" s="305"/>
      <c r="H751" s="930" t="s">
        <v>6886</v>
      </c>
      <c r="I751" s="306" t="s">
        <v>1887</v>
      </c>
      <c r="J751" s="417" t="s">
        <v>1888</v>
      </c>
      <c r="K751" s="306" t="s">
        <v>63</v>
      </c>
      <c r="L751" s="306"/>
      <c r="M751" s="296">
        <v>12</v>
      </c>
      <c r="N751" s="296">
        <v>36</v>
      </c>
      <c r="O751" s="386">
        <v>24</v>
      </c>
      <c r="P751" s="520">
        <v>4706</v>
      </c>
      <c r="Q751" s="520">
        <f t="shared" si="173"/>
        <v>112944</v>
      </c>
      <c r="R751" s="550">
        <v>4000</v>
      </c>
      <c r="S751" s="388">
        <f t="shared" si="198"/>
        <v>96000</v>
      </c>
      <c r="T751" s="388">
        <f t="shared" si="208"/>
        <v>16944</v>
      </c>
      <c r="U751" s="555">
        <f t="shared" si="209"/>
        <v>0.15002124946876327</v>
      </c>
      <c r="V751" s="299"/>
      <c r="W751" s="299"/>
      <c r="X751" s="554">
        <f>O751/M751</f>
        <v>2</v>
      </c>
      <c r="Y751" s="299"/>
      <c r="Z751" s="299"/>
      <c r="AA751" s="299"/>
      <c r="AB751" s="521">
        <v>0.59499999999999997</v>
      </c>
      <c r="AC751" s="385">
        <f t="shared" si="201"/>
        <v>14.28</v>
      </c>
      <c r="AD751" s="499" t="s">
        <v>4287</v>
      </c>
      <c r="AE751" s="489" t="s">
        <v>1889</v>
      </c>
      <c r="AF751" s="489" t="s">
        <v>1845</v>
      </c>
      <c r="AG751" s="489" t="s">
        <v>1838</v>
      </c>
    </row>
    <row r="752" spans="1:33" s="292" customFormat="1" ht="20.100000000000001" hidden="1" customHeight="1" thickBot="1">
      <c r="A752" s="296"/>
      <c r="B752" s="631"/>
      <c r="C752" s="304">
        <v>4582487961372</v>
      </c>
      <c r="D752" s="304"/>
      <c r="E752" s="290" t="s">
        <v>1845</v>
      </c>
      <c r="F752" s="290" t="s">
        <v>1890</v>
      </c>
      <c r="G752" s="305"/>
      <c r="H752" s="306" t="s">
        <v>6485</v>
      </c>
      <c r="I752" s="306" t="s">
        <v>1863</v>
      </c>
      <c r="J752" s="417" t="s">
        <v>1864</v>
      </c>
      <c r="K752" s="306" t="s">
        <v>461</v>
      </c>
      <c r="L752" s="306"/>
      <c r="M752" s="296">
        <v>24</v>
      </c>
      <c r="N752" s="296">
        <v>48</v>
      </c>
      <c r="O752" s="386"/>
      <c r="P752" s="520">
        <v>2353</v>
      </c>
      <c r="Q752" s="520">
        <f t="shared" si="173"/>
        <v>0</v>
      </c>
      <c r="R752" s="550">
        <v>2000</v>
      </c>
      <c r="S752" s="388">
        <f t="shared" si="198"/>
        <v>0</v>
      </c>
      <c r="T752" s="388">
        <f t="shared" si="208"/>
        <v>0</v>
      </c>
      <c r="U752" s="555" t="e">
        <f t="shared" si="209"/>
        <v>#DIV/0!</v>
      </c>
      <c r="V752" s="299"/>
      <c r="W752" s="299"/>
      <c r="X752" s="554"/>
      <c r="Y752" s="299"/>
      <c r="Z752" s="299"/>
      <c r="AA752" s="299"/>
      <c r="AB752" s="521">
        <v>0.19700000000000001</v>
      </c>
      <c r="AC752" s="547">
        <f t="shared" si="201"/>
        <v>0</v>
      </c>
      <c r="AD752" s="499" t="s">
        <v>5780</v>
      </c>
      <c r="AE752" s="489" t="s">
        <v>1865</v>
      </c>
      <c r="AF752" s="489" t="s">
        <v>1845</v>
      </c>
      <c r="AG752" s="489" t="s">
        <v>1838</v>
      </c>
    </row>
    <row r="753" spans="1:33" s="292" customFormat="1" ht="20.100000000000001" hidden="1" customHeight="1" thickBot="1">
      <c r="A753" s="290"/>
      <c r="B753" s="638"/>
      <c r="C753" s="304">
        <v>4582487961389</v>
      </c>
      <c r="D753" s="304"/>
      <c r="E753" s="290" t="s">
        <v>1845</v>
      </c>
      <c r="F753" s="290" t="s">
        <v>1891</v>
      </c>
      <c r="G753" s="305"/>
      <c r="H753" s="306" t="s">
        <v>5785</v>
      </c>
      <c r="I753" s="306" t="s">
        <v>1867</v>
      </c>
      <c r="J753" s="417" t="s">
        <v>1868</v>
      </c>
      <c r="K753" s="306" t="s">
        <v>107</v>
      </c>
      <c r="L753" s="306"/>
      <c r="M753" s="296">
        <v>24</v>
      </c>
      <c r="N753" s="296">
        <v>48</v>
      </c>
      <c r="O753" s="681"/>
      <c r="P753" s="520">
        <v>2353</v>
      </c>
      <c r="Q753" s="520">
        <f t="shared" si="173"/>
        <v>0</v>
      </c>
      <c r="R753" s="550">
        <v>2000</v>
      </c>
      <c r="S753" s="388">
        <f t="shared" si="198"/>
        <v>0</v>
      </c>
      <c r="T753" s="388">
        <f t="shared" si="208"/>
        <v>0</v>
      </c>
      <c r="U753" s="555" t="e">
        <f t="shared" si="209"/>
        <v>#DIV/0!</v>
      </c>
      <c r="V753" s="299"/>
      <c r="W753" s="299"/>
      <c r="X753" s="554"/>
      <c r="Y753" s="299"/>
      <c r="Z753" s="299"/>
      <c r="AA753" s="299"/>
      <c r="AB753" s="521">
        <v>0.157</v>
      </c>
      <c r="AC753" s="523">
        <f t="shared" si="201"/>
        <v>0</v>
      </c>
      <c r="AD753" s="499" t="s">
        <v>4288</v>
      </c>
      <c r="AE753" s="489" t="s">
        <v>1869</v>
      </c>
      <c r="AF753" s="489" t="s">
        <v>1845</v>
      </c>
      <c r="AG753" s="489" t="s">
        <v>1838</v>
      </c>
    </row>
    <row r="754" spans="1:33" s="292" customFormat="1" ht="20.100000000000001" hidden="1" customHeight="1" thickBot="1">
      <c r="A754" s="296"/>
      <c r="B754" s="631"/>
      <c r="C754" s="304">
        <v>4582487961396</v>
      </c>
      <c r="D754" s="304"/>
      <c r="E754" s="290" t="s">
        <v>1845</v>
      </c>
      <c r="F754" s="290" t="s">
        <v>1892</v>
      </c>
      <c r="G754" s="305"/>
      <c r="H754" s="306" t="s">
        <v>5786</v>
      </c>
      <c r="I754" s="306" t="s">
        <v>1871</v>
      </c>
      <c r="J754" s="417" t="s">
        <v>1872</v>
      </c>
      <c r="K754" s="306" t="s">
        <v>269</v>
      </c>
      <c r="L754" s="306"/>
      <c r="M754" s="296">
        <v>24</v>
      </c>
      <c r="N754" s="296">
        <v>48</v>
      </c>
      <c r="O754" s="681"/>
      <c r="P754" s="520">
        <v>2824</v>
      </c>
      <c r="Q754" s="520">
        <f t="shared" si="173"/>
        <v>0</v>
      </c>
      <c r="R754" s="550">
        <v>2400</v>
      </c>
      <c r="S754" s="388">
        <f t="shared" si="198"/>
        <v>0</v>
      </c>
      <c r="T754" s="388">
        <f t="shared" si="208"/>
        <v>0</v>
      </c>
      <c r="U754" s="555" t="e">
        <f t="shared" si="209"/>
        <v>#DIV/0!</v>
      </c>
      <c r="V754" s="299"/>
      <c r="W754" s="299"/>
      <c r="X754" s="554"/>
      <c r="Y754" s="299"/>
      <c r="Z754" s="299"/>
      <c r="AA754" s="299"/>
      <c r="AB754" s="521">
        <v>0.29299999999999998</v>
      </c>
      <c r="AC754" s="547">
        <f t="shared" si="201"/>
        <v>0</v>
      </c>
      <c r="AD754" s="499" t="s">
        <v>4289</v>
      </c>
      <c r="AE754" s="489" t="s">
        <v>1873</v>
      </c>
      <c r="AF754" s="489" t="s">
        <v>1845</v>
      </c>
      <c r="AG754" s="489" t="s">
        <v>1838</v>
      </c>
    </row>
    <row r="755" spans="1:33" s="292" customFormat="1" ht="20.100000000000001" hidden="1" customHeight="1" thickBot="1">
      <c r="A755" s="290"/>
      <c r="B755" s="638"/>
      <c r="C755" s="304">
        <v>4582487961402</v>
      </c>
      <c r="D755" s="304"/>
      <c r="E755" s="290" t="s">
        <v>1845</v>
      </c>
      <c r="F755" s="290" t="s">
        <v>1893</v>
      </c>
      <c r="G755" s="305"/>
      <c r="H755" s="923" t="s">
        <v>5787</v>
      </c>
      <c r="I755" s="306" t="s">
        <v>1875</v>
      </c>
      <c r="J755" s="417" t="s">
        <v>1876</v>
      </c>
      <c r="K755" s="306" t="s">
        <v>162</v>
      </c>
      <c r="L755" s="306"/>
      <c r="M755" s="296">
        <v>36</v>
      </c>
      <c r="N755" s="296">
        <v>72</v>
      </c>
      <c r="O755" s="681">
        <v>36</v>
      </c>
      <c r="P755" s="520">
        <v>6588</v>
      </c>
      <c r="Q755" s="520">
        <f t="shared" si="173"/>
        <v>237168</v>
      </c>
      <c r="R755" s="885">
        <v>5600</v>
      </c>
      <c r="S755" s="388">
        <f t="shared" si="198"/>
        <v>201600</v>
      </c>
      <c r="T755" s="388">
        <f t="shared" si="208"/>
        <v>35568</v>
      </c>
      <c r="U755" s="555">
        <f t="shared" si="209"/>
        <v>0.14996964177292046</v>
      </c>
      <c r="V755" s="299"/>
      <c r="W755" s="299"/>
      <c r="X755" s="554">
        <f>O755/M755</f>
        <v>1</v>
      </c>
      <c r="Y755" s="299"/>
      <c r="Z755" s="299"/>
      <c r="AA755" s="299"/>
      <c r="AB755" s="521">
        <v>0.129</v>
      </c>
      <c r="AC755" s="530">
        <f t="shared" si="201"/>
        <v>4.6440000000000001</v>
      </c>
      <c r="AD755" s="499" t="s">
        <v>5783</v>
      </c>
      <c r="AE755" s="489" t="s">
        <v>1877</v>
      </c>
      <c r="AF755" s="489" t="s">
        <v>1845</v>
      </c>
      <c r="AG755" s="489" t="s">
        <v>1838</v>
      </c>
    </row>
    <row r="756" spans="1:33" s="292" customFormat="1" ht="20.100000000000001" hidden="1" customHeight="1" thickBot="1">
      <c r="A756" s="296"/>
      <c r="B756" s="631"/>
      <c r="C756" s="304">
        <v>4582487961419</v>
      </c>
      <c r="D756" s="304"/>
      <c r="E756" s="290" t="s">
        <v>1845</v>
      </c>
      <c r="F756" s="290" t="s">
        <v>1894</v>
      </c>
      <c r="G756" s="305"/>
      <c r="H756" s="306" t="s">
        <v>5788</v>
      </c>
      <c r="I756" s="306" t="s">
        <v>1879</v>
      </c>
      <c r="J756" s="417" t="s">
        <v>1880</v>
      </c>
      <c r="K756" s="306" t="s">
        <v>277</v>
      </c>
      <c r="L756" s="306"/>
      <c r="M756" s="296">
        <v>36</v>
      </c>
      <c r="N756" s="296">
        <v>72</v>
      </c>
      <c r="O756" s="681">
        <v>36</v>
      </c>
      <c r="P756" s="520">
        <v>4706</v>
      </c>
      <c r="Q756" s="520">
        <f t="shared" si="173"/>
        <v>169416</v>
      </c>
      <c r="R756" s="550">
        <v>4000</v>
      </c>
      <c r="S756" s="388">
        <f t="shared" si="198"/>
        <v>144000</v>
      </c>
      <c r="T756" s="388">
        <f t="shared" si="208"/>
        <v>25416</v>
      </c>
      <c r="U756" s="555">
        <f t="shared" si="209"/>
        <v>0.15002124946876327</v>
      </c>
      <c r="V756" s="299"/>
      <c r="W756" s="299"/>
      <c r="X756" s="554"/>
      <c r="Y756" s="299"/>
      <c r="Z756" s="299"/>
      <c r="AA756" s="299"/>
      <c r="AB756" s="521">
        <v>0.126</v>
      </c>
      <c r="AC756" s="547">
        <f t="shared" si="201"/>
        <v>4.5359999999999996</v>
      </c>
      <c r="AD756" s="499" t="s">
        <v>4290</v>
      </c>
      <c r="AE756" s="489" t="s">
        <v>1881</v>
      </c>
      <c r="AF756" s="489"/>
      <c r="AG756" s="489" t="s">
        <v>1838</v>
      </c>
    </row>
    <row r="757" spans="1:33" s="292" customFormat="1" ht="20.100000000000001" hidden="1" customHeight="1" thickBot="1">
      <c r="A757" s="290"/>
      <c r="B757" s="638"/>
      <c r="C757" s="304">
        <v>4582487961242</v>
      </c>
      <c r="D757" s="304"/>
      <c r="E757" s="290" t="s">
        <v>1845</v>
      </c>
      <c r="F757" s="290" t="s">
        <v>1895</v>
      </c>
      <c r="G757" s="305"/>
      <c r="H757" s="306" t="s">
        <v>5789</v>
      </c>
      <c r="I757" s="306" t="s">
        <v>1896</v>
      </c>
      <c r="J757" s="417" t="s">
        <v>1897</v>
      </c>
      <c r="K757" s="306" t="s">
        <v>3760</v>
      </c>
      <c r="L757" s="306"/>
      <c r="M757" s="296">
        <v>12</v>
      </c>
      <c r="N757" s="296">
        <v>24</v>
      </c>
      <c r="O757" s="681"/>
      <c r="P757" s="520">
        <v>2447</v>
      </c>
      <c r="Q757" s="520">
        <f t="shared" si="173"/>
        <v>0</v>
      </c>
      <c r="R757" s="550">
        <v>2080</v>
      </c>
      <c r="S757" s="388">
        <f t="shared" si="198"/>
        <v>0</v>
      </c>
      <c r="T757" s="388">
        <f t="shared" si="208"/>
        <v>0</v>
      </c>
      <c r="U757" s="555" t="e">
        <f t="shared" si="209"/>
        <v>#DIV/0!</v>
      </c>
      <c r="V757" s="299"/>
      <c r="W757" s="299"/>
      <c r="X757" s="554">
        <f>O757/M757</f>
        <v>0</v>
      </c>
      <c r="Y757" s="299"/>
      <c r="Z757" s="299"/>
      <c r="AA757" s="299"/>
      <c r="AB757" s="521">
        <v>1.7000000000000001E-2</v>
      </c>
      <c r="AC757" s="530">
        <f t="shared" si="201"/>
        <v>0</v>
      </c>
      <c r="AD757" s="499" t="s">
        <v>5790</v>
      </c>
      <c r="AE757" s="489" t="s">
        <v>1899</v>
      </c>
      <c r="AF757" s="489" t="s">
        <v>1845</v>
      </c>
      <c r="AG757" s="489" t="s">
        <v>1838</v>
      </c>
    </row>
    <row r="758" spans="1:33" s="292" customFormat="1" ht="20.100000000000001" hidden="1" customHeight="1" thickBot="1">
      <c r="A758" s="290"/>
      <c r="B758" s="638"/>
      <c r="C758" s="304">
        <v>4582487961440</v>
      </c>
      <c r="D758" s="304"/>
      <c r="E758" s="290" t="s">
        <v>1845</v>
      </c>
      <c r="F758" s="290" t="s">
        <v>1900</v>
      </c>
      <c r="G758" s="305"/>
      <c r="H758" s="306" t="s">
        <v>3898</v>
      </c>
      <c r="I758" s="306" t="s">
        <v>1883</v>
      </c>
      <c r="J758" s="417" t="s">
        <v>1884</v>
      </c>
      <c r="K758" s="306" t="s">
        <v>674</v>
      </c>
      <c r="L758" s="306"/>
      <c r="M758" s="296">
        <v>24</v>
      </c>
      <c r="N758" s="296">
        <v>48</v>
      </c>
      <c r="O758" s="681">
        <v>96</v>
      </c>
      <c r="P758" s="520">
        <v>3765</v>
      </c>
      <c r="Q758" s="520">
        <f t="shared" si="173"/>
        <v>361440</v>
      </c>
      <c r="R758" s="550">
        <v>3200</v>
      </c>
      <c r="S758" s="388">
        <f t="shared" si="198"/>
        <v>307200</v>
      </c>
      <c r="T758" s="388">
        <f t="shared" si="208"/>
        <v>54240</v>
      </c>
      <c r="U758" s="555">
        <f t="shared" si="209"/>
        <v>0.150066401062417</v>
      </c>
      <c r="V758" s="299"/>
      <c r="W758" s="299"/>
      <c r="X758" s="554">
        <f>O758/M758</f>
        <v>4</v>
      </c>
      <c r="Y758" s="299"/>
      <c r="Z758" s="299"/>
      <c r="AA758" s="299"/>
      <c r="AB758" s="521">
        <v>0.23599999999999999</v>
      </c>
      <c r="AC758" s="385">
        <f t="shared" si="201"/>
        <v>22.655999999999999</v>
      </c>
      <c r="AD758" s="499" t="s">
        <v>3728</v>
      </c>
      <c r="AE758" s="489" t="s">
        <v>1885</v>
      </c>
      <c r="AF758" s="489" t="s">
        <v>1845</v>
      </c>
      <c r="AG758" s="489" t="s">
        <v>1838</v>
      </c>
    </row>
    <row r="759" spans="1:33" s="292" customFormat="1" ht="30.75" hidden="1" customHeight="1" thickBot="1">
      <c r="A759" s="296"/>
      <c r="B759" s="631"/>
      <c r="C759" s="304">
        <v>4582487961525</v>
      </c>
      <c r="D759" s="304"/>
      <c r="E759" s="290" t="s">
        <v>1845</v>
      </c>
      <c r="F759" s="290" t="s">
        <v>1901</v>
      </c>
      <c r="G759" s="305"/>
      <c r="H759" s="306" t="s">
        <v>3729</v>
      </c>
      <c r="I759" s="306" t="s">
        <v>1902</v>
      </c>
      <c r="J759" s="417" t="s">
        <v>1903</v>
      </c>
      <c r="K759" s="306" t="s">
        <v>1246</v>
      </c>
      <c r="L759" s="306"/>
      <c r="M759" s="296">
        <v>12</v>
      </c>
      <c r="N759" s="296">
        <v>24</v>
      </c>
      <c r="O759" s="681"/>
      <c r="P759" s="520">
        <v>14118</v>
      </c>
      <c r="Q759" s="520">
        <f t="shared" si="173"/>
        <v>0</v>
      </c>
      <c r="R759" s="550">
        <v>12000</v>
      </c>
      <c r="S759" s="388">
        <f t="shared" si="198"/>
        <v>0</v>
      </c>
      <c r="T759" s="388">
        <f t="shared" si="208"/>
        <v>0</v>
      </c>
      <c r="U759" s="555" t="e">
        <f t="shared" si="209"/>
        <v>#DIV/0!</v>
      </c>
      <c r="V759" s="299"/>
      <c r="W759" s="299"/>
      <c r="X759" s="554">
        <f>O759/M759</f>
        <v>0</v>
      </c>
      <c r="Y759" s="299">
        <f>V759*X759</f>
        <v>0</v>
      </c>
      <c r="Z759" s="299">
        <f>W759*X759</f>
        <v>0</v>
      </c>
      <c r="AA759" s="299"/>
      <c r="AB759" s="524">
        <v>0.32500000000000001</v>
      </c>
      <c r="AC759" s="385">
        <f t="shared" si="201"/>
        <v>0</v>
      </c>
      <c r="AD759" s="499" t="s">
        <v>3730</v>
      </c>
      <c r="AE759" s="489" t="s">
        <v>1899</v>
      </c>
      <c r="AF759" s="489" t="s">
        <v>1845</v>
      </c>
      <c r="AG759" s="489" t="s">
        <v>1838</v>
      </c>
    </row>
    <row r="760" spans="1:33" s="292" customFormat="1" ht="20.100000000000001" hidden="1" customHeight="1" thickBot="1">
      <c r="A760" s="296"/>
      <c r="B760" s="631"/>
      <c r="C760" s="304">
        <v>4582487961617</v>
      </c>
      <c r="D760" s="304"/>
      <c r="E760" s="290" t="s">
        <v>1845</v>
      </c>
      <c r="F760" s="290" t="s">
        <v>1904</v>
      </c>
      <c r="G760" s="305"/>
      <c r="H760" s="306" t="s">
        <v>3754</v>
      </c>
      <c r="I760" s="306" t="s">
        <v>1905</v>
      </c>
      <c r="J760" s="343" t="s">
        <v>1906</v>
      </c>
      <c r="K760" s="306" t="s">
        <v>753</v>
      </c>
      <c r="L760" s="306"/>
      <c r="M760" s="296">
        <v>24</v>
      </c>
      <c r="N760" s="296">
        <v>48</v>
      </c>
      <c r="O760" s="681">
        <v>24</v>
      </c>
      <c r="P760" s="520">
        <v>5647</v>
      </c>
      <c r="Q760" s="520">
        <f t="shared" si="173"/>
        <v>135528</v>
      </c>
      <c r="R760" s="550">
        <v>4800</v>
      </c>
      <c r="S760" s="388">
        <f t="shared" si="198"/>
        <v>115200</v>
      </c>
      <c r="T760" s="388">
        <f t="shared" si="208"/>
        <v>20328</v>
      </c>
      <c r="U760" s="555">
        <f t="shared" si="209"/>
        <v>0.14999114574110148</v>
      </c>
      <c r="V760" s="299"/>
      <c r="W760" s="299"/>
      <c r="X760" s="554"/>
      <c r="Y760" s="299">
        <f>V760*X760</f>
        <v>0</v>
      </c>
      <c r="Z760" s="299">
        <f>W760*X760</f>
        <v>0</v>
      </c>
      <c r="AA760" s="299"/>
      <c r="AB760" s="524">
        <v>0.128</v>
      </c>
      <c r="AC760" s="523">
        <f t="shared" si="201"/>
        <v>3.0720000000000001</v>
      </c>
      <c r="AD760" s="499" t="s">
        <v>3731</v>
      </c>
      <c r="AE760" s="489" t="s">
        <v>1899</v>
      </c>
      <c r="AF760" s="489" t="s">
        <v>1845</v>
      </c>
      <c r="AG760" s="489" t="s">
        <v>1838</v>
      </c>
    </row>
    <row r="761" spans="1:33" s="292" customFormat="1" ht="34.5" hidden="1" customHeight="1" thickBot="1">
      <c r="A761" s="296"/>
      <c r="B761" s="631"/>
      <c r="C761" s="304">
        <v>4582487961747</v>
      </c>
      <c r="D761" s="304"/>
      <c r="E761" s="290" t="s">
        <v>1845</v>
      </c>
      <c r="F761" s="290" t="s">
        <v>1907</v>
      </c>
      <c r="G761" s="305"/>
      <c r="H761" s="930" t="s">
        <v>3855</v>
      </c>
      <c r="I761" s="306" t="s">
        <v>3260</v>
      </c>
      <c r="J761" s="343" t="s">
        <v>3261</v>
      </c>
      <c r="K761" s="306" t="s">
        <v>63</v>
      </c>
      <c r="L761" s="306"/>
      <c r="M761" s="296">
        <v>12</v>
      </c>
      <c r="N761" s="296">
        <v>60</v>
      </c>
      <c r="O761" s="621">
        <v>36</v>
      </c>
      <c r="P761" s="520">
        <v>6588</v>
      </c>
      <c r="Q761" s="520">
        <f t="shared" si="173"/>
        <v>237168</v>
      </c>
      <c r="R761" s="550">
        <v>5600</v>
      </c>
      <c r="S761" s="388">
        <f t="shared" si="198"/>
        <v>201600</v>
      </c>
      <c r="T761" s="388">
        <f t="shared" si="208"/>
        <v>35568</v>
      </c>
      <c r="U761" s="555">
        <f t="shared" si="209"/>
        <v>0.14996964177292046</v>
      </c>
      <c r="V761" s="299"/>
      <c r="W761" s="299"/>
      <c r="X761" s="554"/>
      <c r="Y761" s="299"/>
      <c r="Z761" s="299"/>
      <c r="AA761" s="299"/>
      <c r="AB761" s="521">
        <v>0.159</v>
      </c>
      <c r="AC761" s="523">
        <f t="shared" si="201"/>
        <v>5.7240000000000002</v>
      </c>
      <c r="AD761" s="499" t="s">
        <v>5791</v>
      </c>
      <c r="AE761" s="489" t="s">
        <v>1837</v>
      </c>
      <c r="AF761" s="489" t="s">
        <v>1845</v>
      </c>
      <c r="AG761" s="489" t="s">
        <v>1838</v>
      </c>
    </row>
    <row r="762" spans="1:33" s="292" customFormat="1" ht="37.5" hidden="1" customHeight="1" thickBot="1">
      <c r="A762" s="290"/>
      <c r="B762" s="638"/>
      <c r="C762" s="304">
        <v>4582487961778</v>
      </c>
      <c r="D762" s="304"/>
      <c r="E762" s="290" t="s">
        <v>1833</v>
      </c>
      <c r="F762" s="290" t="s">
        <v>1908</v>
      </c>
      <c r="G762" s="305"/>
      <c r="H762" s="306" t="s">
        <v>5792</v>
      </c>
      <c r="I762" s="306" t="s">
        <v>3262</v>
      </c>
      <c r="J762" s="417" t="s">
        <v>3263</v>
      </c>
      <c r="K762" s="306" t="s">
        <v>674</v>
      </c>
      <c r="L762" s="306"/>
      <c r="M762" s="296">
        <v>30</v>
      </c>
      <c r="N762" s="296">
        <v>60</v>
      </c>
      <c r="O762" s="681"/>
      <c r="P762" s="520">
        <v>18824</v>
      </c>
      <c r="Q762" s="520">
        <f t="shared" si="173"/>
        <v>0</v>
      </c>
      <c r="R762" s="550">
        <v>16000</v>
      </c>
      <c r="S762" s="388">
        <f t="shared" si="198"/>
        <v>0</v>
      </c>
      <c r="T762" s="388">
        <f t="shared" si="208"/>
        <v>0</v>
      </c>
      <c r="U762" s="555" t="e">
        <f t="shared" si="209"/>
        <v>#DIV/0!</v>
      </c>
      <c r="V762" s="299"/>
      <c r="W762" s="299"/>
      <c r="X762" s="554"/>
      <c r="Y762" s="299"/>
      <c r="Z762" s="299"/>
      <c r="AA762" s="299"/>
      <c r="AB762" s="541">
        <v>0.93400000000000005</v>
      </c>
      <c r="AC762" s="523">
        <f t="shared" si="201"/>
        <v>0</v>
      </c>
      <c r="AD762" s="499" t="s">
        <v>5793</v>
      </c>
      <c r="AE762" s="489" t="s">
        <v>3264</v>
      </c>
      <c r="AF762" s="489">
        <v>0</v>
      </c>
      <c r="AG762" s="489" t="s">
        <v>1838</v>
      </c>
    </row>
    <row r="763" spans="1:33" s="292" customFormat="1" ht="20.100000000000001" hidden="1" customHeight="1" thickBot="1">
      <c r="A763" s="290"/>
      <c r="B763" s="638"/>
      <c r="C763" s="304">
        <v>4582487961631</v>
      </c>
      <c r="D763" s="304"/>
      <c r="E763" s="290" t="s">
        <v>1845</v>
      </c>
      <c r="F763" s="290" t="s">
        <v>1912</v>
      </c>
      <c r="G763" s="305"/>
      <c r="H763" s="306" t="s">
        <v>3755</v>
      </c>
      <c r="I763" s="306" t="s">
        <v>1913</v>
      </c>
      <c r="J763" s="417" t="s">
        <v>3779</v>
      </c>
      <c r="K763" s="306" t="s">
        <v>1915</v>
      </c>
      <c r="L763" s="306"/>
      <c r="M763" s="296">
        <v>36</v>
      </c>
      <c r="N763" s="296">
        <v>72</v>
      </c>
      <c r="O763" s="681">
        <v>36</v>
      </c>
      <c r="P763" s="520">
        <v>3765</v>
      </c>
      <c r="Q763" s="520">
        <f t="shared" si="173"/>
        <v>135540</v>
      </c>
      <c r="R763" s="550">
        <v>3200</v>
      </c>
      <c r="S763" s="388">
        <f t="shared" si="198"/>
        <v>115200</v>
      </c>
      <c r="T763" s="388">
        <f t="shared" si="208"/>
        <v>20340</v>
      </c>
      <c r="U763" s="555">
        <f t="shared" si="209"/>
        <v>0.150066401062417</v>
      </c>
      <c r="V763" s="299"/>
      <c r="W763" s="299"/>
      <c r="X763" s="554">
        <f>O763/M763</f>
        <v>1</v>
      </c>
      <c r="Y763" s="299"/>
      <c r="Z763" s="299"/>
      <c r="AA763" s="299"/>
      <c r="AB763" s="521">
        <v>0.22700000000000001</v>
      </c>
      <c r="AC763" s="530">
        <f>ROUND(O763*AB763,3)</f>
        <v>8.1720000000000006</v>
      </c>
      <c r="AD763" s="499" t="s">
        <v>5794</v>
      </c>
      <c r="AE763" s="489" t="s">
        <v>1916</v>
      </c>
      <c r="AF763" s="489" t="s">
        <v>1845</v>
      </c>
      <c r="AG763" s="489" t="s">
        <v>1917</v>
      </c>
    </row>
    <row r="764" spans="1:33" s="292" customFormat="1" ht="20.100000000000001" hidden="1" customHeight="1" thickBot="1">
      <c r="A764" s="290"/>
      <c r="B764" s="638"/>
      <c r="C764" s="304"/>
      <c r="D764" s="304"/>
      <c r="E764" s="290" t="s">
        <v>1845</v>
      </c>
      <c r="F764" s="290" t="s">
        <v>3822</v>
      </c>
      <c r="G764" s="305"/>
      <c r="H764" s="306" t="s">
        <v>5795</v>
      </c>
      <c r="I764" s="775" t="s">
        <v>1913</v>
      </c>
      <c r="J764" s="775" t="s">
        <v>3779</v>
      </c>
      <c r="K764" s="306" t="s">
        <v>1915</v>
      </c>
      <c r="L764" s="306"/>
      <c r="M764" s="296"/>
      <c r="N764" s="296"/>
      <c r="O764" s="681"/>
      <c r="P764" s="520">
        <v>9412</v>
      </c>
      <c r="Q764" s="520">
        <f t="shared" si="173"/>
        <v>0</v>
      </c>
      <c r="R764" s="550">
        <v>8000</v>
      </c>
      <c r="S764" s="388">
        <f t="shared" si="198"/>
        <v>0</v>
      </c>
      <c r="T764" s="388">
        <f>Q764-S764</f>
        <v>0</v>
      </c>
      <c r="U764" s="555" t="e">
        <f>T764/Q764</f>
        <v>#DIV/0!</v>
      </c>
      <c r="V764" s="299"/>
      <c r="W764" s="299"/>
      <c r="X764" s="554"/>
      <c r="Y764" s="299"/>
      <c r="Z764" s="299"/>
      <c r="AA764" s="299"/>
      <c r="AB764" s="521">
        <v>0.31</v>
      </c>
      <c r="AC764" s="530">
        <f t="shared" ref="AC764:AC778" si="210">ROUND(O764*AB764,3)</f>
        <v>0</v>
      </c>
      <c r="AD764" s="499" t="s">
        <v>5796</v>
      </c>
      <c r="AE764" s="489" t="s">
        <v>1916</v>
      </c>
      <c r="AF764" s="489" t="s">
        <v>1845</v>
      </c>
      <c r="AG764" s="489" t="s">
        <v>1917</v>
      </c>
    </row>
    <row r="765" spans="1:33" s="292" customFormat="1" ht="20.100000000000001" hidden="1" customHeight="1" thickBot="1">
      <c r="A765" s="290"/>
      <c r="B765" s="638"/>
      <c r="C765" s="304"/>
      <c r="D765" s="304"/>
      <c r="E765" s="290" t="s">
        <v>1845</v>
      </c>
      <c r="F765" s="290"/>
      <c r="G765" s="305"/>
      <c r="H765" s="306" t="s">
        <v>5797</v>
      </c>
      <c r="I765" s="259"/>
      <c r="J765" s="343"/>
      <c r="K765" s="306" t="s">
        <v>1861</v>
      </c>
      <c r="L765" s="306"/>
      <c r="M765" s="296"/>
      <c r="N765" s="296"/>
      <c r="O765" s="681"/>
      <c r="P765" s="520">
        <v>1176</v>
      </c>
      <c r="Q765" s="520">
        <f t="shared" si="173"/>
        <v>0</v>
      </c>
      <c r="R765" s="550">
        <v>1000</v>
      </c>
      <c r="S765" s="388">
        <f t="shared" si="198"/>
        <v>0</v>
      </c>
      <c r="T765" s="388">
        <f>Q765-S765</f>
        <v>0</v>
      </c>
      <c r="U765" s="555" t="e">
        <f>T765/Q765</f>
        <v>#DIV/0!</v>
      </c>
      <c r="V765" s="299"/>
      <c r="W765" s="299"/>
      <c r="X765" s="554"/>
      <c r="Y765" s="299"/>
      <c r="Z765" s="299"/>
      <c r="AA765" s="299"/>
      <c r="AB765" s="521">
        <v>0.13400000000000001</v>
      </c>
      <c r="AC765" s="530">
        <f t="shared" si="210"/>
        <v>0</v>
      </c>
      <c r="AD765" s="499" t="s">
        <v>5798</v>
      </c>
      <c r="AE765" s="489"/>
      <c r="AF765" s="489"/>
      <c r="AG765" s="489"/>
    </row>
    <row r="766" spans="1:33" s="292" customFormat="1" ht="20.100000000000001" hidden="1" customHeight="1" thickBot="1">
      <c r="A766" s="290"/>
      <c r="B766" s="638"/>
      <c r="C766" s="304">
        <v>4582487961761</v>
      </c>
      <c r="D766" s="304"/>
      <c r="E766" s="290" t="s">
        <v>1845</v>
      </c>
      <c r="F766" s="290" t="s">
        <v>1918</v>
      </c>
      <c r="G766" s="305"/>
      <c r="H766" s="306" t="s">
        <v>1919</v>
      </c>
      <c r="I766" s="259" t="s">
        <v>1909</v>
      </c>
      <c r="J766" s="343" t="s">
        <v>1910</v>
      </c>
      <c r="K766" s="306" t="s">
        <v>674</v>
      </c>
      <c r="L766" s="306"/>
      <c r="M766" s="296">
        <v>12</v>
      </c>
      <c r="N766" s="296">
        <v>24</v>
      </c>
      <c r="O766" s="681"/>
      <c r="P766" s="520">
        <v>3765</v>
      </c>
      <c r="Q766" s="520">
        <f t="shared" si="173"/>
        <v>0</v>
      </c>
      <c r="R766" s="550">
        <v>3200</v>
      </c>
      <c r="S766" s="388">
        <f t="shared" ref="S766:S817" si="211">O766*R766</f>
        <v>0</v>
      </c>
      <c r="T766" s="388">
        <f t="shared" ref="T766:T787" si="212">Q766-S766</f>
        <v>0</v>
      </c>
      <c r="U766" s="555" t="e">
        <f t="shared" ref="U766:U787" si="213">T766/Q766</f>
        <v>#DIV/0!</v>
      </c>
      <c r="V766" s="299"/>
      <c r="W766" s="299"/>
      <c r="X766" s="554"/>
      <c r="Y766" s="299"/>
      <c r="Z766" s="299"/>
      <c r="AA766" s="299"/>
      <c r="AB766" s="541">
        <v>0.182</v>
      </c>
      <c r="AC766" s="530">
        <f t="shared" si="210"/>
        <v>0</v>
      </c>
      <c r="AD766" s="499" t="s">
        <v>5799</v>
      </c>
      <c r="AE766" s="489" t="s">
        <v>1911</v>
      </c>
      <c r="AF766" s="489">
        <v>0</v>
      </c>
      <c r="AG766" s="489" t="s">
        <v>1838</v>
      </c>
    </row>
    <row r="767" spans="1:33" s="292" customFormat="1" ht="20.100000000000001" hidden="1" customHeight="1" thickBot="1">
      <c r="A767" s="290"/>
      <c r="B767" s="638"/>
      <c r="C767" s="304">
        <v>4582487961761</v>
      </c>
      <c r="D767" s="304"/>
      <c r="E767" s="290" t="s">
        <v>1845</v>
      </c>
      <c r="F767" s="290"/>
      <c r="G767" s="305"/>
      <c r="H767" s="306" t="s">
        <v>5800</v>
      </c>
      <c r="I767" s="259" t="s">
        <v>1909</v>
      </c>
      <c r="J767" s="343" t="s">
        <v>1910</v>
      </c>
      <c r="K767" s="306" t="s">
        <v>674</v>
      </c>
      <c r="L767" s="306"/>
      <c r="M767" s="296">
        <v>12</v>
      </c>
      <c r="N767" s="296">
        <v>60</v>
      </c>
      <c r="O767" s="681"/>
      <c r="P767" s="520">
        <v>3576</v>
      </c>
      <c r="Q767" s="520">
        <f t="shared" si="173"/>
        <v>0</v>
      </c>
      <c r="R767" s="550">
        <v>3040</v>
      </c>
      <c r="S767" s="388">
        <f t="shared" si="211"/>
        <v>0</v>
      </c>
      <c r="T767" s="388">
        <f t="shared" si="212"/>
        <v>0</v>
      </c>
      <c r="U767" s="555" t="e">
        <f t="shared" si="213"/>
        <v>#DIV/0!</v>
      </c>
      <c r="V767" s="299"/>
      <c r="W767" s="299"/>
      <c r="X767" s="554"/>
      <c r="Y767" s="299"/>
      <c r="Z767" s="299"/>
      <c r="AA767" s="299"/>
      <c r="AB767" s="521">
        <v>0.182</v>
      </c>
      <c r="AC767" s="530">
        <f t="shared" si="210"/>
        <v>0</v>
      </c>
      <c r="AD767" s="499" t="s">
        <v>5799</v>
      </c>
      <c r="AE767" s="489" t="s">
        <v>1911</v>
      </c>
      <c r="AF767" s="489">
        <v>0</v>
      </c>
      <c r="AG767" s="489" t="s">
        <v>1838</v>
      </c>
    </row>
    <row r="768" spans="1:33" s="292" customFormat="1" ht="20.100000000000001" hidden="1" customHeight="1" thickBot="1">
      <c r="A768" s="290"/>
      <c r="B768" s="638"/>
      <c r="C768" s="304">
        <v>4582487961761</v>
      </c>
      <c r="D768" s="304"/>
      <c r="E768" s="290" t="s">
        <v>1845</v>
      </c>
      <c r="F768" s="290"/>
      <c r="G768" s="305"/>
      <c r="H768" s="306" t="s">
        <v>5800</v>
      </c>
      <c r="I768" s="259" t="s">
        <v>1909</v>
      </c>
      <c r="J768" s="343" t="s">
        <v>1910</v>
      </c>
      <c r="K768" s="306" t="s">
        <v>674</v>
      </c>
      <c r="L768" s="306"/>
      <c r="M768" s="296">
        <v>12</v>
      </c>
      <c r="N768" s="296">
        <v>120</v>
      </c>
      <c r="O768" s="681"/>
      <c r="P768" s="520">
        <v>3294</v>
      </c>
      <c r="Q768" s="520">
        <f t="shared" si="173"/>
        <v>0</v>
      </c>
      <c r="R768" s="550">
        <v>2800</v>
      </c>
      <c r="S768" s="388">
        <f t="shared" si="211"/>
        <v>0</v>
      </c>
      <c r="T768" s="388">
        <f t="shared" si="212"/>
        <v>0</v>
      </c>
      <c r="U768" s="555" t="e">
        <f t="shared" si="213"/>
        <v>#DIV/0!</v>
      </c>
      <c r="V768" s="299"/>
      <c r="W768" s="299"/>
      <c r="X768" s="554"/>
      <c r="Y768" s="299"/>
      <c r="Z768" s="299"/>
      <c r="AA768" s="299"/>
      <c r="AB768" s="541">
        <v>0.182</v>
      </c>
      <c r="AC768" s="530">
        <f t="shared" si="210"/>
        <v>0</v>
      </c>
      <c r="AD768" s="499" t="s">
        <v>5799</v>
      </c>
      <c r="AE768" s="489" t="s">
        <v>1911</v>
      </c>
      <c r="AF768" s="489">
        <v>0</v>
      </c>
      <c r="AG768" s="489" t="s">
        <v>1838</v>
      </c>
    </row>
    <row r="769" spans="1:33" s="292" customFormat="1" ht="20.100000000000001" hidden="1" customHeight="1" thickBot="1">
      <c r="A769" s="290"/>
      <c r="B769" s="638"/>
      <c r="C769" s="304">
        <v>4582487961693</v>
      </c>
      <c r="D769" s="304"/>
      <c r="E769" s="290" t="s">
        <v>1845</v>
      </c>
      <c r="F769" s="290" t="s">
        <v>1920</v>
      </c>
      <c r="G769" s="305"/>
      <c r="H769" s="306" t="s">
        <v>3732</v>
      </c>
      <c r="I769" s="259" t="s">
        <v>3736</v>
      </c>
      <c r="J769" s="343" t="s">
        <v>3737</v>
      </c>
      <c r="K769" s="306" t="s">
        <v>3883</v>
      </c>
      <c r="L769" s="306"/>
      <c r="M769" s="296">
        <v>12</v>
      </c>
      <c r="N769" s="296">
        <v>24</v>
      </c>
      <c r="O769" s="681"/>
      <c r="P769" s="520">
        <v>6588</v>
      </c>
      <c r="Q769" s="520">
        <f>O769*P769</f>
        <v>0</v>
      </c>
      <c r="R769" s="550">
        <v>5600</v>
      </c>
      <c r="S769" s="388">
        <f>O769*R769</f>
        <v>0</v>
      </c>
      <c r="T769" s="388">
        <f t="shared" si="212"/>
        <v>0</v>
      </c>
      <c r="U769" s="555" t="e">
        <f t="shared" si="213"/>
        <v>#DIV/0!</v>
      </c>
      <c r="V769" s="299"/>
      <c r="W769" s="299"/>
      <c r="X769" s="554"/>
      <c r="Y769" s="299">
        <f>V769*X769</f>
        <v>0</v>
      </c>
      <c r="Z769" s="299">
        <f>W769*X769</f>
        <v>0</v>
      </c>
      <c r="AA769" s="299"/>
      <c r="AB769" s="524">
        <v>0.182</v>
      </c>
      <c r="AC769" s="530">
        <f t="shared" si="210"/>
        <v>0</v>
      </c>
      <c r="AD769" s="499" t="s">
        <v>3733</v>
      </c>
      <c r="AE769" s="489" t="s">
        <v>3650</v>
      </c>
      <c r="AF769" s="489" t="s">
        <v>1845</v>
      </c>
      <c r="AG769" s="489" t="s">
        <v>1838</v>
      </c>
    </row>
    <row r="770" spans="1:33" s="292" customFormat="1" ht="20.100000000000001" hidden="1" customHeight="1" thickBot="1">
      <c r="A770" s="290"/>
      <c r="B770" s="638"/>
      <c r="C770" s="304">
        <v>4582487961693</v>
      </c>
      <c r="D770" s="304"/>
      <c r="E770" s="290" t="s">
        <v>1845</v>
      </c>
      <c r="F770" s="290"/>
      <c r="G770" s="305"/>
      <c r="H770" s="306" t="s">
        <v>3732</v>
      </c>
      <c r="I770" s="259"/>
      <c r="J770" s="343" t="s">
        <v>1921</v>
      </c>
      <c r="K770" s="306" t="s">
        <v>1922</v>
      </c>
      <c r="L770" s="306"/>
      <c r="M770" s="296">
        <v>12</v>
      </c>
      <c r="N770" s="296">
        <v>60</v>
      </c>
      <c r="O770" s="681"/>
      <c r="P770" s="520">
        <v>6259</v>
      </c>
      <c r="Q770" s="520">
        <f>O770*P770</f>
        <v>0</v>
      </c>
      <c r="R770" s="550">
        <v>5320</v>
      </c>
      <c r="S770" s="388">
        <f>O770*R770</f>
        <v>0</v>
      </c>
      <c r="T770" s="388">
        <f t="shared" si="212"/>
        <v>0</v>
      </c>
      <c r="U770" s="555" t="e">
        <f t="shared" si="213"/>
        <v>#DIV/0!</v>
      </c>
      <c r="V770" s="299"/>
      <c r="W770" s="299"/>
      <c r="X770" s="554"/>
      <c r="Y770" s="299"/>
      <c r="Z770" s="299"/>
      <c r="AA770" s="299"/>
      <c r="AB770" s="524">
        <v>0.182</v>
      </c>
      <c r="AC770" s="530">
        <f t="shared" si="210"/>
        <v>0</v>
      </c>
      <c r="AD770" s="499"/>
      <c r="AE770" s="489" t="s">
        <v>3650</v>
      </c>
      <c r="AF770" s="489" t="e">
        <v>#REF!</v>
      </c>
      <c r="AG770" s="489" t="e">
        <v>#REF!</v>
      </c>
    </row>
    <row r="771" spans="1:33" s="292" customFormat="1" ht="20.100000000000001" hidden="1" customHeight="1" thickBot="1">
      <c r="A771" s="290"/>
      <c r="B771" s="638"/>
      <c r="C771" s="304">
        <v>4582487961693</v>
      </c>
      <c r="D771" s="304"/>
      <c r="E771" s="290" t="s">
        <v>1845</v>
      </c>
      <c r="F771" s="290"/>
      <c r="G771" s="305"/>
      <c r="H771" s="306" t="s">
        <v>3732</v>
      </c>
      <c r="I771" s="259"/>
      <c r="J771" s="343" t="s">
        <v>1921</v>
      </c>
      <c r="K771" s="306" t="s">
        <v>1922</v>
      </c>
      <c r="L771" s="306"/>
      <c r="M771" s="296">
        <v>12</v>
      </c>
      <c r="N771" s="296">
        <v>120</v>
      </c>
      <c r="O771" s="681"/>
      <c r="P771" s="520">
        <v>5765</v>
      </c>
      <c r="Q771" s="520">
        <f t="shared" si="173"/>
        <v>0</v>
      </c>
      <c r="R771" s="550">
        <v>4900</v>
      </c>
      <c r="S771" s="388">
        <f t="shared" si="211"/>
        <v>0</v>
      </c>
      <c r="T771" s="388">
        <f t="shared" si="212"/>
        <v>0</v>
      </c>
      <c r="U771" s="555" t="e">
        <f t="shared" si="213"/>
        <v>#DIV/0!</v>
      </c>
      <c r="V771" s="299"/>
      <c r="W771" s="299"/>
      <c r="X771" s="554"/>
      <c r="Y771" s="299"/>
      <c r="Z771" s="299"/>
      <c r="AA771" s="299"/>
      <c r="AB771" s="524">
        <v>0.182</v>
      </c>
      <c r="AC771" s="530">
        <f t="shared" si="210"/>
        <v>0</v>
      </c>
      <c r="AD771" s="499"/>
      <c r="AE771" s="489" t="e">
        <v>#REF!</v>
      </c>
      <c r="AF771" s="489" t="e">
        <v>#REF!</v>
      </c>
      <c r="AG771" s="489" t="e">
        <v>#REF!</v>
      </c>
    </row>
    <row r="772" spans="1:33" s="292" customFormat="1" ht="20.100000000000001" hidden="1" customHeight="1" thickBot="1">
      <c r="A772" s="290"/>
      <c r="B772" s="638"/>
      <c r="C772" s="304">
        <v>4582487961709</v>
      </c>
      <c r="D772" s="304"/>
      <c r="E772" s="290" t="s">
        <v>1845</v>
      </c>
      <c r="F772" s="290" t="s">
        <v>1923</v>
      </c>
      <c r="G772" s="305"/>
      <c r="H772" s="306" t="s">
        <v>3734</v>
      </c>
      <c r="I772" s="259" t="s">
        <v>3736</v>
      </c>
      <c r="J772" s="343" t="s">
        <v>3738</v>
      </c>
      <c r="K772" s="306" t="s">
        <v>3883</v>
      </c>
      <c r="L772" s="306"/>
      <c r="M772" s="296">
        <v>12</v>
      </c>
      <c r="N772" s="296">
        <v>24</v>
      </c>
      <c r="O772" s="681"/>
      <c r="P772" s="520">
        <v>6588</v>
      </c>
      <c r="Q772" s="520">
        <f t="shared" si="173"/>
        <v>0</v>
      </c>
      <c r="R772" s="550">
        <v>5600</v>
      </c>
      <c r="S772" s="388">
        <f t="shared" si="211"/>
        <v>0</v>
      </c>
      <c r="T772" s="388">
        <f t="shared" si="212"/>
        <v>0</v>
      </c>
      <c r="U772" s="555" t="e">
        <f t="shared" si="213"/>
        <v>#DIV/0!</v>
      </c>
      <c r="V772" s="299"/>
      <c r="W772" s="299"/>
      <c r="X772" s="554"/>
      <c r="Y772" s="299">
        <f>V772*X772</f>
        <v>0</v>
      </c>
      <c r="Z772" s="299">
        <f>W772*X772</f>
        <v>0</v>
      </c>
      <c r="AA772" s="299"/>
      <c r="AB772" s="524">
        <v>0.182</v>
      </c>
      <c r="AC772" s="530">
        <f t="shared" si="210"/>
        <v>0</v>
      </c>
      <c r="AD772" s="499" t="s">
        <v>3733</v>
      </c>
      <c r="AE772" s="489" t="s">
        <v>3650</v>
      </c>
      <c r="AF772" s="489" t="s">
        <v>1845</v>
      </c>
      <c r="AG772" s="489" t="s">
        <v>1838</v>
      </c>
    </row>
    <row r="773" spans="1:33" s="292" customFormat="1" ht="20.100000000000001" hidden="1" customHeight="1" thickBot="1">
      <c r="A773" s="290"/>
      <c r="B773" s="638"/>
      <c r="C773" s="304">
        <v>4582487961709</v>
      </c>
      <c r="D773" s="304"/>
      <c r="E773" s="290" t="s">
        <v>1845</v>
      </c>
      <c r="F773" s="290"/>
      <c r="G773" s="305"/>
      <c r="H773" s="306" t="s">
        <v>3734</v>
      </c>
      <c r="I773" s="259"/>
      <c r="J773" s="343" t="s">
        <v>1924</v>
      </c>
      <c r="K773" s="306" t="s">
        <v>1922</v>
      </c>
      <c r="L773" s="306"/>
      <c r="M773" s="296">
        <v>12</v>
      </c>
      <c r="N773" s="296">
        <v>60</v>
      </c>
      <c r="O773" s="681"/>
      <c r="P773" s="520">
        <v>6259</v>
      </c>
      <c r="Q773" s="520">
        <f t="shared" si="173"/>
        <v>0</v>
      </c>
      <c r="R773" s="550">
        <v>5320</v>
      </c>
      <c r="S773" s="388">
        <f t="shared" si="211"/>
        <v>0</v>
      </c>
      <c r="T773" s="388">
        <f t="shared" si="212"/>
        <v>0</v>
      </c>
      <c r="U773" s="555" t="e">
        <f t="shared" si="213"/>
        <v>#DIV/0!</v>
      </c>
      <c r="V773" s="299"/>
      <c r="W773" s="299"/>
      <c r="X773" s="554"/>
      <c r="Y773" s="299"/>
      <c r="Z773" s="299"/>
      <c r="AA773" s="299"/>
      <c r="AB773" s="524">
        <v>0.182</v>
      </c>
      <c r="AC773" s="530">
        <f t="shared" si="210"/>
        <v>0</v>
      </c>
      <c r="AD773" s="499"/>
      <c r="AE773" s="489" t="e">
        <v>#REF!</v>
      </c>
      <c r="AF773" s="489" t="e">
        <v>#REF!</v>
      </c>
      <c r="AG773" s="489" t="e">
        <v>#REF!</v>
      </c>
    </row>
    <row r="774" spans="1:33" s="292" customFormat="1" ht="20.100000000000001" hidden="1" customHeight="1" thickBot="1">
      <c r="A774" s="290"/>
      <c r="B774" s="638"/>
      <c r="C774" s="304">
        <v>4582487961709</v>
      </c>
      <c r="D774" s="304"/>
      <c r="E774" s="290" t="s">
        <v>1845</v>
      </c>
      <c r="F774" s="290"/>
      <c r="G774" s="305"/>
      <c r="H774" s="306" t="s">
        <v>3734</v>
      </c>
      <c r="I774" s="259"/>
      <c r="J774" s="343" t="s">
        <v>1924</v>
      </c>
      <c r="K774" s="306" t="s">
        <v>1922</v>
      </c>
      <c r="L774" s="306"/>
      <c r="M774" s="296">
        <v>12</v>
      </c>
      <c r="N774" s="296">
        <v>120</v>
      </c>
      <c r="O774" s="681"/>
      <c r="P774" s="520">
        <v>5765</v>
      </c>
      <c r="Q774" s="520">
        <f t="shared" si="173"/>
        <v>0</v>
      </c>
      <c r="R774" s="550">
        <v>4900</v>
      </c>
      <c r="S774" s="388">
        <f t="shared" si="211"/>
        <v>0</v>
      </c>
      <c r="T774" s="388">
        <f t="shared" si="212"/>
        <v>0</v>
      </c>
      <c r="U774" s="555" t="e">
        <f t="shared" si="213"/>
        <v>#DIV/0!</v>
      </c>
      <c r="V774" s="299"/>
      <c r="W774" s="299"/>
      <c r="X774" s="554"/>
      <c r="Y774" s="299"/>
      <c r="Z774" s="299"/>
      <c r="AA774" s="299"/>
      <c r="AB774" s="524">
        <v>0.182</v>
      </c>
      <c r="AC774" s="530">
        <f t="shared" si="210"/>
        <v>0</v>
      </c>
      <c r="AD774" s="499"/>
      <c r="AE774" s="489" t="e">
        <v>#REF!</v>
      </c>
      <c r="AF774" s="489" t="e">
        <v>#REF!</v>
      </c>
      <c r="AG774" s="489" t="e">
        <v>#REF!</v>
      </c>
    </row>
    <row r="775" spans="1:33" s="292" customFormat="1" ht="20.100000000000001" hidden="1" customHeight="1" thickBot="1">
      <c r="A775" s="290"/>
      <c r="B775" s="638"/>
      <c r="C775" s="304">
        <v>4582487961976</v>
      </c>
      <c r="D775" s="304"/>
      <c r="E775" s="290" t="s">
        <v>1845</v>
      </c>
      <c r="F775" s="290" t="s">
        <v>4167</v>
      </c>
      <c r="G775" s="305"/>
      <c r="H775" s="306" t="s">
        <v>5801</v>
      </c>
      <c r="I775" s="259" t="s">
        <v>3995</v>
      </c>
      <c r="J775" s="343" t="s">
        <v>3997</v>
      </c>
      <c r="K775" s="306" t="s">
        <v>3943</v>
      </c>
      <c r="L775" s="306"/>
      <c r="M775" s="296">
        <v>12</v>
      </c>
      <c r="N775" s="296">
        <v>12</v>
      </c>
      <c r="O775" s="681"/>
      <c r="P775" s="520">
        <v>9529</v>
      </c>
      <c r="Q775" s="520">
        <f t="shared" si="173"/>
        <v>0</v>
      </c>
      <c r="R775" s="550">
        <v>8100</v>
      </c>
      <c r="S775" s="388">
        <f t="shared" si="211"/>
        <v>0</v>
      </c>
      <c r="T775" s="388">
        <f>Q775-S775</f>
        <v>0</v>
      </c>
      <c r="U775" s="555" t="e">
        <f>T775/Q775</f>
        <v>#DIV/0!</v>
      </c>
      <c r="V775" s="299"/>
      <c r="W775" s="299"/>
      <c r="X775" s="554"/>
      <c r="Y775" s="299"/>
      <c r="Z775" s="299"/>
      <c r="AA775" s="299"/>
      <c r="AB775" s="541">
        <v>0.13100000000000001</v>
      </c>
      <c r="AC775" s="530">
        <f t="shared" si="210"/>
        <v>0</v>
      </c>
      <c r="AD775" s="499" t="s">
        <v>4291</v>
      </c>
      <c r="AE775" s="489" t="s">
        <v>4133</v>
      </c>
      <c r="AF775" s="489" t="s">
        <v>1845</v>
      </c>
      <c r="AG775" s="489" t="s">
        <v>1917</v>
      </c>
    </row>
    <row r="776" spans="1:33" s="292" customFormat="1" ht="20.100000000000001" hidden="1" customHeight="1" thickBot="1">
      <c r="A776" s="290"/>
      <c r="B776" s="638"/>
      <c r="C776" s="304">
        <v>4582487961976</v>
      </c>
      <c r="D776" s="304"/>
      <c r="E776" s="290" t="s">
        <v>1845</v>
      </c>
      <c r="F776" s="290" t="s">
        <v>4167</v>
      </c>
      <c r="G776" s="305"/>
      <c r="H776" s="306" t="s">
        <v>5801</v>
      </c>
      <c r="I776" s="259" t="s">
        <v>3995</v>
      </c>
      <c r="J776" s="343" t="s">
        <v>3997</v>
      </c>
      <c r="K776" s="306" t="s">
        <v>3943</v>
      </c>
      <c r="L776" s="306"/>
      <c r="M776" s="296">
        <v>12</v>
      </c>
      <c r="N776" s="296">
        <v>60</v>
      </c>
      <c r="O776" s="681"/>
      <c r="P776" s="520">
        <v>8471</v>
      </c>
      <c r="Q776" s="520">
        <f t="shared" si="173"/>
        <v>0</v>
      </c>
      <c r="R776" s="550">
        <v>7200</v>
      </c>
      <c r="S776" s="388">
        <f t="shared" si="211"/>
        <v>0</v>
      </c>
      <c r="T776" s="388">
        <f>Q776-S776</f>
        <v>0</v>
      </c>
      <c r="U776" s="555" t="e">
        <f>T776/Q776</f>
        <v>#DIV/0!</v>
      </c>
      <c r="V776" s="299"/>
      <c r="W776" s="299"/>
      <c r="X776" s="554"/>
      <c r="Y776" s="299"/>
      <c r="Z776" s="299"/>
      <c r="AA776" s="299"/>
      <c r="AB776" s="541">
        <v>0.13100000000000001</v>
      </c>
      <c r="AC776" s="530">
        <f t="shared" si="210"/>
        <v>0</v>
      </c>
      <c r="AD776" s="499" t="s">
        <v>4291</v>
      </c>
      <c r="AE776" s="489" t="s">
        <v>4134</v>
      </c>
      <c r="AF776" s="489" t="s">
        <v>1845</v>
      </c>
      <c r="AG776" s="489" t="s">
        <v>1917</v>
      </c>
    </row>
    <row r="777" spans="1:33" s="292" customFormat="1" ht="20.100000000000001" hidden="1" customHeight="1" thickBot="1">
      <c r="A777" s="290"/>
      <c r="B777" s="638"/>
      <c r="C777" s="304">
        <v>4582487961983</v>
      </c>
      <c r="D777" s="304"/>
      <c r="E777" s="290" t="s">
        <v>1845</v>
      </c>
      <c r="F777" s="290" t="s">
        <v>4168</v>
      </c>
      <c r="G777" s="305"/>
      <c r="H777" s="306" t="s">
        <v>5802</v>
      </c>
      <c r="I777" s="259" t="s">
        <v>3996</v>
      </c>
      <c r="J777" s="343" t="s">
        <v>3998</v>
      </c>
      <c r="K777" s="306" t="s">
        <v>3943</v>
      </c>
      <c r="L777" s="306"/>
      <c r="M777" s="296">
        <v>12</v>
      </c>
      <c r="N777" s="296">
        <v>12</v>
      </c>
      <c r="O777" s="681"/>
      <c r="P777" s="520">
        <v>9529</v>
      </c>
      <c r="Q777" s="520">
        <f t="shared" si="173"/>
        <v>0</v>
      </c>
      <c r="R777" s="550">
        <v>8100</v>
      </c>
      <c r="S777" s="388">
        <f t="shared" si="211"/>
        <v>0</v>
      </c>
      <c r="T777" s="388">
        <f>Q777-S777</f>
        <v>0</v>
      </c>
      <c r="U777" s="555" t="e">
        <f>T777/Q777</f>
        <v>#DIV/0!</v>
      </c>
      <c r="V777" s="299"/>
      <c r="W777" s="299"/>
      <c r="X777" s="554"/>
      <c r="Y777" s="299"/>
      <c r="Z777" s="299"/>
      <c r="AA777" s="299"/>
      <c r="AB777" s="541">
        <v>0.13100000000000001</v>
      </c>
      <c r="AC777" s="530">
        <f t="shared" si="210"/>
        <v>0</v>
      </c>
      <c r="AD777" s="499" t="s">
        <v>4291</v>
      </c>
      <c r="AE777" s="489" t="s">
        <v>4133</v>
      </c>
      <c r="AF777" s="489" t="s">
        <v>1845</v>
      </c>
      <c r="AG777" s="489" t="s">
        <v>1917</v>
      </c>
    </row>
    <row r="778" spans="1:33" s="292" customFormat="1" ht="20.100000000000001" hidden="1" customHeight="1" thickBot="1">
      <c r="A778" s="290"/>
      <c r="B778" s="638"/>
      <c r="C778" s="304">
        <v>4582487961983</v>
      </c>
      <c r="D778" s="304"/>
      <c r="E778" s="290" t="s">
        <v>1845</v>
      </c>
      <c r="F778" s="290" t="s">
        <v>4168</v>
      </c>
      <c r="G778" s="305"/>
      <c r="H778" s="306" t="s">
        <v>5802</v>
      </c>
      <c r="I778" s="259" t="s">
        <v>3999</v>
      </c>
      <c r="J778" s="343" t="s">
        <v>3998</v>
      </c>
      <c r="K778" s="306" t="s">
        <v>3943</v>
      </c>
      <c r="L778" s="306"/>
      <c r="M778" s="296">
        <v>12</v>
      </c>
      <c r="N778" s="296">
        <v>60</v>
      </c>
      <c r="O778" s="681"/>
      <c r="P778" s="520">
        <v>8471</v>
      </c>
      <c r="Q778" s="520">
        <f t="shared" si="173"/>
        <v>0</v>
      </c>
      <c r="R778" s="550">
        <v>7200</v>
      </c>
      <c r="S778" s="388">
        <f t="shared" si="211"/>
        <v>0</v>
      </c>
      <c r="T778" s="388">
        <f>Q778-S778</f>
        <v>0</v>
      </c>
      <c r="U778" s="555" t="e">
        <f>T778/Q778</f>
        <v>#DIV/0!</v>
      </c>
      <c r="V778" s="299"/>
      <c r="W778" s="299"/>
      <c r="X778" s="554"/>
      <c r="Y778" s="299"/>
      <c r="Z778" s="299"/>
      <c r="AA778" s="299"/>
      <c r="AB778" s="541">
        <v>0.13100000000000001</v>
      </c>
      <c r="AC778" s="530">
        <f t="shared" si="210"/>
        <v>0</v>
      </c>
      <c r="AD778" s="499" t="s">
        <v>4291</v>
      </c>
      <c r="AE778" s="489" t="s">
        <v>4134</v>
      </c>
      <c r="AF778" s="489" t="s">
        <v>1845</v>
      </c>
      <c r="AG778" s="489" t="s">
        <v>1917</v>
      </c>
    </row>
    <row r="779" spans="1:33" s="292" customFormat="1" ht="20.100000000000001" hidden="1" customHeight="1" thickBot="1">
      <c r="A779" s="290"/>
      <c r="B779" s="638"/>
      <c r="C779" s="304">
        <v>4582487961365</v>
      </c>
      <c r="D779" s="304"/>
      <c r="E779" s="290" t="s">
        <v>1845</v>
      </c>
      <c r="F779" s="290" t="s">
        <v>1925</v>
      </c>
      <c r="G779" s="305"/>
      <c r="H779" s="306" t="s">
        <v>5803</v>
      </c>
      <c r="I779" s="259"/>
      <c r="J779" s="343"/>
      <c r="K779" s="306" t="s">
        <v>1926</v>
      </c>
      <c r="L779" s="306"/>
      <c r="M779" s="296">
        <v>12</v>
      </c>
      <c r="N779" s="296">
        <v>36</v>
      </c>
      <c r="O779" s="681"/>
      <c r="P779" s="520">
        <v>4471</v>
      </c>
      <c r="Q779" s="520">
        <f t="shared" si="173"/>
        <v>0</v>
      </c>
      <c r="R779" s="550">
        <v>3800</v>
      </c>
      <c r="S779" s="388">
        <f t="shared" si="211"/>
        <v>0</v>
      </c>
      <c r="T779" s="388">
        <f t="shared" si="212"/>
        <v>0</v>
      </c>
      <c r="U779" s="555" t="e">
        <f t="shared" si="213"/>
        <v>#DIV/0!</v>
      </c>
      <c r="V779" s="299"/>
      <c r="W779" s="299"/>
      <c r="X779" s="554"/>
      <c r="Y779" s="299"/>
      <c r="Z779" s="299"/>
      <c r="AA779" s="299"/>
      <c r="AB779" s="541"/>
      <c r="AC779" s="385"/>
      <c r="AD779" s="499"/>
      <c r="AE779" s="489" t="e">
        <v>#REF!</v>
      </c>
      <c r="AF779" s="489" t="e">
        <v>#REF!</v>
      </c>
      <c r="AG779" s="489" t="e">
        <v>#REF!</v>
      </c>
    </row>
    <row r="780" spans="1:33" s="292" customFormat="1" ht="20.100000000000001" hidden="1" customHeight="1" thickBot="1">
      <c r="A780" s="296"/>
      <c r="B780" s="631"/>
      <c r="C780" s="304">
        <v>4582487961365</v>
      </c>
      <c r="D780" s="304"/>
      <c r="E780" s="290" t="s">
        <v>1845</v>
      </c>
      <c r="F780" s="290" t="s">
        <v>1925</v>
      </c>
      <c r="G780" s="305"/>
      <c r="H780" s="306" t="s">
        <v>5803</v>
      </c>
      <c r="I780" s="259" t="s">
        <v>3262</v>
      </c>
      <c r="J780" s="343" t="s">
        <v>3263</v>
      </c>
      <c r="K780" s="306" t="s">
        <v>1926</v>
      </c>
      <c r="L780" s="306"/>
      <c r="M780" s="296">
        <v>12</v>
      </c>
      <c r="N780" s="296">
        <v>60</v>
      </c>
      <c r="O780" s="681"/>
      <c r="P780" s="520">
        <v>4247</v>
      </c>
      <c r="Q780" s="520">
        <f t="shared" si="173"/>
        <v>0</v>
      </c>
      <c r="R780" s="550">
        <v>3610</v>
      </c>
      <c r="S780" s="388">
        <f t="shared" si="211"/>
        <v>0</v>
      </c>
      <c r="T780" s="388">
        <f t="shared" si="212"/>
        <v>0</v>
      </c>
      <c r="U780" s="555" t="e">
        <f t="shared" si="213"/>
        <v>#DIV/0!</v>
      </c>
      <c r="V780" s="299"/>
      <c r="W780" s="299"/>
      <c r="X780" s="554"/>
      <c r="Y780" s="299"/>
      <c r="Z780" s="299"/>
      <c r="AA780" s="299"/>
      <c r="AB780" s="521">
        <v>1.2250000000000001</v>
      </c>
      <c r="AC780" s="547">
        <f>ROUND(O780*AB780,3)</f>
        <v>0</v>
      </c>
      <c r="AD780" s="499" t="s">
        <v>5804</v>
      </c>
      <c r="AE780" s="489" t="s">
        <v>3264</v>
      </c>
      <c r="AF780" s="489" t="e">
        <v>#REF!</v>
      </c>
      <c r="AG780" s="489" t="s">
        <v>1838</v>
      </c>
    </row>
    <row r="781" spans="1:33" s="292" customFormat="1" ht="20.100000000000001" hidden="1" customHeight="1" thickBot="1">
      <c r="A781" s="290"/>
      <c r="B781" s="638"/>
      <c r="C781" s="304">
        <v>4582487961365</v>
      </c>
      <c r="D781" s="304"/>
      <c r="E781" s="290" t="s">
        <v>1845</v>
      </c>
      <c r="F781" s="302" t="s">
        <v>1925</v>
      </c>
      <c r="G781" s="305"/>
      <c r="H781" s="306" t="s">
        <v>5803</v>
      </c>
      <c r="I781" s="259" t="s">
        <v>3262</v>
      </c>
      <c r="J781" s="343" t="s">
        <v>3263</v>
      </c>
      <c r="K781" s="306" t="s">
        <v>1926</v>
      </c>
      <c r="L781" s="306"/>
      <c r="M781" s="296">
        <v>12</v>
      </c>
      <c r="N781" s="296">
        <v>120</v>
      </c>
      <c r="O781" s="681">
        <v>120</v>
      </c>
      <c r="P781" s="520">
        <v>3912</v>
      </c>
      <c r="Q781" s="520">
        <f t="shared" si="173"/>
        <v>469440</v>
      </c>
      <c r="R781" s="550">
        <v>3325</v>
      </c>
      <c r="S781" s="388">
        <f t="shared" si="211"/>
        <v>399000</v>
      </c>
      <c r="T781" s="388">
        <f t="shared" si="212"/>
        <v>70440</v>
      </c>
      <c r="U781" s="555">
        <f t="shared" si="213"/>
        <v>0.15005112474437629</v>
      </c>
      <c r="V781" s="299"/>
      <c r="W781" s="299"/>
      <c r="X781" s="554">
        <f>O781/M781</f>
        <v>10</v>
      </c>
      <c r="Y781" s="299"/>
      <c r="Z781" s="299"/>
      <c r="AA781" s="299"/>
      <c r="AB781" s="541">
        <v>1.2250000000000001</v>
      </c>
      <c r="AC781" s="385">
        <f>ROUND(O781*AB781,3)</f>
        <v>147</v>
      </c>
      <c r="AD781" s="499" t="str">
        <f>AD780</f>
        <v>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L型発酵乳酸Ca
V.C
カラメル色素
ロイシン
ナイアシン
フェニルアラニン
リジン
バリン
スレオニン
イソロイシン
メチオニン
パントテン酸Ｃａ
ヒスチジン
アルギニン
トリプトファン
V.B6
V.B1
V.B2
葉酸
V.B12
精製水</v>
      </c>
      <c r="AE781" s="489" t="s">
        <v>3264</v>
      </c>
      <c r="AF781" s="489" t="s">
        <v>1845</v>
      </c>
      <c r="AG781" s="489" t="s">
        <v>1838</v>
      </c>
    </row>
    <row r="782" spans="1:33" s="292" customFormat="1" ht="20.100000000000001" hidden="1" customHeight="1" thickBot="1">
      <c r="A782" s="290"/>
      <c r="B782" s="638"/>
      <c r="C782" s="304"/>
      <c r="D782" s="304"/>
      <c r="E782" s="290" t="s">
        <v>1845</v>
      </c>
      <c r="F782" s="290"/>
      <c r="G782" s="305"/>
      <c r="H782" s="306" t="s">
        <v>1927</v>
      </c>
      <c r="I782" s="259"/>
      <c r="J782" s="343"/>
      <c r="K782" s="306" t="s">
        <v>848</v>
      </c>
      <c r="L782" s="306"/>
      <c r="M782" s="296">
        <v>12</v>
      </c>
      <c r="N782" s="296">
        <v>36</v>
      </c>
      <c r="O782" s="681"/>
      <c r="P782" s="520">
        <v>6588</v>
      </c>
      <c r="Q782" s="520">
        <f t="shared" si="173"/>
        <v>0</v>
      </c>
      <c r="R782" s="550">
        <v>5600</v>
      </c>
      <c r="S782" s="388">
        <f t="shared" si="211"/>
        <v>0</v>
      </c>
      <c r="T782" s="388">
        <f t="shared" si="212"/>
        <v>0</v>
      </c>
      <c r="U782" s="555" t="e">
        <f t="shared" si="213"/>
        <v>#DIV/0!</v>
      </c>
      <c r="V782" s="299"/>
      <c r="W782" s="299"/>
      <c r="X782" s="554"/>
      <c r="Y782" s="299"/>
      <c r="Z782" s="299"/>
      <c r="AA782" s="299"/>
      <c r="AB782" s="541"/>
      <c r="AC782" s="385"/>
      <c r="AD782" s="499" t="s">
        <v>5805</v>
      </c>
      <c r="AE782" s="489" t="e">
        <v>#REF!</v>
      </c>
      <c r="AF782" s="489" t="e">
        <v>#REF!</v>
      </c>
      <c r="AG782" s="489" t="e">
        <v>#REF!</v>
      </c>
    </row>
    <row r="783" spans="1:33" s="292" customFormat="1" ht="20.100000000000001" hidden="1" customHeight="1" thickBot="1">
      <c r="A783" s="290"/>
      <c r="B783" s="638"/>
      <c r="C783" s="304"/>
      <c r="D783" s="304"/>
      <c r="E783" s="290" t="s">
        <v>1845</v>
      </c>
      <c r="F783" s="290"/>
      <c r="G783" s="305"/>
      <c r="H783" s="306" t="s">
        <v>1927</v>
      </c>
      <c r="I783" s="259"/>
      <c r="J783" s="343"/>
      <c r="K783" s="306" t="s">
        <v>848</v>
      </c>
      <c r="L783" s="306"/>
      <c r="M783" s="296">
        <v>12</v>
      </c>
      <c r="N783" s="296">
        <v>60</v>
      </c>
      <c r="O783" s="681"/>
      <c r="P783" s="520">
        <v>6259</v>
      </c>
      <c r="Q783" s="520">
        <f t="shared" si="173"/>
        <v>0</v>
      </c>
      <c r="R783" s="550">
        <v>5320</v>
      </c>
      <c r="S783" s="388">
        <f t="shared" si="211"/>
        <v>0</v>
      </c>
      <c r="T783" s="388">
        <f t="shared" si="212"/>
        <v>0</v>
      </c>
      <c r="U783" s="555" t="e">
        <f t="shared" si="213"/>
        <v>#DIV/0!</v>
      </c>
      <c r="V783" s="299"/>
      <c r="W783" s="299"/>
      <c r="X783" s="554"/>
      <c r="Y783" s="299"/>
      <c r="Z783" s="299"/>
      <c r="AA783" s="299"/>
      <c r="AB783" s="541"/>
      <c r="AC783" s="385"/>
      <c r="AD783" s="499" t="s">
        <v>5805</v>
      </c>
      <c r="AE783" s="489" t="e">
        <v>#REF!</v>
      </c>
      <c r="AF783" s="489" t="e">
        <v>#REF!</v>
      </c>
      <c r="AG783" s="489" t="e">
        <v>#REF!</v>
      </c>
    </row>
    <row r="784" spans="1:33" s="292" customFormat="1" ht="20.100000000000001" hidden="1" customHeight="1" thickBot="1">
      <c r="A784" s="290"/>
      <c r="B784" s="638"/>
      <c r="C784" s="304"/>
      <c r="D784" s="304"/>
      <c r="E784" s="290" t="s">
        <v>1845</v>
      </c>
      <c r="F784" s="290"/>
      <c r="G784" s="305"/>
      <c r="H784" s="306" t="s">
        <v>1927</v>
      </c>
      <c r="I784" s="259"/>
      <c r="J784" s="343"/>
      <c r="K784" s="306" t="s">
        <v>848</v>
      </c>
      <c r="L784" s="306"/>
      <c r="M784" s="296">
        <v>12</v>
      </c>
      <c r="N784" s="296">
        <v>120</v>
      </c>
      <c r="O784" s="681"/>
      <c r="P784" s="520">
        <v>5765</v>
      </c>
      <c r="Q784" s="520">
        <f t="shared" si="173"/>
        <v>0</v>
      </c>
      <c r="R784" s="550">
        <v>4900</v>
      </c>
      <c r="S784" s="388">
        <f t="shared" si="211"/>
        <v>0</v>
      </c>
      <c r="T784" s="388">
        <f t="shared" si="212"/>
        <v>0</v>
      </c>
      <c r="U784" s="555" t="e">
        <f t="shared" si="213"/>
        <v>#DIV/0!</v>
      </c>
      <c r="V784" s="299"/>
      <c r="W784" s="299"/>
      <c r="X784" s="554"/>
      <c r="Y784" s="299"/>
      <c r="Z784" s="299"/>
      <c r="AA784" s="299"/>
      <c r="AB784" s="541"/>
      <c r="AC784" s="385"/>
      <c r="AD784" s="499" t="s">
        <v>5805</v>
      </c>
      <c r="AE784" s="489" t="e">
        <v>#REF!</v>
      </c>
      <c r="AF784" s="489" t="e">
        <v>#REF!</v>
      </c>
      <c r="AG784" s="489" t="e">
        <v>#REF!</v>
      </c>
    </row>
    <row r="785" spans="1:33" s="292" customFormat="1" ht="20.100000000000001" hidden="1" customHeight="1" thickBot="1">
      <c r="A785" s="290"/>
      <c r="B785" s="638"/>
      <c r="C785" s="304">
        <v>4582487961792</v>
      </c>
      <c r="D785" s="304"/>
      <c r="E785" s="290" t="s">
        <v>1845</v>
      </c>
      <c r="F785" s="290" t="s">
        <v>1928</v>
      </c>
      <c r="G785" s="305"/>
      <c r="H785" s="306" t="s">
        <v>5806</v>
      </c>
      <c r="I785" s="259" t="s">
        <v>3547</v>
      </c>
      <c r="J785" s="343" t="s">
        <v>3548</v>
      </c>
      <c r="K785" s="306" t="s">
        <v>848</v>
      </c>
      <c r="L785" s="306"/>
      <c r="M785" s="296">
        <v>12</v>
      </c>
      <c r="N785" s="296">
        <v>36</v>
      </c>
      <c r="O785" s="681"/>
      <c r="P785" s="520">
        <v>3529</v>
      </c>
      <c r="Q785" s="520">
        <f t="shared" si="173"/>
        <v>0</v>
      </c>
      <c r="R785" s="550">
        <v>2625</v>
      </c>
      <c r="S785" s="388">
        <f t="shared" si="211"/>
        <v>0</v>
      </c>
      <c r="T785" s="388">
        <f t="shared" si="212"/>
        <v>0</v>
      </c>
      <c r="U785" s="555" t="e">
        <f t="shared" si="213"/>
        <v>#DIV/0!</v>
      </c>
      <c r="V785" s="299"/>
      <c r="W785" s="299"/>
      <c r="X785" s="554">
        <f>O785/M785</f>
        <v>0</v>
      </c>
      <c r="Y785" s="299"/>
      <c r="Z785" s="299"/>
      <c r="AA785" s="299"/>
      <c r="AB785" s="541">
        <v>0.314</v>
      </c>
      <c r="AC785" s="385">
        <f>ROUND(O785*AB785,3)</f>
        <v>0</v>
      </c>
      <c r="AD785" s="499" t="s">
        <v>5807</v>
      </c>
      <c r="AE785" s="489" t="s">
        <v>3554</v>
      </c>
      <c r="AF785" s="489" t="s">
        <v>1845</v>
      </c>
      <c r="AG785" s="489" t="s">
        <v>1838</v>
      </c>
    </row>
    <row r="786" spans="1:33" s="292" customFormat="1" ht="20.100000000000001" hidden="1" customHeight="1" thickBot="1">
      <c r="A786" s="290"/>
      <c r="B786" s="638"/>
      <c r="C786" s="304">
        <v>4582487961792</v>
      </c>
      <c r="D786" s="304"/>
      <c r="E786" s="290" t="s">
        <v>1845</v>
      </c>
      <c r="F786" s="992" t="s">
        <v>1928</v>
      </c>
      <c r="G786" s="305"/>
      <c r="H786" s="306" t="s">
        <v>5806</v>
      </c>
      <c r="I786" s="259"/>
      <c r="J786" s="343" t="s">
        <v>1929</v>
      </c>
      <c r="K786" s="306" t="s">
        <v>848</v>
      </c>
      <c r="L786" s="306"/>
      <c r="M786" s="296">
        <v>12</v>
      </c>
      <c r="N786" s="296">
        <v>60</v>
      </c>
      <c r="O786" s="386"/>
      <c r="P786" s="520">
        <v>3353</v>
      </c>
      <c r="Q786" s="520">
        <f t="shared" si="173"/>
        <v>0</v>
      </c>
      <c r="R786" s="550">
        <v>2850</v>
      </c>
      <c r="S786" s="388">
        <f t="shared" si="211"/>
        <v>0</v>
      </c>
      <c r="T786" s="388">
        <f t="shared" si="212"/>
        <v>0</v>
      </c>
      <c r="U786" s="555" t="e">
        <f t="shared" si="213"/>
        <v>#DIV/0!</v>
      </c>
      <c r="V786" s="299"/>
      <c r="W786" s="299"/>
      <c r="X786" s="554"/>
      <c r="Y786" s="299"/>
      <c r="Z786" s="299"/>
      <c r="AA786" s="299"/>
      <c r="AB786" s="541">
        <v>0.314</v>
      </c>
      <c r="AC786" s="385"/>
      <c r="AD786" s="499" t="s">
        <v>5807</v>
      </c>
      <c r="AE786" s="967" t="s">
        <v>3554</v>
      </c>
      <c r="AF786" s="968" t="s">
        <v>1845</v>
      </c>
      <c r="AG786" s="994" t="s">
        <v>6641</v>
      </c>
    </row>
    <row r="787" spans="1:33" s="292" customFormat="1" ht="20.100000000000001" hidden="1" customHeight="1" thickBot="1">
      <c r="A787" s="290"/>
      <c r="B787" s="638"/>
      <c r="C787" s="304">
        <v>4582487961792</v>
      </c>
      <c r="D787" s="304"/>
      <c r="E787" s="290" t="s">
        <v>1845</v>
      </c>
      <c r="F787" s="290"/>
      <c r="G787" s="305"/>
      <c r="H787" s="306" t="s">
        <v>5806</v>
      </c>
      <c r="I787" s="259"/>
      <c r="J787" s="343" t="s">
        <v>1929</v>
      </c>
      <c r="K787" s="306" t="s">
        <v>848</v>
      </c>
      <c r="L787" s="306"/>
      <c r="M787" s="296">
        <v>12</v>
      </c>
      <c r="N787" s="296">
        <v>120</v>
      </c>
      <c r="O787" s="681"/>
      <c r="P787" s="520">
        <v>3088</v>
      </c>
      <c r="Q787" s="520">
        <f t="shared" si="173"/>
        <v>0</v>
      </c>
      <c r="R787" s="550">
        <v>2625</v>
      </c>
      <c r="S787" s="388">
        <f t="shared" si="211"/>
        <v>0</v>
      </c>
      <c r="T787" s="388">
        <f t="shared" si="212"/>
        <v>0</v>
      </c>
      <c r="U787" s="555" t="e">
        <f t="shared" si="213"/>
        <v>#DIV/0!</v>
      </c>
      <c r="V787" s="299"/>
      <c r="W787" s="299"/>
      <c r="X787" s="554"/>
      <c r="Y787" s="299"/>
      <c r="Z787" s="299"/>
      <c r="AA787" s="299"/>
      <c r="AB787" s="541">
        <v>0.314</v>
      </c>
      <c r="AC787" s="523">
        <f>ROUND(O787*AB787,3)</f>
        <v>0</v>
      </c>
      <c r="AD787" s="499" t="s">
        <v>5807</v>
      </c>
      <c r="AE787" s="489"/>
      <c r="AF787" s="489"/>
      <c r="AG787" s="489" t="s">
        <v>1838</v>
      </c>
    </row>
    <row r="788" spans="1:33" s="292" customFormat="1" ht="20.100000000000001" hidden="1" customHeight="1" thickBot="1">
      <c r="A788" s="290"/>
      <c r="B788" s="638"/>
      <c r="C788" s="304"/>
      <c r="D788" s="304"/>
      <c r="E788" s="290" t="s">
        <v>1845</v>
      </c>
      <c r="F788" s="290"/>
      <c r="G788" s="305"/>
      <c r="H788" s="306" t="s">
        <v>5808</v>
      </c>
      <c r="I788" s="259"/>
      <c r="J788" s="343"/>
      <c r="K788" s="306" t="s">
        <v>848</v>
      </c>
      <c r="L788" s="306"/>
      <c r="M788" s="296">
        <v>15</v>
      </c>
      <c r="N788" s="296">
        <v>36</v>
      </c>
      <c r="O788" s="681"/>
      <c r="P788" s="520">
        <v>4235.2941176470586</v>
      </c>
      <c r="Q788" s="520">
        <f t="shared" si="173"/>
        <v>0</v>
      </c>
      <c r="R788" s="550">
        <v>3600</v>
      </c>
      <c r="S788" s="388">
        <f t="shared" si="211"/>
        <v>0</v>
      </c>
      <c r="T788" s="388">
        <f t="shared" ref="T788:T793" si="214">Q788-S788</f>
        <v>0</v>
      </c>
      <c r="U788" s="555" t="e">
        <f t="shared" ref="U788:U793" si="215">T788/Q788</f>
        <v>#DIV/0!</v>
      </c>
      <c r="V788" s="299"/>
      <c r="W788" s="299"/>
      <c r="X788" s="554"/>
      <c r="Y788" s="299"/>
      <c r="Z788" s="299"/>
      <c r="AA788" s="299"/>
      <c r="AB788" s="541"/>
      <c r="AC788" s="523"/>
      <c r="AD788" s="499"/>
      <c r="AE788" s="489"/>
      <c r="AF788" s="489"/>
      <c r="AG788" s="489"/>
    </row>
    <row r="789" spans="1:33" s="292" customFormat="1" ht="20.100000000000001" hidden="1" customHeight="1" thickBot="1">
      <c r="A789" s="290"/>
      <c r="B789" s="638"/>
      <c r="C789" s="304"/>
      <c r="D789" s="304"/>
      <c r="E789" s="290" t="s">
        <v>1845</v>
      </c>
      <c r="F789" s="290"/>
      <c r="G789" s="305"/>
      <c r="H789" s="306" t="s">
        <v>5808</v>
      </c>
      <c r="I789" s="306"/>
      <c r="J789" s="556"/>
      <c r="K789" s="306" t="s">
        <v>848</v>
      </c>
      <c r="L789" s="306"/>
      <c r="M789" s="296">
        <v>15</v>
      </c>
      <c r="N789" s="296">
        <v>60</v>
      </c>
      <c r="O789" s="681"/>
      <c r="P789" s="520">
        <v>4023.5294117647059</v>
      </c>
      <c r="Q789" s="520">
        <f t="shared" si="173"/>
        <v>0</v>
      </c>
      <c r="R789" s="550">
        <v>3420</v>
      </c>
      <c r="S789" s="388">
        <f t="shared" si="211"/>
        <v>0</v>
      </c>
      <c r="T789" s="388">
        <f t="shared" si="214"/>
        <v>0</v>
      </c>
      <c r="U789" s="555" t="e">
        <f t="shared" si="215"/>
        <v>#DIV/0!</v>
      </c>
      <c r="V789" s="299"/>
      <c r="W789" s="299"/>
      <c r="X789" s="554"/>
      <c r="Y789" s="299"/>
      <c r="Z789" s="299"/>
      <c r="AA789" s="299"/>
      <c r="AB789" s="541"/>
      <c r="AC789" s="523"/>
      <c r="AD789" s="499"/>
      <c r="AE789" s="489"/>
      <c r="AF789" s="489"/>
      <c r="AG789" s="489"/>
    </row>
    <row r="790" spans="1:33" s="292" customFormat="1" ht="20.100000000000001" hidden="1" customHeight="1" thickBot="1">
      <c r="A790" s="290"/>
      <c r="B790" s="638"/>
      <c r="C790" s="304"/>
      <c r="D790" s="304"/>
      <c r="E790" s="290" t="s">
        <v>1845</v>
      </c>
      <c r="F790" s="290"/>
      <c r="G790" s="305"/>
      <c r="H790" s="306" t="s">
        <v>5808</v>
      </c>
      <c r="I790" s="306"/>
      <c r="J790" s="556"/>
      <c r="K790" s="306" t="s">
        <v>848</v>
      </c>
      <c r="L790" s="306"/>
      <c r="M790" s="296">
        <v>15</v>
      </c>
      <c r="N790" s="296">
        <v>120</v>
      </c>
      <c r="O790" s="681"/>
      <c r="P790" s="520">
        <v>3705.8823529411766</v>
      </c>
      <c r="Q790" s="520">
        <f t="shared" si="173"/>
        <v>0</v>
      </c>
      <c r="R790" s="550">
        <v>3150</v>
      </c>
      <c r="S790" s="388">
        <f t="shared" si="211"/>
        <v>0</v>
      </c>
      <c r="T790" s="388">
        <f t="shared" si="214"/>
        <v>0</v>
      </c>
      <c r="U790" s="555" t="e">
        <f t="shared" si="215"/>
        <v>#DIV/0!</v>
      </c>
      <c r="V790" s="299"/>
      <c r="W790" s="299"/>
      <c r="X790" s="554"/>
      <c r="Y790" s="299"/>
      <c r="Z790" s="299"/>
      <c r="AA790" s="299"/>
      <c r="AB790" s="541"/>
      <c r="AC790" s="523"/>
      <c r="AD790" s="499"/>
      <c r="AE790" s="489"/>
      <c r="AF790" s="489"/>
      <c r="AG790" s="489"/>
    </row>
    <row r="791" spans="1:33" s="292" customFormat="1" ht="20.100000000000001" hidden="1" customHeight="1" thickBot="1">
      <c r="A791" s="290"/>
      <c r="B791" s="638"/>
      <c r="C791" s="304"/>
      <c r="D791" s="304"/>
      <c r="E791" s="290" t="s">
        <v>1845</v>
      </c>
      <c r="F791" s="290"/>
      <c r="G791" s="305"/>
      <c r="H791" s="306" t="s">
        <v>5809</v>
      </c>
      <c r="I791" s="306"/>
      <c r="J791" s="556"/>
      <c r="K791" s="306" t="s">
        <v>848</v>
      </c>
      <c r="L791" s="306"/>
      <c r="M791" s="296">
        <v>15</v>
      </c>
      <c r="N791" s="296">
        <v>36</v>
      </c>
      <c r="O791" s="681"/>
      <c r="P791" s="520">
        <v>4235.2941176470586</v>
      </c>
      <c r="Q791" s="520">
        <f t="shared" si="173"/>
        <v>0</v>
      </c>
      <c r="R791" s="550">
        <v>3600</v>
      </c>
      <c r="S791" s="388">
        <f t="shared" si="211"/>
        <v>0</v>
      </c>
      <c r="T791" s="388">
        <f t="shared" si="214"/>
        <v>0</v>
      </c>
      <c r="U791" s="555" t="e">
        <f t="shared" si="215"/>
        <v>#DIV/0!</v>
      </c>
      <c r="V791" s="299"/>
      <c r="W791" s="299"/>
      <c r="X791" s="554"/>
      <c r="Y791" s="299"/>
      <c r="Z791" s="299"/>
      <c r="AA791" s="299"/>
      <c r="AB791" s="541"/>
      <c r="AC791" s="523"/>
      <c r="AD791" s="499"/>
      <c r="AE791" s="489"/>
      <c r="AF791" s="489"/>
      <c r="AG791" s="489"/>
    </row>
    <row r="792" spans="1:33" s="292" customFormat="1" ht="20.100000000000001" hidden="1" customHeight="1" thickBot="1">
      <c r="A792" s="290"/>
      <c r="B792" s="638"/>
      <c r="C792" s="304"/>
      <c r="D792" s="304"/>
      <c r="E792" s="290" t="s">
        <v>1845</v>
      </c>
      <c r="F792" s="290"/>
      <c r="G792" s="305"/>
      <c r="H792" s="306" t="s">
        <v>5809</v>
      </c>
      <c r="I792" s="306"/>
      <c r="J792" s="556"/>
      <c r="K792" s="306" t="s">
        <v>848</v>
      </c>
      <c r="L792" s="306"/>
      <c r="M792" s="296">
        <v>15</v>
      </c>
      <c r="N792" s="296">
        <v>60</v>
      </c>
      <c r="O792" s="681"/>
      <c r="P792" s="520">
        <v>4023.5294117647059</v>
      </c>
      <c r="Q792" s="520">
        <f t="shared" si="173"/>
        <v>0</v>
      </c>
      <c r="R792" s="550">
        <v>3420</v>
      </c>
      <c r="S792" s="388">
        <f t="shared" si="211"/>
        <v>0</v>
      </c>
      <c r="T792" s="388">
        <f t="shared" si="214"/>
        <v>0</v>
      </c>
      <c r="U792" s="555" t="e">
        <f t="shared" si="215"/>
        <v>#DIV/0!</v>
      </c>
      <c r="V792" s="299"/>
      <c r="W792" s="299"/>
      <c r="X792" s="554"/>
      <c r="Y792" s="299"/>
      <c r="Z792" s="299"/>
      <c r="AA792" s="299"/>
      <c r="AB792" s="541"/>
      <c r="AC792" s="523"/>
      <c r="AD792" s="499"/>
      <c r="AE792" s="489"/>
      <c r="AF792" s="489"/>
      <c r="AG792" s="489"/>
    </row>
    <row r="793" spans="1:33" s="292" customFormat="1" ht="20.100000000000001" hidden="1" customHeight="1" thickBot="1">
      <c r="A793" s="290"/>
      <c r="B793" s="638"/>
      <c r="C793" s="304"/>
      <c r="D793" s="304"/>
      <c r="E793" s="290" t="s">
        <v>1845</v>
      </c>
      <c r="F793" s="290"/>
      <c r="G793" s="305"/>
      <c r="H793" s="306" t="s">
        <v>5809</v>
      </c>
      <c r="I793" s="306"/>
      <c r="J793" s="556"/>
      <c r="K793" s="306" t="s">
        <v>848</v>
      </c>
      <c r="L793" s="306"/>
      <c r="M793" s="296">
        <v>15</v>
      </c>
      <c r="N793" s="296">
        <v>120</v>
      </c>
      <c r="O793" s="681"/>
      <c r="P793" s="520">
        <v>3705.8823529411766</v>
      </c>
      <c r="Q793" s="520">
        <f t="shared" si="173"/>
        <v>0</v>
      </c>
      <c r="R793" s="550">
        <v>3150</v>
      </c>
      <c r="S793" s="388">
        <f t="shared" si="211"/>
        <v>0</v>
      </c>
      <c r="T793" s="388">
        <f t="shared" si="214"/>
        <v>0</v>
      </c>
      <c r="U793" s="555" t="e">
        <f t="shared" si="215"/>
        <v>#DIV/0!</v>
      </c>
      <c r="V793" s="299"/>
      <c r="W793" s="299"/>
      <c r="X793" s="554"/>
      <c r="Y793" s="299"/>
      <c r="Z793" s="299"/>
      <c r="AA793" s="299"/>
      <c r="AB793" s="541"/>
      <c r="AC793" s="523"/>
      <c r="AD793" s="499"/>
      <c r="AE793" s="489"/>
      <c r="AF793" s="489"/>
      <c r="AG793" s="489"/>
    </row>
    <row r="794" spans="1:33" s="292" customFormat="1" ht="20.100000000000001" hidden="1" customHeight="1" thickBot="1">
      <c r="A794" s="290"/>
      <c r="B794" s="638"/>
      <c r="C794" s="304">
        <v>4582487961341</v>
      </c>
      <c r="D794" s="304"/>
      <c r="E794" s="290" t="s">
        <v>1845</v>
      </c>
      <c r="F794" s="290" t="s">
        <v>1930</v>
      </c>
      <c r="G794" s="305"/>
      <c r="H794" s="930" t="s">
        <v>6887</v>
      </c>
      <c r="I794" s="557" t="s">
        <v>3780</v>
      </c>
      <c r="J794" s="343" t="s">
        <v>1931</v>
      </c>
      <c r="K794" s="306" t="s">
        <v>1932</v>
      </c>
      <c r="L794" s="306"/>
      <c r="M794" s="296">
        <v>20</v>
      </c>
      <c r="N794" s="296">
        <v>40</v>
      </c>
      <c r="O794" s="681">
        <v>20</v>
      </c>
      <c r="P794" s="520">
        <v>3671</v>
      </c>
      <c r="Q794" s="520">
        <f t="shared" si="173"/>
        <v>73420</v>
      </c>
      <c r="R794" s="550">
        <v>3120</v>
      </c>
      <c r="S794" s="388">
        <f t="shared" si="211"/>
        <v>62400</v>
      </c>
      <c r="T794" s="388">
        <f>Q794-S794</f>
        <v>11020</v>
      </c>
      <c r="U794" s="555">
        <f>T794/Q794</f>
        <v>0.15009534186870063</v>
      </c>
      <c r="V794" s="299"/>
      <c r="W794" s="299"/>
      <c r="X794" s="554"/>
      <c r="Y794" s="299"/>
      <c r="Z794" s="299"/>
      <c r="AA794" s="299"/>
      <c r="AB794" s="521">
        <v>0.34300000000000003</v>
      </c>
      <c r="AC794" s="523">
        <f>ROUND(O794*AB794,3)</f>
        <v>6.86</v>
      </c>
      <c r="AD794" s="499" t="s">
        <v>5810</v>
      </c>
      <c r="AE794" s="489" t="s">
        <v>3823</v>
      </c>
      <c r="AF794" s="489" t="s">
        <v>1845</v>
      </c>
      <c r="AG794" s="489" t="s">
        <v>1838</v>
      </c>
    </row>
    <row r="795" spans="1:33" s="292" customFormat="1" ht="20.100000000000001" hidden="1" customHeight="1" thickBot="1">
      <c r="A795" s="290"/>
      <c r="B795" s="638"/>
      <c r="C795" s="304">
        <v>4582487961358</v>
      </c>
      <c r="D795" s="304"/>
      <c r="E795" s="290" t="s">
        <v>1845</v>
      </c>
      <c r="F795" s="290" t="s">
        <v>1933</v>
      </c>
      <c r="G795" s="305"/>
      <c r="H795" s="306" t="s">
        <v>3039</v>
      </c>
      <c r="I795" s="557" t="s">
        <v>3781</v>
      </c>
      <c r="J795" s="343" t="s">
        <v>1934</v>
      </c>
      <c r="K795" s="306" t="s">
        <v>3761</v>
      </c>
      <c r="L795" s="306"/>
      <c r="M795" s="296">
        <v>20</v>
      </c>
      <c r="N795" s="296" t="s">
        <v>1935</v>
      </c>
      <c r="O795" s="681">
        <v>10</v>
      </c>
      <c r="P795" s="520">
        <v>1176</v>
      </c>
      <c r="Q795" s="520">
        <f t="shared" si="173"/>
        <v>11760</v>
      </c>
      <c r="R795" s="550">
        <v>1000</v>
      </c>
      <c r="S795" s="388">
        <f t="shared" si="211"/>
        <v>10000</v>
      </c>
      <c r="T795" s="388">
        <f>Q795-S795</f>
        <v>1760</v>
      </c>
      <c r="U795" s="555">
        <f>T795/Q795</f>
        <v>0.14965986394557823</v>
      </c>
      <c r="V795" s="299"/>
      <c r="W795" s="299"/>
      <c r="X795" s="554"/>
      <c r="Y795" s="299"/>
      <c r="Z795" s="299"/>
      <c r="AA795" s="299"/>
      <c r="AB795" s="521">
        <v>0.115</v>
      </c>
      <c r="AC795" s="523">
        <f>ROUND(O795*AB795,3)</f>
        <v>1.1499999999999999</v>
      </c>
      <c r="AD795" s="776" t="s">
        <v>5761</v>
      </c>
      <c r="AE795" s="489" t="s">
        <v>3824</v>
      </c>
      <c r="AF795" s="489" t="s">
        <v>1845</v>
      </c>
      <c r="AG795" s="489" t="s">
        <v>1838</v>
      </c>
    </row>
    <row r="796" spans="1:33" s="292" customFormat="1" ht="20.100000000000001" hidden="1" customHeight="1" thickBot="1">
      <c r="A796" s="290"/>
      <c r="B796" s="638"/>
      <c r="C796" s="304">
        <v>4582487961907</v>
      </c>
      <c r="D796" s="304"/>
      <c r="E796" s="302" t="s">
        <v>1833</v>
      </c>
      <c r="F796" s="302" t="s">
        <v>1936</v>
      </c>
      <c r="G796" s="497"/>
      <c r="H796" s="259" t="s">
        <v>5811</v>
      </c>
      <c r="I796" s="259" t="s">
        <v>3782</v>
      </c>
      <c r="J796" s="343" t="s">
        <v>3784</v>
      </c>
      <c r="K796" s="306" t="s">
        <v>1937</v>
      </c>
      <c r="L796" s="306"/>
      <c r="M796" s="296">
        <v>12</v>
      </c>
      <c r="N796" s="296">
        <v>36</v>
      </c>
      <c r="O796" s="681"/>
      <c r="P796" s="612">
        <v>4549</v>
      </c>
      <c r="Q796" s="612">
        <f t="shared" si="173"/>
        <v>0</v>
      </c>
      <c r="R796" s="550">
        <v>3867</v>
      </c>
      <c r="S796" s="616">
        <f t="shared" si="211"/>
        <v>0</v>
      </c>
      <c r="T796" s="616">
        <f>Q796-S796</f>
        <v>0</v>
      </c>
      <c r="U796" s="777" t="e">
        <f>T796/Q796</f>
        <v>#DIV/0!</v>
      </c>
      <c r="V796" s="299"/>
      <c r="W796" s="299"/>
      <c r="X796" s="554"/>
      <c r="Y796" s="299"/>
      <c r="Z796" s="299"/>
      <c r="AA796" s="299"/>
      <c r="AB796" s="521">
        <v>0.503</v>
      </c>
      <c r="AC796" s="547">
        <f t="shared" ref="AC796:AC842" si="216">ROUND(O796*AB796,3)</f>
        <v>0</v>
      </c>
      <c r="AD796" s="499" t="s">
        <v>5812</v>
      </c>
      <c r="AE796" s="489" t="s">
        <v>3825</v>
      </c>
      <c r="AF796" s="489" t="s">
        <v>1845</v>
      </c>
      <c r="AG796" s="489" t="s">
        <v>1838</v>
      </c>
    </row>
    <row r="797" spans="1:33" s="292" customFormat="1" ht="20.100000000000001" hidden="1" customHeight="1" thickBot="1">
      <c r="A797" s="290"/>
      <c r="B797" s="638"/>
      <c r="C797" s="304">
        <v>4582487961914</v>
      </c>
      <c r="D797" s="304"/>
      <c r="E797" s="302" t="s">
        <v>3035</v>
      </c>
      <c r="F797" s="302" t="s">
        <v>1938</v>
      </c>
      <c r="G797" s="497"/>
      <c r="H797" s="259" t="s">
        <v>5813</v>
      </c>
      <c r="I797" s="259" t="s">
        <v>3783</v>
      </c>
      <c r="J797" s="343" t="s">
        <v>3785</v>
      </c>
      <c r="K797" s="306" t="s">
        <v>1937</v>
      </c>
      <c r="L797" s="306"/>
      <c r="M797" s="296">
        <v>12</v>
      </c>
      <c r="N797" s="296">
        <v>36</v>
      </c>
      <c r="O797" s="681"/>
      <c r="P797" s="612">
        <v>4549</v>
      </c>
      <c r="Q797" s="612">
        <f t="shared" si="173"/>
        <v>0</v>
      </c>
      <c r="R797" s="550">
        <v>3867</v>
      </c>
      <c r="S797" s="616">
        <f t="shared" si="211"/>
        <v>0</v>
      </c>
      <c r="T797" s="616">
        <f>Q797-S797</f>
        <v>0</v>
      </c>
      <c r="U797" s="777" t="e">
        <f>T797/Q797</f>
        <v>#DIV/0!</v>
      </c>
      <c r="V797" s="299"/>
      <c r="W797" s="299"/>
      <c r="X797" s="554"/>
      <c r="Y797" s="299"/>
      <c r="Z797" s="299"/>
      <c r="AA797" s="299"/>
      <c r="AB797" s="521">
        <v>0.503</v>
      </c>
      <c r="AC797" s="547">
        <f t="shared" si="216"/>
        <v>0</v>
      </c>
      <c r="AD797" s="499" t="s">
        <v>5814</v>
      </c>
      <c r="AE797" s="489" t="s">
        <v>3825</v>
      </c>
      <c r="AF797" s="489" t="s">
        <v>1845</v>
      </c>
      <c r="AG797" s="489" t="s">
        <v>1838</v>
      </c>
    </row>
    <row r="798" spans="1:33" s="292" customFormat="1" ht="20.100000000000001" hidden="1" customHeight="1" thickBot="1">
      <c r="A798" s="290"/>
      <c r="B798" s="638"/>
      <c r="C798" s="304">
        <v>4582487961198</v>
      </c>
      <c r="D798" s="304"/>
      <c r="E798" s="302" t="s">
        <v>1845</v>
      </c>
      <c r="F798" s="302" t="s">
        <v>1939</v>
      </c>
      <c r="G798" s="497"/>
      <c r="H798" s="259" t="s">
        <v>3950</v>
      </c>
      <c r="I798" s="259" t="s">
        <v>1940</v>
      </c>
      <c r="J798" s="343" t="s">
        <v>1941</v>
      </c>
      <c r="K798" s="306" t="s">
        <v>1915</v>
      </c>
      <c r="L798" s="306"/>
      <c r="M798" s="296">
        <v>144</v>
      </c>
      <c r="N798" s="296">
        <v>144</v>
      </c>
      <c r="O798" s="681"/>
      <c r="P798" s="612">
        <v>3671</v>
      </c>
      <c r="Q798" s="612">
        <f t="shared" si="173"/>
        <v>0</v>
      </c>
      <c r="R798" s="550">
        <v>3120</v>
      </c>
      <c r="S798" s="616">
        <f t="shared" si="211"/>
        <v>0</v>
      </c>
      <c r="T798" s="616">
        <f>Q798-S798</f>
        <v>0</v>
      </c>
      <c r="U798" s="777" t="e">
        <f>T798/Q798</f>
        <v>#DIV/0!</v>
      </c>
      <c r="V798" s="299"/>
      <c r="W798" s="299"/>
      <c r="X798" s="554"/>
      <c r="Y798" s="299"/>
      <c r="Z798" s="299"/>
      <c r="AA798" s="299"/>
      <c r="AB798" s="521">
        <v>0.08</v>
      </c>
      <c r="AC798" s="547">
        <f t="shared" si="216"/>
        <v>0</v>
      </c>
      <c r="AD798" s="499" t="s">
        <v>5815</v>
      </c>
      <c r="AE798" s="489" t="s">
        <v>1942</v>
      </c>
      <c r="AF798" s="489" t="s">
        <v>1845</v>
      </c>
      <c r="AG798" s="489" t="s">
        <v>1917</v>
      </c>
    </row>
    <row r="799" spans="1:33" s="292" customFormat="1" ht="20.100000000000001" hidden="1" customHeight="1" thickBot="1">
      <c r="A799" s="290"/>
      <c r="B799" s="638"/>
      <c r="C799" s="304"/>
      <c r="D799" s="304"/>
      <c r="E799" s="302" t="s">
        <v>1845</v>
      </c>
      <c r="F799" s="302" t="s">
        <v>2473</v>
      </c>
      <c r="G799" s="497"/>
      <c r="H799" s="259" t="s">
        <v>5816</v>
      </c>
      <c r="I799" s="497" t="s">
        <v>1835</v>
      </c>
      <c r="J799" s="343" t="s">
        <v>3549</v>
      </c>
      <c r="K799" s="306" t="s">
        <v>1943</v>
      </c>
      <c r="L799" s="306"/>
      <c r="M799" s="296">
        <v>100</v>
      </c>
      <c r="N799" s="296">
        <v>100</v>
      </c>
      <c r="O799" s="681"/>
      <c r="P799" s="612">
        <v>165</v>
      </c>
      <c r="Q799" s="612">
        <f t="shared" si="173"/>
        <v>0</v>
      </c>
      <c r="R799" s="550">
        <v>130</v>
      </c>
      <c r="S799" s="616">
        <f t="shared" ref="S799:S812" si="217">O799*R799</f>
        <v>0</v>
      </c>
      <c r="T799" s="616">
        <f t="shared" ref="T799:T812" si="218">Q799-S799</f>
        <v>0</v>
      </c>
      <c r="U799" s="777" t="e">
        <f t="shared" ref="U799:U812" si="219">T799/Q799</f>
        <v>#DIV/0!</v>
      </c>
      <c r="V799" s="299"/>
      <c r="W799" s="299"/>
      <c r="X799" s="554">
        <f t="shared" ref="X799:X811" si="220">O799/M799</f>
        <v>0</v>
      </c>
      <c r="Y799" s="299"/>
      <c r="Z799" s="299"/>
      <c r="AA799" s="299"/>
      <c r="AB799" s="521">
        <v>1.0999999999999999E-2</v>
      </c>
      <c r="AC799" s="385">
        <f t="shared" si="216"/>
        <v>0</v>
      </c>
      <c r="AD799" s="499" t="str">
        <f>AD728</f>
        <v>水, ＤＰＧ, ミネラルオイル, ポリアクリルアミド, （Ｃ１３，１４）イソパラフィン, アスペルギルス／ダイズ種子エキス発酵エキス液, グラウシン, カフェイン, ミシマサイコ根エキス, チオクト酸, コエンチームＡ, ツノゲシ葉エキス, ユーグレナエキス, フランスカイガンショウ樹皮エキス, ローズマリー葉エキス, カミツレ花エキス, ラベンダー花エキス, α－アルブチン, カルニチン, 火山土, トルマリン, グルコサミンＨＣｌ, 白金, ヒアルロン酸Ｎａ, 塩化Ｃａ, 酢酸Ｃａ, 加水分解卵殻膜, 加水分解コラーゲン, カプリリルグリコール, ヤシ油アルキルグルコシド, ＰＥＧ－８, ＢＧ, グリセリン, 水添ポリイソブテン, エタノール, 塩化Ｍｇ, 塩化Ｋ, 塩化Ｎａ, 塩化亜鉛, ラウレス－７, ペンチレングリコール, フェノキシエタノール, エチルヘキシルグリセリン, 香料</v>
      </c>
      <c r="AE799" s="489" t="s">
        <v>1837</v>
      </c>
      <c r="AF799" s="489" t="s">
        <v>1845</v>
      </c>
      <c r="AG799" s="489" t="s">
        <v>1838</v>
      </c>
    </row>
    <row r="800" spans="1:33" s="292" customFormat="1" ht="20.100000000000001" hidden="1" customHeight="1" thickBot="1">
      <c r="A800" s="290"/>
      <c r="B800" s="638"/>
      <c r="C800" s="304"/>
      <c r="D800" s="304"/>
      <c r="E800" s="302" t="s">
        <v>1845</v>
      </c>
      <c r="F800" s="302" t="s">
        <v>1944</v>
      </c>
      <c r="G800" s="497"/>
      <c r="H800" s="259" t="s">
        <v>5817</v>
      </c>
      <c r="I800" s="259" t="s">
        <v>1855</v>
      </c>
      <c r="J800" s="343" t="s">
        <v>3550</v>
      </c>
      <c r="K800" s="306" t="s">
        <v>1945</v>
      </c>
      <c r="L800" s="306"/>
      <c r="M800" s="296">
        <v>100</v>
      </c>
      <c r="N800" s="296">
        <v>100</v>
      </c>
      <c r="O800" s="681"/>
      <c r="P800" s="612">
        <v>165</v>
      </c>
      <c r="Q800" s="612">
        <f t="shared" si="173"/>
        <v>0</v>
      </c>
      <c r="R800" s="550">
        <v>130</v>
      </c>
      <c r="S800" s="616">
        <f t="shared" si="217"/>
        <v>0</v>
      </c>
      <c r="T800" s="616">
        <f t="shared" si="218"/>
        <v>0</v>
      </c>
      <c r="U800" s="777" t="e">
        <f t="shared" si="219"/>
        <v>#DIV/0!</v>
      </c>
      <c r="V800" s="299"/>
      <c r="W800" s="299"/>
      <c r="X800" s="554">
        <f t="shared" si="220"/>
        <v>0</v>
      </c>
      <c r="Y800" s="299"/>
      <c r="Z800" s="299"/>
      <c r="AA800" s="299"/>
      <c r="AB800" s="521">
        <v>1.0999999999999999E-2</v>
      </c>
      <c r="AC800" s="385">
        <f t="shared" si="216"/>
        <v>0</v>
      </c>
      <c r="AD800" s="499" t="str">
        <f>AD736</f>
        <v>水, グリセリン, ＢＧ, ＰＧ, "ウンカリアトメントサエキス , 又は テトラヒドロキシシクロヘキサン酸アルキル（Ｃ１－８）", 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v>
      </c>
      <c r="AE800" s="489" t="s">
        <v>1857</v>
      </c>
      <c r="AF800" s="489" t="s">
        <v>1845</v>
      </c>
      <c r="AG800" s="489" t="s">
        <v>1838</v>
      </c>
    </row>
    <row r="801" spans="1:33" s="292" customFormat="1" ht="19.5" hidden="1" customHeight="1" thickBot="1">
      <c r="A801" s="290"/>
      <c r="B801" s="638"/>
      <c r="C801" s="304"/>
      <c r="D801" s="304"/>
      <c r="E801" s="302" t="s">
        <v>1845</v>
      </c>
      <c r="F801" s="302" t="s">
        <v>1946</v>
      </c>
      <c r="G801" s="497"/>
      <c r="H801" s="259" t="s">
        <v>5818</v>
      </c>
      <c r="I801" s="259" t="s">
        <v>3257</v>
      </c>
      <c r="J801" s="343" t="s">
        <v>3551</v>
      </c>
      <c r="K801" s="306" t="s">
        <v>1947</v>
      </c>
      <c r="L801" s="306"/>
      <c r="M801" s="296">
        <v>100</v>
      </c>
      <c r="N801" s="296">
        <v>100</v>
      </c>
      <c r="O801" s="681"/>
      <c r="P801" s="612">
        <v>165</v>
      </c>
      <c r="Q801" s="612">
        <f>O801*P801</f>
        <v>0</v>
      </c>
      <c r="R801" s="550">
        <v>130</v>
      </c>
      <c r="S801" s="616">
        <f t="shared" si="217"/>
        <v>0</v>
      </c>
      <c r="T801" s="616">
        <f>Q801-S801</f>
        <v>0</v>
      </c>
      <c r="U801" s="777" t="e">
        <f>T801/Q801</f>
        <v>#DIV/0!</v>
      </c>
      <c r="V801" s="299"/>
      <c r="W801" s="299"/>
      <c r="X801" s="554">
        <f t="shared" si="220"/>
        <v>0</v>
      </c>
      <c r="Y801" s="299"/>
      <c r="Z801" s="299"/>
      <c r="AA801" s="299"/>
      <c r="AB801" s="521">
        <v>1.2E-2</v>
      </c>
      <c r="AC801" s="385">
        <f t="shared" si="216"/>
        <v>0</v>
      </c>
      <c r="AD801" s="499" t="str">
        <f>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801" s="489" t="s">
        <v>3259</v>
      </c>
      <c r="AF801" s="489" t="s">
        <v>1845</v>
      </c>
      <c r="AG801" s="489" t="s">
        <v>1838</v>
      </c>
    </row>
    <row r="802" spans="1:33" s="292" customFormat="1" ht="19.5" hidden="1" customHeight="1" thickBot="1">
      <c r="A802" s="583"/>
      <c r="B802" s="638"/>
      <c r="C802" s="778"/>
      <c r="D802" s="778"/>
      <c r="E802" s="302" t="s">
        <v>4681</v>
      </c>
      <c r="F802" s="993" t="s">
        <v>6640</v>
      </c>
      <c r="G802" s="595"/>
      <c r="H802" s="578" t="s">
        <v>6551</v>
      </c>
      <c r="I802" s="579"/>
      <c r="J802" s="743"/>
      <c r="K802" s="586"/>
      <c r="L802" s="586"/>
      <c r="M802" s="589">
        <v>30</v>
      </c>
      <c r="N802" s="589">
        <v>30</v>
      </c>
      <c r="O802" s="681"/>
      <c r="P802" s="612">
        <v>383</v>
      </c>
      <c r="Q802" s="612">
        <f t="shared" ref="Q802:Q807" si="221">O802*P802</f>
        <v>0</v>
      </c>
      <c r="R802" s="780">
        <v>325</v>
      </c>
      <c r="S802" s="616">
        <f t="shared" ref="S802:S807" si="222">O802*R802</f>
        <v>0</v>
      </c>
      <c r="T802" s="616">
        <f t="shared" ref="T802:T807" si="223">Q802-S802</f>
        <v>0</v>
      </c>
      <c r="U802" s="777" t="e">
        <f t="shared" ref="U802:U807" si="224">T802/Q802</f>
        <v>#DIV/0!</v>
      </c>
      <c r="V802" s="592"/>
      <c r="W802" s="592"/>
      <c r="X802" s="781"/>
      <c r="Y802" s="592"/>
      <c r="Z802" s="592"/>
      <c r="AA802" s="592"/>
      <c r="AB802" s="580">
        <v>1.2E-2</v>
      </c>
      <c r="AC802" s="385">
        <f t="shared" si="216"/>
        <v>0</v>
      </c>
      <c r="AD802" s="582"/>
      <c r="AE802" s="967" t="s">
        <v>6706</v>
      </c>
      <c r="AF802" s="968" t="s">
        <v>1845</v>
      </c>
      <c r="AG802" s="994" t="s">
        <v>6641</v>
      </c>
    </row>
    <row r="803" spans="1:33" s="292" customFormat="1" ht="20.100000000000001" hidden="1" customHeight="1" thickBot="1">
      <c r="A803" s="583"/>
      <c r="B803" s="638"/>
      <c r="C803" s="778"/>
      <c r="D803" s="778"/>
      <c r="E803" s="302" t="s">
        <v>4681</v>
      </c>
      <c r="F803" s="779"/>
      <c r="G803" s="595"/>
      <c r="H803" s="578" t="s">
        <v>6486</v>
      </c>
      <c r="I803" s="579" t="s">
        <v>6484</v>
      </c>
      <c r="J803" s="743" t="s">
        <v>4563</v>
      </c>
      <c r="K803" s="586"/>
      <c r="L803" s="586"/>
      <c r="M803" s="589">
        <v>90</v>
      </c>
      <c r="N803" s="589">
        <v>90</v>
      </c>
      <c r="O803" s="681"/>
      <c r="P803" s="612">
        <v>345</v>
      </c>
      <c r="Q803" s="612">
        <f t="shared" si="221"/>
        <v>0</v>
      </c>
      <c r="R803" s="780">
        <v>325</v>
      </c>
      <c r="S803" s="616">
        <f t="shared" si="222"/>
        <v>0</v>
      </c>
      <c r="T803" s="616">
        <f t="shared" si="223"/>
        <v>0</v>
      </c>
      <c r="U803" s="777" t="e">
        <f t="shared" si="224"/>
        <v>#DIV/0!</v>
      </c>
      <c r="V803" s="592"/>
      <c r="W803" s="592"/>
      <c r="X803" s="781"/>
      <c r="Y803" s="592"/>
      <c r="Z803" s="592"/>
      <c r="AA803" s="592"/>
      <c r="AB803" s="580">
        <v>4.0000000000000001E-3</v>
      </c>
      <c r="AC803" s="385">
        <f t="shared" si="216"/>
        <v>0</v>
      </c>
      <c r="AD803" s="582" t="str">
        <f>AD740</f>
        <v>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アクリレーツ/アクリル酸アルキル(Ｃ１０－３０))クロスポリマー、水酸化Ｋ、トコフェロール、フェノキシエタノール、メチルパラベン、ベルガモット果皮油、ニオイテンジクアオイ油、ローズマリー葉油</v>
      </c>
      <c r="AE803" s="489"/>
      <c r="AF803" s="489"/>
      <c r="AG803" s="489"/>
    </row>
    <row r="804" spans="1:33" s="292" customFormat="1" ht="20.100000000000001" hidden="1" customHeight="1" thickBot="1">
      <c r="A804" s="583"/>
      <c r="B804" s="638"/>
      <c r="C804" s="778"/>
      <c r="D804" s="778"/>
      <c r="E804" s="302" t="s">
        <v>4681</v>
      </c>
      <c r="F804" s="779"/>
      <c r="G804" s="595"/>
      <c r="H804" s="579" t="s">
        <v>5819</v>
      </c>
      <c r="I804" s="579" t="s">
        <v>4564</v>
      </c>
      <c r="J804" s="743" t="s">
        <v>4565</v>
      </c>
      <c r="K804" s="586"/>
      <c r="L804" s="586"/>
      <c r="M804" s="589">
        <v>90</v>
      </c>
      <c r="N804" s="589">
        <v>90</v>
      </c>
      <c r="O804" s="681"/>
      <c r="P804" s="612">
        <v>345</v>
      </c>
      <c r="Q804" s="612">
        <f t="shared" si="221"/>
        <v>0</v>
      </c>
      <c r="R804" s="780">
        <v>325</v>
      </c>
      <c r="S804" s="616">
        <f t="shared" si="222"/>
        <v>0</v>
      </c>
      <c r="T804" s="616">
        <f t="shared" si="223"/>
        <v>0</v>
      </c>
      <c r="U804" s="777" t="e">
        <f t="shared" si="224"/>
        <v>#DIV/0!</v>
      </c>
      <c r="V804" s="592"/>
      <c r="W804" s="592"/>
      <c r="X804" s="781"/>
      <c r="Y804" s="592"/>
      <c r="Z804" s="592"/>
      <c r="AA804" s="592"/>
      <c r="AB804" s="580">
        <v>3.0000000000000001E-3</v>
      </c>
      <c r="AC804" s="385">
        <f t="shared" si="216"/>
        <v>0</v>
      </c>
      <c r="AD804" s="582" t="str">
        <f t="shared" ref="AD804:AD807" si="225">AD741</f>
        <v>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v>
      </c>
      <c r="AE804" s="489"/>
      <c r="AF804" s="489"/>
      <c r="AG804" s="489"/>
    </row>
    <row r="805" spans="1:33" s="292" customFormat="1" ht="20.100000000000001" hidden="1" customHeight="1" thickBot="1">
      <c r="A805" s="583"/>
      <c r="B805" s="638"/>
      <c r="C805" s="778"/>
      <c r="D805" s="778"/>
      <c r="E805" s="302" t="s">
        <v>4681</v>
      </c>
      <c r="F805" s="779"/>
      <c r="G805" s="595"/>
      <c r="H805" s="579" t="s">
        <v>5820</v>
      </c>
      <c r="I805" s="579" t="s">
        <v>4566</v>
      </c>
      <c r="J805" s="743" t="s">
        <v>4558</v>
      </c>
      <c r="K805" s="586"/>
      <c r="L805" s="586"/>
      <c r="M805" s="589">
        <v>90</v>
      </c>
      <c r="N805" s="589">
        <v>90</v>
      </c>
      <c r="O805" s="681"/>
      <c r="P805" s="612">
        <v>345</v>
      </c>
      <c r="Q805" s="612">
        <f t="shared" si="221"/>
        <v>0</v>
      </c>
      <c r="R805" s="780">
        <v>325</v>
      </c>
      <c r="S805" s="616">
        <f t="shared" si="222"/>
        <v>0</v>
      </c>
      <c r="T805" s="616">
        <f t="shared" si="223"/>
        <v>0</v>
      </c>
      <c r="U805" s="777" t="e">
        <f t="shared" si="224"/>
        <v>#DIV/0!</v>
      </c>
      <c r="V805" s="592"/>
      <c r="W805" s="592"/>
      <c r="X805" s="781"/>
      <c r="Y805" s="592"/>
      <c r="Z805" s="592"/>
      <c r="AA805" s="592"/>
      <c r="AB805" s="580">
        <v>2.5000000000000001E-3</v>
      </c>
      <c r="AC805" s="385">
        <f t="shared" si="216"/>
        <v>0</v>
      </c>
      <c r="AD805" s="582" t="str">
        <f t="shared" si="225"/>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805" s="489"/>
      <c r="AF805" s="489"/>
      <c r="AG805" s="489"/>
    </row>
    <row r="806" spans="1:33" s="292" customFormat="1" ht="20.100000000000001" hidden="1" customHeight="1" thickBot="1">
      <c r="A806" s="583"/>
      <c r="B806" s="638"/>
      <c r="C806" s="778"/>
      <c r="D806" s="778"/>
      <c r="E806" s="302" t="s">
        <v>4681</v>
      </c>
      <c r="F806" s="779"/>
      <c r="G806" s="595"/>
      <c r="H806" s="579" t="s">
        <v>5821</v>
      </c>
      <c r="I806" s="579" t="s">
        <v>4567</v>
      </c>
      <c r="J806" s="743" t="s">
        <v>4560</v>
      </c>
      <c r="K806" s="586"/>
      <c r="L806" s="586"/>
      <c r="M806" s="589">
        <v>90</v>
      </c>
      <c r="N806" s="589">
        <v>90</v>
      </c>
      <c r="O806" s="681"/>
      <c r="P806" s="612">
        <v>345</v>
      </c>
      <c r="Q806" s="612">
        <f t="shared" si="221"/>
        <v>0</v>
      </c>
      <c r="R806" s="780">
        <v>325</v>
      </c>
      <c r="S806" s="616">
        <f t="shared" si="222"/>
        <v>0</v>
      </c>
      <c r="T806" s="616">
        <f t="shared" si="223"/>
        <v>0</v>
      </c>
      <c r="U806" s="777" t="e">
        <f t="shared" si="224"/>
        <v>#DIV/0!</v>
      </c>
      <c r="V806" s="592"/>
      <c r="W806" s="592"/>
      <c r="X806" s="781"/>
      <c r="Y806" s="592"/>
      <c r="Z806" s="592"/>
      <c r="AA806" s="592"/>
      <c r="AB806" s="580">
        <v>1.6000000000000001E-3</v>
      </c>
      <c r="AC806" s="385">
        <f t="shared" si="216"/>
        <v>0</v>
      </c>
      <c r="AD806" s="582" t="str">
        <f t="shared" si="225"/>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806" s="489"/>
      <c r="AF806" s="489"/>
      <c r="AG806" s="489"/>
    </row>
    <row r="807" spans="1:33" s="292" customFormat="1" ht="20.100000000000001" hidden="1" customHeight="1" thickBot="1">
      <c r="A807" s="583"/>
      <c r="B807" s="638"/>
      <c r="C807" s="778"/>
      <c r="D807" s="778"/>
      <c r="E807" s="302" t="s">
        <v>4681</v>
      </c>
      <c r="F807" s="779"/>
      <c r="G807" s="595"/>
      <c r="H807" s="579" t="s">
        <v>5822</v>
      </c>
      <c r="I807" s="579" t="s">
        <v>4568</v>
      </c>
      <c r="J807" s="743" t="s">
        <v>4562</v>
      </c>
      <c r="K807" s="586"/>
      <c r="L807" s="586"/>
      <c r="M807" s="589">
        <v>90</v>
      </c>
      <c r="N807" s="589">
        <v>90</v>
      </c>
      <c r="O807" s="681"/>
      <c r="P807" s="612">
        <v>345</v>
      </c>
      <c r="Q807" s="612">
        <f t="shared" si="221"/>
        <v>0</v>
      </c>
      <c r="R807" s="780">
        <v>325</v>
      </c>
      <c r="S807" s="616">
        <f t="shared" si="222"/>
        <v>0</v>
      </c>
      <c r="T807" s="616">
        <f t="shared" si="223"/>
        <v>0</v>
      </c>
      <c r="U807" s="777" t="e">
        <f t="shared" si="224"/>
        <v>#DIV/0!</v>
      </c>
      <c r="V807" s="592"/>
      <c r="W807" s="592"/>
      <c r="X807" s="781"/>
      <c r="Y807" s="592"/>
      <c r="Z807" s="592"/>
      <c r="AA807" s="592"/>
      <c r="AB807" s="580">
        <v>1.6000000000000001E-3</v>
      </c>
      <c r="AC807" s="385">
        <f t="shared" si="216"/>
        <v>0</v>
      </c>
      <c r="AD807" s="582" t="str">
        <f t="shared" si="225"/>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807" s="489"/>
      <c r="AF807" s="489"/>
      <c r="AG807" s="489"/>
    </row>
    <row r="808" spans="1:33" s="292" customFormat="1" ht="20.100000000000001" hidden="1" customHeight="1" thickBot="1">
      <c r="A808" s="290"/>
      <c r="B808" s="638"/>
      <c r="C808" s="304"/>
      <c r="D808" s="304"/>
      <c r="E808" s="302" t="s">
        <v>4681</v>
      </c>
      <c r="F808" s="302" t="s">
        <v>1948</v>
      </c>
      <c r="G808" s="497"/>
      <c r="H808" s="259" t="s">
        <v>5823</v>
      </c>
      <c r="I808" s="259" t="s">
        <v>5824</v>
      </c>
      <c r="J808" s="343" t="s">
        <v>3552</v>
      </c>
      <c r="K808" s="306" t="s">
        <v>1949</v>
      </c>
      <c r="L808" s="306"/>
      <c r="M808" s="296">
        <v>50</v>
      </c>
      <c r="N808" s="296">
        <v>100</v>
      </c>
      <c r="O808" s="386"/>
      <c r="P808" s="612">
        <v>289</v>
      </c>
      <c r="Q808" s="612">
        <f t="shared" si="173"/>
        <v>0</v>
      </c>
      <c r="R808" s="550">
        <v>245</v>
      </c>
      <c r="S808" s="616">
        <f t="shared" si="217"/>
        <v>0</v>
      </c>
      <c r="T808" s="616">
        <f t="shared" si="218"/>
        <v>0</v>
      </c>
      <c r="U808" s="777" t="e">
        <f t="shared" si="219"/>
        <v>#DIV/0!</v>
      </c>
      <c r="V808" s="299"/>
      <c r="W808" s="299"/>
      <c r="X808" s="554">
        <f t="shared" si="220"/>
        <v>0</v>
      </c>
      <c r="Y808" s="299"/>
      <c r="Z808" s="299"/>
      <c r="AA808" s="299"/>
      <c r="AB808" s="521">
        <v>1.0999999999999999E-2</v>
      </c>
      <c r="AC808" s="385">
        <f t="shared" si="216"/>
        <v>0</v>
      </c>
      <c r="AD808" s="499"/>
      <c r="AE808" s="489" t="s">
        <v>3401</v>
      </c>
      <c r="AF808" s="489" t="s">
        <v>1845</v>
      </c>
      <c r="AG808" s="489" t="s">
        <v>1838</v>
      </c>
    </row>
    <row r="809" spans="1:33" s="292" customFormat="1" ht="20.100000000000001" hidden="1" customHeight="1" thickBot="1">
      <c r="A809" s="290"/>
      <c r="B809" s="638"/>
      <c r="C809" s="304"/>
      <c r="D809" s="304"/>
      <c r="E809" s="302" t="s">
        <v>4681</v>
      </c>
      <c r="F809" s="302" t="s">
        <v>1950</v>
      </c>
      <c r="G809" s="497"/>
      <c r="H809" s="259" t="s">
        <v>5825</v>
      </c>
      <c r="I809" s="259" t="s">
        <v>3260</v>
      </c>
      <c r="J809" s="343" t="s">
        <v>3261</v>
      </c>
      <c r="K809" s="306" t="s">
        <v>753</v>
      </c>
      <c r="L809" s="306"/>
      <c r="M809" s="296">
        <v>50</v>
      </c>
      <c r="N809" s="296">
        <v>100</v>
      </c>
      <c r="O809" s="386"/>
      <c r="P809" s="612">
        <v>247</v>
      </c>
      <c r="Q809" s="612">
        <f t="shared" si="173"/>
        <v>0</v>
      </c>
      <c r="R809" s="550">
        <v>210</v>
      </c>
      <c r="S809" s="616">
        <f t="shared" si="217"/>
        <v>0</v>
      </c>
      <c r="T809" s="616">
        <f t="shared" si="218"/>
        <v>0</v>
      </c>
      <c r="U809" s="777" t="e">
        <f t="shared" si="219"/>
        <v>#DIV/0!</v>
      </c>
      <c r="V809" s="299"/>
      <c r="W809" s="299"/>
      <c r="X809" s="554">
        <f t="shared" si="220"/>
        <v>0</v>
      </c>
      <c r="Y809" s="299"/>
      <c r="Z809" s="299"/>
      <c r="AA809" s="299"/>
      <c r="AB809" s="521">
        <v>2E-3</v>
      </c>
      <c r="AC809" s="385">
        <f t="shared" si="216"/>
        <v>0</v>
      </c>
      <c r="AD809" s="499" t="str">
        <f>AD761</f>
        <v>水, ＤＰＧ, オリーブ果実油, グリセリン, ポリアクリルアミド, プラセンタエキス（ブタ）, ３－Ｏ－エチルアスコルビン酸, α－アルブチン, 乳酸桿菌／（チャカテキン／ゲリジウムクリナレ／マコンブ／ヒトエグサ／レスベラトロール）発酵液, グルコシルヘスペリジン, ダイズ芽エキス, ブドウつるエキス, ヒアルロン酸Ｎａ, グルコサミンＨＣｌ, 加水分解コラーゲン, コンドロイチン硫酸Ｎａ, 加水分解卵殻膜, 塩化Ｃａ, 酢酸Ｃａ, 塩化Ｍｇ, 塩化Ｎａ, 塩化Ｋ, 塩化亜鉛, トルマリン, 酸化チタン, 白金, 火山土, リンゴ酸, ペンチレングリコール, （Ｃ１３，１４）イソパラフィン, ラウレス－７, カフェイン, ユズ果皮油, ＢＧ, エチルヘキシルグリセリン, フェノキシエタノール</v>
      </c>
      <c r="AE809" s="489" t="s">
        <v>1837</v>
      </c>
      <c r="AF809" s="489" t="s">
        <v>1845</v>
      </c>
      <c r="AG809" s="489" t="s">
        <v>1838</v>
      </c>
    </row>
    <row r="810" spans="1:33" s="292" customFormat="1" ht="20.100000000000001" hidden="1" customHeight="1" thickBot="1">
      <c r="A810" s="290"/>
      <c r="B810" s="638"/>
      <c r="C810" s="304"/>
      <c r="D810" s="304"/>
      <c r="E810" s="302" t="s">
        <v>4681</v>
      </c>
      <c r="F810" s="302" t="s">
        <v>1951</v>
      </c>
      <c r="G810" s="497"/>
      <c r="H810" s="259" t="s">
        <v>5826</v>
      </c>
      <c r="I810" s="259" t="s">
        <v>1905</v>
      </c>
      <c r="J810" s="343" t="s">
        <v>3553</v>
      </c>
      <c r="K810" s="306" t="s">
        <v>277</v>
      </c>
      <c r="L810" s="306"/>
      <c r="M810" s="296">
        <v>100</v>
      </c>
      <c r="N810" s="296">
        <v>100</v>
      </c>
      <c r="O810" s="386"/>
      <c r="P810" s="612">
        <v>330</v>
      </c>
      <c r="Q810" s="612">
        <f t="shared" si="173"/>
        <v>0</v>
      </c>
      <c r="R810" s="550">
        <v>280</v>
      </c>
      <c r="S810" s="616">
        <f t="shared" si="217"/>
        <v>0</v>
      </c>
      <c r="T810" s="616">
        <f t="shared" si="218"/>
        <v>0</v>
      </c>
      <c r="U810" s="777" t="e">
        <f t="shared" si="219"/>
        <v>#DIV/0!</v>
      </c>
      <c r="V810" s="299"/>
      <c r="W810" s="299"/>
      <c r="X810" s="554">
        <f t="shared" si="220"/>
        <v>0</v>
      </c>
      <c r="Y810" s="299"/>
      <c r="Z810" s="299"/>
      <c r="AA810" s="299"/>
      <c r="AB810" s="521">
        <v>1.6000000000000001E-3</v>
      </c>
      <c r="AC810" s="385">
        <f t="shared" si="216"/>
        <v>0</v>
      </c>
      <c r="AD810" s="499" t="str">
        <f>AD760</f>
        <v>水, ＢＧ, スクワラン, グリセリン, ヤシ油, ステアリン酸グリセリル, 加水分解カイメン, セテアリルアルコール, リン酸アスコルビルＭｇ, プラセンタエキス, ヒト脂肪細胞順化培養液, フラーレン, ヘマトコッカスプルビアリス油, コメ胚芽油, アルブチン, グリチルリチン酸２Ｋ, アセチルヘキサペプチド－８, ツボクサエキス, オウゴン根エキス, イタドリ根エキス, カンゾウ根エキス, チャ葉エキス, ローズマリー葉エキス, カミツレ花エキス, ポリクオタニウム－５１, コーン油, パルミチン酸レチノール, 水溶性プロテオグリカン, コレステロール, フィトスフィンゴシン, 水添レシチン, セラミド　NP, セラミド　ＡＰ, セラミド　ＥＯＰ, 酸化銀, ラウロイルラクチレートＮａ, セチルリン酸Ｋ, ミネラル塩, ジメチコン, キサンタンガム, （アクリレーツ／アクリル酸アルキル（Ｃ１０－３０））クロスポリマー, ＢＨＴ, カルボマー, ペンテト酸5Na, フィチン酸, ＰＶＰ, カプリル酸グリセリル, エチルヘキシルグリセリン, ＥＤＴＡ－２Ｎａ, 水酸化Ｎａ, トコフェロール</v>
      </c>
      <c r="AE810" s="1020" t="s">
        <v>1899</v>
      </c>
      <c r="AF810" s="489" t="s">
        <v>1845</v>
      </c>
      <c r="AG810" s="489" t="s">
        <v>1838</v>
      </c>
    </row>
    <row r="811" spans="1:33" s="292" customFormat="1" ht="20.100000000000001" hidden="1" customHeight="1" thickBot="1">
      <c r="A811" s="290"/>
      <c r="B811" s="638"/>
      <c r="C811" s="304"/>
      <c r="D811" s="304"/>
      <c r="E811" s="302" t="s">
        <v>4681</v>
      </c>
      <c r="F811" s="302" t="s">
        <v>1952</v>
      </c>
      <c r="G811" s="497"/>
      <c r="H811" s="259" t="s">
        <v>5827</v>
      </c>
      <c r="I811" s="259" t="s">
        <v>1913</v>
      </c>
      <c r="J811" s="343" t="s">
        <v>1914</v>
      </c>
      <c r="K811" s="306" t="s">
        <v>1953</v>
      </c>
      <c r="L811" s="306"/>
      <c r="M811" s="296">
        <v>100</v>
      </c>
      <c r="N811" s="296">
        <v>100</v>
      </c>
      <c r="O811" s="386"/>
      <c r="P811" s="612">
        <v>212</v>
      </c>
      <c r="Q811" s="612">
        <f t="shared" si="173"/>
        <v>0</v>
      </c>
      <c r="R811" s="550">
        <v>186</v>
      </c>
      <c r="S811" s="616">
        <f t="shared" si="217"/>
        <v>0</v>
      </c>
      <c r="T811" s="616">
        <f t="shared" si="218"/>
        <v>0</v>
      </c>
      <c r="U811" s="777" t="e">
        <f t="shared" si="219"/>
        <v>#DIV/0!</v>
      </c>
      <c r="V811" s="299"/>
      <c r="W811" s="299"/>
      <c r="X811" s="554">
        <f t="shared" si="220"/>
        <v>0</v>
      </c>
      <c r="Y811" s="299"/>
      <c r="Z811" s="299"/>
      <c r="AA811" s="299"/>
      <c r="AB811" s="521">
        <v>3.0999999999999999E-3</v>
      </c>
      <c r="AC811" s="385">
        <f t="shared" si="216"/>
        <v>0</v>
      </c>
      <c r="AD811" s="499" t="str">
        <f>AD763</f>
        <v>水, ＤＰＧ, グリセリン, １，２－ヘキサンジオール, グリコシルトレハロース, ヒト脂肪細胞順化培養液, コショウソウ芽エキス, サッカロミセス／ムレスズメ根発酵エキス, ビサボロール, レシチン, ザクロ果実エキス, マグワ根皮エキス, キハダ樹皮エキス, ハナスゲ根エキス, プエラリアミリフィカ根エキス, ヒアルロン酸Ｎａ, 加水分解コラーゲン, 加水分解卵殻膜, グルコサミンＨＣｌ, グルタミン酸, アルギニン, メチオニン, シスチン, ロイシン, チロシン, アスパラギン酸, グリシン, セリン, アラニン, バリン, フェニルアラニン, プロリン, リシン, グルタミン, アスパラギン, イソロイシン, トリプトファン, トレオニン, ヒスチジン, 白金, トルマリン, 火山岩, 塩化Ｃａ, 酢酸Ｃａ, 塩化Ｍｇ, 塩化Ｎａ, 塩化Ｋ, 塩化亜鉛, リンゴ酸, クレアチン, ベタイン, 加水分解水添デンプン, ＰＥＧ－６０水添ヒマシ油, コハク酸ジエトキシエチル, カルボマー, キサンタンガム, 水添ポリイソブテン, 水酸化Ｋ, ペンテト酸５Ｎａ, ペンチレングリコール, ＢＧ, フェノキシエタノール, オニサルビア油, ダマスクバラ花油, ニオイテンジクアオイ油, パルマローザ油</v>
      </c>
      <c r="AE811" s="489" t="s">
        <v>1916</v>
      </c>
      <c r="AF811" s="489" t="s">
        <v>1845</v>
      </c>
      <c r="AG811" s="489" t="s">
        <v>1838</v>
      </c>
    </row>
    <row r="812" spans="1:33" s="292" customFormat="1" ht="20.100000000000001" hidden="1" customHeight="1" thickBot="1">
      <c r="A812" s="296"/>
      <c r="B812" s="631"/>
      <c r="C812" s="303"/>
      <c r="D812" s="303"/>
      <c r="E812" s="302" t="s">
        <v>1954</v>
      </c>
      <c r="F812" s="302" t="s">
        <v>1955</v>
      </c>
      <c r="G812" s="497"/>
      <c r="H812" s="259" t="s">
        <v>1956</v>
      </c>
      <c r="I812" s="259" t="s">
        <v>1957</v>
      </c>
      <c r="J812" s="561" t="s">
        <v>1958</v>
      </c>
      <c r="K812" s="306" t="s">
        <v>1959</v>
      </c>
      <c r="L812" s="306"/>
      <c r="M812" s="296">
        <v>5</v>
      </c>
      <c r="N812" s="296">
        <v>500</v>
      </c>
      <c r="O812" s="386"/>
      <c r="P812" s="782">
        <f>2530+33</f>
        <v>2563</v>
      </c>
      <c r="Q812" s="612">
        <f t="shared" si="173"/>
        <v>0</v>
      </c>
      <c r="R812" s="387">
        <f>2105+33</f>
        <v>2138</v>
      </c>
      <c r="S812" s="616">
        <f t="shared" si="217"/>
        <v>0</v>
      </c>
      <c r="T812" s="616">
        <f t="shared" si="218"/>
        <v>0</v>
      </c>
      <c r="U812" s="617" t="e">
        <f t="shared" si="219"/>
        <v>#DIV/0!</v>
      </c>
      <c r="V812" s="299">
        <v>8.9999999999999993E-3</v>
      </c>
      <c r="W812" s="299">
        <v>7.2</v>
      </c>
      <c r="X812" s="554">
        <f>O812/M812</f>
        <v>0</v>
      </c>
      <c r="Y812" s="299">
        <f>V812*X812</f>
        <v>0</v>
      </c>
      <c r="Z812" s="299">
        <f>W812*X812</f>
        <v>0</v>
      </c>
      <c r="AA812" s="299"/>
      <c r="AB812" s="296">
        <v>1.4</v>
      </c>
      <c r="AC812" s="523">
        <f t="shared" si="216"/>
        <v>0</v>
      </c>
      <c r="AD812" s="499" t="s">
        <v>5828</v>
      </c>
      <c r="AE812" s="489" t="s">
        <v>1960</v>
      </c>
      <c r="AF812" s="489" t="s">
        <v>1961</v>
      </c>
      <c r="AG812" s="489" t="s">
        <v>1962</v>
      </c>
    </row>
    <row r="813" spans="1:33" s="292" customFormat="1" ht="20.100000000000001" hidden="1" customHeight="1" thickBot="1">
      <c r="A813" s="296"/>
      <c r="B813" s="631"/>
      <c r="C813" s="303"/>
      <c r="D813" s="303"/>
      <c r="E813" s="302" t="s">
        <v>1954</v>
      </c>
      <c r="F813" s="302" t="s">
        <v>1963</v>
      </c>
      <c r="G813" s="497"/>
      <c r="H813" s="259" t="s">
        <v>1964</v>
      </c>
      <c r="I813" s="259"/>
      <c r="J813" s="561" t="s">
        <v>1965</v>
      </c>
      <c r="K813" s="306" t="s">
        <v>277</v>
      </c>
      <c r="L813" s="306"/>
      <c r="M813" s="296"/>
      <c r="N813" s="296"/>
      <c r="O813" s="386"/>
      <c r="P813" s="782">
        <v>4500</v>
      </c>
      <c r="Q813" s="612">
        <f t="shared" si="173"/>
        <v>0</v>
      </c>
      <c r="R813" s="387">
        <v>3800</v>
      </c>
      <c r="S813" s="616">
        <f>O813*R813</f>
        <v>0</v>
      </c>
      <c r="T813" s="616">
        <f>Q813-S813</f>
        <v>0</v>
      </c>
      <c r="U813" s="617" t="e">
        <f>T813/Q813</f>
        <v>#DIV/0!</v>
      </c>
      <c r="V813" s="299"/>
      <c r="W813" s="299"/>
      <c r="X813" s="554"/>
      <c r="Y813" s="299"/>
      <c r="Z813" s="299"/>
      <c r="AA813" s="299"/>
      <c r="AB813" s="549">
        <v>3.3888000000000001E-2</v>
      </c>
      <c r="AC813" s="547">
        <f t="shared" si="216"/>
        <v>0</v>
      </c>
      <c r="AD813" s="499" t="s">
        <v>5829</v>
      </c>
      <c r="AE813" s="489" t="s">
        <v>1966</v>
      </c>
      <c r="AF813" s="489" t="s">
        <v>1961</v>
      </c>
      <c r="AG813" s="489" t="s">
        <v>1962</v>
      </c>
    </row>
    <row r="814" spans="1:33" s="292" customFormat="1" ht="30" hidden="1" customHeight="1" thickBot="1">
      <c r="A814" s="296"/>
      <c r="B814" s="631"/>
      <c r="C814" s="303" t="s">
        <v>3863</v>
      </c>
      <c r="D814" s="303"/>
      <c r="E814" s="302" t="s">
        <v>3879</v>
      </c>
      <c r="F814" s="992" t="s">
        <v>6642</v>
      </c>
      <c r="G814" s="497"/>
      <c r="H814" s="259" t="s">
        <v>4331</v>
      </c>
      <c r="I814" s="259"/>
      <c r="J814" s="561"/>
      <c r="K814" s="306" t="s">
        <v>539</v>
      </c>
      <c r="L814" s="306"/>
      <c r="M814" s="296"/>
      <c r="N814" s="296"/>
      <c r="O814" s="386"/>
      <c r="P814" s="782">
        <v>3000</v>
      </c>
      <c r="Q814" s="612">
        <f t="shared" si="173"/>
        <v>0</v>
      </c>
      <c r="R814" s="387">
        <v>2400</v>
      </c>
      <c r="S814" s="616">
        <f>O814*R814</f>
        <v>0</v>
      </c>
      <c r="T814" s="616">
        <f>Q814-S814</f>
        <v>0</v>
      </c>
      <c r="U814" s="617" t="e">
        <f>T814/Q814</f>
        <v>#DIV/0!</v>
      </c>
      <c r="V814" s="299"/>
      <c r="W814" s="299"/>
      <c r="X814" s="554"/>
      <c r="Y814" s="299"/>
      <c r="Z814" s="299"/>
      <c r="AA814" s="299"/>
      <c r="AB814" s="549">
        <v>0.36599999999999999</v>
      </c>
      <c r="AC814" s="385">
        <f t="shared" si="216"/>
        <v>0</v>
      </c>
      <c r="AD814" s="499" t="s">
        <v>3938</v>
      </c>
      <c r="AE814" s="967" t="s">
        <v>6643</v>
      </c>
      <c r="AF814" s="968" t="s">
        <v>1967</v>
      </c>
      <c r="AG814" s="994" t="s">
        <v>6644</v>
      </c>
    </row>
    <row r="815" spans="1:33" s="292" customFormat="1" ht="20.100000000000001" hidden="1" customHeight="1" thickBot="1">
      <c r="A815" s="290"/>
      <c r="B815" s="638"/>
      <c r="C815" s="303" t="s">
        <v>3862</v>
      </c>
      <c r="D815" s="303"/>
      <c r="E815" s="290" t="s">
        <v>1967</v>
      </c>
      <c r="F815" s="302" t="s">
        <v>1968</v>
      </c>
      <c r="G815" s="497"/>
      <c r="H815" s="259" t="s">
        <v>4650</v>
      </c>
      <c r="I815" s="259" t="s">
        <v>1969</v>
      </c>
      <c r="J815" s="561" t="s">
        <v>1970</v>
      </c>
      <c r="K815" s="306" t="s">
        <v>1971</v>
      </c>
      <c r="L815" s="306"/>
      <c r="M815" s="296">
        <v>105</v>
      </c>
      <c r="N815" s="296">
        <v>105</v>
      </c>
      <c r="O815" s="386"/>
      <c r="P815" s="782">
        <v>4000</v>
      </c>
      <c r="Q815" s="612">
        <f t="shared" si="173"/>
        <v>0</v>
      </c>
      <c r="R815" s="387">
        <v>3200</v>
      </c>
      <c r="S815" s="616">
        <f t="shared" si="211"/>
        <v>0</v>
      </c>
      <c r="T815" s="616">
        <f>Q815-S815</f>
        <v>0</v>
      </c>
      <c r="U815" s="617" t="e">
        <f>T815/Q815</f>
        <v>#DIV/0!</v>
      </c>
      <c r="V815" s="299"/>
      <c r="W815" s="299"/>
      <c r="X815" s="554"/>
      <c r="Y815" s="299"/>
      <c r="Z815" s="299"/>
      <c r="AA815" s="299"/>
      <c r="AB815" s="296">
        <v>0.28399999999999997</v>
      </c>
      <c r="AC815" s="547">
        <f t="shared" si="216"/>
        <v>0</v>
      </c>
      <c r="AD815" s="499" t="s">
        <v>3940</v>
      </c>
      <c r="AE815" s="489" t="s">
        <v>1972</v>
      </c>
      <c r="AF815" s="489" t="s">
        <v>1973</v>
      </c>
      <c r="AG815" s="489" t="s">
        <v>1974</v>
      </c>
    </row>
    <row r="816" spans="1:33" s="292" customFormat="1" ht="20.100000000000001" hidden="1" customHeight="1" thickBot="1">
      <c r="A816" s="296"/>
      <c r="B816" s="631"/>
      <c r="C816" s="303" t="s">
        <v>3862</v>
      </c>
      <c r="D816" s="303"/>
      <c r="E816" s="290" t="s">
        <v>1967</v>
      </c>
      <c r="F816" s="302" t="s">
        <v>1968</v>
      </c>
      <c r="G816" s="497"/>
      <c r="H816" s="259" t="s">
        <v>5830</v>
      </c>
      <c r="I816" s="259" t="s">
        <v>1969</v>
      </c>
      <c r="J816" s="561" t="s">
        <v>1970</v>
      </c>
      <c r="K816" s="306" t="s">
        <v>1971</v>
      </c>
      <c r="L816" s="306"/>
      <c r="M816" s="296">
        <v>150</v>
      </c>
      <c r="N816" s="296">
        <v>150</v>
      </c>
      <c r="O816" s="386"/>
      <c r="P816" s="782">
        <v>4000</v>
      </c>
      <c r="Q816" s="612">
        <f t="shared" si="173"/>
        <v>0</v>
      </c>
      <c r="R816" s="387">
        <v>3200</v>
      </c>
      <c r="S816" s="616">
        <f t="shared" si="211"/>
        <v>0</v>
      </c>
      <c r="T816" s="616">
        <f>Q816-S816</f>
        <v>0</v>
      </c>
      <c r="U816" s="617" t="e">
        <f>T816/Q816</f>
        <v>#DIV/0!</v>
      </c>
      <c r="V816" s="299"/>
      <c r="W816" s="299"/>
      <c r="X816" s="554">
        <f>O816/M816</f>
        <v>0</v>
      </c>
      <c r="Y816" s="299">
        <f>V816*X816</f>
        <v>0</v>
      </c>
      <c r="Z816" s="299">
        <f>W816*X816</f>
        <v>0</v>
      </c>
      <c r="AA816" s="299"/>
      <c r="AB816" s="296">
        <v>0.28399999999999997</v>
      </c>
      <c r="AC816" s="547">
        <f t="shared" si="216"/>
        <v>0</v>
      </c>
      <c r="AD816" s="499" t="s">
        <v>3940</v>
      </c>
      <c r="AE816" s="489" t="s">
        <v>1972</v>
      </c>
      <c r="AF816" s="489" t="s">
        <v>1973</v>
      </c>
      <c r="AG816" s="489" t="s">
        <v>1974</v>
      </c>
    </row>
    <row r="817" spans="1:33" s="292" customFormat="1" ht="19.5" hidden="1" customHeight="1" thickBot="1">
      <c r="A817" s="296"/>
      <c r="B817" s="631"/>
      <c r="C817" s="303" t="s">
        <v>3861</v>
      </c>
      <c r="D817" s="303"/>
      <c r="E817" s="290" t="s">
        <v>1967</v>
      </c>
      <c r="F817" s="783" t="s">
        <v>4465</v>
      </c>
      <c r="G817" s="497"/>
      <c r="H817" s="259" t="s">
        <v>5831</v>
      </c>
      <c r="I817" s="259" t="s">
        <v>4001</v>
      </c>
      <c r="J817" s="561" t="s">
        <v>4000</v>
      </c>
      <c r="K817" s="306" t="s">
        <v>1603</v>
      </c>
      <c r="L817" s="306"/>
      <c r="M817" s="296"/>
      <c r="N817" s="296"/>
      <c r="O817" s="386"/>
      <c r="P817" s="782">
        <v>4000</v>
      </c>
      <c r="Q817" s="612">
        <f t="shared" si="173"/>
        <v>0</v>
      </c>
      <c r="R817" s="387">
        <v>3200</v>
      </c>
      <c r="S817" s="616">
        <f t="shared" si="211"/>
        <v>0</v>
      </c>
      <c r="T817" s="616">
        <f>Q817-S817</f>
        <v>0</v>
      </c>
      <c r="U817" s="617" t="e">
        <f>T817/Q817</f>
        <v>#DIV/0!</v>
      </c>
      <c r="V817" s="299"/>
      <c r="W817" s="299"/>
      <c r="X817" s="554"/>
      <c r="Y817" s="299"/>
      <c r="Z817" s="299"/>
      <c r="AA817" s="299"/>
      <c r="AB817" s="296">
        <v>5.8999999999999997E-2</v>
      </c>
      <c r="AC817" s="547">
        <f t="shared" si="216"/>
        <v>0</v>
      </c>
      <c r="AD817" s="499" t="s">
        <v>3939</v>
      </c>
      <c r="AE817" s="489" t="s">
        <v>4466</v>
      </c>
      <c r="AF817" s="489" t="s">
        <v>1973</v>
      </c>
      <c r="AG817" s="489" t="s">
        <v>1974</v>
      </c>
    </row>
    <row r="818" spans="1:33" s="292" customFormat="1" ht="21" hidden="1" customHeight="1" thickBot="1">
      <c r="A818" s="296"/>
      <c r="B818" s="631"/>
      <c r="C818" s="224">
        <v>4582593960146</v>
      </c>
      <c r="D818" s="303"/>
      <c r="E818" s="290" t="s">
        <v>1967</v>
      </c>
      <c r="F818" s="302" t="s">
        <v>4099</v>
      </c>
      <c r="G818" s="497"/>
      <c r="H818" s="259" t="s">
        <v>5832</v>
      </c>
      <c r="I818" s="259" t="s">
        <v>4569</v>
      </c>
      <c r="J818" s="343" t="s">
        <v>3835</v>
      </c>
      <c r="K818" s="259" t="s">
        <v>3302</v>
      </c>
      <c r="L818" s="306"/>
      <c r="M818" s="296">
        <v>120</v>
      </c>
      <c r="N818" s="296"/>
      <c r="O818" s="386">
        <v>120</v>
      </c>
      <c r="P818" s="782">
        <v>4000</v>
      </c>
      <c r="Q818" s="612">
        <f t="shared" si="173"/>
        <v>480000</v>
      </c>
      <c r="R818" s="387">
        <v>3200</v>
      </c>
      <c r="S818" s="616">
        <f t="shared" ref="S818:S833" si="226">O818*R818</f>
        <v>384000</v>
      </c>
      <c r="T818" s="616">
        <f t="shared" ref="T818:T832" si="227">Q818-S818</f>
        <v>96000</v>
      </c>
      <c r="U818" s="617">
        <f t="shared" ref="U818:U832" si="228">T818/Q818</f>
        <v>0.2</v>
      </c>
      <c r="V818" s="299"/>
      <c r="W818" s="299"/>
      <c r="X818" s="554">
        <f t="shared" ref="X818:X832" si="229">O818/M818</f>
        <v>1</v>
      </c>
      <c r="Y818" s="299">
        <f t="shared" ref="Y818:Y845" si="230">V818*X818</f>
        <v>0</v>
      </c>
      <c r="Z818" s="299">
        <f t="shared" ref="Z818:Z845" si="231">W818*X818</f>
        <v>0</v>
      </c>
      <c r="AA818" s="299"/>
      <c r="AB818" s="385">
        <v>0.112</v>
      </c>
      <c r="AC818" s="530">
        <f t="shared" si="216"/>
        <v>13.44</v>
      </c>
      <c r="AD818" s="499" t="s">
        <v>3941</v>
      </c>
      <c r="AE818" s="489" t="s">
        <v>3579</v>
      </c>
      <c r="AF818" s="489" t="s">
        <v>1967</v>
      </c>
      <c r="AG818" s="489" t="s">
        <v>3402</v>
      </c>
    </row>
    <row r="819" spans="1:33" s="292" customFormat="1" ht="20.100000000000001" hidden="1" customHeight="1" thickBot="1">
      <c r="A819" s="296"/>
      <c r="B819" s="631"/>
      <c r="C819" s="224">
        <v>4582593960184</v>
      </c>
      <c r="D819" s="303"/>
      <c r="E819" s="773" t="s">
        <v>1967</v>
      </c>
      <c r="F819" s="993" t="s">
        <v>6645</v>
      </c>
      <c r="G819" s="497"/>
      <c r="H819" s="259" t="s">
        <v>5833</v>
      </c>
      <c r="I819" s="259" t="s">
        <v>5834</v>
      </c>
      <c r="J819" s="343" t="s">
        <v>4422</v>
      </c>
      <c r="K819" s="259" t="s">
        <v>269</v>
      </c>
      <c r="L819" s="306"/>
      <c r="M819" s="296"/>
      <c r="N819" s="296"/>
      <c r="O819" s="386">
        <v>24</v>
      </c>
      <c r="P819" s="782">
        <v>3000</v>
      </c>
      <c r="Q819" s="612">
        <f t="shared" si="173"/>
        <v>72000</v>
      </c>
      <c r="R819" s="387">
        <v>2400</v>
      </c>
      <c r="S819" s="616">
        <f>O819*R819</f>
        <v>57600</v>
      </c>
      <c r="T819" s="616">
        <f>Q819-S819</f>
        <v>14400</v>
      </c>
      <c r="U819" s="617">
        <f>T819/Q819</f>
        <v>0.2</v>
      </c>
      <c r="V819" s="299"/>
      <c r="W819" s="299"/>
      <c r="X819" s="554"/>
      <c r="Y819" s="299"/>
      <c r="Z819" s="299"/>
      <c r="AA819" s="299"/>
      <c r="AB819" s="385">
        <v>0.23599999999999999</v>
      </c>
      <c r="AC819" s="530">
        <f t="shared" si="216"/>
        <v>5.6639999999999997</v>
      </c>
      <c r="AD819" s="499" t="s">
        <v>4427</v>
      </c>
      <c r="AE819" s="1021" t="s">
        <v>6707</v>
      </c>
      <c r="AF819" s="489" t="s">
        <v>1967</v>
      </c>
      <c r="AG819" s="489" t="s">
        <v>3403</v>
      </c>
    </row>
    <row r="820" spans="1:33" s="292" customFormat="1" ht="20.100000000000001" hidden="1" customHeight="1" thickBot="1">
      <c r="A820" s="296"/>
      <c r="B820" s="631"/>
      <c r="C820" s="224">
        <v>4582593960139</v>
      </c>
      <c r="D820" s="303"/>
      <c r="E820" s="290" t="s">
        <v>1967</v>
      </c>
      <c r="F820" s="302" t="s">
        <v>3566</v>
      </c>
      <c r="G820" s="497"/>
      <c r="H820" s="259" t="s">
        <v>4002</v>
      </c>
      <c r="I820" s="259" t="s">
        <v>3300</v>
      </c>
      <c r="J820" s="343" t="s">
        <v>4332</v>
      </c>
      <c r="K820" s="259" t="s">
        <v>277</v>
      </c>
      <c r="L820" s="306"/>
      <c r="M820" s="296">
        <v>112</v>
      </c>
      <c r="N820" s="296"/>
      <c r="O820" s="386"/>
      <c r="P820" s="782">
        <v>4000</v>
      </c>
      <c r="Q820" s="612">
        <f t="shared" si="173"/>
        <v>0</v>
      </c>
      <c r="R820" s="387">
        <v>3200</v>
      </c>
      <c r="S820" s="616">
        <f t="shared" si="226"/>
        <v>0</v>
      </c>
      <c r="T820" s="616">
        <f t="shared" si="227"/>
        <v>0</v>
      </c>
      <c r="U820" s="617" t="e">
        <f t="shared" si="228"/>
        <v>#DIV/0!</v>
      </c>
      <c r="V820" s="299"/>
      <c r="W820" s="299"/>
      <c r="X820" s="554">
        <f t="shared" si="229"/>
        <v>0</v>
      </c>
      <c r="Y820" s="299">
        <f t="shared" si="230"/>
        <v>0</v>
      </c>
      <c r="Z820" s="299">
        <f t="shared" si="231"/>
        <v>0</v>
      </c>
      <c r="AA820" s="299"/>
      <c r="AB820" s="385">
        <v>0.10299999999999999</v>
      </c>
      <c r="AC820" s="530">
        <f t="shared" si="216"/>
        <v>0</v>
      </c>
      <c r="AD820" s="499" t="s">
        <v>3942</v>
      </c>
      <c r="AE820" s="489" t="s">
        <v>3580</v>
      </c>
      <c r="AF820" s="489" t="s">
        <v>1967</v>
      </c>
      <c r="AG820" s="489" t="s">
        <v>3403</v>
      </c>
    </row>
    <row r="821" spans="1:33" s="292" customFormat="1" ht="20.100000000000001" hidden="1" customHeight="1" thickBot="1">
      <c r="A821" s="296"/>
      <c r="B821" s="631"/>
      <c r="C821" s="224">
        <v>4573499130412</v>
      </c>
      <c r="D821" s="303"/>
      <c r="E821" s="290" t="s">
        <v>3314</v>
      </c>
      <c r="F821" s="302" t="s">
        <v>3567</v>
      </c>
      <c r="G821" s="497"/>
      <c r="H821" s="259" t="s">
        <v>5835</v>
      </c>
      <c r="I821" s="259" t="s">
        <v>3303</v>
      </c>
      <c r="J821" s="343" t="s">
        <v>3555</v>
      </c>
      <c r="K821" s="259" t="s">
        <v>674</v>
      </c>
      <c r="L821" s="306"/>
      <c r="M821" s="296">
        <v>24</v>
      </c>
      <c r="N821" s="296"/>
      <c r="O821" s="386">
        <v>480</v>
      </c>
      <c r="P821" s="782">
        <v>380</v>
      </c>
      <c r="Q821" s="612">
        <f t="shared" si="173"/>
        <v>182400</v>
      </c>
      <c r="R821" s="387">
        <v>320</v>
      </c>
      <c r="S821" s="616">
        <f t="shared" si="226"/>
        <v>153600</v>
      </c>
      <c r="T821" s="616">
        <f t="shared" si="227"/>
        <v>28800</v>
      </c>
      <c r="U821" s="617">
        <f t="shared" si="228"/>
        <v>0.15789473684210525</v>
      </c>
      <c r="V821" s="299">
        <f>ROUND(0.27*0.35*0.25,3)</f>
        <v>2.4E-2</v>
      </c>
      <c r="W821" s="784">
        <v>11</v>
      </c>
      <c r="X821" s="784">
        <f t="shared" si="229"/>
        <v>20</v>
      </c>
      <c r="Y821" s="299">
        <f>V821*X821</f>
        <v>0.48</v>
      </c>
      <c r="Z821" s="299">
        <f>W821*X821</f>
        <v>220</v>
      </c>
      <c r="AA821" s="299"/>
      <c r="AB821" s="385">
        <v>0.40500000000000003</v>
      </c>
      <c r="AC821" s="530">
        <f t="shared" si="216"/>
        <v>194.4</v>
      </c>
      <c r="AD821" s="499" t="s">
        <v>4292</v>
      </c>
      <c r="AE821" s="489" t="s">
        <v>3581</v>
      </c>
      <c r="AF821" s="489" t="s">
        <v>3404</v>
      </c>
      <c r="AG821" s="489" t="s">
        <v>1692</v>
      </c>
    </row>
    <row r="822" spans="1:33" s="292" customFormat="1" ht="20.100000000000001" hidden="1" customHeight="1" thickBot="1">
      <c r="A822" s="296"/>
      <c r="B822" s="631"/>
      <c r="C822" s="224">
        <v>4573499130498</v>
      </c>
      <c r="D822" s="303"/>
      <c r="E822" s="290" t="s">
        <v>3314</v>
      </c>
      <c r="F822" s="302" t="s">
        <v>3568</v>
      </c>
      <c r="G822" s="497"/>
      <c r="H822" s="259" t="s">
        <v>5836</v>
      </c>
      <c r="I822" s="259" t="s">
        <v>3304</v>
      </c>
      <c r="J822" s="343" t="s">
        <v>3556</v>
      </c>
      <c r="K822" s="259" t="s">
        <v>674</v>
      </c>
      <c r="L822" s="306"/>
      <c r="M822" s="296">
        <v>24</v>
      </c>
      <c r="N822" s="296"/>
      <c r="O822" s="386">
        <v>480</v>
      </c>
      <c r="P822" s="782">
        <v>380</v>
      </c>
      <c r="Q822" s="612">
        <f t="shared" si="173"/>
        <v>182400</v>
      </c>
      <c r="R822" s="387">
        <v>320</v>
      </c>
      <c r="S822" s="616">
        <f t="shared" si="226"/>
        <v>153600</v>
      </c>
      <c r="T822" s="616">
        <f t="shared" si="227"/>
        <v>28800</v>
      </c>
      <c r="U822" s="617">
        <f t="shared" si="228"/>
        <v>0.15789473684210525</v>
      </c>
      <c r="V822" s="299">
        <f>ROUND(0.27*0.35*0.25,3)</f>
        <v>2.4E-2</v>
      </c>
      <c r="W822" s="299">
        <v>11</v>
      </c>
      <c r="X822" s="554">
        <f t="shared" si="229"/>
        <v>20</v>
      </c>
      <c r="Y822" s="299">
        <f t="shared" si="230"/>
        <v>0.48</v>
      </c>
      <c r="Z822" s="299">
        <f t="shared" si="231"/>
        <v>220</v>
      </c>
      <c r="AA822" s="299"/>
      <c r="AB822" s="385">
        <v>0.4</v>
      </c>
      <c r="AC822" s="530">
        <f t="shared" si="216"/>
        <v>192</v>
      </c>
      <c r="AD822" s="499" t="s">
        <v>4293</v>
      </c>
      <c r="AE822" s="489" t="s">
        <v>3581</v>
      </c>
      <c r="AF822" s="489" t="s">
        <v>3404</v>
      </c>
      <c r="AG822" s="489" t="s">
        <v>1692</v>
      </c>
    </row>
    <row r="823" spans="1:33" s="292" customFormat="1" ht="20.100000000000001" hidden="1" customHeight="1" thickBot="1">
      <c r="A823" s="296"/>
      <c r="B823" s="631"/>
      <c r="C823" s="224">
        <v>4573499130672</v>
      </c>
      <c r="D823" s="303"/>
      <c r="E823" s="290" t="s">
        <v>3314</v>
      </c>
      <c r="F823" s="302" t="s">
        <v>3569</v>
      </c>
      <c r="G823" s="497"/>
      <c r="H823" s="259" t="s">
        <v>5837</v>
      </c>
      <c r="I823" s="259" t="s">
        <v>3305</v>
      </c>
      <c r="J823" s="343" t="s">
        <v>3557</v>
      </c>
      <c r="K823" s="259" t="s">
        <v>674</v>
      </c>
      <c r="L823" s="306"/>
      <c r="M823" s="296">
        <v>24</v>
      </c>
      <c r="N823" s="296"/>
      <c r="O823" s="386">
        <v>240</v>
      </c>
      <c r="P823" s="782">
        <v>380</v>
      </c>
      <c r="Q823" s="612">
        <f t="shared" si="173"/>
        <v>91200</v>
      </c>
      <c r="R823" s="387">
        <v>320</v>
      </c>
      <c r="S823" s="616">
        <f t="shared" si="226"/>
        <v>76800</v>
      </c>
      <c r="T823" s="616">
        <f t="shared" si="227"/>
        <v>14400</v>
      </c>
      <c r="U823" s="617">
        <f t="shared" si="228"/>
        <v>0.15789473684210525</v>
      </c>
      <c r="V823" s="299">
        <f>ROUND(0.27*0.35*0.25,3)</f>
        <v>2.4E-2</v>
      </c>
      <c r="W823" s="299">
        <v>11</v>
      </c>
      <c r="X823" s="554">
        <f>O823/M823</f>
        <v>10</v>
      </c>
      <c r="Y823" s="299">
        <f t="shared" si="230"/>
        <v>0.24</v>
      </c>
      <c r="Z823" s="299">
        <f t="shared" si="231"/>
        <v>110</v>
      </c>
      <c r="AA823" s="299"/>
      <c r="AB823" s="385">
        <v>0.4</v>
      </c>
      <c r="AC823" s="530">
        <f t="shared" si="216"/>
        <v>96</v>
      </c>
      <c r="AD823" s="499" t="s">
        <v>5838</v>
      </c>
      <c r="AE823" s="489" t="s">
        <v>3581</v>
      </c>
      <c r="AF823" s="489" t="s">
        <v>3404</v>
      </c>
      <c r="AG823" s="489" t="s">
        <v>1692</v>
      </c>
    </row>
    <row r="824" spans="1:33" s="292" customFormat="1" ht="20.100000000000001" hidden="1" customHeight="1" thickBot="1">
      <c r="A824" s="296"/>
      <c r="B824" s="631"/>
      <c r="C824" s="224">
        <v>4573499131358</v>
      </c>
      <c r="D824" s="303"/>
      <c r="E824" s="290" t="s">
        <v>3314</v>
      </c>
      <c r="F824" s="302" t="s">
        <v>3570</v>
      </c>
      <c r="G824" s="497"/>
      <c r="H824" s="259" t="s">
        <v>5839</v>
      </c>
      <c r="I824" s="259" t="s">
        <v>3306</v>
      </c>
      <c r="J824" s="343" t="s">
        <v>3558</v>
      </c>
      <c r="K824" s="259" t="s">
        <v>674</v>
      </c>
      <c r="L824" s="306"/>
      <c r="M824" s="296">
        <v>24</v>
      </c>
      <c r="N824" s="296"/>
      <c r="O824" s="386"/>
      <c r="P824" s="558">
        <v>380</v>
      </c>
      <c r="Q824" s="520">
        <f t="shared" si="173"/>
        <v>0</v>
      </c>
      <c r="R824" s="298">
        <v>320</v>
      </c>
      <c r="S824" s="388">
        <f t="shared" si="226"/>
        <v>0</v>
      </c>
      <c r="T824" s="388">
        <f t="shared" si="227"/>
        <v>0</v>
      </c>
      <c r="U824" s="389" t="e">
        <f t="shared" si="228"/>
        <v>#DIV/0!</v>
      </c>
      <c r="V824" s="299">
        <f>ROUND(0.27*0.35*0.25,3)</f>
        <v>2.4E-2</v>
      </c>
      <c r="W824" s="784">
        <v>11</v>
      </c>
      <c r="X824" s="784">
        <f>O824/M824</f>
        <v>0</v>
      </c>
      <c r="Y824" s="299">
        <f t="shared" si="230"/>
        <v>0</v>
      </c>
      <c r="Z824" s="299">
        <f>W824*X824</f>
        <v>0</v>
      </c>
      <c r="AA824" s="299"/>
      <c r="AB824" s="385">
        <v>0.4</v>
      </c>
      <c r="AC824" s="530">
        <f t="shared" si="216"/>
        <v>0</v>
      </c>
      <c r="AD824" s="499" t="s">
        <v>5840</v>
      </c>
      <c r="AE824" s="489" t="s">
        <v>3581</v>
      </c>
      <c r="AF824" s="489" t="s">
        <v>3404</v>
      </c>
      <c r="AG824" s="489" t="s">
        <v>1692</v>
      </c>
    </row>
    <row r="825" spans="1:33" s="292" customFormat="1" ht="20.100000000000001" hidden="1" customHeight="1" thickBot="1">
      <c r="A825" s="296"/>
      <c r="B825" s="631"/>
      <c r="C825" s="224">
        <v>4573499131549</v>
      </c>
      <c r="D825" s="303"/>
      <c r="E825" s="290" t="s">
        <v>3314</v>
      </c>
      <c r="F825" s="302" t="s">
        <v>3571</v>
      </c>
      <c r="G825" s="497"/>
      <c r="H825" s="259" t="s">
        <v>5841</v>
      </c>
      <c r="I825" s="259" t="s">
        <v>3307</v>
      </c>
      <c r="J825" s="343" t="s">
        <v>3559</v>
      </c>
      <c r="K825" s="259" t="s">
        <v>674</v>
      </c>
      <c r="L825" s="306"/>
      <c r="M825" s="296">
        <v>24</v>
      </c>
      <c r="N825" s="296"/>
      <c r="O825" s="386"/>
      <c r="P825" s="558">
        <v>570</v>
      </c>
      <c r="Q825" s="520">
        <f t="shared" si="173"/>
        <v>0</v>
      </c>
      <c r="R825" s="298">
        <v>480</v>
      </c>
      <c r="S825" s="388">
        <f t="shared" si="226"/>
        <v>0</v>
      </c>
      <c r="T825" s="388">
        <f t="shared" si="227"/>
        <v>0</v>
      </c>
      <c r="U825" s="389" t="e">
        <f t="shared" si="228"/>
        <v>#DIV/0!</v>
      </c>
      <c r="V825" s="299">
        <f>ROUND(0.27*0.35*0.25,3)</f>
        <v>2.4E-2</v>
      </c>
      <c r="W825" s="784">
        <v>11</v>
      </c>
      <c r="X825" s="784">
        <f t="shared" si="229"/>
        <v>0</v>
      </c>
      <c r="Y825" s="299">
        <f t="shared" si="230"/>
        <v>0</v>
      </c>
      <c r="Z825" s="299">
        <f t="shared" si="231"/>
        <v>0</v>
      </c>
      <c r="AA825" s="299"/>
      <c r="AB825" s="385">
        <v>0.4</v>
      </c>
      <c r="AC825" s="530">
        <f t="shared" si="216"/>
        <v>0</v>
      </c>
      <c r="AD825" s="499" t="s">
        <v>4294</v>
      </c>
      <c r="AE825" s="489" t="s">
        <v>3581</v>
      </c>
      <c r="AF825" s="489" t="s">
        <v>3404</v>
      </c>
      <c r="AG825" s="489" t="s">
        <v>1692</v>
      </c>
    </row>
    <row r="826" spans="1:33" s="292" customFormat="1" ht="20.100000000000001" hidden="1" customHeight="1" thickBot="1">
      <c r="A826" s="296"/>
      <c r="B826" s="631"/>
      <c r="C826" s="224">
        <v>4573499131488</v>
      </c>
      <c r="D826" s="303"/>
      <c r="E826" s="290" t="s">
        <v>3314</v>
      </c>
      <c r="F826" s="302" t="s">
        <v>3572</v>
      </c>
      <c r="G826" s="497"/>
      <c r="H826" s="259" t="s">
        <v>5842</v>
      </c>
      <c r="I826" s="259" t="s">
        <v>3308</v>
      </c>
      <c r="J826" s="343" t="s">
        <v>3560</v>
      </c>
      <c r="K826" s="259" t="s">
        <v>1570</v>
      </c>
      <c r="L826" s="306"/>
      <c r="M826" s="296">
        <v>120</v>
      </c>
      <c r="N826" s="296"/>
      <c r="O826" s="386">
        <v>480</v>
      </c>
      <c r="P826" s="558">
        <v>380</v>
      </c>
      <c r="Q826" s="520">
        <f t="shared" si="173"/>
        <v>182400</v>
      </c>
      <c r="R826" s="298">
        <v>320</v>
      </c>
      <c r="S826" s="388">
        <f t="shared" si="226"/>
        <v>153600</v>
      </c>
      <c r="T826" s="388">
        <f t="shared" si="227"/>
        <v>28800</v>
      </c>
      <c r="U826" s="389">
        <f t="shared" si="228"/>
        <v>0.15789473684210525</v>
      </c>
      <c r="V826" s="299">
        <f>ROUND(0.54*0.47*0.175,3)</f>
        <v>4.3999999999999997E-2</v>
      </c>
      <c r="W826" s="784">
        <v>13</v>
      </c>
      <c r="X826" s="785">
        <f t="shared" si="229"/>
        <v>4</v>
      </c>
      <c r="Y826" s="299">
        <f t="shared" si="230"/>
        <v>0.17599999999999999</v>
      </c>
      <c r="Z826" s="299">
        <f t="shared" si="231"/>
        <v>52</v>
      </c>
      <c r="AA826" s="299"/>
      <c r="AB826" s="385">
        <v>8.5999999999999993E-2</v>
      </c>
      <c r="AC826" s="530">
        <f t="shared" si="216"/>
        <v>41.28</v>
      </c>
      <c r="AD826" s="499" t="s">
        <v>4295</v>
      </c>
      <c r="AE826" s="489" t="s">
        <v>3582</v>
      </c>
      <c r="AF826" s="489" t="s">
        <v>3404</v>
      </c>
      <c r="AG826" s="489" t="s">
        <v>3405</v>
      </c>
    </row>
    <row r="827" spans="1:33" s="292" customFormat="1" ht="20.100000000000001" hidden="1" customHeight="1" thickBot="1">
      <c r="A827" s="296"/>
      <c r="B827" s="631"/>
      <c r="C827" s="224">
        <v>4573499131518</v>
      </c>
      <c r="D827" s="303"/>
      <c r="E827" s="290" t="s">
        <v>3314</v>
      </c>
      <c r="F827" s="302" t="s">
        <v>3573</v>
      </c>
      <c r="G827" s="497"/>
      <c r="H827" s="259" t="s">
        <v>5843</v>
      </c>
      <c r="I827" s="259" t="s">
        <v>3309</v>
      </c>
      <c r="J827" s="343" t="s">
        <v>3561</v>
      </c>
      <c r="K827" s="259" t="s">
        <v>1570</v>
      </c>
      <c r="L827" s="306"/>
      <c r="M827" s="296">
        <v>120</v>
      </c>
      <c r="N827" s="296"/>
      <c r="O827" s="1087">
        <v>960</v>
      </c>
      <c r="P827" s="558">
        <v>380</v>
      </c>
      <c r="Q827" s="520">
        <f t="shared" si="173"/>
        <v>364800</v>
      </c>
      <c r="R827" s="298">
        <v>320</v>
      </c>
      <c r="S827" s="388">
        <f t="shared" si="226"/>
        <v>307200</v>
      </c>
      <c r="T827" s="388">
        <f t="shared" si="227"/>
        <v>57600</v>
      </c>
      <c r="U827" s="389">
        <f t="shared" si="228"/>
        <v>0.15789473684210525</v>
      </c>
      <c r="V827" s="299">
        <f>ROUND(0.54*0.47*0.175,3)</f>
        <v>4.3999999999999997E-2</v>
      </c>
      <c r="W827" s="784">
        <v>13</v>
      </c>
      <c r="X827" s="785">
        <f t="shared" si="229"/>
        <v>8</v>
      </c>
      <c r="Y827" s="299">
        <f t="shared" si="230"/>
        <v>0.35199999999999998</v>
      </c>
      <c r="Z827" s="299">
        <f t="shared" si="231"/>
        <v>104</v>
      </c>
      <c r="AA827" s="299"/>
      <c r="AB827" s="385">
        <v>8.5999999999999993E-2</v>
      </c>
      <c r="AC827" s="530">
        <f t="shared" si="216"/>
        <v>82.56</v>
      </c>
      <c r="AD827" s="499" t="s">
        <v>4296</v>
      </c>
      <c r="AE827" s="489" t="s">
        <v>3582</v>
      </c>
      <c r="AF827" s="489" t="s">
        <v>3404</v>
      </c>
      <c r="AG827" s="489" t="s">
        <v>3405</v>
      </c>
    </row>
    <row r="828" spans="1:33" s="292" customFormat="1" ht="20.100000000000001" hidden="1" customHeight="1" thickBot="1">
      <c r="A828" s="296"/>
      <c r="B828" s="631"/>
      <c r="C828" s="224">
        <v>4573499131723</v>
      </c>
      <c r="D828" s="303"/>
      <c r="E828" s="290" t="s">
        <v>3314</v>
      </c>
      <c r="F828" s="302" t="s">
        <v>3574</v>
      </c>
      <c r="G828" s="497"/>
      <c r="H828" s="259" t="s">
        <v>5844</v>
      </c>
      <c r="I828" s="259" t="s">
        <v>3786</v>
      </c>
      <c r="J828" s="343" t="s">
        <v>3562</v>
      </c>
      <c r="K828" s="259" t="s">
        <v>674</v>
      </c>
      <c r="L828" s="306"/>
      <c r="M828" s="296">
        <v>24</v>
      </c>
      <c r="N828" s="296"/>
      <c r="O828" s="386"/>
      <c r="P828" s="558">
        <v>380</v>
      </c>
      <c r="Q828" s="520">
        <f t="shared" si="173"/>
        <v>0</v>
      </c>
      <c r="R828" s="298">
        <v>320</v>
      </c>
      <c r="S828" s="388">
        <f t="shared" si="226"/>
        <v>0</v>
      </c>
      <c r="T828" s="388">
        <f t="shared" si="227"/>
        <v>0</v>
      </c>
      <c r="U828" s="389" t="e">
        <f t="shared" si="228"/>
        <v>#DIV/0!</v>
      </c>
      <c r="V828" s="299">
        <f>ROUND(0.54*0.26*0.18,3)</f>
        <v>2.5000000000000001E-2</v>
      </c>
      <c r="W828" s="784">
        <v>11</v>
      </c>
      <c r="X828" s="784">
        <f t="shared" si="229"/>
        <v>0</v>
      </c>
      <c r="Y828" s="299">
        <f t="shared" si="230"/>
        <v>0</v>
      </c>
      <c r="Z828" s="299">
        <f t="shared" si="231"/>
        <v>0</v>
      </c>
      <c r="AA828" s="299"/>
      <c r="AB828" s="385">
        <v>0.4</v>
      </c>
      <c r="AC828" s="530">
        <f t="shared" si="216"/>
        <v>0</v>
      </c>
      <c r="AD828" s="499" t="s">
        <v>4297</v>
      </c>
      <c r="AE828" s="489" t="s">
        <v>3583</v>
      </c>
      <c r="AF828" s="489" t="s">
        <v>3404</v>
      </c>
      <c r="AG828" s="489" t="s">
        <v>3405</v>
      </c>
    </row>
    <row r="829" spans="1:33" s="292" customFormat="1" ht="20.100000000000001" hidden="1" customHeight="1" thickBot="1">
      <c r="A829" s="296"/>
      <c r="B829" s="631"/>
      <c r="C829" s="224">
        <v>4573499131365</v>
      </c>
      <c r="D829" s="303"/>
      <c r="E829" s="290" t="s">
        <v>3314</v>
      </c>
      <c r="F829" s="302" t="s">
        <v>3575</v>
      </c>
      <c r="G829" s="497"/>
      <c r="H829" s="259" t="s">
        <v>5845</v>
      </c>
      <c r="I829" s="259" t="s">
        <v>3310</v>
      </c>
      <c r="J829" s="343" t="s">
        <v>3340</v>
      </c>
      <c r="K829" s="259" t="s">
        <v>3315</v>
      </c>
      <c r="L829" s="306"/>
      <c r="M829" s="296">
        <v>36</v>
      </c>
      <c r="N829" s="296"/>
      <c r="O829" s="386"/>
      <c r="P829" s="558">
        <v>355</v>
      </c>
      <c r="Q829" s="520">
        <f t="shared" si="173"/>
        <v>0</v>
      </c>
      <c r="R829" s="298">
        <v>300</v>
      </c>
      <c r="S829" s="388">
        <f t="shared" si="226"/>
        <v>0</v>
      </c>
      <c r="T829" s="388">
        <f t="shared" si="227"/>
        <v>0</v>
      </c>
      <c r="U829" s="389" t="e">
        <f t="shared" si="228"/>
        <v>#DIV/0!</v>
      </c>
      <c r="V829" s="299">
        <f>ROUND(0.485*0.53*0.205,3)</f>
        <v>5.2999999999999999E-2</v>
      </c>
      <c r="W829" s="784">
        <v>12</v>
      </c>
      <c r="X829" s="784">
        <f t="shared" si="229"/>
        <v>0</v>
      </c>
      <c r="Y829" s="299">
        <f t="shared" si="230"/>
        <v>0</v>
      </c>
      <c r="Z829" s="299">
        <f t="shared" si="231"/>
        <v>0</v>
      </c>
      <c r="AA829" s="299"/>
      <c r="AB829" s="385">
        <v>0.29499999999999998</v>
      </c>
      <c r="AC829" s="530">
        <f t="shared" si="216"/>
        <v>0</v>
      </c>
      <c r="AD829" s="499" t="s">
        <v>4298</v>
      </c>
      <c r="AE829" s="489" t="s">
        <v>3584</v>
      </c>
      <c r="AF829" s="489" t="s">
        <v>3404</v>
      </c>
      <c r="AG829" s="489" t="s">
        <v>3406</v>
      </c>
    </row>
    <row r="830" spans="1:33" s="292" customFormat="1" ht="20.100000000000001" hidden="1" customHeight="1" thickBot="1">
      <c r="A830" s="296"/>
      <c r="B830" s="631"/>
      <c r="C830" s="224">
        <v>4573499131761</v>
      </c>
      <c r="D830" s="303"/>
      <c r="E830" s="290" t="s">
        <v>3314</v>
      </c>
      <c r="F830" s="302" t="s">
        <v>3576</v>
      </c>
      <c r="G830" s="497"/>
      <c r="H830" s="259" t="s">
        <v>5846</v>
      </c>
      <c r="I830" s="259" t="s">
        <v>3311</v>
      </c>
      <c r="J830" s="343" t="s">
        <v>3563</v>
      </c>
      <c r="K830" s="259" t="s">
        <v>674</v>
      </c>
      <c r="L830" s="306"/>
      <c r="M830" s="296">
        <v>60</v>
      </c>
      <c r="N830" s="296"/>
      <c r="O830" s="386"/>
      <c r="P830" s="558">
        <v>295</v>
      </c>
      <c r="Q830" s="520">
        <f t="shared" si="173"/>
        <v>0</v>
      </c>
      <c r="R830" s="298">
        <v>250</v>
      </c>
      <c r="S830" s="388">
        <f t="shared" si="226"/>
        <v>0</v>
      </c>
      <c r="T830" s="388">
        <f t="shared" si="227"/>
        <v>0</v>
      </c>
      <c r="U830" s="389" t="e">
        <f t="shared" si="228"/>
        <v>#DIV/0!</v>
      </c>
      <c r="V830" s="299">
        <f>ROUND(0.54*0.26*0.18,3)</f>
        <v>2.5000000000000001E-2</v>
      </c>
      <c r="W830" s="784">
        <v>12</v>
      </c>
      <c r="X830" s="784">
        <f t="shared" si="229"/>
        <v>0</v>
      </c>
      <c r="Y830" s="299">
        <f t="shared" si="230"/>
        <v>0</v>
      </c>
      <c r="Z830" s="299">
        <f t="shared" si="231"/>
        <v>0</v>
      </c>
      <c r="AA830" s="299"/>
      <c r="AB830" s="385">
        <v>0.18</v>
      </c>
      <c r="AC830" s="530">
        <f t="shared" si="216"/>
        <v>0</v>
      </c>
      <c r="AD830" s="499" t="s">
        <v>4299</v>
      </c>
      <c r="AE830" s="489" t="s">
        <v>3585</v>
      </c>
      <c r="AF830" s="489" t="s">
        <v>3404</v>
      </c>
      <c r="AG830" s="489" t="s">
        <v>3407</v>
      </c>
    </row>
    <row r="831" spans="1:33" s="292" customFormat="1" ht="20.100000000000001" hidden="1" customHeight="1" thickBot="1">
      <c r="A831" s="296"/>
      <c r="B831" s="631"/>
      <c r="C831" s="301">
        <v>4573499131839</v>
      </c>
      <c r="D831" s="294"/>
      <c r="E831" s="302" t="s">
        <v>3314</v>
      </c>
      <c r="F831" s="302" t="s">
        <v>3577</v>
      </c>
      <c r="G831" s="497"/>
      <c r="H831" s="259" t="s">
        <v>5847</v>
      </c>
      <c r="I831" s="259" t="s">
        <v>3312</v>
      </c>
      <c r="J831" s="343" t="s">
        <v>3564</v>
      </c>
      <c r="K831" s="259" t="s">
        <v>674</v>
      </c>
      <c r="L831" s="306"/>
      <c r="M831" s="296">
        <v>60</v>
      </c>
      <c r="N831" s="296"/>
      <c r="O831" s="386">
        <v>300</v>
      </c>
      <c r="P831" s="520">
        <v>295</v>
      </c>
      <c r="Q831" s="520">
        <f t="shared" si="173"/>
        <v>88500</v>
      </c>
      <c r="R831" s="298">
        <v>250</v>
      </c>
      <c r="S831" s="388">
        <f t="shared" si="226"/>
        <v>75000</v>
      </c>
      <c r="T831" s="388">
        <f t="shared" si="227"/>
        <v>13500</v>
      </c>
      <c r="U831" s="389">
        <f t="shared" si="228"/>
        <v>0.15254237288135594</v>
      </c>
      <c r="V831" s="299">
        <f>ROUND(0.54*0.26*0.18,3)</f>
        <v>2.5000000000000001E-2</v>
      </c>
      <c r="W831" s="784">
        <v>12</v>
      </c>
      <c r="X831" s="784">
        <f t="shared" si="229"/>
        <v>5</v>
      </c>
      <c r="Y831" s="299">
        <f t="shared" si="230"/>
        <v>0.125</v>
      </c>
      <c r="Z831" s="299">
        <f t="shared" si="231"/>
        <v>60</v>
      </c>
      <c r="AA831" s="299"/>
      <c r="AB831" s="385">
        <v>0.18</v>
      </c>
      <c r="AC831" s="530">
        <f t="shared" si="216"/>
        <v>54</v>
      </c>
      <c r="AD831" s="499" t="s">
        <v>5848</v>
      </c>
      <c r="AE831" s="489" t="s">
        <v>3585</v>
      </c>
      <c r="AF831" s="489" t="s">
        <v>3404</v>
      </c>
      <c r="AG831" s="489" t="s">
        <v>3407</v>
      </c>
    </row>
    <row r="832" spans="1:33" s="292" customFormat="1" ht="20.100000000000001" hidden="1" customHeight="1" thickBot="1">
      <c r="A832" s="296"/>
      <c r="B832" s="631"/>
      <c r="C832" s="301">
        <v>4573499131907</v>
      </c>
      <c r="D832" s="294"/>
      <c r="E832" s="302" t="s">
        <v>3314</v>
      </c>
      <c r="F832" s="302" t="s">
        <v>3578</v>
      </c>
      <c r="G832" s="497"/>
      <c r="H832" s="259" t="s">
        <v>4146</v>
      </c>
      <c r="I832" s="259" t="s">
        <v>3313</v>
      </c>
      <c r="J832" s="343" t="s">
        <v>3565</v>
      </c>
      <c r="K832" s="259" t="s">
        <v>674</v>
      </c>
      <c r="L832" s="306"/>
      <c r="M832" s="296">
        <v>48</v>
      </c>
      <c r="N832" s="296"/>
      <c r="O832" s="386"/>
      <c r="P832" s="520">
        <v>355</v>
      </c>
      <c r="Q832" s="520">
        <f t="shared" si="173"/>
        <v>0</v>
      </c>
      <c r="R832" s="298">
        <v>300</v>
      </c>
      <c r="S832" s="388">
        <f t="shared" si="226"/>
        <v>0</v>
      </c>
      <c r="T832" s="388">
        <f t="shared" si="227"/>
        <v>0</v>
      </c>
      <c r="U832" s="389" t="e">
        <f t="shared" si="228"/>
        <v>#DIV/0!</v>
      </c>
      <c r="V832" s="299">
        <f>ROUND(0.54*0.26*0.18,3)</f>
        <v>2.5000000000000001E-2</v>
      </c>
      <c r="W832" s="784">
        <v>10</v>
      </c>
      <c r="X832" s="784">
        <f t="shared" si="229"/>
        <v>0</v>
      </c>
      <c r="Y832" s="299">
        <f t="shared" si="230"/>
        <v>0</v>
      </c>
      <c r="Z832" s="299">
        <f>W832*X832</f>
        <v>0</v>
      </c>
      <c r="AA832" s="299"/>
      <c r="AB832" s="385">
        <v>0.19</v>
      </c>
      <c r="AC832" s="530">
        <f t="shared" si="216"/>
        <v>0</v>
      </c>
      <c r="AD832" s="499" t="s">
        <v>4300</v>
      </c>
      <c r="AE832" s="489" t="s">
        <v>3586</v>
      </c>
      <c r="AF832" s="489" t="s">
        <v>3404</v>
      </c>
      <c r="AG832" s="489" t="s">
        <v>3408</v>
      </c>
    </row>
    <row r="833" spans="1:33" s="292" customFormat="1" ht="20.100000000000001" hidden="1" customHeight="1" thickBot="1">
      <c r="A833" s="296"/>
      <c r="B833" s="631"/>
      <c r="C833" s="786">
        <v>4573499132133</v>
      </c>
      <c r="D833" s="294"/>
      <c r="E833" s="302" t="s">
        <v>3314</v>
      </c>
      <c r="F833" s="692" t="s">
        <v>4583</v>
      </c>
      <c r="G833" s="497"/>
      <c r="H833" s="259" t="s">
        <v>5849</v>
      </c>
      <c r="I833" s="259" t="s">
        <v>4552</v>
      </c>
      <c r="J833" s="343" t="s">
        <v>4553</v>
      </c>
      <c r="K833" s="259" t="s">
        <v>674</v>
      </c>
      <c r="L833" s="306">
        <v>60</v>
      </c>
      <c r="M833" s="296">
        <v>60</v>
      </c>
      <c r="N833" s="296"/>
      <c r="O833" s="386">
        <v>600</v>
      </c>
      <c r="P833" s="520">
        <v>295</v>
      </c>
      <c r="Q833" s="520">
        <f t="shared" si="173"/>
        <v>177000</v>
      </c>
      <c r="R833" s="298">
        <v>250</v>
      </c>
      <c r="S833" s="388">
        <f t="shared" si="226"/>
        <v>150000</v>
      </c>
      <c r="T833" s="388">
        <f>Q833-S833</f>
        <v>27000</v>
      </c>
      <c r="U833" s="389">
        <f>T833/Q833</f>
        <v>0.15254237288135594</v>
      </c>
      <c r="V833" s="299">
        <f>ROUND(0.18*0.26*0.54,3)</f>
        <v>2.5000000000000001E-2</v>
      </c>
      <c r="W833" s="784">
        <v>11</v>
      </c>
      <c r="X833" s="784">
        <f>O833/M833</f>
        <v>10</v>
      </c>
      <c r="Y833" s="299">
        <f>X833*V833</f>
        <v>0.25</v>
      </c>
      <c r="Z833" s="299">
        <f>W833*X833</f>
        <v>110</v>
      </c>
      <c r="AA833" s="299" t="s">
        <v>4147</v>
      </c>
      <c r="AB833" s="385">
        <v>0.18</v>
      </c>
      <c r="AC833" s="530">
        <f t="shared" si="216"/>
        <v>108</v>
      </c>
      <c r="AD833" s="499" t="s">
        <v>5850</v>
      </c>
      <c r="AE833" s="489" t="s">
        <v>4584</v>
      </c>
      <c r="AF833" s="489" t="s">
        <v>3404</v>
      </c>
      <c r="AG833" s="489" t="s">
        <v>4585</v>
      </c>
    </row>
    <row r="834" spans="1:33" s="292" customFormat="1" ht="20.100000000000001" hidden="1" customHeight="1" thickBot="1">
      <c r="A834" s="290"/>
      <c r="B834" s="638"/>
      <c r="C834" s="301">
        <v>4562249293620</v>
      </c>
      <c r="D834" s="497"/>
      <c r="E834" s="302" t="s">
        <v>3319</v>
      </c>
      <c r="F834" s="302" t="s">
        <v>3592</v>
      </c>
      <c r="G834" s="497"/>
      <c r="H834" s="259" t="s">
        <v>3944</v>
      </c>
      <c r="I834" s="259" t="s">
        <v>3321</v>
      </c>
      <c r="J834" s="343" t="s">
        <v>3322</v>
      </c>
      <c r="K834" s="259" t="s">
        <v>202</v>
      </c>
      <c r="L834" s="306" t="s">
        <v>3454</v>
      </c>
      <c r="M834" s="296">
        <v>6</v>
      </c>
      <c r="N834" s="296"/>
      <c r="O834" s="386"/>
      <c r="P834" s="520">
        <v>2175</v>
      </c>
      <c r="Q834" s="520">
        <f t="shared" si="173"/>
        <v>0</v>
      </c>
      <c r="R834" s="298">
        <v>1800</v>
      </c>
      <c r="S834" s="388">
        <f t="shared" ref="S834:S840" si="232">O834*R834</f>
        <v>0</v>
      </c>
      <c r="T834" s="388">
        <f t="shared" ref="T834:T840" si="233">Q834-S834</f>
        <v>0</v>
      </c>
      <c r="U834" s="389" t="e">
        <f t="shared" ref="U834:U840" si="234">T834/Q834</f>
        <v>#DIV/0!</v>
      </c>
      <c r="V834" s="299">
        <f>ROUND(0.24*0.16*0.24,3)</f>
        <v>8.9999999999999993E-3</v>
      </c>
      <c r="W834" s="299">
        <v>4.5999999999999996</v>
      </c>
      <c r="X834" s="554">
        <f t="shared" ref="X834:X843" si="235">O834/M834</f>
        <v>0</v>
      </c>
      <c r="Y834" s="299">
        <f t="shared" si="230"/>
        <v>0</v>
      </c>
      <c r="Z834" s="299">
        <f t="shared" si="231"/>
        <v>0</v>
      </c>
      <c r="AA834" s="299"/>
      <c r="AB834" s="296">
        <v>0.74</v>
      </c>
      <c r="AC834" s="547">
        <f t="shared" si="216"/>
        <v>0</v>
      </c>
      <c r="AD834" s="499" t="s">
        <v>4301</v>
      </c>
      <c r="AE834" s="967" t="s">
        <v>3587</v>
      </c>
      <c r="AF834" s="968" t="s">
        <v>6556</v>
      </c>
      <c r="AG834" s="969" t="s">
        <v>6557</v>
      </c>
    </row>
    <row r="835" spans="1:33" s="292" customFormat="1" ht="20.100000000000001" hidden="1" customHeight="1" thickBot="1">
      <c r="A835" s="290"/>
      <c r="B835" s="638"/>
      <c r="C835" s="301">
        <v>4562249293620</v>
      </c>
      <c r="D835" s="497"/>
      <c r="E835" s="302" t="s">
        <v>3319</v>
      </c>
      <c r="F835" s="302" t="s">
        <v>3592</v>
      </c>
      <c r="G835" s="497"/>
      <c r="H835" s="259" t="s">
        <v>3944</v>
      </c>
      <c r="I835" s="259" t="s">
        <v>3321</v>
      </c>
      <c r="J835" s="343" t="s">
        <v>3598</v>
      </c>
      <c r="K835" s="259" t="s">
        <v>202</v>
      </c>
      <c r="L835" s="306" t="s">
        <v>3456</v>
      </c>
      <c r="M835" s="296">
        <v>6</v>
      </c>
      <c r="N835" s="296"/>
      <c r="O835" s="386"/>
      <c r="P835" s="520">
        <v>2175</v>
      </c>
      <c r="Q835" s="520">
        <f t="shared" ref="Q835:Q842" si="236">O835*P835</f>
        <v>0</v>
      </c>
      <c r="R835" s="298">
        <v>1680</v>
      </c>
      <c r="S835" s="388">
        <f>O835*R835</f>
        <v>0</v>
      </c>
      <c r="T835" s="388">
        <f>Q835-S835</f>
        <v>0</v>
      </c>
      <c r="U835" s="389" t="e">
        <f>T835/Q835</f>
        <v>#DIV/0!</v>
      </c>
      <c r="V835" s="299">
        <f>ROUND(0.24*0.16*0.24,3)</f>
        <v>8.9999999999999993E-3</v>
      </c>
      <c r="W835" s="299">
        <v>4.5999999999999996</v>
      </c>
      <c r="X835" s="787">
        <f t="shared" si="235"/>
        <v>0</v>
      </c>
      <c r="Y835" s="299">
        <f t="shared" si="230"/>
        <v>0</v>
      </c>
      <c r="Z835" s="299">
        <f t="shared" si="231"/>
        <v>0</v>
      </c>
      <c r="AA835" s="299"/>
      <c r="AB835" s="385">
        <v>0.74</v>
      </c>
      <c r="AC835" s="530">
        <f t="shared" si="216"/>
        <v>0</v>
      </c>
      <c r="AD835" s="499" t="s">
        <v>4301</v>
      </c>
      <c r="AE835" s="506" t="s">
        <v>3587</v>
      </c>
      <c r="AF835" s="506" t="s">
        <v>3319</v>
      </c>
      <c r="AG835" s="506" t="s">
        <v>3409</v>
      </c>
    </row>
    <row r="836" spans="1:33" s="292" customFormat="1" ht="20.100000000000001" hidden="1" customHeight="1" thickBot="1">
      <c r="A836" s="290"/>
      <c r="B836" s="638"/>
      <c r="C836" s="301">
        <v>4562249293637</v>
      </c>
      <c r="D836" s="497"/>
      <c r="E836" s="302" t="s">
        <v>3292</v>
      </c>
      <c r="F836" s="1022" t="s">
        <v>3593</v>
      </c>
      <c r="G836" s="497"/>
      <c r="H836" s="259" t="s">
        <v>3945</v>
      </c>
      <c r="I836" s="259" t="s">
        <v>3323</v>
      </c>
      <c r="J836" s="343" t="s">
        <v>3324</v>
      </c>
      <c r="K836" s="259" t="s">
        <v>205</v>
      </c>
      <c r="L836" s="306" t="s">
        <v>3453</v>
      </c>
      <c r="M836" s="296">
        <v>6</v>
      </c>
      <c r="N836" s="296"/>
      <c r="O836" s="386"/>
      <c r="P836" s="520">
        <v>2505</v>
      </c>
      <c r="Q836" s="520">
        <f t="shared" si="236"/>
        <v>0</v>
      </c>
      <c r="R836" s="298">
        <v>1935</v>
      </c>
      <c r="S836" s="388">
        <f t="shared" si="232"/>
        <v>0</v>
      </c>
      <c r="T836" s="388">
        <f t="shared" si="233"/>
        <v>0</v>
      </c>
      <c r="U836" s="389" t="e">
        <f t="shared" si="234"/>
        <v>#DIV/0!</v>
      </c>
      <c r="V836" s="299">
        <f>ROUND(0.24*0.16*0.24,3)</f>
        <v>8.9999999999999993E-3</v>
      </c>
      <c r="W836" s="299">
        <v>4.5999999999999996</v>
      </c>
      <c r="X836" s="554">
        <f t="shared" si="235"/>
        <v>0</v>
      </c>
      <c r="Y836" s="299">
        <f t="shared" si="230"/>
        <v>0</v>
      </c>
      <c r="Z836" s="299">
        <f t="shared" si="231"/>
        <v>0</v>
      </c>
      <c r="AA836" s="299"/>
      <c r="AB836" s="296">
        <v>0.74</v>
      </c>
      <c r="AC836" s="547">
        <f t="shared" si="216"/>
        <v>0</v>
      </c>
      <c r="AD836" s="499" t="s">
        <v>5851</v>
      </c>
      <c r="AE836" s="1023" t="s">
        <v>3588</v>
      </c>
      <c r="AF836" s="968" t="s">
        <v>3292</v>
      </c>
      <c r="AG836" s="969" t="s">
        <v>6557</v>
      </c>
    </row>
    <row r="837" spans="1:33" s="292" customFormat="1" ht="20.100000000000001" hidden="1" customHeight="1" thickBot="1">
      <c r="A837" s="290"/>
      <c r="B837" s="638"/>
      <c r="C837" s="301">
        <v>4562249293637</v>
      </c>
      <c r="D837" s="497"/>
      <c r="E837" s="302" t="s">
        <v>3292</v>
      </c>
      <c r="F837" s="302" t="s">
        <v>3593</v>
      </c>
      <c r="G837" s="497"/>
      <c r="H837" s="259" t="s">
        <v>3945</v>
      </c>
      <c r="I837" s="259" t="s">
        <v>3323</v>
      </c>
      <c r="J837" s="343" t="s">
        <v>3599</v>
      </c>
      <c r="K837" s="259" t="s">
        <v>205</v>
      </c>
      <c r="L837" s="306" t="s">
        <v>3455</v>
      </c>
      <c r="M837" s="296">
        <v>6</v>
      </c>
      <c r="N837" s="296"/>
      <c r="O837" s="386"/>
      <c r="P837" s="520">
        <v>2338</v>
      </c>
      <c r="Q837" s="520">
        <f t="shared" si="236"/>
        <v>0</v>
      </c>
      <c r="R837" s="298">
        <v>1806</v>
      </c>
      <c r="S837" s="388">
        <f>O837*R837</f>
        <v>0</v>
      </c>
      <c r="T837" s="388">
        <f>Q837-S837</f>
        <v>0</v>
      </c>
      <c r="U837" s="389" t="e">
        <f>T837/Q837</f>
        <v>#DIV/0!</v>
      </c>
      <c r="V837" s="299">
        <f>ROUND(0.24*0.16*0.24,3)</f>
        <v>8.9999999999999993E-3</v>
      </c>
      <c r="W837" s="299">
        <v>4.5999999999999996</v>
      </c>
      <c r="X837" s="554">
        <f t="shared" si="235"/>
        <v>0</v>
      </c>
      <c r="Y837" s="299">
        <f t="shared" si="230"/>
        <v>0</v>
      </c>
      <c r="Z837" s="299">
        <f t="shared" si="231"/>
        <v>0</v>
      </c>
      <c r="AA837" s="299"/>
      <c r="AB837" s="385">
        <v>0.74</v>
      </c>
      <c r="AC837" s="530">
        <f t="shared" si="216"/>
        <v>0</v>
      </c>
      <c r="AD837" s="499" t="s">
        <v>5851</v>
      </c>
      <c r="AE837" s="506" t="s">
        <v>3588</v>
      </c>
      <c r="AF837" s="506" t="s">
        <v>3292</v>
      </c>
      <c r="AG837" s="506" t="s">
        <v>3409</v>
      </c>
    </row>
    <row r="838" spans="1:33" s="292" customFormat="1" ht="20.100000000000001" hidden="1" customHeight="1" thickBot="1">
      <c r="A838" s="290"/>
      <c r="B838" s="638"/>
      <c r="C838" s="224">
        <v>4562249294689</v>
      </c>
      <c r="D838" s="305"/>
      <c r="E838" s="290" t="s">
        <v>3292</v>
      </c>
      <c r="F838" s="302" t="s">
        <v>3594</v>
      </c>
      <c r="G838" s="497"/>
      <c r="H838" s="259" t="s">
        <v>3946</v>
      </c>
      <c r="I838" s="259" t="s">
        <v>3325</v>
      </c>
      <c r="J838" s="343" t="s">
        <v>3600</v>
      </c>
      <c r="K838" s="259" t="s">
        <v>5852</v>
      </c>
      <c r="L838" s="306" t="s">
        <v>3453</v>
      </c>
      <c r="M838" s="296">
        <v>24</v>
      </c>
      <c r="N838" s="296"/>
      <c r="O838" s="386"/>
      <c r="P838" s="520">
        <v>1406</v>
      </c>
      <c r="Q838" s="520">
        <f t="shared" si="236"/>
        <v>0</v>
      </c>
      <c r="R838" s="298">
        <v>1125</v>
      </c>
      <c r="S838" s="388">
        <f t="shared" si="232"/>
        <v>0</v>
      </c>
      <c r="T838" s="388">
        <f t="shared" si="233"/>
        <v>0</v>
      </c>
      <c r="U838" s="389" t="e">
        <f t="shared" si="234"/>
        <v>#DIV/0!</v>
      </c>
      <c r="V838" s="770">
        <f>ROUND(0.2*0.34*0.15,3)</f>
        <v>0.01</v>
      </c>
      <c r="W838" s="784">
        <v>3.1</v>
      </c>
      <c r="X838" s="784">
        <f t="shared" si="235"/>
        <v>0</v>
      </c>
      <c r="Y838" s="299">
        <f t="shared" si="230"/>
        <v>0</v>
      </c>
      <c r="Z838" s="299">
        <f t="shared" si="231"/>
        <v>0</v>
      </c>
      <c r="AA838" s="299"/>
      <c r="AB838" s="385">
        <v>0.121</v>
      </c>
      <c r="AC838" s="530">
        <f t="shared" si="216"/>
        <v>0</v>
      </c>
      <c r="AD838" s="499" t="s">
        <v>5853</v>
      </c>
      <c r="AE838" s="506" t="s">
        <v>3589</v>
      </c>
      <c r="AF838" s="506" t="s">
        <v>3292</v>
      </c>
      <c r="AG838" s="506" t="s">
        <v>3409</v>
      </c>
    </row>
    <row r="839" spans="1:33" s="292" customFormat="1" ht="20.100000000000001" hidden="1" customHeight="1" thickBot="1">
      <c r="A839" s="290"/>
      <c r="B839" s="638"/>
      <c r="C839" s="301">
        <v>4562249294689</v>
      </c>
      <c r="D839" s="497"/>
      <c r="E839" s="302" t="s">
        <v>3292</v>
      </c>
      <c r="F839" s="302" t="s">
        <v>3594</v>
      </c>
      <c r="G839" s="497"/>
      <c r="H839" s="259" t="s">
        <v>3946</v>
      </c>
      <c r="I839" s="259" t="s">
        <v>3325</v>
      </c>
      <c r="J839" s="343" t="s">
        <v>3326</v>
      </c>
      <c r="K839" s="259" t="s">
        <v>5852</v>
      </c>
      <c r="L839" s="306" t="s">
        <v>3455</v>
      </c>
      <c r="M839" s="296">
        <v>24</v>
      </c>
      <c r="N839" s="296"/>
      <c r="O839" s="386"/>
      <c r="P839" s="520">
        <v>1360</v>
      </c>
      <c r="Q839" s="520">
        <f t="shared" si="236"/>
        <v>0</v>
      </c>
      <c r="R839" s="298">
        <v>1155</v>
      </c>
      <c r="S839" s="388">
        <f>O839*R839</f>
        <v>0</v>
      </c>
      <c r="T839" s="388">
        <f>Q839-S839</f>
        <v>0</v>
      </c>
      <c r="U839" s="389" t="e">
        <f>T839/Q839</f>
        <v>#DIV/0!</v>
      </c>
      <c r="V839" s="770">
        <f>ROUND(0.2*0.34*0.15,3)</f>
        <v>0.01</v>
      </c>
      <c r="W839" s="299">
        <v>3.1</v>
      </c>
      <c r="X839" s="554">
        <f t="shared" si="235"/>
        <v>0</v>
      </c>
      <c r="Y839" s="299">
        <f t="shared" si="230"/>
        <v>0</v>
      </c>
      <c r="Z839" s="299">
        <f t="shared" si="231"/>
        <v>0</v>
      </c>
      <c r="AA839" s="299"/>
      <c r="AB839" s="296">
        <v>0.121</v>
      </c>
      <c r="AC839" s="547">
        <f t="shared" si="216"/>
        <v>0</v>
      </c>
      <c r="AD839" s="499" t="s">
        <v>5853</v>
      </c>
      <c r="AE839" s="506"/>
      <c r="AF839" s="506"/>
      <c r="AG839" s="506"/>
    </row>
    <row r="840" spans="1:33" s="292" customFormat="1" ht="20.100000000000001" hidden="1" customHeight="1" thickBot="1">
      <c r="A840" s="290"/>
      <c r="B840" s="638"/>
      <c r="C840" s="301">
        <v>4562249294672</v>
      </c>
      <c r="D840" s="497"/>
      <c r="E840" s="302" t="s">
        <v>3292</v>
      </c>
      <c r="F840" s="302" t="s">
        <v>3595</v>
      </c>
      <c r="G840" s="497"/>
      <c r="H840" s="259" t="s">
        <v>3947</v>
      </c>
      <c r="I840" s="259" t="s">
        <v>3327</v>
      </c>
      <c r="J840" s="343" t="s">
        <v>3328</v>
      </c>
      <c r="K840" s="259" t="s">
        <v>493</v>
      </c>
      <c r="L840" s="306" t="s">
        <v>3453</v>
      </c>
      <c r="M840" s="296">
        <v>12</v>
      </c>
      <c r="N840" s="296"/>
      <c r="O840" s="386"/>
      <c r="P840" s="520">
        <v>1956</v>
      </c>
      <c r="Q840" s="520">
        <f t="shared" si="236"/>
        <v>0</v>
      </c>
      <c r="R840" s="298">
        <v>1620</v>
      </c>
      <c r="S840" s="388">
        <f t="shared" si="232"/>
        <v>0</v>
      </c>
      <c r="T840" s="388">
        <f t="shared" si="233"/>
        <v>0</v>
      </c>
      <c r="U840" s="389" t="e">
        <f t="shared" si="234"/>
        <v>#DIV/0!</v>
      </c>
      <c r="V840" s="770">
        <f>ROUND(0.2*0.33*0.22,3)</f>
        <v>1.4999999999999999E-2</v>
      </c>
      <c r="W840" s="299">
        <v>2.2000000000000002</v>
      </c>
      <c r="X840" s="554">
        <f t="shared" si="235"/>
        <v>0</v>
      </c>
      <c r="Y840" s="299">
        <f t="shared" si="230"/>
        <v>0</v>
      </c>
      <c r="Z840" s="299">
        <f t="shared" si="231"/>
        <v>0</v>
      </c>
      <c r="AA840" s="299"/>
      <c r="AB840" s="296">
        <v>0.65600000000000003</v>
      </c>
      <c r="AC840" s="547">
        <f t="shared" si="216"/>
        <v>0</v>
      </c>
      <c r="AD840" s="499" t="s">
        <v>5854</v>
      </c>
      <c r="AE840" s="1024" t="s">
        <v>6646</v>
      </c>
      <c r="AF840" s="996" t="s">
        <v>3292</v>
      </c>
      <c r="AG840" s="995" t="s">
        <v>3409</v>
      </c>
    </row>
    <row r="841" spans="1:33" s="292" customFormat="1" ht="20.100000000000001" hidden="1" customHeight="1" thickBot="1">
      <c r="A841" s="290"/>
      <c r="B841" s="638"/>
      <c r="C841" s="301">
        <v>4562249294672</v>
      </c>
      <c r="D841" s="497"/>
      <c r="E841" s="302" t="s">
        <v>3292</v>
      </c>
      <c r="F841" s="302" t="s">
        <v>3595</v>
      </c>
      <c r="G841" s="497"/>
      <c r="H841" s="259" t="s">
        <v>3947</v>
      </c>
      <c r="I841" s="259" t="s">
        <v>3327</v>
      </c>
      <c r="J841" s="343" t="s">
        <v>3601</v>
      </c>
      <c r="K841" s="259" t="s">
        <v>493</v>
      </c>
      <c r="L841" s="306" t="s">
        <v>3455</v>
      </c>
      <c r="M841" s="296">
        <v>12</v>
      </c>
      <c r="N841" s="296"/>
      <c r="O841" s="386"/>
      <c r="P841" s="558">
        <v>1956</v>
      </c>
      <c r="Q841" s="520">
        <f t="shared" si="236"/>
        <v>0</v>
      </c>
      <c r="R841" s="298">
        <v>1512</v>
      </c>
      <c r="S841" s="388">
        <f t="shared" ref="S841:S849" si="237">O841*R841</f>
        <v>0</v>
      </c>
      <c r="T841" s="388">
        <f t="shared" ref="T841:T849" si="238">Q841-S841</f>
        <v>0</v>
      </c>
      <c r="U841" s="389" t="e">
        <f>T841/Q841</f>
        <v>#DIV/0!</v>
      </c>
      <c r="V841" s="770">
        <f>ROUND(0.2*0.33*0.22,3)</f>
        <v>1.4999999999999999E-2</v>
      </c>
      <c r="W841" s="299">
        <v>2.2000000000000002</v>
      </c>
      <c r="X841" s="554">
        <f t="shared" si="235"/>
        <v>0</v>
      </c>
      <c r="Y841" s="299">
        <f t="shared" si="230"/>
        <v>0</v>
      </c>
      <c r="Z841" s="299">
        <f t="shared" si="231"/>
        <v>0</v>
      </c>
      <c r="AA841" s="299"/>
      <c r="AB841" s="385">
        <v>0.65600000000000003</v>
      </c>
      <c r="AC841" s="530">
        <f t="shared" si="216"/>
        <v>0</v>
      </c>
      <c r="AD841" s="499" t="s">
        <v>5854</v>
      </c>
      <c r="AE841" s="506" t="s">
        <v>3590</v>
      </c>
      <c r="AF841" s="506" t="s">
        <v>3292</v>
      </c>
      <c r="AG841" s="506" t="s">
        <v>3409</v>
      </c>
    </row>
    <row r="842" spans="1:33" s="292" customFormat="1" ht="20.100000000000001" hidden="1" customHeight="1" thickBot="1">
      <c r="A842" s="290"/>
      <c r="B842" s="638"/>
      <c r="C842" s="301"/>
      <c r="D842" s="497"/>
      <c r="E842" s="302" t="s">
        <v>3292</v>
      </c>
      <c r="F842" s="692" t="s">
        <v>3667</v>
      </c>
      <c r="G842" s="497"/>
      <c r="H842" s="259" t="s">
        <v>5855</v>
      </c>
      <c r="I842" s="677" t="s">
        <v>4024</v>
      </c>
      <c r="J842" s="677" t="s">
        <v>3670</v>
      </c>
      <c r="K842" s="259" t="s">
        <v>3955</v>
      </c>
      <c r="L842" s="306"/>
      <c r="M842" s="296"/>
      <c r="N842" s="296"/>
      <c r="O842" s="386"/>
      <c r="P842" s="558">
        <v>588</v>
      </c>
      <c r="Q842" s="520">
        <f t="shared" si="236"/>
        <v>0</v>
      </c>
      <c r="R842" s="298">
        <v>500</v>
      </c>
      <c r="S842" s="388">
        <f t="shared" si="237"/>
        <v>0</v>
      </c>
      <c r="T842" s="388">
        <f t="shared" si="238"/>
        <v>0</v>
      </c>
      <c r="U842" s="389" t="e">
        <f>T842/Q842</f>
        <v>#DIV/0!</v>
      </c>
      <c r="V842" s="770">
        <f>ROUND(0.2*0.33*0.22,3)</f>
        <v>1.4999999999999999E-2</v>
      </c>
      <c r="W842" s="299">
        <v>2.2000000000000002</v>
      </c>
      <c r="X842" s="554" t="e">
        <f>O842/M842</f>
        <v>#DIV/0!</v>
      </c>
      <c r="Y842" s="299" t="e">
        <f>V842*X842</f>
        <v>#DIV/0!</v>
      </c>
      <c r="Z842" s="299" t="e">
        <f>W842*X842</f>
        <v>#DIV/0!</v>
      </c>
      <c r="AA842" s="299"/>
      <c r="AB842" s="385">
        <v>0.03</v>
      </c>
      <c r="AC842" s="530">
        <f t="shared" si="216"/>
        <v>0</v>
      </c>
      <c r="AD842" s="499"/>
      <c r="AE842" s="506" t="s">
        <v>3663</v>
      </c>
      <c r="AF842" s="506" t="s">
        <v>3292</v>
      </c>
      <c r="AG842" s="506" t="s">
        <v>3409</v>
      </c>
    </row>
    <row r="843" spans="1:33" s="292" customFormat="1" ht="20.100000000000001" hidden="1" customHeight="1" thickBot="1">
      <c r="A843" s="290"/>
      <c r="B843" s="638"/>
      <c r="C843" s="301">
        <v>4953162014216</v>
      </c>
      <c r="D843" s="497"/>
      <c r="E843" s="302" t="s">
        <v>3293</v>
      </c>
      <c r="F843" s="302" t="s">
        <v>3596</v>
      </c>
      <c r="G843" s="497"/>
      <c r="H843" s="259" t="s">
        <v>3948</v>
      </c>
      <c r="I843" s="259" t="s">
        <v>3317</v>
      </c>
      <c r="J843" s="343" t="s">
        <v>3602</v>
      </c>
      <c r="K843" s="259" t="s">
        <v>202</v>
      </c>
      <c r="L843" s="306"/>
      <c r="M843" s="296">
        <v>24</v>
      </c>
      <c r="N843" s="296"/>
      <c r="O843" s="386"/>
      <c r="P843" s="558">
        <v>2272</v>
      </c>
      <c r="Q843" s="520">
        <f t="shared" ref="Q843:Q872" si="239">O843*P843</f>
        <v>0</v>
      </c>
      <c r="R843" s="298">
        <v>1932</v>
      </c>
      <c r="S843" s="388">
        <f t="shared" si="237"/>
        <v>0</v>
      </c>
      <c r="T843" s="388">
        <f t="shared" si="238"/>
        <v>0</v>
      </c>
      <c r="U843" s="389" t="e">
        <f t="shared" ref="U843:U861" si="240">T843/Q843</f>
        <v>#DIV/0!</v>
      </c>
      <c r="V843" s="770">
        <f>ROUND(0.405*0.285*0.185,3)</f>
        <v>2.1000000000000001E-2</v>
      </c>
      <c r="W843" s="299">
        <v>9.3000000000000007</v>
      </c>
      <c r="X843" s="554">
        <f t="shared" si="235"/>
        <v>0</v>
      </c>
      <c r="Y843" s="299">
        <f>V843*X843</f>
        <v>0</v>
      </c>
      <c r="Z843" s="299">
        <f t="shared" si="231"/>
        <v>0</v>
      </c>
      <c r="AA843" s="299"/>
      <c r="AB843" s="385">
        <v>0.374</v>
      </c>
      <c r="AC843" s="385">
        <f>ROUND(O843*AB843,3)</f>
        <v>0</v>
      </c>
      <c r="AD843" s="499" t="s">
        <v>5856</v>
      </c>
      <c r="AE843" s="506" t="s">
        <v>3591</v>
      </c>
      <c r="AF843" s="506" t="s">
        <v>3410</v>
      </c>
      <c r="AG843" s="506" t="s">
        <v>3485</v>
      </c>
    </row>
    <row r="844" spans="1:33" s="292" customFormat="1" ht="20.100000000000001" hidden="1" customHeight="1" thickBot="1">
      <c r="A844" s="290"/>
      <c r="B844" s="638"/>
      <c r="C844" s="301">
        <v>4953162013615</v>
      </c>
      <c r="D844" s="497"/>
      <c r="E844" s="302" t="s">
        <v>3293</v>
      </c>
      <c r="F844" s="302" t="s">
        <v>3597</v>
      </c>
      <c r="G844" s="497"/>
      <c r="H844" s="259" t="s">
        <v>5857</v>
      </c>
      <c r="I844" s="259" t="s">
        <v>3317</v>
      </c>
      <c r="J844" s="343" t="s">
        <v>3603</v>
      </c>
      <c r="K844" s="259" t="s">
        <v>202</v>
      </c>
      <c r="L844" s="306"/>
      <c r="M844" s="296">
        <v>12</v>
      </c>
      <c r="N844" s="296"/>
      <c r="O844" s="386"/>
      <c r="P844" s="558">
        <v>5831</v>
      </c>
      <c r="Q844" s="520">
        <f t="shared" si="239"/>
        <v>0</v>
      </c>
      <c r="R844" s="298">
        <v>4956</v>
      </c>
      <c r="S844" s="388">
        <f t="shared" si="237"/>
        <v>0</v>
      </c>
      <c r="T844" s="388">
        <f t="shared" si="238"/>
        <v>0</v>
      </c>
      <c r="U844" s="389" t="e">
        <f t="shared" si="240"/>
        <v>#DIV/0!</v>
      </c>
      <c r="V844" s="770">
        <f>ROUND(0.375*0.29*0.275,3)</f>
        <v>0.03</v>
      </c>
      <c r="W844" s="299">
        <v>14.2</v>
      </c>
      <c r="X844" s="554">
        <f t="shared" ref="X844:X851" si="241">O844/M844</f>
        <v>0</v>
      </c>
      <c r="Y844" s="299">
        <f t="shared" si="230"/>
        <v>0</v>
      </c>
      <c r="Z844" s="299">
        <f t="shared" si="231"/>
        <v>0</v>
      </c>
      <c r="AA844" s="299"/>
      <c r="AB844" s="385">
        <v>1.1299999999999999</v>
      </c>
      <c r="AC844" s="385">
        <f t="shared" ref="AC844:AC850" si="242">ROUND(O844*AB844,3)</f>
        <v>0</v>
      </c>
      <c r="AD844" s="499" t="s">
        <v>5856</v>
      </c>
      <c r="AE844" s="506" t="s">
        <v>3591</v>
      </c>
      <c r="AF844" s="506" t="s">
        <v>3410</v>
      </c>
      <c r="AG844" s="506" t="s">
        <v>3411</v>
      </c>
    </row>
    <row r="845" spans="1:33" s="292" customFormat="1" ht="20.100000000000001" hidden="1" customHeight="1" thickBot="1">
      <c r="A845" s="290"/>
      <c r="B845" s="638"/>
      <c r="C845" s="301">
        <v>4953162014186</v>
      </c>
      <c r="D845" s="497"/>
      <c r="E845" s="302" t="s">
        <v>3293</v>
      </c>
      <c r="F845" s="302" t="s">
        <v>3689</v>
      </c>
      <c r="G845" s="497"/>
      <c r="H845" s="259" t="s">
        <v>3949</v>
      </c>
      <c r="I845" s="259" t="s">
        <v>3482</v>
      </c>
      <c r="J845" s="343" t="s">
        <v>3481</v>
      </c>
      <c r="K845" s="259" t="s">
        <v>628</v>
      </c>
      <c r="L845" s="306"/>
      <c r="M845" s="296">
        <v>24</v>
      </c>
      <c r="N845" s="296"/>
      <c r="O845" s="386"/>
      <c r="P845" s="558">
        <v>2272</v>
      </c>
      <c r="Q845" s="520">
        <f t="shared" si="239"/>
        <v>0</v>
      </c>
      <c r="R845" s="298">
        <v>1932</v>
      </c>
      <c r="S845" s="388">
        <f t="shared" si="237"/>
        <v>0</v>
      </c>
      <c r="T845" s="388">
        <f t="shared" si="238"/>
        <v>0</v>
      </c>
      <c r="U845" s="389" t="e">
        <f>T845/Q845</f>
        <v>#DIV/0!</v>
      </c>
      <c r="V845" s="299">
        <f>ROUND(0.405*0.285*0.185,3)</f>
        <v>2.1000000000000001E-2</v>
      </c>
      <c r="W845" s="299">
        <v>9.4</v>
      </c>
      <c r="X845" s="554">
        <f>O845/M845</f>
        <v>0</v>
      </c>
      <c r="Y845" s="299">
        <f t="shared" si="230"/>
        <v>0</v>
      </c>
      <c r="Z845" s="299">
        <f t="shared" si="231"/>
        <v>0</v>
      </c>
      <c r="AA845" s="299"/>
      <c r="AB845" s="296">
        <v>0.374</v>
      </c>
      <c r="AC845" s="523">
        <f t="shared" si="242"/>
        <v>0</v>
      </c>
      <c r="AD845" s="499" t="s">
        <v>3735</v>
      </c>
      <c r="AE845" s="506" t="s">
        <v>3664</v>
      </c>
      <c r="AF845" s="506" t="s">
        <v>3410</v>
      </c>
      <c r="AG845" s="506" t="s">
        <v>3411</v>
      </c>
    </row>
    <row r="846" spans="1:33" s="292" customFormat="1" ht="20.100000000000001" hidden="1" customHeight="1" thickBot="1">
      <c r="A846" s="290"/>
      <c r="B846" s="638"/>
      <c r="C846" s="301"/>
      <c r="D846" s="497"/>
      <c r="E846" s="302" t="s">
        <v>3293</v>
      </c>
      <c r="F846" s="302"/>
      <c r="G846" s="497"/>
      <c r="H846" s="259" t="s">
        <v>5858</v>
      </c>
      <c r="I846" s="259" t="s">
        <v>3886</v>
      </c>
      <c r="J846" s="343" t="s">
        <v>3603</v>
      </c>
      <c r="K846" s="259" t="s">
        <v>202</v>
      </c>
      <c r="L846" s="306"/>
      <c r="M846" s="296"/>
      <c r="N846" s="296"/>
      <c r="O846" s="386"/>
      <c r="P846" s="558">
        <v>300</v>
      </c>
      <c r="Q846" s="520">
        <f t="shared" si="239"/>
        <v>0</v>
      </c>
      <c r="R846" s="298">
        <v>255</v>
      </c>
      <c r="S846" s="388">
        <f t="shared" si="237"/>
        <v>0</v>
      </c>
      <c r="T846" s="388">
        <f t="shared" si="238"/>
        <v>0</v>
      </c>
      <c r="U846" s="389" t="e">
        <f>T846/Q846</f>
        <v>#DIV/0!</v>
      </c>
      <c r="V846" s="299"/>
      <c r="W846" s="299"/>
      <c r="X846" s="554"/>
      <c r="Y846" s="299"/>
      <c r="Z846" s="299"/>
      <c r="AA846" s="299"/>
      <c r="AB846" s="296">
        <v>0.04</v>
      </c>
      <c r="AC846" s="523">
        <f t="shared" si="242"/>
        <v>0</v>
      </c>
      <c r="AD846" s="499" t="str">
        <f>AD843</f>
        <v>水、スルホコハク酸ラウレス２Ｎａ、コカミドＤＥＡ、ココアンホ酢酸Ｎａ、ＢＧ、ステアリン酸ＰＥＧ－１５０、ジオレイン酸ＰＥＧ－１２０メチルグルコース、ヘマチン、乳酸桿菌／ダイズ種子発酵エキス液、海塩、カミツレ花エキス、センブリエキス、サンショウ果皮エキス、ヒキオコシ葉／茎エキス、セージ葉エキス、プラセンタエキス、加水分解シルク、加水分解コラーゲン、ヒドロキシプロピルキトサン、ホホバ種子油、ミンク油、グリチルリチン酸２Ｋ、マヨラナ葉エキス、カンゾウ葉エキス、ビワ葉エキス、ココイルグルタミン酸ＴＥＡ、シクロペンタシロキサン、クエン酸、ポリクオタニウム－１０、ピリチオン亜鉛、ＰＥＧ－２０ソルビタンココエート、エチルヘキシルグリセリン、エタノール、エチルパラベン、メチルパラベン、ブチルパラベン、フェノキシエタノール</v>
      </c>
      <c r="AE846" s="506" t="str">
        <f>AE843</f>
        <v xml:space="preserve">ЕАЭС N RU Д-JP.РА04.В.17971/24  от 07.05.2024 г действует до 06.05.2029 </v>
      </c>
      <c r="AF846" s="506" t="str">
        <f>AF843</f>
        <v>REY BEAUTY STUDIO</v>
      </c>
      <c r="AG846" s="506" t="str">
        <f>AG843</f>
        <v>PERSONAL COSMEDIC Co.,Ltd.</v>
      </c>
    </row>
    <row r="847" spans="1:33" s="292" customFormat="1" ht="20.100000000000001" hidden="1" customHeight="1" thickBot="1">
      <c r="A847" s="290"/>
      <c r="B847" s="638"/>
      <c r="C847" s="224"/>
      <c r="D847" s="305"/>
      <c r="E847" s="290" t="s">
        <v>3293</v>
      </c>
      <c r="F847" s="302"/>
      <c r="G847" s="497"/>
      <c r="H847" s="259" t="s">
        <v>5859</v>
      </c>
      <c r="I847" s="259" t="s">
        <v>3887</v>
      </c>
      <c r="J847" s="343" t="s">
        <v>3888</v>
      </c>
      <c r="K847" s="259" t="s">
        <v>628</v>
      </c>
      <c r="L847" s="306"/>
      <c r="M847" s="296"/>
      <c r="N847" s="296"/>
      <c r="O847" s="386"/>
      <c r="P847" s="558">
        <v>228</v>
      </c>
      <c r="Q847" s="520">
        <f t="shared" si="239"/>
        <v>0</v>
      </c>
      <c r="R847" s="298">
        <v>194</v>
      </c>
      <c r="S847" s="388">
        <f t="shared" si="237"/>
        <v>0</v>
      </c>
      <c r="T847" s="388">
        <f t="shared" si="238"/>
        <v>0</v>
      </c>
      <c r="U847" s="389" t="e">
        <f>T847/Q847</f>
        <v>#DIV/0!</v>
      </c>
      <c r="V847" s="299"/>
      <c r="W847" s="299"/>
      <c r="X847" s="554"/>
      <c r="Y847" s="299"/>
      <c r="Z847" s="299"/>
      <c r="AA847" s="299"/>
      <c r="AB847" s="296">
        <v>2.7E-2</v>
      </c>
      <c r="AC847" s="523">
        <f t="shared" si="242"/>
        <v>0</v>
      </c>
      <c r="AD847" s="499" t="str">
        <f>AD845</f>
        <v>水,ステアリルアルコール,グリセリン,ミネラルオイル,ジメチコン,シクロペンタシロキサン,セタノール,ステアルトリモニウムクロリド,乳酸桿菌／ダイズ種子発酵エキス液,海塩,カミツレ花エキス,センブリエキス,サンショウ果皮エキス,ヒキオコシ葉／茎エキス,セージ葉エキス,加水分解シルク,加水分解コラーゲン,ヒドロキシプロピルキトサン,ホホバ種子油,ミンク油,グリチルリチン酸２ｋ,加水分解ダイズタンパク,スクワラン,ｐｃａ－ｎａ,ベタイン,（加水分解シルク／ｐｇプロピルメチルシランジオール）クロスポリマー,クラドシホンノバエカレドニアエ多糖体,グリシン亜鉛,ベヘントリモニウムクロリド,（クロロフィリン／銅）複合体,ポリクオタニウム－５２,ｐｅｇ－３２,ステアリン酸グリセリル,ステアリン酸グリセリル（ｓｅ）,ステアリン酸ｐｅｇ－１０,ペンチレングリコール,メチルパラベン,エチルパラベン,ブチルパラベン,エタノール,フェノキシエタノール</v>
      </c>
      <c r="AE847" s="506" t="str">
        <f>AE845</f>
        <v>Письмо</v>
      </c>
      <c r="AF847" s="506" t="str">
        <f>AF845</f>
        <v>REY BEAUTY STUDIO</v>
      </c>
      <c r="AG847" s="506" t="str">
        <f>AG845</f>
        <v>PERSONAL COSMEDIC Co.,Ltd.</v>
      </c>
    </row>
    <row r="848" spans="1:33" s="292" customFormat="1" ht="18.75" hidden="1" customHeight="1" thickBot="1">
      <c r="A848" s="290"/>
      <c r="B848" s="638"/>
      <c r="C848" s="301"/>
      <c r="D848" s="497"/>
      <c r="E848" s="302" t="s">
        <v>3293</v>
      </c>
      <c r="F848" s="302"/>
      <c r="G848" s="497"/>
      <c r="H848" s="259" t="s">
        <v>5860</v>
      </c>
      <c r="I848" s="259"/>
      <c r="J848" s="343"/>
      <c r="K848" s="306" t="s">
        <v>3750</v>
      </c>
      <c r="L848" s="306"/>
      <c r="M848" s="296"/>
      <c r="N848" s="296"/>
      <c r="O848" s="386"/>
      <c r="P848" s="520">
        <v>3169</v>
      </c>
      <c r="Q848" s="520">
        <f t="shared" si="239"/>
        <v>0</v>
      </c>
      <c r="R848" s="545">
        <v>2694</v>
      </c>
      <c r="S848" s="520">
        <f t="shared" si="237"/>
        <v>0</v>
      </c>
      <c r="T848" s="520">
        <f t="shared" si="238"/>
        <v>0</v>
      </c>
      <c r="U848" s="559" t="e">
        <f>T848/Q848</f>
        <v>#DIV/0!</v>
      </c>
      <c r="V848" s="299"/>
      <c r="W848" s="299"/>
      <c r="X848" s="554"/>
      <c r="Y848" s="299"/>
      <c r="Z848" s="299"/>
      <c r="AA848" s="299"/>
      <c r="AB848" s="296"/>
      <c r="AC848" s="523">
        <f t="shared" si="242"/>
        <v>0</v>
      </c>
      <c r="AD848" s="499"/>
      <c r="AE848" s="506"/>
      <c r="AF848" s="506" t="str">
        <f>AF846</f>
        <v>REY BEAUTY STUDIO</v>
      </c>
      <c r="AG848" s="506" t="str">
        <f>AG846</f>
        <v>PERSONAL COSMEDIC Co.,Ltd.</v>
      </c>
    </row>
    <row r="849" spans="1:33" s="292" customFormat="1" ht="20.100000000000001" hidden="1" customHeight="1" thickBot="1">
      <c r="A849" s="290"/>
      <c r="B849" s="638"/>
      <c r="C849" s="301">
        <v>4573259170993</v>
      </c>
      <c r="D849" s="497"/>
      <c r="E849" s="302" t="s">
        <v>3484</v>
      </c>
      <c r="F849" s="302" t="s">
        <v>3671</v>
      </c>
      <c r="G849" s="497"/>
      <c r="H849" s="259" t="s">
        <v>3462</v>
      </c>
      <c r="I849" s="259" t="s">
        <v>3787</v>
      </c>
      <c r="J849" s="343" t="s">
        <v>3802</v>
      </c>
      <c r="K849" s="306" t="s">
        <v>674</v>
      </c>
      <c r="L849" s="306"/>
      <c r="M849" s="296">
        <v>36</v>
      </c>
      <c r="N849" s="296"/>
      <c r="O849" s="386">
        <v>72</v>
      </c>
      <c r="P849" s="558">
        <v>1676</v>
      </c>
      <c r="Q849" s="520">
        <f>O849*P849</f>
        <v>120672</v>
      </c>
      <c r="R849" s="298">
        <v>1375</v>
      </c>
      <c r="S849" s="388">
        <f t="shared" si="237"/>
        <v>99000</v>
      </c>
      <c r="T849" s="388">
        <f t="shared" si="238"/>
        <v>21672</v>
      </c>
      <c r="U849" s="389">
        <f>T849/Q849</f>
        <v>0.17959427207637232</v>
      </c>
      <c r="V849" s="299">
        <f>ROUND(0.223*0.432*0.394,3)</f>
        <v>3.7999999999999999E-2</v>
      </c>
      <c r="W849" s="784">
        <v>8.4</v>
      </c>
      <c r="X849" s="784">
        <f t="shared" si="241"/>
        <v>2</v>
      </c>
      <c r="Y849" s="299">
        <f t="shared" ref="Y849:Y880" si="243">V849*X849</f>
        <v>7.5999999999999998E-2</v>
      </c>
      <c r="Z849" s="299">
        <f t="shared" ref="Z849:Z880" si="244">W849*X849</f>
        <v>16.8</v>
      </c>
      <c r="AA849" s="299" t="s">
        <v>5861</v>
      </c>
      <c r="AB849" s="296">
        <v>0.19400000000000001</v>
      </c>
      <c r="AC849" s="523">
        <f t="shared" si="242"/>
        <v>13.968</v>
      </c>
      <c r="AD849" s="499" t="s">
        <v>5862</v>
      </c>
      <c r="AE849" s="489" t="s">
        <v>3826</v>
      </c>
      <c r="AF849" s="506" t="s">
        <v>3683</v>
      </c>
      <c r="AG849" s="489" t="s">
        <v>4586</v>
      </c>
    </row>
    <row r="850" spans="1:33" s="292" customFormat="1" ht="20.100000000000001" hidden="1" customHeight="1" thickBot="1">
      <c r="A850" s="290"/>
      <c r="B850" s="638"/>
      <c r="C850" s="301">
        <v>4580504130039</v>
      </c>
      <c r="D850" s="497"/>
      <c r="E850" s="302" t="s">
        <v>3484</v>
      </c>
      <c r="F850" s="302" t="s">
        <v>3672</v>
      </c>
      <c r="G850" s="497"/>
      <c r="H850" s="788" t="s">
        <v>3463</v>
      </c>
      <c r="I850" s="259" t="s">
        <v>3788</v>
      </c>
      <c r="J850" s="343" t="s">
        <v>3803</v>
      </c>
      <c r="K850" s="306" t="s">
        <v>674</v>
      </c>
      <c r="L850" s="306"/>
      <c r="M850" s="296">
        <v>36</v>
      </c>
      <c r="N850" s="296"/>
      <c r="O850" s="386"/>
      <c r="P850" s="558">
        <v>1676</v>
      </c>
      <c r="Q850" s="520">
        <f t="shared" si="239"/>
        <v>0</v>
      </c>
      <c r="R850" s="298">
        <v>1375</v>
      </c>
      <c r="S850" s="388">
        <f t="shared" ref="S850:S874" si="245">O850*R850</f>
        <v>0</v>
      </c>
      <c r="T850" s="388">
        <f t="shared" ref="T850:T874" si="246">Q850-S850</f>
        <v>0</v>
      </c>
      <c r="U850" s="389" t="e">
        <f t="shared" si="240"/>
        <v>#DIV/0!</v>
      </c>
      <c r="V850" s="299">
        <f>ROUND(0.223*0.432*0.394,3)</f>
        <v>3.7999999999999999E-2</v>
      </c>
      <c r="W850" s="784">
        <v>8.4</v>
      </c>
      <c r="X850" s="784">
        <f t="shared" si="241"/>
        <v>0</v>
      </c>
      <c r="Y850" s="299">
        <f t="shared" si="243"/>
        <v>0</v>
      </c>
      <c r="Z850" s="299">
        <f t="shared" si="244"/>
        <v>0</v>
      </c>
      <c r="AA850" s="299" t="s">
        <v>5861</v>
      </c>
      <c r="AB850" s="296">
        <v>0.19400000000000001</v>
      </c>
      <c r="AC850" s="523">
        <f t="shared" si="242"/>
        <v>0</v>
      </c>
      <c r="AD850" s="499" t="s">
        <v>4302</v>
      </c>
      <c r="AE850" s="489" t="s">
        <v>3826</v>
      </c>
      <c r="AF850" s="506" t="s">
        <v>3683</v>
      </c>
      <c r="AG850" s="489" t="s">
        <v>3684</v>
      </c>
    </row>
    <row r="851" spans="1:33" s="292" customFormat="1" ht="20.100000000000001" hidden="1" customHeight="1" thickBot="1">
      <c r="A851" s="290"/>
      <c r="B851" s="638"/>
      <c r="C851" s="301">
        <v>4580504130107</v>
      </c>
      <c r="D851" s="497"/>
      <c r="E851" s="302" t="s">
        <v>3484</v>
      </c>
      <c r="F851" s="302" t="s">
        <v>3673</v>
      </c>
      <c r="G851" s="497"/>
      <c r="H851" s="259" t="s">
        <v>3464</v>
      </c>
      <c r="I851" s="259" t="s">
        <v>3789</v>
      </c>
      <c r="J851" s="343" t="s">
        <v>3804</v>
      </c>
      <c r="K851" s="306" t="s">
        <v>674</v>
      </c>
      <c r="L851" s="306"/>
      <c r="M851" s="296">
        <v>36</v>
      </c>
      <c r="N851" s="296"/>
      <c r="O851" s="386"/>
      <c r="P851" s="558">
        <v>1676</v>
      </c>
      <c r="Q851" s="520">
        <f t="shared" si="239"/>
        <v>0</v>
      </c>
      <c r="R851" s="298">
        <v>1375</v>
      </c>
      <c r="S851" s="388">
        <f t="shared" si="245"/>
        <v>0</v>
      </c>
      <c r="T851" s="388">
        <f t="shared" si="246"/>
        <v>0</v>
      </c>
      <c r="U851" s="389" t="e">
        <f t="shared" si="240"/>
        <v>#DIV/0!</v>
      </c>
      <c r="V851" s="299">
        <f>ROUND(0.223*0.432*0.394,3)</f>
        <v>3.7999999999999999E-2</v>
      </c>
      <c r="W851" s="784">
        <v>8.4</v>
      </c>
      <c r="X851" s="784">
        <f t="shared" si="241"/>
        <v>0</v>
      </c>
      <c r="Y851" s="299">
        <f t="shared" si="243"/>
        <v>0</v>
      </c>
      <c r="Z851" s="299">
        <f t="shared" si="244"/>
        <v>0</v>
      </c>
      <c r="AA851" s="299" t="s">
        <v>5861</v>
      </c>
      <c r="AB851" s="296">
        <v>0.19400000000000001</v>
      </c>
      <c r="AC851" s="523">
        <f t="shared" ref="AC851:AC872" si="247">ROUND(O851*AB851,3)</f>
        <v>0</v>
      </c>
      <c r="AD851" s="499" t="s">
        <v>4303</v>
      </c>
      <c r="AE851" s="489" t="s">
        <v>3826</v>
      </c>
      <c r="AF851" s="506" t="s">
        <v>3683</v>
      </c>
      <c r="AG851" s="489" t="s">
        <v>3684</v>
      </c>
    </row>
    <row r="852" spans="1:33" s="673" customFormat="1" ht="20.100000000000001" hidden="1" customHeight="1" thickBot="1">
      <c r="A852" s="622"/>
      <c r="B852" s="623"/>
      <c r="C852" s="936">
        <v>4580504130657</v>
      </c>
      <c r="D852" s="791"/>
      <c r="E852" s="790" t="s">
        <v>3484</v>
      </c>
      <c r="F852" s="790" t="s">
        <v>3674</v>
      </c>
      <c r="G852" s="791"/>
      <c r="H852" s="391" t="s">
        <v>6518</v>
      </c>
      <c r="I852" s="391" t="s">
        <v>3790</v>
      </c>
      <c r="J852" s="392" t="s">
        <v>3805</v>
      </c>
      <c r="K852" s="716" t="s">
        <v>3424</v>
      </c>
      <c r="L852" s="716"/>
      <c r="M852" s="627">
        <v>24</v>
      </c>
      <c r="N852" s="627"/>
      <c r="O852" s="937"/>
      <c r="P852" s="606">
        <v>3146</v>
      </c>
      <c r="Q852" s="606">
        <f t="shared" si="239"/>
        <v>0</v>
      </c>
      <c r="R852" s="607">
        <v>2674</v>
      </c>
      <c r="S852" s="606">
        <f t="shared" si="245"/>
        <v>0</v>
      </c>
      <c r="T852" s="606">
        <f t="shared" si="246"/>
        <v>0</v>
      </c>
      <c r="U852" s="608" t="e">
        <f t="shared" si="240"/>
        <v>#DIV/0!</v>
      </c>
      <c r="V852" s="628">
        <f>ROUND(0.238*0.294*0.391,3)</f>
        <v>2.7E-2</v>
      </c>
      <c r="W852" s="628">
        <v>7.8</v>
      </c>
      <c r="X852" s="792">
        <f t="shared" ref="X852:X917" si="248">O852/M852</f>
        <v>0</v>
      </c>
      <c r="Y852" s="628">
        <f t="shared" si="243"/>
        <v>0</v>
      </c>
      <c r="Z852" s="628">
        <f t="shared" si="244"/>
        <v>0</v>
      </c>
      <c r="AA852" s="628" t="s">
        <v>5863</v>
      </c>
      <c r="AB852" s="627">
        <v>0.31</v>
      </c>
      <c r="AC852" s="706">
        <f t="shared" si="247"/>
        <v>0</v>
      </c>
      <c r="AD852" s="672" t="s">
        <v>5864</v>
      </c>
      <c r="AE852" s="508" t="s">
        <v>3827</v>
      </c>
      <c r="AF852" s="793" t="s">
        <v>3683</v>
      </c>
      <c r="AG852" s="508" t="s">
        <v>3684</v>
      </c>
    </row>
    <row r="853" spans="1:33" s="292" customFormat="1" ht="20.100000000000001" hidden="1" customHeight="1" thickBot="1">
      <c r="A853" s="290"/>
      <c r="B853" s="638"/>
      <c r="C853" s="1089">
        <v>4580504132293</v>
      </c>
      <c r="D853" s="497"/>
      <c r="E853" s="302" t="s">
        <v>3484</v>
      </c>
      <c r="F853" s="302"/>
      <c r="G853" s="497"/>
      <c r="H853" s="1090" t="s">
        <v>6862</v>
      </c>
      <c r="I853" s="259" t="s">
        <v>3791</v>
      </c>
      <c r="J853" s="343" t="s">
        <v>3682</v>
      </c>
      <c r="K853" s="306" t="s">
        <v>49</v>
      </c>
      <c r="L853" s="306"/>
      <c r="M853" s="296">
        <v>24</v>
      </c>
      <c r="N853" s="296"/>
      <c r="O853" s="386">
        <v>48</v>
      </c>
      <c r="P853" s="558">
        <v>2976</v>
      </c>
      <c r="Q853" s="520">
        <f t="shared" si="239"/>
        <v>142848</v>
      </c>
      <c r="R853" s="298">
        <v>2530</v>
      </c>
      <c r="S853" s="388">
        <f t="shared" si="245"/>
        <v>121440</v>
      </c>
      <c r="T853" s="388">
        <f t="shared" si="246"/>
        <v>21408</v>
      </c>
      <c r="U853" s="389">
        <f t="shared" si="240"/>
        <v>0.14986559139784947</v>
      </c>
      <c r="V853" s="299">
        <f>ROUND(0.23*0.216*0.311,3)</f>
        <v>1.4999999999999999E-2</v>
      </c>
      <c r="W853" s="299">
        <v>8.5</v>
      </c>
      <c r="X853" s="554">
        <f t="shared" si="248"/>
        <v>2</v>
      </c>
      <c r="Y853" s="299">
        <f t="shared" si="243"/>
        <v>0.03</v>
      </c>
      <c r="Z853" s="299">
        <f t="shared" si="244"/>
        <v>17</v>
      </c>
      <c r="AA853" s="299" t="s">
        <v>5865</v>
      </c>
      <c r="AB853" s="296">
        <v>0.35</v>
      </c>
      <c r="AC853" s="523">
        <f t="shared" si="247"/>
        <v>16.8</v>
      </c>
      <c r="AD853" s="499" t="s">
        <v>5866</v>
      </c>
      <c r="AE853" s="489" t="s">
        <v>3828</v>
      </c>
      <c r="AF853" s="506" t="s">
        <v>3683</v>
      </c>
      <c r="AG853" s="489" t="s">
        <v>3684</v>
      </c>
    </row>
    <row r="854" spans="1:33" s="292" customFormat="1" ht="20.100000000000001" hidden="1" customHeight="1" thickBot="1">
      <c r="A854" s="290"/>
      <c r="B854" s="638"/>
      <c r="C854" s="1089">
        <v>4580504132316</v>
      </c>
      <c r="D854" s="497"/>
      <c r="E854" s="302" t="s">
        <v>3484</v>
      </c>
      <c r="F854" s="302"/>
      <c r="G854" s="497"/>
      <c r="H854" s="1090" t="s">
        <v>6863</v>
      </c>
      <c r="I854" s="259" t="s">
        <v>3792</v>
      </c>
      <c r="J854" s="343" t="s">
        <v>3806</v>
      </c>
      <c r="K854" s="306" t="s">
        <v>57</v>
      </c>
      <c r="L854" s="306"/>
      <c r="M854" s="296">
        <v>24</v>
      </c>
      <c r="N854" s="296"/>
      <c r="O854" s="386">
        <v>48</v>
      </c>
      <c r="P854" s="558">
        <v>3106</v>
      </c>
      <c r="Q854" s="520">
        <f t="shared" si="239"/>
        <v>149088</v>
      </c>
      <c r="R854" s="298">
        <v>2640</v>
      </c>
      <c r="S854" s="388">
        <f t="shared" si="245"/>
        <v>126720</v>
      </c>
      <c r="T854" s="388">
        <f t="shared" si="246"/>
        <v>22368</v>
      </c>
      <c r="U854" s="389">
        <f t="shared" si="240"/>
        <v>0.15003219575016097</v>
      </c>
      <c r="V854" s="299">
        <f>ROUND(0.211*0.216*0.311,3)</f>
        <v>1.4E-2</v>
      </c>
      <c r="W854" s="299">
        <v>7.7</v>
      </c>
      <c r="X854" s="554">
        <f t="shared" si="248"/>
        <v>2</v>
      </c>
      <c r="Y854" s="299">
        <f t="shared" si="243"/>
        <v>2.8000000000000001E-2</v>
      </c>
      <c r="Z854" s="299">
        <f t="shared" si="244"/>
        <v>15.4</v>
      </c>
      <c r="AA854" s="299" t="s">
        <v>5867</v>
      </c>
      <c r="AB854" s="296">
        <v>0.32</v>
      </c>
      <c r="AC854" s="523">
        <f t="shared" si="247"/>
        <v>15.36</v>
      </c>
      <c r="AD854" s="499" t="s">
        <v>5868</v>
      </c>
      <c r="AE854" s="489" t="s">
        <v>3829</v>
      </c>
      <c r="AF854" s="506" t="s">
        <v>3683</v>
      </c>
      <c r="AG854" s="489" t="s">
        <v>3684</v>
      </c>
    </row>
    <row r="855" spans="1:33" s="292" customFormat="1" ht="20.100000000000001" hidden="1" customHeight="1" thickBot="1">
      <c r="A855" s="290"/>
      <c r="B855" s="638"/>
      <c r="C855" s="224">
        <v>4580504130930</v>
      </c>
      <c r="D855" s="305"/>
      <c r="E855" s="302" t="s">
        <v>3484</v>
      </c>
      <c r="F855" s="302" t="s">
        <v>3677</v>
      </c>
      <c r="G855" s="497"/>
      <c r="H855" s="259" t="s">
        <v>3465</v>
      </c>
      <c r="I855" s="259" t="s">
        <v>3793</v>
      </c>
      <c r="J855" s="343" t="s">
        <v>3807</v>
      </c>
      <c r="K855" s="306" t="s">
        <v>277</v>
      </c>
      <c r="L855" s="306"/>
      <c r="M855" s="296">
        <v>36</v>
      </c>
      <c r="N855" s="296"/>
      <c r="O855" s="386"/>
      <c r="P855" s="558">
        <v>4724</v>
      </c>
      <c r="Q855" s="520">
        <f t="shared" si="239"/>
        <v>0</v>
      </c>
      <c r="R855" s="298">
        <v>4015</v>
      </c>
      <c r="S855" s="388">
        <f t="shared" si="245"/>
        <v>0</v>
      </c>
      <c r="T855" s="388">
        <f t="shared" si="246"/>
        <v>0</v>
      </c>
      <c r="U855" s="389" t="e">
        <f t="shared" si="240"/>
        <v>#DIV/0!</v>
      </c>
      <c r="V855" s="299">
        <f>ROUND(0.505*0.32*0.2,3)</f>
        <v>3.2000000000000001E-2</v>
      </c>
      <c r="W855" s="299">
        <v>9.1999999999999993</v>
      </c>
      <c r="X855" s="554">
        <f t="shared" si="248"/>
        <v>0</v>
      </c>
      <c r="Y855" s="299">
        <f t="shared" si="243"/>
        <v>0</v>
      </c>
      <c r="Z855" s="299">
        <f t="shared" si="244"/>
        <v>0</v>
      </c>
      <c r="AA855" s="299" t="s">
        <v>5869</v>
      </c>
      <c r="AB855" s="296">
        <v>0.22500000000000001</v>
      </c>
      <c r="AC855" s="523">
        <f t="shared" si="247"/>
        <v>0</v>
      </c>
      <c r="AD855" s="499" t="s">
        <v>5870</v>
      </c>
      <c r="AE855" s="489" t="s">
        <v>3830</v>
      </c>
      <c r="AF855" s="506" t="s">
        <v>3683</v>
      </c>
      <c r="AG855" s="489" t="s">
        <v>3684</v>
      </c>
    </row>
    <row r="856" spans="1:33" s="292" customFormat="1" ht="20.100000000000001" hidden="1" customHeight="1" thickBot="1">
      <c r="A856" s="290"/>
      <c r="B856" s="638"/>
      <c r="C856" s="224">
        <v>4580504130947</v>
      </c>
      <c r="D856" s="305"/>
      <c r="E856" s="302" t="s">
        <v>3484</v>
      </c>
      <c r="F856" s="302" t="s">
        <v>3678</v>
      </c>
      <c r="G856" s="497"/>
      <c r="H856" s="259" t="s">
        <v>3466</v>
      </c>
      <c r="I856" s="259" t="s">
        <v>3794</v>
      </c>
      <c r="J856" s="343" t="s">
        <v>3808</v>
      </c>
      <c r="K856" s="306" t="s">
        <v>3424</v>
      </c>
      <c r="L856" s="306"/>
      <c r="M856" s="296">
        <v>24</v>
      </c>
      <c r="N856" s="296"/>
      <c r="O856" s="386"/>
      <c r="P856" s="558">
        <v>2653</v>
      </c>
      <c r="Q856" s="520">
        <f t="shared" si="239"/>
        <v>0</v>
      </c>
      <c r="R856" s="298">
        <v>2255</v>
      </c>
      <c r="S856" s="388">
        <f t="shared" si="245"/>
        <v>0</v>
      </c>
      <c r="T856" s="388">
        <f t="shared" si="246"/>
        <v>0</v>
      </c>
      <c r="U856" s="389" t="e">
        <f t="shared" si="240"/>
        <v>#DIV/0!</v>
      </c>
      <c r="V856" s="299">
        <f>ROUND(0.238*0.294*0.391,3)</f>
        <v>2.7E-2</v>
      </c>
      <c r="W856" s="299">
        <v>7.8</v>
      </c>
      <c r="X856" s="554">
        <f t="shared" si="248"/>
        <v>0</v>
      </c>
      <c r="Y856" s="299">
        <f t="shared" si="243"/>
        <v>0</v>
      </c>
      <c r="Z856" s="299">
        <f t="shared" si="244"/>
        <v>0</v>
      </c>
      <c r="AA856" s="299" t="s">
        <v>5863</v>
      </c>
      <c r="AB856" s="296">
        <v>0.31</v>
      </c>
      <c r="AC856" s="523">
        <f t="shared" si="247"/>
        <v>0</v>
      </c>
      <c r="AD856" s="499" t="s">
        <v>5871</v>
      </c>
      <c r="AE856" s="489" t="s">
        <v>3827</v>
      </c>
      <c r="AF856" s="506" t="s">
        <v>3683</v>
      </c>
      <c r="AG856" s="489" t="s">
        <v>3684</v>
      </c>
    </row>
    <row r="857" spans="1:33" s="673" customFormat="1" ht="20.100000000000001" hidden="1" customHeight="1" thickBot="1">
      <c r="A857" s="622"/>
      <c r="B857" s="623"/>
      <c r="C857" s="789">
        <v>4580504130954</v>
      </c>
      <c r="D857" s="605"/>
      <c r="E857" s="790" t="s">
        <v>3484</v>
      </c>
      <c r="F857" s="790"/>
      <c r="G857" s="791"/>
      <c r="H857" s="391" t="s">
        <v>5872</v>
      </c>
      <c r="I857" s="391" t="s">
        <v>3795</v>
      </c>
      <c r="J857" s="392" t="s">
        <v>3809</v>
      </c>
      <c r="K857" s="716" t="s">
        <v>269</v>
      </c>
      <c r="L857" s="716"/>
      <c r="M857" s="627">
        <v>24</v>
      </c>
      <c r="N857" s="627"/>
      <c r="O857" s="386">
        <v>0</v>
      </c>
      <c r="P857" s="606">
        <v>2223</v>
      </c>
      <c r="Q857" s="606">
        <f t="shared" si="239"/>
        <v>0</v>
      </c>
      <c r="R857" s="607">
        <v>1890</v>
      </c>
      <c r="S857" s="606">
        <f t="shared" si="245"/>
        <v>0</v>
      </c>
      <c r="T857" s="606">
        <f>Q857-S857</f>
        <v>0</v>
      </c>
      <c r="U857" s="608" t="e">
        <f>T857/Q857</f>
        <v>#DIV/0!</v>
      </c>
      <c r="V857" s="628">
        <f>ROUND(0.225*0.293*0.417,3)</f>
        <v>2.7E-2</v>
      </c>
      <c r="W857" s="628">
        <v>12</v>
      </c>
      <c r="X857" s="792">
        <f t="shared" si="248"/>
        <v>0</v>
      </c>
      <c r="Y857" s="628">
        <f t="shared" si="243"/>
        <v>0</v>
      </c>
      <c r="Z857" s="628">
        <f t="shared" si="244"/>
        <v>0</v>
      </c>
      <c r="AA857" s="628" t="s">
        <v>5873</v>
      </c>
      <c r="AB857" s="627">
        <v>0.43</v>
      </c>
      <c r="AC857" s="706">
        <f t="shared" si="247"/>
        <v>0</v>
      </c>
      <c r="AD857" s="672"/>
      <c r="AE857" s="508" t="s">
        <v>3828</v>
      </c>
      <c r="AF857" s="793" t="s">
        <v>3683</v>
      </c>
      <c r="AG857" s="508" t="s">
        <v>3684</v>
      </c>
    </row>
    <row r="858" spans="1:33" s="673" customFormat="1" ht="20.100000000000001" hidden="1" customHeight="1" thickBot="1">
      <c r="A858" s="622"/>
      <c r="B858" s="623"/>
      <c r="C858" s="789">
        <v>4580504130961</v>
      </c>
      <c r="D858" s="605"/>
      <c r="E858" s="790" t="s">
        <v>3484</v>
      </c>
      <c r="F858" s="790"/>
      <c r="G858" s="791"/>
      <c r="H858" s="391" t="s">
        <v>5874</v>
      </c>
      <c r="I858" s="391" t="s">
        <v>3796</v>
      </c>
      <c r="J858" s="392" t="s">
        <v>3810</v>
      </c>
      <c r="K858" s="716" t="s">
        <v>1191</v>
      </c>
      <c r="L858" s="716"/>
      <c r="M858" s="627">
        <v>24</v>
      </c>
      <c r="N858" s="627"/>
      <c r="O858" s="386">
        <v>0</v>
      </c>
      <c r="P858" s="606">
        <v>2383</v>
      </c>
      <c r="Q858" s="606">
        <f t="shared" si="239"/>
        <v>0</v>
      </c>
      <c r="R858" s="607">
        <v>2025</v>
      </c>
      <c r="S858" s="606">
        <f t="shared" si="245"/>
        <v>0</v>
      </c>
      <c r="T858" s="606">
        <f>Q858-S858</f>
        <v>0</v>
      </c>
      <c r="U858" s="608" t="e">
        <f>T858/Q858</f>
        <v>#DIV/0!</v>
      </c>
      <c r="V858" s="628">
        <f>ROUND(0.207*0.273*0.409,3)</f>
        <v>2.3E-2</v>
      </c>
      <c r="W858" s="628">
        <v>11</v>
      </c>
      <c r="X858" s="792">
        <f t="shared" si="248"/>
        <v>0</v>
      </c>
      <c r="Y858" s="628">
        <f t="shared" si="243"/>
        <v>0</v>
      </c>
      <c r="Z858" s="628">
        <f t="shared" si="244"/>
        <v>0</v>
      </c>
      <c r="AA858" s="628" t="s">
        <v>5875</v>
      </c>
      <c r="AB858" s="627">
        <v>0.39</v>
      </c>
      <c r="AC858" s="706">
        <f t="shared" si="247"/>
        <v>0</v>
      </c>
      <c r="AD858" s="672"/>
      <c r="AE858" s="508" t="s">
        <v>3829</v>
      </c>
      <c r="AF858" s="793" t="s">
        <v>3683</v>
      </c>
      <c r="AG858" s="508" t="s">
        <v>3684</v>
      </c>
    </row>
    <row r="859" spans="1:33" s="673" customFormat="1" ht="32.25" hidden="1" customHeight="1" thickBot="1">
      <c r="A859" s="622"/>
      <c r="B859" s="623"/>
      <c r="C859" s="789">
        <v>4580504130473</v>
      </c>
      <c r="D859" s="605"/>
      <c r="E859" s="790" t="s">
        <v>3484</v>
      </c>
      <c r="F859" s="790" t="s">
        <v>3679</v>
      </c>
      <c r="G859" s="791"/>
      <c r="H859" s="391" t="s">
        <v>5876</v>
      </c>
      <c r="I859" s="391" t="s">
        <v>3797</v>
      </c>
      <c r="J859" s="392" t="s">
        <v>3811</v>
      </c>
      <c r="K859" s="716" t="s">
        <v>3424</v>
      </c>
      <c r="L859" s="716"/>
      <c r="M859" s="627">
        <v>24</v>
      </c>
      <c r="N859" s="627"/>
      <c r="O859" s="386"/>
      <c r="P859" s="606">
        <v>2912</v>
      </c>
      <c r="Q859" s="606">
        <f t="shared" si="239"/>
        <v>0</v>
      </c>
      <c r="R859" s="607">
        <v>2475</v>
      </c>
      <c r="S859" s="606">
        <f t="shared" si="245"/>
        <v>0</v>
      </c>
      <c r="T859" s="606">
        <f t="shared" si="246"/>
        <v>0</v>
      </c>
      <c r="U859" s="608" t="e">
        <f t="shared" si="240"/>
        <v>#DIV/0!</v>
      </c>
      <c r="V859" s="628">
        <f>ROUND(0.238*0.294*0.391,3)</f>
        <v>2.7E-2</v>
      </c>
      <c r="W859" s="628">
        <v>7.8</v>
      </c>
      <c r="X859" s="792">
        <f t="shared" si="248"/>
        <v>0</v>
      </c>
      <c r="Y859" s="628">
        <f t="shared" si="243"/>
        <v>0</v>
      </c>
      <c r="Z859" s="628">
        <f t="shared" si="244"/>
        <v>0</v>
      </c>
      <c r="AA859" s="628" t="s">
        <v>5863</v>
      </c>
      <c r="AB859" s="627">
        <v>0.31</v>
      </c>
      <c r="AC859" s="706">
        <f t="shared" si="247"/>
        <v>0</v>
      </c>
      <c r="AD859" s="672" t="s">
        <v>5877</v>
      </c>
      <c r="AE859" s="508" t="s">
        <v>3827</v>
      </c>
      <c r="AF859" s="793" t="s">
        <v>3683</v>
      </c>
      <c r="AG859" s="508" t="s">
        <v>3684</v>
      </c>
    </row>
    <row r="860" spans="1:33" s="292" customFormat="1" ht="40.5" hidden="1" customHeight="1" thickBot="1">
      <c r="A860" s="290"/>
      <c r="B860" s="638"/>
      <c r="C860" s="224">
        <v>4580504130817</v>
      </c>
      <c r="D860" s="305"/>
      <c r="E860" s="302" t="s">
        <v>3484</v>
      </c>
      <c r="F860" s="302" t="s">
        <v>3680</v>
      </c>
      <c r="G860" s="497"/>
      <c r="H860" s="259" t="s">
        <v>5878</v>
      </c>
      <c r="I860" s="259" t="s">
        <v>3798</v>
      </c>
      <c r="J860" s="343" t="s">
        <v>3812</v>
      </c>
      <c r="K860" s="306" t="s">
        <v>1570</v>
      </c>
      <c r="L860" s="306"/>
      <c r="M860" s="296">
        <v>36</v>
      </c>
      <c r="N860" s="296"/>
      <c r="O860" s="386"/>
      <c r="P860" s="558">
        <v>1165</v>
      </c>
      <c r="Q860" s="520">
        <f t="shared" si="239"/>
        <v>0</v>
      </c>
      <c r="R860" s="298">
        <v>990</v>
      </c>
      <c r="S860" s="388">
        <f t="shared" si="245"/>
        <v>0</v>
      </c>
      <c r="T860" s="388">
        <f t="shared" si="246"/>
        <v>0</v>
      </c>
      <c r="U860" s="389" t="e">
        <f t="shared" si="240"/>
        <v>#DIV/0!</v>
      </c>
      <c r="V860" s="299">
        <f>ROUND(0.257*0.286*0.523,3)</f>
        <v>3.7999999999999999E-2</v>
      </c>
      <c r="W860" s="299">
        <v>6.1</v>
      </c>
      <c r="X860" s="554">
        <f>O860/M860</f>
        <v>0</v>
      </c>
      <c r="Y860" s="299">
        <f t="shared" si="243"/>
        <v>0</v>
      </c>
      <c r="Z860" s="299">
        <f t="shared" si="244"/>
        <v>0</v>
      </c>
      <c r="AA860" s="299" t="s">
        <v>5879</v>
      </c>
      <c r="AB860" s="296">
        <v>0.12</v>
      </c>
      <c r="AC860" s="523">
        <f>ROUND(O860*AB860,3)</f>
        <v>0</v>
      </c>
      <c r="AD860" s="499" t="s">
        <v>5880</v>
      </c>
      <c r="AE860" s="489" t="s">
        <v>3826</v>
      </c>
      <c r="AF860" s="506" t="s">
        <v>3683</v>
      </c>
      <c r="AG860" s="489" t="s">
        <v>4586</v>
      </c>
    </row>
    <row r="861" spans="1:33" s="292" customFormat="1" ht="28.5" hidden="1" customHeight="1" thickBot="1">
      <c r="A861" s="290"/>
      <c r="B861" s="638"/>
      <c r="C861" s="224">
        <v>4580504132255</v>
      </c>
      <c r="D861" s="305"/>
      <c r="E861" s="302" t="s">
        <v>3484</v>
      </c>
      <c r="F861" s="302" t="s">
        <v>3681</v>
      </c>
      <c r="G861" s="497"/>
      <c r="H861" s="259" t="s">
        <v>3880</v>
      </c>
      <c r="I861" s="259" t="s">
        <v>4447</v>
      </c>
      <c r="J861" s="343" t="s">
        <v>3813</v>
      </c>
      <c r="K861" s="306" t="s">
        <v>231</v>
      </c>
      <c r="L861" s="306"/>
      <c r="M861" s="296">
        <v>36</v>
      </c>
      <c r="N861" s="296"/>
      <c r="O861" s="386">
        <v>36</v>
      </c>
      <c r="P861" s="558">
        <v>3882</v>
      </c>
      <c r="Q861" s="520">
        <f t="shared" si="239"/>
        <v>139752</v>
      </c>
      <c r="R861" s="298">
        <v>3300</v>
      </c>
      <c r="S861" s="388">
        <f t="shared" si="245"/>
        <v>118800</v>
      </c>
      <c r="T861" s="388">
        <f t="shared" si="246"/>
        <v>20952</v>
      </c>
      <c r="U861" s="389">
        <f t="shared" si="240"/>
        <v>0.14992272024729522</v>
      </c>
      <c r="V861" s="299">
        <f>ROUND(0.257*0.396*0.492,3)</f>
        <v>0.05</v>
      </c>
      <c r="W861" s="299">
        <v>11.2</v>
      </c>
      <c r="X861" s="554">
        <f t="shared" si="248"/>
        <v>1</v>
      </c>
      <c r="Y861" s="299">
        <f t="shared" si="243"/>
        <v>0.05</v>
      </c>
      <c r="Z861" s="299">
        <f t="shared" si="244"/>
        <v>11.2</v>
      </c>
      <c r="AA861" s="299" t="s">
        <v>5881</v>
      </c>
      <c r="AB861" s="296">
        <v>0.4</v>
      </c>
      <c r="AC861" s="523">
        <f t="shared" si="247"/>
        <v>14.4</v>
      </c>
      <c r="AD861" s="499" t="s">
        <v>5882</v>
      </c>
      <c r="AE861" s="489" t="s">
        <v>3831</v>
      </c>
      <c r="AF861" s="506" t="s">
        <v>3683</v>
      </c>
      <c r="AG861" s="489" t="s">
        <v>3684</v>
      </c>
    </row>
    <row r="862" spans="1:33" s="292" customFormat="1" ht="28.5" hidden="1" customHeight="1" thickBot="1">
      <c r="A862" s="290"/>
      <c r="B862" s="638"/>
      <c r="C862" s="224">
        <v>4580504130084</v>
      </c>
      <c r="D862" s="305"/>
      <c r="E862" s="302" t="s">
        <v>3484</v>
      </c>
      <c r="F862" s="302"/>
      <c r="G862" s="497"/>
      <c r="H862" s="259" t="s">
        <v>3873</v>
      </c>
      <c r="I862" s="259" t="s">
        <v>3800</v>
      </c>
      <c r="J862" s="343" t="s">
        <v>3814</v>
      </c>
      <c r="K862" s="306" t="s">
        <v>1057</v>
      </c>
      <c r="L862" s="306"/>
      <c r="M862" s="296">
        <v>36</v>
      </c>
      <c r="N862" s="296"/>
      <c r="O862" s="386">
        <v>72</v>
      </c>
      <c r="P862" s="558">
        <v>1424</v>
      </c>
      <c r="Q862" s="520">
        <f t="shared" si="239"/>
        <v>102528</v>
      </c>
      <c r="R862" s="298">
        <v>1210</v>
      </c>
      <c r="S862" s="388">
        <f t="shared" ref="S862:S870" si="249">O862*R862</f>
        <v>87120</v>
      </c>
      <c r="T862" s="388">
        <f>Q862-S862</f>
        <v>15408</v>
      </c>
      <c r="U862" s="389">
        <f>T862/Q862</f>
        <v>0.1502808988764045</v>
      </c>
      <c r="V862" s="299">
        <f>ROUND(0.223*0.432*0.394,3)</f>
        <v>3.7999999999999999E-2</v>
      </c>
      <c r="W862" s="299">
        <v>8.4</v>
      </c>
      <c r="X862" s="554">
        <f t="shared" si="248"/>
        <v>2</v>
      </c>
      <c r="Y862" s="299">
        <f t="shared" si="243"/>
        <v>7.5999999999999998E-2</v>
      </c>
      <c r="Z862" s="299">
        <f t="shared" si="244"/>
        <v>16.8</v>
      </c>
      <c r="AA862" s="299" t="s">
        <v>5883</v>
      </c>
      <c r="AB862" s="296">
        <v>0.19400000000000001</v>
      </c>
      <c r="AC862" s="523">
        <f t="shared" si="247"/>
        <v>13.968</v>
      </c>
      <c r="AD862" s="499"/>
      <c r="AE862" s="489" t="s">
        <v>3826</v>
      </c>
      <c r="AF862" s="506" t="s">
        <v>3683</v>
      </c>
      <c r="AG862" s="489" t="s">
        <v>3833</v>
      </c>
    </row>
    <row r="863" spans="1:33" s="292" customFormat="1" ht="28.5" hidden="1" customHeight="1" thickBot="1">
      <c r="A863" s="290"/>
      <c r="B863" s="638"/>
      <c r="C863" s="224">
        <v>4580504130275</v>
      </c>
      <c r="D863" s="305"/>
      <c r="E863" s="302" t="s">
        <v>3484</v>
      </c>
      <c r="F863" s="302" t="s">
        <v>4587</v>
      </c>
      <c r="G863" s="497"/>
      <c r="H863" s="259" t="s">
        <v>3874</v>
      </c>
      <c r="I863" s="259" t="s">
        <v>3801</v>
      </c>
      <c r="J863" s="343" t="s">
        <v>3815</v>
      </c>
      <c r="K863" s="306" t="s">
        <v>1057</v>
      </c>
      <c r="L863" s="306"/>
      <c r="M863" s="296">
        <v>36</v>
      </c>
      <c r="N863" s="296"/>
      <c r="O863" s="386"/>
      <c r="P863" s="558">
        <v>2912</v>
      </c>
      <c r="Q863" s="520">
        <f t="shared" si="239"/>
        <v>0</v>
      </c>
      <c r="R863" s="298">
        <v>2475</v>
      </c>
      <c r="S863" s="388">
        <f t="shared" si="249"/>
        <v>0</v>
      </c>
      <c r="T863" s="388">
        <f>Q863-S863</f>
        <v>0</v>
      </c>
      <c r="U863" s="389" t="e">
        <f>T863/Q863</f>
        <v>#DIV/0!</v>
      </c>
      <c r="V863" s="299">
        <f>ROUND(0.21*0.63*0.24,3)</f>
        <v>3.2000000000000001E-2</v>
      </c>
      <c r="W863" s="299">
        <v>5.8</v>
      </c>
      <c r="X863" s="554">
        <f t="shared" si="248"/>
        <v>0</v>
      </c>
      <c r="Y863" s="299">
        <f>V863*X863</f>
        <v>0</v>
      </c>
      <c r="Z863" s="299">
        <f t="shared" si="244"/>
        <v>0</v>
      </c>
      <c r="AA863" s="299" t="s">
        <v>3501</v>
      </c>
      <c r="AB863" s="296">
        <v>0.13</v>
      </c>
      <c r="AC863" s="523">
        <f t="shared" si="247"/>
        <v>0</v>
      </c>
      <c r="AD863" s="499"/>
      <c r="AE863" s="489" t="s">
        <v>3827</v>
      </c>
      <c r="AF863" s="506" t="s">
        <v>3683</v>
      </c>
      <c r="AG863" s="489" t="s">
        <v>3684</v>
      </c>
    </row>
    <row r="864" spans="1:33" s="292" customFormat="1" ht="28.5" hidden="1" customHeight="1" thickBot="1">
      <c r="A864" s="290"/>
      <c r="B864" s="638"/>
      <c r="C864" s="224">
        <v>4580504131081</v>
      </c>
      <c r="D864" s="305"/>
      <c r="E864" s="302" t="s">
        <v>3484</v>
      </c>
      <c r="F864" s="302" t="s">
        <v>4588</v>
      </c>
      <c r="G864" s="497"/>
      <c r="H864" s="259" t="s">
        <v>5884</v>
      </c>
      <c r="I864" s="677" t="s">
        <v>4179</v>
      </c>
      <c r="J864" s="677" t="s">
        <v>4554</v>
      </c>
      <c r="K864" s="259" t="s">
        <v>753</v>
      </c>
      <c r="L864" s="305"/>
      <c r="M864" s="296">
        <v>24</v>
      </c>
      <c r="N864" s="296"/>
      <c r="O864" s="386"/>
      <c r="P864" s="558">
        <v>6548</v>
      </c>
      <c r="Q864" s="520">
        <f t="shared" si="239"/>
        <v>0</v>
      </c>
      <c r="R864" s="298">
        <v>5500</v>
      </c>
      <c r="S864" s="388">
        <f t="shared" si="249"/>
        <v>0</v>
      </c>
      <c r="T864" s="388">
        <f t="shared" ref="T864:T870" si="250">Q864-S864</f>
        <v>0</v>
      </c>
      <c r="U864" s="389" t="e">
        <f t="shared" ref="U864:U870" si="251">T864/Q864</f>
        <v>#DIV/0!</v>
      </c>
      <c r="V864" s="770">
        <f>ROUND(0.239*0.305*0.413,3)</f>
        <v>0.03</v>
      </c>
      <c r="W864" s="299">
        <v>7.28</v>
      </c>
      <c r="X864" s="554">
        <f>O864/M864</f>
        <v>0</v>
      </c>
      <c r="Y864" s="299">
        <f t="shared" si="243"/>
        <v>0</v>
      </c>
      <c r="Z864" s="299">
        <f t="shared" si="244"/>
        <v>0</v>
      </c>
      <c r="AA864" s="794" t="s">
        <v>5885</v>
      </c>
      <c r="AB864" s="296">
        <v>0.26</v>
      </c>
      <c r="AC864" s="523">
        <f t="shared" si="247"/>
        <v>0</v>
      </c>
      <c r="AD864" s="499" t="s">
        <v>5886</v>
      </c>
      <c r="AE864" s="489" t="s">
        <v>4593</v>
      </c>
      <c r="AF864" s="489" t="s">
        <v>3683</v>
      </c>
      <c r="AG864" s="489" t="s">
        <v>4469</v>
      </c>
    </row>
    <row r="865" spans="1:33" s="292" customFormat="1" ht="28.5" hidden="1" customHeight="1" thickBot="1">
      <c r="A865" s="290"/>
      <c r="B865" s="638"/>
      <c r="C865" s="224">
        <v>4580504132071</v>
      </c>
      <c r="D865" s="305"/>
      <c r="E865" s="302" t="s">
        <v>3484</v>
      </c>
      <c r="F865" s="302" t="s">
        <v>4589</v>
      </c>
      <c r="G865" s="497"/>
      <c r="H865" s="259" t="s">
        <v>5887</v>
      </c>
      <c r="I865" s="677" t="s">
        <v>4180</v>
      </c>
      <c r="J865" s="677" t="s">
        <v>4178</v>
      </c>
      <c r="K865" s="259" t="s">
        <v>753</v>
      </c>
      <c r="L865" s="305"/>
      <c r="M865" s="296">
        <v>72</v>
      </c>
      <c r="N865" s="296"/>
      <c r="O865" s="386"/>
      <c r="P865" s="558">
        <v>1571</v>
      </c>
      <c r="Q865" s="520">
        <f t="shared" si="239"/>
        <v>0</v>
      </c>
      <c r="R865" s="298">
        <v>1320</v>
      </c>
      <c r="S865" s="388">
        <f t="shared" si="249"/>
        <v>0</v>
      </c>
      <c r="T865" s="388">
        <f t="shared" si="250"/>
        <v>0</v>
      </c>
      <c r="U865" s="389" t="e">
        <f t="shared" si="251"/>
        <v>#DIV/0!</v>
      </c>
      <c r="V865" s="770">
        <f>ROUND(0.15*0.45*0.27,3)</f>
        <v>1.7999999999999999E-2</v>
      </c>
      <c r="W865" s="299">
        <v>8.07</v>
      </c>
      <c r="X865" s="554">
        <f t="shared" si="248"/>
        <v>0</v>
      </c>
      <c r="Y865" s="299">
        <f t="shared" si="243"/>
        <v>0</v>
      </c>
      <c r="Z865" s="299">
        <f t="shared" si="244"/>
        <v>0</v>
      </c>
      <c r="AA865" s="794" t="s">
        <v>5888</v>
      </c>
      <c r="AB865" s="296">
        <v>0.104</v>
      </c>
      <c r="AC865" s="523">
        <f t="shared" si="247"/>
        <v>0</v>
      </c>
      <c r="AD865" s="499" t="s">
        <v>5886</v>
      </c>
      <c r="AE865" s="489" t="s">
        <v>4593</v>
      </c>
      <c r="AF865" s="489" t="s">
        <v>3683</v>
      </c>
      <c r="AG865" s="489" t="s">
        <v>4469</v>
      </c>
    </row>
    <row r="866" spans="1:33" s="292" customFormat="1" ht="28.5" hidden="1" customHeight="1" thickBot="1">
      <c r="A866" s="290"/>
      <c r="B866" s="638"/>
      <c r="C866" s="224">
        <v>4580504131609</v>
      </c>
      <c r="D866" s="305"/>
      <c r="E866" s="302" t="s">
        <v>3484</v>
      </c>
      <c r="F866" s="302" t="s">
        <v>4467</v>
      </c>
      <c r="G866" s="497"/>
      <c r="H866" s="259" t="s">
        <v>5889</v>
      </c>
      <c r="I866" s="343" t="s">
        <v>4555</v>
      </c>
      <c r="J866" s="259" t="s">
        <v>4181</v>
      </c>
      <c r="K866" s="259" t="s">
        <v>1057</v>
      </c>
      <c r="L866" s="305"/>
      <c r="M866" s="296">
        <v>24</v>
      </c>
      <c r="N866" s="296"/>
      <c r="O866" s="386"/>
      <c r="P866" s="558">
        <v>3929</v>
      </c>
      <c r="Q866" s="520">
        <f t="shared" si="239"/>
        <v>0</v>
      </c>
      <c r="R866" s="298">
        <v>3300</v>
      </c>
      <c r="S866" s="388">
        <f t="shared" si="249"/>
        <v>0</v>
      </c>
      <c r="T866" s="388">
        <f t="shared" si="250"/>
        <v>0</v>
      </c>
      <c r="U866" s="389" t="e">
        <f t="shared" si="251"/>
        <v>#DIV/0!</v>
      </c>
      <c r="V866" s="770">
        <f>ROUND(0.4*0.222*0.486,3)</f>
        <v>4.2999999999999997E-2</v>
      </c>
      <c r="W866" s="299">
        <v>7.65</v>
      </c>
      <c r="X866" s="554">
        <f t="shared" si="248"/>
        <v>0</v>
      </c>
      <c r="Y866" s="299">
        <f t="shared" si="243"/>
        <v>0</v>
      </c>
      <c r="Z866" s="299">
        <f t="shared" si="244"/>
        <v>0</v>
      </c>
      <c r="AA866" s="794" t="s">
        <v>5890</v>
      </c>
      <c r="AB866" s="296">
        <v>0.26500000000000001</v>
      </c>
      <c r="AC866" s="523">
        <f t="shared" si="247"/>
        <v>0</v>
      </c>
      <c r="AD866" s="499" t="s">
        <v>5891</v>
      </c>
      <c r="AE866" s="489" t="s">
        <v>4468</v>
      </c>
      <c r="AF866" s="506" t="s">
        <v>3683</v>
      </c>
      <c r="AG866" s="489" t="s">
        <v>4469</v>
      </c>
    </row>
    <row r="867" spans="1:33" s="292" customFormat="1" ht="28.5" hidden="1" customHeight="1" thickBot="1">
      <c r="A867" s="290"/>
      <c r="B867" s="638"/>
      <c r="C867" s="224">
        <v>4580504132033</v>
      </c>
      <c r="D867" s="305"/>
      <c r="E867" s="302" t="s">
        <v>3484</v>
      </c>
      <c r="F867" s="302" t="s">
        <v>4590</v>
      </c>
      <c r="G867" s="497"/>
      <c r="H867" s="259" t="s">
        <v>5892</v>
      </c>
      <c r="I867" s="343" t="s">
        <v>4556</v>
      </c>
      <c r="J867" s="259" t="s">
        <v>4181</v>
      </c>
      <c r="K867" s="259" t="s">
        <v>1057</v>
      </c>
      <c r="L867" s="305"/>
      <c r="M867" s="296">
        <v>36</v>
      </c>
      <c r="N867" s="296"/>
      <c r="O867" s="386">
        <v>36</v>
      </c>
      <c r="P867" s="558">
        <v>1440</v>
      </c>
      <c r="Q867" s="520">
        <f t="shared" si="239"/>
        <v>51840</v>
      </c>
      <c r="R867" s="298">
        <v>1210</v>
      </c>
      <c r="S867" s="388">
        <f t="shared" si="249"/>
        <v>43560</v>
      </c>
      <c r="T867" s="388">
        <f t="shared" si="250"/>
        <v>8280</v>
      </c>
      <c r="U867" s="389">
        <f t="shared" si="251"/>
        <v>0.15972222222222221</v>
      </c>
      <c r="V867" s="770">
        <f>ROUND(0.308*0.294*0.402,3)</f>
        <v>3.5999999999999997E-2</v>
      </c>
      <c r="W867" s="299">
        <v>4.22</v>
      </c>
      <c r="X867" s="554">
        <f t="shared" si="248"/>
        <v>1</v>
      </c>
      <c r="Y867" s="299">
        <f t="shared" si="243"/>
        <v>3.5999999999999997E-2</v>
      </c>
      <c r="Z867" s="299">
        <f t="shared" si="244"/>
        <v>4.22</v>
      </c>
      <c r="AA867" s="794" t="s">
        <v>5893</v>
      </c>
      <c r="AB867" s="296">
        <v>0.1</v>
      </c>
      <c r="AC867" s="523">
        <f t="shared" si="247"/>
        <v>3.6</v>
      </c>
      <c r="AD867" s="499" t="s">
        <v>5891</v>
      </c>
      <c r="AE867" s="489" t="s">
        <v>4594</v>
      </c>
      <c r="AF867" s="489" t="s">
        <v>3683</v>
      </c>
      <c r="AG867" s="489" t="s">
        <v>4469</v>
      </c>
    </row>
    <row r="868" spans="1:33" s="292" customFormat="1" ht="28.5" hidden="1" customHeight="1" thickBot="1">
      <c r="A868" s="290"/>
      <c r="B868" s="638"/>
      <c r="C868" s="224">
        <v>4580504131333</v>
      </c>
      <c r="D868" s="305"/>
      <c r="E868" s="302" t="s">
        <v>3484</v>
      </c>
      <c r="F868" s="302" t="s">
        <v>4591</v>
      </c>
      <c r="G868" s="497"/>
      <c r="H868" s="259" t="s">
        <v>5894</v>
      </c>
      <c r="I868" s="343" t="s">
        <v>4184</v>
      </c>
      <c r="J868" s="259" t="s">
        <v>4183</v>
      </c>
      <c r="K868" s="259" t="s">
        <v>4149</v>
      </c>
      <c r="L868" s="305"/>
      <c r="M868" s="296">
        <v>36</v>
      </c>
      <c r="N868" s="296"/>
      <c r="O868" s="386"/>
      <c r="P868" s="558">
        <v>1833</v>
      </c>
      <c r="Q868" s="520">
        <f t="shared" si="239"/>
        <v>0</v>
      </c>
      <c r="R868" s="298">
        <v>1540</v>
      </c>
      <c r="S868" s="388">
        <f t="shared" si="249"/>
        <v>0</v>
      </c>
      <c r="T868" s="388">
        <f t="shared" si="250"/>
        <v>0</v>
      </c>
      <c r="U868" s="389" t="e">
        <f t="shared" si="251"/>
        <v>#DIV/0!</v>
      </c>
      <c r="V868" s="770">
        <f>ROUND(0.193*0.247*0.495,3)</f>
        <v>2.4E-2</v>
      </c>
      <c r="W868" s="299">
        <v>4.97</v>
      </c>
      <c r="X868" s="554">
        <f t="shared" si="248"/>
        <v>0</v>
      </c>
      <c r="Y868" s="299">
        <f t="shared" si="243"/>
        <v>0</v>
      </c>
      <c r="Z868" s="299">
        <f t="shared" si="244"/>
        <v>0</v>
      </c>
      <c r="AA868" s="794" t="s">
        <v>5895</v>
      </c>
      <c r="AB868" s="296">
        <v>0.115</v>
      </c>
      <c r="AC868" s="523">
        <f t="shared" si="247"/>
        <v>0</v>
      </c>
      <c r="AD868" s="499" t="s">
        <v>5896</v>
      </c>
      <c r="AE868" s="489" t="s">
        <v>4595</v>
      </c>
      <c r="AF868" s="489" t="s">
        <v>3683</v>
      </c>
      <c r="AG868" s="489" t="s">
        <v>4596</v>
      </c>
    </row>
    <row r="869" spans="1:33" s="292" customFormat="1" ht="28.5" hidden="1" customHeight="1" thickBot="1">
      <c r="A869" s="290"/>
      <c r="B869" s="638"/>
      <c r="C869" s="224">
        <v>4580504131258</v>
      </c>
      <c r="D869" s="305"/>
      <c r="E869" s="302" t="s">
        <v>3484</v>
      </c>
      <c r="F869" s="302" t="s">
        <v>4592</v>
      </c>
      <c r="G869" s="497"/>
      <c r="H869" s="259" t="s">
        <v>5897</v>
      </c>
      <c r="I869" s="343" t="s">
        <v>4186</v>
      </c>
      <c r="J869" s="259" t="s">
        <v>4185</v>
      </c>
      <c r="K869" s="259" t="s">
        <v>1057</v>
      </c>
      <c r="L869" s="305"/>
      <c r="M869" s="296">
        <v>36</v>
      </c>
      <c r="N869" s="296"/>
      <c r="O869" s="386">
        <v>72</v>
      </c>
      <c r="P869" s="558">
        <v>1964</v>
      </c>
      <c r="Q869" s="520">
        <f t="shared" si="239"/>
        <v>141408</v>
      </c>
      <c r="R869" s="298">
        <v>1650</v>
      </c>
      <c r="S869" s="388">
        <f t="shared" si="249"/>
        <v>118800</v>
      </c>
      <c r="T869" s="388">
        <f t="shared" si="250"/>
        <v>22608</v>
      </c>
      <c r="U869" s="389">
        <f t="shared" si="251"/>
        <v>0.15987780040733199</v>
      </c>
      <c r="V869" s="299">
        <f>ROUND(0.232*0.398*0.414,3)</f>
        <v>3.7999999999999999E-2</v>
      </c>
      <c r="W869" s="299">
        <v>9</v>
      </c>
      <c r="X869" s="554">
        <f t="shared" si="248"/>
        <v>2</v>
      </c>
      <c r="Y869" s="299">
        <f t="shared" si="243"/>
        <v>7.5999999999999998E-2</v>
      </c>
      <c r="Z869" s="299">
        <f t="shared" si="244"/>
        <v>18</v>
      </c>
      <c r="AA869" s="794" t="s">
        <v>5898</v>
      </c>
      <c r="AB869" s="296">
        <v>0.21</v>
      </c>
      <c r="AC869" s="523">
        <f t="shared" si="247"/>
        <v>15.12</v>
      </c>
      <c r="AD869" s="499" t="s">
        <v>5899</v>
      </c>
      <c r="AE869" s="489" t="s">
        <v>4594</v>
      </c>
      <c r="AF869" s="489"/>
      <c r="AG869" s="489"/>
    </row>
    <row r="870" spans="1:33" s="292" customFormat="1" ht="28.5" hidden="1" customHeight="1" thickBot="1">
      <c r="A870" s="290"/>
      <c r="B870" s="638"/>
      <c r="C870" s="224">
        <v>4580504131425</v>
      </c>
      <c r="D870" s="305"/>
      <c r="E870" s="302" t="s">
        <v>3484</v>
      </c>
      <c r="F870" s="302"/>
      <c r="G870" s="497"/>
      <c r="H870" s="259" t="s">
        <v>4213</v>
      </c>
      <c r="I870" s="259"/>
      <c r="J870" s="343"/>
      <c r="K870" s="259" t="s">
        <v>4214</v>
      </c>
      <c r="L870" s="306"/>
      <c r="M870" s="296">
        <v>36</v>
      </c>
      <c r="N870" s="296"/>
      <c r="O870" s="386"/>
      <c r="P870" s="558">
        <v>2946</v>
      </c>
      <c r="Q870" s="520">
        <f t="shared" si="239"/>
        <v>0</v>
      </c>
      <c r="R870" s="298">
        <v>2475</v>
      </c>
      <c r="S870" s="388">
        <f t="shared" si="249"/>
        <v>0</v>
      </c>
      <c r="T870" s="388">
        <f t="shared" si="250"/>
        <v>0</v>
      </c>
      <c r="U870" s="389" t="e">
        <f t="shared" si="251"/>
        <v>#DIV/0!</v>
      </c>
      <c r="V870" s="299">
        <f>ROUND(0.177*0.595*0.292,3)</f>
        <v>3.1E-2</v>
      </c>
      <c r="W870" s="299">
        <v>12.18</v>
      </c>
      <c r="X870" s="554">
        <f t="shared" si="248"/>
        <v>0</v>
      </c>
      <c r="Y870" s="299">
        <f t="shared" si="243"/>
        <v>0</v>
      </c>
      <c r="Z870" s="299">
        <f t="shared" si="244"/>
        <v>0</v>
      </c>
      <c r="AA870" s="794" t="s">
        <v>5900</v>
      </c>
      <c r="AB870" s="296">
        <v>0.3</v>
      </c>
      <c r="AC870" s="523">
        <f t="shared" si="247"/>
        <v>0</v>
      </c>
      <c r="AD870" s="499"/>
      <c r="AE870" s="489"/>
      <c r="AF870" s="506"/>
      <c r="AG870" s="489"/>
    </row>
    <row r="871" spans="1:33" s="292" customFormat="1" ht="28.5" hidden="1" customHeight="1" thickBot="1">
      <c r="A871" s="290"/>
      <c r="B871" s="638"/>
      <c r="C871" s="224">
        <v>4560266411072</v>
      </c>
      <c r="D871" s="305"/>
      <c r="E871" s="302" t="s">
        <v>4341</v>
      </c>
      <c r="F871" s="993" t="s">
        <v>6647</v>
      </c>
      <c r="G871" s="497"/>
      <c r="H871" s="259" t="s">
        <v>6779</v>
      </c>
      <c r="I871" s="259"/>
      <c r="J871" s="343"/>
      <c r="K871" s="259" t="s">
        <v>1429</v>
      </c>
      <c r="L871" s="306"/>
      <c r="M871" s="296">
        <v>12</v>
      </c>
      <c r="N871" s="296">
        <v>12</v>
      </c>
      <c r="O871" s="386"/>
      <c r="P871" s="558">
        <f>3811+267</f>
        <v>4078</v>
      </c>
      <c r="Q871" s="520">
        <f t="shared" si="239"/>
        <v>0</v>
      </c>
      <c r="R871" s="298">
        <f>3240+267</f>
        <v>3507</v>
      </c>
      <c r="S871" s="388">
        <f>O871*R871</f>
        <v>0</v>
      </c>
      <c r="T871" s="388">
        <f>Q871-S871</f>
        <v>0</v>
      </c>
      <c r="U871" s="389" t="e">
        <f>T871/Q871</f>
        <v>#DIV/0!</v>
      </c>
      <c r="V871" s="299"/>
      <c r="W871" s="299"/>
      <c r="X871" s="554">
        <f t="shared" si="248"/>
        <v>0</v>
      </c>
      <c r="Y871" s="299"/>
      <c r="Z871" s="299"/>
      <c r="AA871" s="794"/>
      <c r="AB871" s="296">
        <v>7.1999999999999995E-2</v>
      </c>
      <c r="AC871" s="523">
        <f t="shared" si="247"/>
        <v>0</v>
      </c>
      <c r="AD871" s="499" t="s">
        <v>6545</v>
      </c>
      <c r="AE871" s="1021" t="s">
        <v>6708</v>
      </c>
      <c r="AF871" s="1025" t="s">
        <v>6673</v>
      </c>
      <c r="AG871" s="1026" t="s">
        <v>6674</v>
      </c>
    </row>
    <row r="872" spans="1:33" s="292" customFormat="1" ht="28.5" hidden="1" customHeight="1" thickBot="1">
      <c r="A872" s="583"/>
      <c r="B872" s="638"/>
      <c r="C872" s="584"/>
      <c r="D872" s="596"/>
      <c r="E872" s="302" t="s">
        <v>4341</v>
      </c>
      <c r="F872" s="779"/>
      <c r="G872" s="595"/>
      <c r="H872" s="579" t="s">
        <v>6538</v>
      </c>
      <c r="I872" s="579"/>
      <c r="J872" s="743"/>
      <c r="K872" s="579" t="s">
        <v>1246</v>
      </c>
      <c r="L872" s="586"/>
      <c r="M872" s="589">
        <v>6</v>
      </c>
      <c r="N872" s="589">
        <v>6</v>
      </c>
      <c r="O872" s="795"/>
      <c r="P872" s="796">
        <v>25235</v>
      </c>
      <c r="Q872" s="520">
        <f t="shared" si="239"/>
        <v>0</v>
      </c>
      <c r="R872" s="798">
        <v>21450</v>
      </c>
      <c r="S872" s="594">
        <f>O872*R872</f>
        <v>0</v>
      </c>
      <c r="T872" s="594">
        <f>Q872-S872</f>
        <v>0</v>
      </c>
      <c r="U872" s="799" t="e">
        <f>T872/Q872</f>
        <v>#DIV/0!</v>
      </c>
      <c r="V872" s="592"/>
      <c r="W872" s="592"/>
      <c r="X872" s="781">
        <f t="shared" si="248"/>
        <v>0</v>
      </c>
      <c r="Y872" s="592"/>
      <c r="Z872" s="592"/>
      <c r="AA872" s="800"/>
      <c r="AB872" s="589"/>
      <c r="AC872" s="523">
        <f t="shared" si="247"/>
        <v>0</v>
      </c>
      <c r="AD872" s="499" t="s">
        <v>6545</v>
      </c>
      <c r="AE872" s="489"/>
      <c r="AF872" s="506"/>
      <c r="AG872" s="489"/>
    </row>
    <row r="873" spans="1:33" s="292" customFormat="1" ht="20.100000000000001" hidden="1" customHeight="1" thickBot="1">
      <c r="A873" s="296"/>
      <c r="B873" s="631"/>
      <c r="C873" s="224">
        <v>4573423487001</v>
      </c>
      <c r="D873" s="224"/>
      <c r="E873" s="302" t="s">
        <v>1975</v>
      </c>
      <c r="F873" s="302" t="s">
        <v>3044</v>
      </c>
      <c r="G873" s="497"/>
      <c r="H873" s="259" t="s">
        <v>1976</v>
      </c>
      <c r="I873" s="677" t="s">
        <v>3089</v>
      </c>
      <c r="J873" s="677" t="s">
        <v>4472</v>
      </c>
      <c r="K873" s="306" t="s">
        <v>1977</v>
      </c>
      <c r="L873" s="306"/>
      <c r="M873" s="296">
        <v>48</v>
      </c>
      <c r="N873" s="296">
        <v>48</v>
      </c>
      <c r="O873" s="386">
        <v>48</v>
      </c>
      <c r="P873" s="558">
        <v>1488.2352941176471</v>
      </c>
      <c r="Q873" s="520">
        <f t="shared" si="173"/>
        <v>71435.294117647063</v>
      </c>
      <c r="R873" s="298">
        <v>1265</v>
      </c>
      <c r="S873" s="388">
        <f t="shared" si="245"/>
        <v>60720</v>
      </c>
      <c r="T873" s="388">
        <f t="shared" si="246"/>
        <v>10715.294117647063</v>
      </c>
      <c r="U873" s="389">
        <f t="shared" ref="U873:U882" si="252">T873/Q873</f>
        <v>0.15000000000000005</v>
      </c>
      <c r="V873" s="299">
        <f>ROUND(0.17*0.146*0.158,3)</f>
        <v>4.0000000000000001E-3</v>
      </c>
      <c r="W873" s="299">
        <v>6.3</v>
      </c>
      <c r="X873" s="554">
        <f t="shared" si="248"/>
        <v>1</v>
      </c>
      <c r="Y873" s="299">
        <f t="shared" si="243"/>
        <v>4.0000000000000001E-3</v>
      </c>
      <c r="Z873" s="299">
        <f t="shared" si="244"/>
        <v>6.3</v>
      </c>
      <c r="AA873" s="299" t="s">
        <v>5901</v>
      </c>
      <c r="AB873" s="296">
        <v>0.10100000000000001</v>
      </c>
      <c r="AC873" s="523">
        <f t="shared" ref="AC873:AC883" si="253">ROUND(O873*AB873,3)</f>
        <v>4.8479999999999999</v>
      </c>
      <c r="AD873" s="499" t="s">
        <v>5902</v>
      </c>
      <c r="AE873" s="489"/>
      <c r="AF873" s="489"/>
      <c r="AG873" s="489"/>
    </row>
    <row r="874" spans="1:33" s="292" customFormat="1" ht="20.100000000000001" hidden="1" customHeight="1" thickBot="1">
      <c r="A874" s="296"/>
      <c r="B874" s="631"/>
      <c r="C874" s="224">
        <v>4573423487001</v>
      </c>
      <c r="D874" s="224"/>
      <c r="E874" s="302" t="s">
        <v>1975</v>
      </c>
      <c r="F874" s="302" t="s">
        <v>3044</v>
      </c>
      <c r="G874" s="497"/>
      <c r="H874" s="259" t="s">
        <v>1978</v>
      </c>
      <c r="I874" s="677" t="s">
        <v>3089</v>
      </c>
      <c r="J874" s="677" t="s">
        <v>4472</v>
      </c>
      <c r="K874" s="306" t="s">
        <v>1977</v>
      </c>
      <c r="L874" s="306"/>
      <c r="M874" s="296">
        <v>48</v>
      </c>
      <c r="N874" s="296">
        <v>96</v>
      </c>
      <c r="O874" s="386"/>
      <c r="P874" s="558">
        <v>1513</v>
      </c>
      <c r="Q874" s="520">
        <f t="shared" si="173"/>
        <v>0</v>
      </c>
      <c r="R874" s="298">
        <v>1210</v>
      </c>
      <c r="S874" s="388">
        <f t="shared" si="245"/>
        <v>0</v>
      </c>
      <c r="T874" s="388">
        <f t="shared" si="246"/>
        <v>0</v>
      </c>
      <c r="U874" s="389" t="e">
        <f t="shared" si="252"/>
        <v>#DIV/0!</v>
      </c>
      <c r="V874" s="299">
        <f>ROUND(0.17*0.146*0.158,3)</f>
        <v>4.0000000000000001E-3</v>
      </c>
      <c r="W874" s="299">
        <v>6.3</v>
      </c>
      <c r="X874" s="554">
        <f t="shared" si="248"/>
        <v>0</v>
      </c>
      <c r="Y874" s="299">
        <f t="shared" si="243"/>
        <v>0</v>
      </c>
      <c r="Z874" s="299">
        <f t="shared" si="244"/>
        <v>0</v>
      </c>
      <c r="AA874" s="299" t="s">
        <v>5901</v>
      </c>
      <c r="AB874" s="296">
        <v>0.10100000000000001</v>
      </c>
      <c r="AC874" s="523">
        <f t="shared" si="253"/>
        <v>0</v>
      </c>
      <c r="AD874" s="499" t="s">
        <v>5902</v>
      </c>
      <c r="AE874" s="489" t="s">
        <v>3090</v>
      </c>
      <c r="AF874" s="489" t="s">
        <v>3091</v>
      </c>
      <c r="AG874" s="489" t="s">
        <v>3092</v>
      </c>
    </row>
    <row r="875" spans="1:33" s="292" customFormat="1" ht="20.100000000000001" hidden="1" customHeight="1" thickBot="1">
      <c r="A875" s="296"/>
      <c r="B875" s="631"/>
      <c r="C875" s="224">
        <v>4573423487001</v>
      </c>
      <c r="D875" s="224"/>
      <c r="E875" s="302" t="s">
        <v>1975</v>
      </c>
      <c r="F875" s="302" t="s">
        <v>3044</v>
      </c>
      <c r="G875" s="497"/>
      <c r="H875" s="259" t="s">
        <v>1978</v>
      </c>
      <c r="I875" s="677" t="s">
        <v>3089</v>
      </c>
      <c r="J875" s="677" t="s">
        <v>4472</v>
      </c>
      <c r="K875" s="306" t="s">
        <v>1977</v>
      </c>
      <c r="L875" s="306"/>
      <c r="M875" s="296">
        <v>48</v>
      </c>
      <c r="N875" s="296">
        <v>192</v>
      </c>
      <c r="O875" s="386"/>
      <c r="P875" s="558">
        <v>1444</v>
      </c>
      <c r="Q875" s="520">
        <f t="shared" si="173"/>
        <v>0</v>
      </c>
      <c r="R875" s="298">
        <v>1155</v>
      </c>
      <c r="S875" s="388">
        <f t="shared" ref="S875:S882" si="254">O875*R875</f>
        <v>0</v>
      </c>
      <c r="T875" s="388">
        <f>Q875-S875</f>
        <v>0</v>
      </c>
      <c r="U875" s="389" t="e">
        <f t="shared" si="252"/>
        <v>#DIV/0!</v>
      </c>
      <c r="V875" s="299">
        <f t="shared" ref="V875:V880" si="255">ROUND(0.17*0.146*0.158,3)</f>
        <v>4.0000000000000001E-3</v>
      </c>
      <c r="W875" s="299">
        <v>6.3</v>
      </c>
      <c r="X875" s="554">
        <f t="shared" si="248"/>
        <v>0</v>
      </c>
      <c r="Y875" s="299">
        <f t="shared" si="243"/>
        <v>0</v>
      </c>
      <c r="Z875" s="299">
        <f t="shared" si="244"/>
        <v>0</v>
      </c>
      <c r="AA875" s="299" t="s">
        <v>5901</v>
      </c>
      <c r="AB875" s="296">
        <v>0.10100000000000001</v>
      </c>
      <c r="AC875" s="523">
        <f t="shared" si="253"/>
        <v>0</v>
      </c>
      <c r="AD875" s="499" t="s">
        <v>5902</v>
      </c>
      <c r="AE875" s="489"/>
      <c r="AF875" s="489"/>
      <c r="AG875" s="489"/>
    </row>
    <row r="876" spans="1:33" s="292" customFormat="1" ht="20.100000000000001" hidden="1" customHeight="1" thickBot="1">
      <c r="A876" s="296"/>
      <c r="B876" s="631"/>
      <c r="C876" s="224">
        <v>4573423487001</v>
      </c>
      <c r="D876" s="224"/>
      <c r="E876" s="302" t="s">
        <v>1975</v>
      </c>
      <c r="F876" s="302" t="s">
        <v>3044</v>
      </c>
      <c r="G876" s="497"/>
      <c r="H876" s="259" t="s">
        <v>1978</v>
      </c>
      <c r="I876" s="677" t="s">
        <v>3089</v>
      </c>
      <c r="J876" s="677" t="s">
        <v>4472</v>
      </c>
      <c r="K876" s="306" t="s">
        <v>1977</v>
      </c>
      <c r="L876" s="306"/>
      <c r="M876" s="296">
        <v>48</v>
      </c>
      <c r="N876" s="296">
        <v>336</v>
      </c>
      <c r="O876" s="386"/>
      <c r="P876" s="558">
        <v>1306</v>
      </c>
      <c r="Q876" s="520">
        <f t="shared" si="173"/>
        <v>0</v>
      </c>
      <c r="R876" s="298">
        <v>1045</v>
      </c>
      <c r="S876" s="388">
        <f t="shared" si="254"/>
        <v>0</v>
      </c>
      <c r="T876" s="388">
        <f>Q876-S876</f>
        <v>0</v>
      </c>
      <c r="U876" s="389" t="e">
        <f t="shared" si="252"/>
        <v>#DIV/0!</v>
      </c>
      <c r="V876" s="299">
        <f t="shared" si="255"/>
        <v>4.0000000000000001E-3</v>
      </c>
      <c r="W876" s="299">
        <v>6.3</v>
      </c>
      <c r="X876" s="554">
        <f t="shared" si="248"/>
        <v>0</v>
      </c>
      <c r="Y876" s="299">
        <f t="shared" si="243"/>
        <v>0</v>
      </c>
      <c r="Z876" s="299">
        <f t="shared" si="244"/>
        <v>0</v>
      </c>
      <c r="AA876" s="299" t="s">
        <v>5901</v>
      </c>
      <c r="AB876" s="296">
        <v>0.10100000000000001</v>
      </c>
      <c r="AC876" s="523">
        <f t="shared" si="253"/>
        <v>0</v>
      </c>
      <c r="AD876" s="499" t="s">
        <v>5902</v>
      </c>
      <c r="AE876" s="489"/>
      <c r="AF876" s="489"/>
      <c r="AG876" s="489"/>
    </row>
    <row r="877" spans="1:33" s="292" customFormat="1" ht="20.100000000000001" hidden="1" customHeight="1" thickBot="1">
      <c r="A877" s="296"/>
      <c r="B877" s="631"/>
      <c r="C877" s="224">
        <v>4589621350726</v>
      </c>
      <c r="D877" s="224"/>
      <c r="E877" s="302" t="s">
        <v>1975</v>
      </c>
      <c r="F877" s="302" t="s">
        <v>3045</v>
      </c>
      <c r="G877" s="497"/>
      <c r="H877" s="259" t="s">
        <v>1979</v>
      </c>
      <c r="I877" s="677" t="s">
        <v>4473</v>
      </c>
      <c r="J877" s="677" t="s">
        <v>4474</v>
      </c>
      <c r="K877" s="306" t="s">
        <v>1977</v>
      </c>
      <c r="L877" s="306"/>
      <c r="M877" s="296">
        <v>48</v>
      </c>
      <c r="N877" s="296">
        <v>48</v>
      </c>
      <c r="O877" s="386">
        <v>48</v>
      </c>
      <c r="P877" s="558">
        <v>2214</v>
      </c>
      <c r="Q877" s="520">
        <f t="shared" si="173"/>
        <v>106272</v>
      </c>
      <c r="R877" s="298">
        <v>1771</v>
      </c>
      <c r="S877" s="388">
        <f t="shared" si="254"/>
        <v>85008</v>
      </c>
      <c r="T877" s="388">
        <f t="shared" ref="T877:T935" si="256">Q877-S877</f>
        <v>21264</v>
      </c>
      <c r="U877" s="389">
        <f t="shared" si="252"/>
        <v>0.20009033423667569</v>
      </c>
      <c r="V877" s="299">
        <f t="shared" si="255"/>
        <v>4.0000000000000001E-3</v>
      </c>
      <c r="W877" s="299">
        <v>6.3</v>
      </c>
      <c r="X877" s="554">
        <f t="shared" si="248"/>
        <v>1</v>
      </c>
      <c r="Y877" s="299">
        <f t="shared" si="243"/>
        <v>4.0000000000000001E-3</v>
      </c>
      <c r="Z877" s="299">
        <f t="shared" si="244"/>
        <v>6.3</v>
      </c>
      <c r="AA877" s="299" t="s">
        <v>5901</v>
      </c>
      <c r="AB877" s="296">
        <v>0.10100000000000001</v>
      </c>
      <c r="AC877" s="523">
        <f t="shared" si="253"/>
        <v>4.8479999999999999</v>
      </c>
      <c r="AD877" s="499" t="s">
        <v>5903</v>
      </c>
      <c r="AE877" s="489"/>
      <c r="AF877" s="489"/>
      <c r="AG877" s="489"/>
    </row>
    <row r="878" spans="1:33" s="292" customFormat="1" ht="20.100000000000001" hidden="1" customHeight="1" thickBot="1">
      <c r="A878" s="296"/>
      <c r="B878" s="631"/>
      <c r="C878" s="224">
        <v>4589621350726</v>
      </c>
      <c r="D878" s="224"/>
      <c r="E878" s="302" t="s">
        <v>1975</v>
      </c>
      <c r="F878" s="302" t="s">
        <v>3045</v>
      </c>
      <c r="G878" s="497"/>
      <c r="H878" s="259" t="s">
        <v>1979</v>
      </c>
      <c r="I878" s="677" t="s">
        <v>4473</v>
      </c>
      <c r="J878" s="677" t="s">
        <v>4474</v>
      </c>
      <c r="K878" s="306" t="s">
        <v>1977</v>
      </c>
      <c r="L878" s="306"/>
      <c r="M878" s="296">
        <v>48</v>
      </c>
      <c r="N878" s="296">
        <v>96</v>
      </c>
      <c r="O878" s="386"/>
      <c r="P878" s="558">
        <v>2118</v>
      </c>
      <c r="Q878" s="520">
        <f t="shared" si="173"/>
        <v>0</v>
      </c>
      <c r="R878" s="298">
        <v>1694</v>
      </c>
      <c r="S878" s="388">
        <f t="shared" si="254"/>
        <v>0</v>
      </c>
      <c r="T878" s="388">
        <f t="shared" si="256"/>
        <v>0</v>
      </c>
      <c r="U878" s="389" t="e">
        <f t="shared" si="252"/>
        <v>#DIV/0!</v>
      </c>
      <c r="V878" s="299">
        <f t="shared" si="255"/>
        <v>4.0000000000000001E-3</v>
      </c>
      <c r="W878" s="299">
        <v>6.3</v>
      </c>
      <c r="X878" s="554">
        <f t="shared" si="248"/>
        <v>0</v>
      </c>
      <c r="Y878" s="299">
        <f t="shared" si="243"/>
        <v>0</v>
      </c>
      <c r="Z878" s="299">
        <f t="shared" si="244"/>
        <v>0</v>
      </c>
      <c r="AA878" s="299" t="s">
        <v>5901</v>
      </c>
      <c r="AB878" s="296">
        <v>0.10100000000000001</v>
      </c>
      <c r="AC878" s="523">
        <f t="shared" si="253"/>
        <v>0</v>
      </c>
      <c r="AD878" s="499" t="s">
        <v>5903</v>
      </c>
      <c r="AE878" s="489" t="s">
        <v>3090</v>
      </c>
      <c r="AF878" s="489" t="s">
        <v>3091</v>
      </c>
      <c r="AG878" s="489" t="s">
        <v>3092</v>
      </c>
    </row>
    <row r="879" spans="1:33" s="292" customFormat="1" ht="20.100000000000001" hidden="1" customHeight="1" thickBot="1">
      <c r="A879" s="296"/>
      <c r="B879" s="631"/>
      <c r="C879" s="224">
        <v>4589621350726</v>
      </c>
      <c r="D879" s="224"/>
      <c r="E879" s="302" t="s">
        <v>1975</v>
      </c>
      <c r="F879" s="302" t="s">
        <v>3045</v>
      </c>
      <c r="G879" s="497"/>
      <c r="H879" s="259" t="s">
        <v>1979</v>
      </c>
      <c r="I879" s="677" t="s">
        <v>4473</v>
      </c>
      <c r="J879" s="677" t="s">
        <v>4474</v>
      </c>
      <c r="K879" s="306" t="s">
        <v>1977</v>
      </c>
      <c r="L879" s="306"/>
      <c r="M879" s="296">
        <v>48</v>
      </c>
      <c r="N879" s="296">
        <v>192</v>
      </c>
      <c r="O879" s="386"/>
      <c r="P879" s="782">
        <v>2021</v>
      </c>
      <c r="Q879" s="612">
        <f t="shared" si="173"/>
        <v>0</v>
      </c>
      <c r="R879" s="387">
        <v>1617</v>
      </c>
      <c r="S879" s="616">
        <f t="shared" si="254"/>
        <v>0</v>
      </c>
      <c r="T879" s="616">
        <f t="shared" si="256"/>
        <v>0</v>
      </c>
      <c r="U879" s="389" t="e">
        <f t="shared" si="252"/>
        <v>#DIV/0!</v>
      </c>
      <c r="V879" s="299">
        <f t="shared" si="255"/>
        <v>4.0000000000000001E-3</v>
      </c>
      <c r="W879" s="299">
        <v>6.3</v>
      </c>
      <c r="X879" s="554">
        <f t="shared" si="248"/>
        <v>0</v>
      </c>
      <c r="Y879" s="299">
        <f t="shared" si="243"/>
        <v>0</v>
      </c>
      <c r="Z879" s="299">
        <f t="shared" si="244"/>
        <v>0</v>
      </c>
      <c r="AA879" s="299" t="s">
        <v>5901</v>
      </c>
      <c r="AB879" s="296">
        <v>0.10100000000000001</v>
      </c>
      <c r="AC879" s="523">
        <f t="shared" si="253"/>
        <v>0</v>
      </c>
      <c r="AD879" s="499" t="s">
        <v>5903</v>
      </c>
      <c r="AE879" s="489"/>
      <c r="AF879" s="489"/>
      <c r="AG879" s="489"/>
    </row>
    <row r="880" spans="1:33" s="292" customFormat="1" ht="20.100000000000001" hidden="1" customHeight="1" thickBot="1">
      <c r="A880" s="296"/>
      <c r="B880" s="631"/>
      <c r="C880" s="224">
        <v>4589621350726</v>
      </c>
      <c r="D880" s="224"/>
      <c r="E880" s="302" t="s">
        <v>1975</v>
      </c>
      <c r="F880" s="302" t="s">
        <v>3045</v>
      </c>
      <c r="G880" s="497"/>
      <c r="H880" s="259" t="s">
        <v>1979</v>
      </c>
      <c r="I880" s="677" t="s">
        <v>4473</v>
      </c>
      <c r="J880" s="677" t="s">
        <v>4474</v>
      </c>
      <c r="K880" s="306" t="s">
        <v>1977</v>
      </c>
      <c r="L880" s="306"/>
      <c r="M880" s="296">
        <v>48</v>
      </c>
      <c r="N880" s="296">
        <v>336</v>
      </c>
      <c r="O880" s="386"/>
      <c r="P880" s="782">
        <v>1829</v>
      </c>
      <c r="Q880" s="612">
        <f t="shared" si="173"/>
        <v>0</v>
      </c>
      <c r="R880" s="387">
        <v>1463</v>
      </c>
      <c r="S880" s="616">
        <f t="shared" si="254"/>
        <v>0</v>
      </c>
      <c r="T880" s="616">
        <f t="shared" si="256"/>
        <v>0</v>
      </c>
      <c r="U880" s="389" t="e">
        <f t="shared" si="252"/>
        <v>#DIV/0!</v>
      </c>
      <c r="V880" s="299">
        <f t="shared" si="255"/>
        <v>4.0000000000000001E-3</v>
      </c>
      <c r="W880" s="299">
        <v>6.3</v>
      </c>
      <c r="X880" s="554">
        <f t="shared" si="248"/>
        <v>0</v>
      </c>
      <c r="Y880" s="299">
        <f t="shared" si="243"/>
        <v>0</v>
      </c>
      <c r="Z880" s="299">
        <f t="shared" si="244"/>
        <v>0</v>
      </c>
      <c r="AA880" s="299" t="s">
        <v>5901</v>
      </c>
      <c r="AB880" s="296">
        <v>0.10100000000000001</v>
      </c>
      <c r="AC880" s="523">
        <f t="shared" si="253"/>
        <v>0</v>
      </c>
      <c r="AD880" s="499" t="s">
        <v>5903</v>
      </c>
      <c r="AE880" s="489"/>
      <c r="AF880" s="489"/>
      <c r="AG880" s="489"/>
    </row>
    <row r="881" spans="1:33" s="292" customFormat="1" ht="20.100000000000001" hidden="1" customHeight="1">
      <c r="A881" s="956"/>
      <c r="B881" s="956"/>
      <c r="C881" s="939"/>
      <c r="D881" s="939"/>
      <c r="E881" s="302" t="s">
        <v>6812</v>
      </c>
      <c r="F881" s="940"/>
      <c r="G881" s="941"/>
      <c r="H881" s="942" t="s">
        <v>6813</v>
      </c>
      <c r="I881" s="1050" t="s">
        <v>3089</v>
      </c>
      <c r="J881" s="1050" t="s">
        <v>4472</v>
      </c>
      <c r="K881" s="954" t="s">
        <v>1977</v>
      </c>
      <c r="L881" s="954"/>
      <c r="M881" s="956"/>
      <c r="N881" s="956"/>
      <c r="O881" s="946">
        <v>0</v>
      </c>
      <c r="P881" s="975">
        <v>17600</v>
      </c>
      <c r="Q881" s="957">
        <f t="shared" si="173"/>
        <v>0</v>
      </c>
      <c r="R881" s="948">
        <v>14960</v>
      </c>
      <c r="S881" s="958">
        <f t="shared" si="254"/>
        <v>0</v>
      </c>
      <c r="T881" s="958">
        <f t="shared" si="256"/>
        <v>0</v>
      </c>
      <c r="U881" s="959" t="e">
        <f t="shared" si="252"/>
        <v>#DIV/0!</v>
      </c>
      <c r="V881" s="949"/>
      <c r="W881" s="949"/>
      <c r="X881" s="976"/>
      <c r="Y881" s="949"/>
      <c r="Z881" s="949"/>
      <c r="AA881" s="949"/>
      <c r="AB881" s="956"/>
      <c r="AC881" s="523">
        <f t="shared" si="253"/>
        <v>0</v>
      </c>
      <c r="AD881" s="951" t="str">
        <f>AD874</f>
        <v>炭酸Ca(研磨剤)、水(基剤)、グリセリン、ソルビトール(湿潤剤)、 セルロースガム(粘結剤)、 キシリトール(甘味剤)、グリチルリチン酸2K(保湿剤)、炭、 ヒドロキシアパタイト、炭酸水素Na(清掃剤)、 ハッカ油(着香剤)、クエン酸Na(pH調整剤)、 銀、酢酸、フィチン酸、ポリアクリルNa、フェノキシエタノール(防腐剤)</v>
      </c>
      <c r="AE881" s="951" t="str">
        <f>AE874</f>
        <v>ЕАЭС N RU Д-JP.РА09.В.51795/23 от 09.11.2023 действует до 08.11.2028</v>
      </c>
      <c r="AF881" s="951" t="str">
        <f t="shared" ref="AF881:AG881" si="257">AF874</f>
        <v>KitanoKikaku Co.,Ltd</v>
      </c>
      <c r="AG881" s="951" t="str">
        <f t="shared" si="257"/>
        <v xml:space="preserve">Beauty Smile </v>
      </c>
    </row>
    <row r="882" spans="1:33" s="292" customFormat="1" ht="20.100000000000001" hidden="1" customHeight="1" thickBot="1">
      <c r="A882" s="956"/>
      <c r="B882" s="956"/>
      <c r="C882" s="939"/>
      <c r="D882" s="939"/>
      <c r="E882" s="302" t="s">
        <v>6812</v>
      </c>
      <c r="F882" s="940"/>
      <c r="G882" s="941"/>
      <c r="H882" s="942" t="s">
        <v>6814</v>
      </c>
      <c r="I882" s="1050" t="s">
        <v>4473</v>
      </c>
      <c r="J882" s="1050" t="s">
        <v>4474</v>
      </c>
      <c r="K882" s="954" t="s">
        <v>1977</v>
      </c>
      <c r="L882" s="954"/>
      <c r="M882" s="956"/>
      <c r="N882" s="956"/>
      <c r="O882" s="946">
        <v>0</v>
      </c>
      <c r="P882" s="975">
        <v>19360</v>
      </c>
      <c r="Q882" s="957">
        <f t="shared" si="173"/>
        <v>0</v>
      </c>
      <c r="R882" s="948">
        <v>16456</v>
      </c>
      <c r="S882" s="958">
        <f t="shared" si="254"/>
        <v>0</v>
      </c>
      <c r="T882" s="958">
        <f t="shared" si="256"/>
        <v>0</v>
      </c>
      <c r="U882" s="959" t="e">
        <f t="shared" si="252"/>
        <v>#DIV/0!</v>
      </c>
      <c r="V882" s="949"/>
      <c r="W882" s="949"/>
      <c r="X882" s="976"/>
      <c r="Y882" s="949"/>
      <c r="Z882" s="949"/>
      <c r="AA882" s="949"/>
      <c r="AB882" s="956"/>
      <c r="AC882" s="523">
        <f t="shared" si="253"/>
        <v>0</v>
      </c>
      <c r="AD882" s="951" t="str">
        <f>AD878</f>
        <v>水(基剤)、炭酸Ca(研磨剤)、グリセリン(湿潤剤)、ソルビトール(湿潤剤)、含水シリカ(清掃剤)、 セルロースガム(粘結剤)、キシリトール(甘味剤)、炭(清掃剤)、ヒドロキシアパタイト(清掃剤)、ポリソルベート80・白金(保湿剤)、 銀、フィチン酸、ポリアクリルNa、酢酸(防腐剤)、クエン酸Na(pH調整剤)、グリチルリチン酸2K(湿潤剤)、 プロポリスエキス(湿潤剤)、メントール(着香剤)、ハッカ油(着香剤)、フェノキシエタノール(防腐剤)</v>
      </c>
      <c r="AE882" s="951" t="str">
        <f t="shared" ref="AE882:AG882" si="258">AE878</f>
        <v>ЕАЭС N RU Д-JP.РА09.В.51795/23 от 09.11.2023 действует до 08.11.2028</v>
      </c>
      <c r="AF882" s="951" t="str">
        <f t="shared" si="258"/>
        <v>KitanoKikaku Co.,Ltd</v>
      </c>
      <c r="AG882" s="951" t="str">
        <f t="shared" si="258"/>
        <v xml:space="preserve">Beauty Smile </v>
      </c>
    </row>
    <row r="883" spans="1:33" s="292" customFormat="1" ht="20.100000000000001" hidden="1" customHeight="1" thickBot="1">
      <c r="A883" s="296"/>
      <c r="B883" s="631"/>
      <c r="C883" s="224"/>
      <c r="D883" s="224"/>
      <c r="E883" s="302" t="s">
        <v>4154</v>
      </c>
      <c r="F883" s="302"/>
      <c r="G883" s="497"/>
      <c r="H883" s="259" t="s">
        <v>4153</v>
      </c>
      <c r="I883" s="677"/>
      <c r="J883" s="677"/>
      <c r="K883" s="306" t="s">
        <v>1423</v>
      </c>
      <c r="L883" s="306"/>
      <c r="M883" s="296">
        <v>30</v>
      </c>
      <c r="N883" s="296">
        <v>240</v>
      </c>
      <c r="O883" s="386"/>
      <c r="P883" s="782">
        <v>5007</v>
      </c>
      <c r="Q883" s="612">
        <f t="shared" si="173"/>
        <v>0</v>
      </c>
      <c r="R883" s="387">
        <v>4256</v>
      </c>
      <c r="S883" s="616">
        <f t="shared" ref="S883:S903" si="259">O883*R883</f>
        <v>0</v>
      </c>
      <c r="T883" s="616">
        <f t="shared" ref="T883:T904" si="260">Q883-S883</f>
        <v>0</v>
      </c>
      <c r="U883" s="389" t="e">
        <f t="shared" ref="U883:U904" si="261">T883/Q883</f>
        <v>#DIV/0!</v>
      </c>
      <c r="V883" s="299"/>
      <c r="W883" s="299"/>
      <c r="X883" s="554"/>
      <c r="Y883" s="299"/>
      <c r="Z883" s="299"/>
      <c r="AA883" s="299"/>
      <c r="AB883" s="296">
        <v>0.18</v>
      </c>
      <c r="AC883" s="523">
        <f t="shared" si="253"/>
        <v>0</v>
      </c>
      <c r="AD883" s="499" t="s">
        <v>4304</v>
      </c>
      <c r="AE883" s="489"/>
      <c r="AF883" s="489"/>
      <c r="AG883" s="489"/>
    </row>
    <row r="884" spans="1:33" s="292" customFormat="1" ht="20.100000000000001" hidden="1" customHeight="1" thickBot="1">
      <c r="A884" s="296"/>
      <c r="B884" s="631"/>
      <c r="C884" s="303" t="s">
        <v>4330</v>
      </c>
      <c r="D884" s="303" t="s">
        <v>2002</v>
      </c>
      <c r="E884" s="302" t="s">
        <v>4315</v>
      </c>
      <c r="F884" s="302" t="s">
        <v>2002</v>
      </c>
      <c r="G884" s="497"/>
      <c r="H884" s="390" t="s">
        <v>5904</v>
      </c>
      <c r="I884" s="259" t="s">
        <v>3604</v>
      </c>
      <c r="J884" s="343" t="s">
        <v>2003</v>
      </c>
      <c r="K884" s="306" t="s">
        <v>2004</v>
      </c>
      <c r="L884" s="306">
        <v>39</v>
      </c>
      <c r="M884" s="296">
        <v>39</v>
      </c>
      <c r="N884" s="296"/>
      <c r="O884" s="386"/>
      <c r="P884" s="612">
        <v>345</v>
      </c>
      <c r="Q884" s="612">
        <f t="shared" ref="Q884:Q903" si="262">O884*P884</f>
        <v>0</v>
      </c>
      <c r="R884" s="550">
        <f>3520/12</f>
        <v>293.33333333333331</v>
      </c>
      <c r="S884" s="616">
        <f t="shared" si="259"/>
        <v>0</v>
      </c>
      <c r="T884" s="616">
        <f t="shared" si="260"/>
        <v>0</v>
      </c>
      <c r="U884" s="389" t="e">
        <f t="shared" si="261"/>
        <v>#DIV/0!</v>
      </c>
      <c r="V884" s="299"/>
      <c r="W884" s="299"/>
      <c r="X884" s="554">
        <f>O884/M884</f>
        <v>0</v>
      </c>
      <c r="Y884" s="299">
        <f>V884*X884</f>
        <v>0</v>
      </c>
      <c r="Z884" s="299">
        <f>W884*X884</f>
        <v>0</v>
      </c>
      <c r="AA884" s="299"/>
      <c r="AB884" s="385">
        <v>7.8E-2</v>
      </c>
      <c r="AC884" s="385">
        <f>ROUND(O884*AB884,3)</f>
        <v>0</v>
      </c>
      <c r="AD884" s="499" t="s">
        <v>4308</v>
      </c>
      <c r="AE884" s="489" t="s">
        <v>3614</v>
      </c>
      <c r="AF884" s="489" t="s">
        <v>3615</v>
      </c>
      <c r="AG884" s="489" t="s">
        <v>3615</v>
      </c>
    </row>
    <row r="885" spans="1:33" s="292" customFormat="1" ht="20.100000000000001" hidden="1" customHeight="1" thickBot="1">
      <c r="A885" s="296"/>
      <c r="B885" s="631"/>
      <c r="C885" s="303" t="s">
        <v>4324</v>
      </c>
      <c r="D885" s="303" t="s">
        <v>2005</v>
      </c>
      <c r="E885" s="302" t="s">
        <v>4315</v>
      </c>
      <c r="F885" s="302" t="s">
        <v>2005</v>
      </c>
      <c r="G885" s="497"/>
      <c r="H885" s="259" t="s">
        <v>5905</v>
      </c>
      <c r="I885" s="259" t="s">
        <v>3605</v>
      </c>
      <c r="J885" s="343" t="s">
        <v>3607</v>
      </c>
      <c r="K885" s="306" t="s">
        <v>2006</v>
      </c>
      <c r="L885" s="306"/>
      <c r="M885" s="296">
        <v>500</v>
      </c>
      <c r="N885" s="296">
        <v>500</v>
      </c>
      <c r="O885" s="386"/>
      <c r="P885" s="612">
        <v>99</v>
      </c>
      <c r="Q885" s="612">
        <f t="shared" si="262"/>
        <v>0</v>
      </c>
      <c r="R885" s="550">
        <v>89</v>
      </c>
      <c r="S885" s="616">
        <f t="shared" si="259"/>
        <v>0</v>
      </c>
      <c r="T885" s="616">
        <f t="shared" si="260"/>
        <v>0</v>
      </c>
      <c r="U885" s="389" t="e">
        <f t="shared" si="261"/>
        <v>#DIV/0!</v>
      </c>
      <c r="V885" s="299">
        <v>0.106</v>
      </c>
      <c r="W885" s="299">
        <v>10.9</v>
      </c>
      <c r="X885" s="554">
        <f>O885/M885</f>
        <v>0</v>
      </c>
      <c r="Y885" s="299">
        <f>V885*X885</f>
        <v>0</v>
      </c>
      <c r="Z885" s="299">
        <f>W885*X885</f>
        <v>0</v>
      </c>
      <c r="AA885" s="299"/>
      <c r="AB885" s="385">
        <v>1.4999999999999999E-2</v>
      </c>
      <c r="AC885" s="385">
        <f>ROUND(O885*AB885,3)</f>
        <v>0</v>
      </c>
      <c r="AD885" s="499" t="s">
        <v>5906</v>
      </c>
      <c r="AE885" s="489" t="s">
        <v>3613</v>
      </c>
      <c r="AF885" s="489" t="s">
        <v>4470</v>
      </c>
      <c r="AG885" s="489" t="s">
        <v>4471</v>
      </c>
    </row>
    <row r="886" spans="1:33" s="292" customFormat="1" ht="20.100000000000001" hidden="1" customHeight="1" thickBot="1">
      <c r="A886" s="290"/>
      <c r="B886" s="638"/>
      <c r="C886" s="303"/>
      <c r="D886" s="303"/>
      <c r="E886" s="302" t="s">
        <v>4315</v>
      </c>
      <c r="F886" s="302" t="s">
        <v>2007</v>
      </c>
      <c r="G886" s="497"/>
      <c r="H886" s="259" t="s">
        <v>5907</v>
      </c>
      <c r="I886" s="259" t="s">
        <v>3816</v>
      </c>
      <c r="J886" s="343" t="s">
        <v>3817</v>
      </c>
      <c r="K886" s="306" t="s">
        <v>2008</v>
      </c>
      <c r="L886" s="306"/>
      <c r="M886" s="296">
        <v>20</v>
      </c>
      <c r="N886" s="305"/>
      <c r="O886" s="386"/>
      <c r="P886" s="612"/>
      <c r="Q886" s="612">
        <f t="shared" si="262"/>
        <v>0</v>
      </c>
      <c r="R886" s="550">
        <v>720</v>
      </c>
      <c r="S886" s="616">
        <f t="shared" si="259"/>
        <v>0</v>
      </c>
      <c r="T886" s="616">
        <f t="shared" si="260"/>
        <v>0</v>
      </c>
      <c r="U886" s="389" t="e">
        <f t="shared" si="261"/>
        <v>#DIV/0!</v>
      </c>
      <c r="V886" s="299">
        <v>0.108</v>
      </c>
      <c r="W886" s="299">
        <v>9.8000000000000007</v>
      </c>
      <c r="X886" s="299">
        <f>O886/M886</f>
        <v>0</v>
      </c>
      <c r="Y886" s="299">
        <f>X886*V886</f>
        <v>0</v>
      </c>
      <c r="Z886" s="299">
        <f>W886*X886</f>
        <v>0</v>
      </c>
      <c r="AA886" s="299"/>
      <c r="AB886" s="296">
        <v>0.45950000000000002</v>
      </c>
      <c r="AC886" s="523">
        <f>ROUND(O886*AB886,3)</f>
        <v>0</v>
      </c>
      <c r="AD886" s="499" t="s">
        <v>5908</v>
      </c>
      <c r="AE886" s="489" t="s">
        <v>3832</v>
      </c>
      <c r="AF886" s="489" t="s">
        <v>1980</v>
      </c>
      <c r="AG886" s="489"/>
    </row>
    <row r="887" spans="1:33" s="292" customFormat="1" ht="20.100000000000001" hidden="1" customHeight="1" thickBot="1">
      <c r="A887" s="296"/>
      <c r="B887" s="631"/>
      <c r="C887" s="303"/>
      <c r="D887" s="303"/>
      <c r="E887" s="302" t="s">
        <v>4315</v>
      </c>
      <c r="F887" s="302" t="s">
        <v>2009</v>
      </c>
      <c r="G887" s="497"/>
      <c r="H887" s="390" t="s">
        <v>5909</v>
      </c>
      <c r="I887" s="259" t="s">
        <v>3036</v>
      </c>
      <c r="J887" s="343" t="s">
        <v>3094</v>
      </c>
      <c r="K887" s="306" t="s">
        <v>2010</v>
      </c>
      <c r="L887" s="306"/>
      <c r="M887" s="305"/>
      <c r="N887" s="305"/>
      <c r="O887" s="386">
        <v>30</v>
      </c>
      <c r="P887" s="612">
        <v>671</v>
      </c>
      <c r="Q887" s="612">
        <f t="shared" si="262"/>
        <v>20130</v>
      </c>
      <c r="R887" s="550">
        <v>570</v>
      </c>
      <c r="S887" s="616">
        <f t="shared" si="259"/>
        <v>17100</v>
      </c>
      <c r="T887" s="616">
        <f t="shared" si="260"/>
        <v>3030</v>
      </c>
      <c r="U887" s="389">
        <f t="shared" si="261"/>
        <v>0.15052160953800298</v>
      </c>
      <c r="V887" s="299"/>
      <c r="W887" s="299"/>
      <c r="X887" s="299" t="e">
        <f>O887/M887</f>
        <v>#DIV/0!</v>
      </c>
      <c r="Y887" s="299" t="e">
        <f>V887*X887</f>
        <v>#DIV/0!</v>
      </c>
      <c r="Z887" s="299" t="e">
        <f>W887*X887</f>
        <v>#DIV/0!</v>
      </c>
      <c r="AA887" s="299"/>
      <c r="AB887" s="296">
        <v>0.22</v>
      </c>
      <c r="AC887" s="523">
        <f>ROUND(O887*AB887,3)</f>
        <v>6.6</v>
      </c>
      <c r="AD887" s="499" t="s">
        <v>5910</v>
      </c>
      <c r="AE887" s="489"/>
      <c r="AF887" s="489"/>
      <c r="AG887" s="489"/>
    </row>
    <row r="888" spans="1:33" s="292" customFormat="1" ht="19.5" hidden="1" customHeight="1" thickBot="1">
      <c r="A888" s="296"/>
      <c r="B888" s="631"/>
      <c r="C888" s="303" t="s">
        <v>4439</v>
      </c>
      <c r="D888" s="303" t="s">
        <v>4424</v>
      </c>
      <c r="E888" s="302" t="s">
        <v>4315</v>
      </c>
      <c r="F888" s="302" t="s">
        <v>4517</v>
      </c>
      <c r="G888" s="497"/>
      <c r="H888" s="259" t="s">
        <v>5911</v>
      </c>
      <c r="I888" s="677" t="s">
        <v>4511</v>
      </c>
      <c r="J888" s="677" t="s">
        <v>4512</v>
      </c>
      <c r="K888" s="306" t="s">
        <v>4442</v>
      </c>
      <c r="L888" s="306"/>
      <c r="M888" s="305">
        <v>1</v>
      </c>
      <c r="N888" s="305">
        <v>1</v>
      </c>
      <c r="O888" s="386"/>
      <c r="P888" s="612">
        <v>25647.058823529402</v>
      </c>
      <c r="Q888" s="612">
        <f t="shared" si="262"/>
        <v>0</v>
      </c>
      <c r="R888" s="550">
        <v>21800</v>
      </c>
      <c r="S888" s="616">
        <f t="shared" si="259"/>
        <v>0</v>
      </c>
      <c r="T888" s="616">
        <f t="shared" si="260"/>
        <v>0</v>
      </c>
      <c r="U888" s="389" t="e">
        <f t="shared" si="261"/>
        <v>#DIV/0!</v>
      </c>
      <c r="V888" s="299">
        <f>ROUND(0.74*0.94*0.24,3)</f>
        <v>0.16700000000000001</v>
      </c>
      <c r="W888" s="299">
        <v>19.600000000000001</v>
      </c>
      <c r="X888" s="554">
        <f t="shared" ref="X888:X889" si="263">O888/M888</f>
        <v>0</v>
      </c>
      <c r="Y888" s="299">
        <f t="shared" ref="Y888:Y890" si="264">V888*X888</f>
        <v>0</v>
      </c>
      <c r="Z888" s="299">
        <f t="shared" ref="Z888:Z891" si="265">W888*X888</f>
        <v>0</v>
      </c>
      <c r="AA888" s="299" t="s">
        <v>5912</v>
      </c>
      <c r="AB888" s="296">
        <v>17.5</v>
      </c>
      <c r="AC888" s="523">
        <f t="shared" ref="AC888:AC891" si="266">ROUND(O888*AB888,3)</f>
        <v>0</v>
      </c>
      <c r="AD888" s="499" t="s">
        <v>5913</v>
      </c>
      <c r="AE888" s="489" t="s">
        <v>4597</v>
      </c>
      <c r="AF888" s="489" t="s">
        <v>4445</v>
      </c>
      <c r="AG888" s="489" t="s">
        <v>4598</v>
      </c>
    </row>
    <row r="889" spans="1:33" s="292" customFormat="1" ht="20.100000000000001" hidden="1" customHeight="1" thickBot="1">
      <c r="A889" s="296"/>
      <c r="B889" s="631"/>
      <c r="C889" s="303" t="s">
        <v>4440</v>
      </c>
      <c r="D889" s="303" t="s">
        <v>4425</v>
      </c>
      <c r="E889" s="302" t="s">
        <v>4315</v>
      </c>
      <c r="F889" s="302" t="s">
        <v>4518</v>
      </c>
      <c r="G889" s="497"/>
      <c r="H889" s="259" t="s">
        <v>5914</v>
      </c>
      <c r="I889" s="677" t="s">
        <v>4513</v>
      </c>
      <c r="J889" s="677" t="s">
        <v>4514</v>
      </c>
      <c r="K889" s="306" t="s">
        <v>4442</v>
      </c>
      <c r="L889" s="306"/>
      <c r="M889" s="305">
        <v>1</v>
      </c>
      <c r="N889" s="305">
        <v>1</v>
      </c>
      <c r="O889" s="386"/>
      <c r="P889" s="612">
        <v>30352.941176470587</v>
      </c>
      <c r="Q889" s="612">
        <f t="shared" si="262"/>
        <v>0</v>
      </c>
      <c r="R889" s="550">
        <v>25800</v>
      </c>
      <c r="S889" s="616">
        <f t="shared" si="259"/>
        <v>0</v>
      </c>
      <c r="T889" s="616">
        <f t="shared" si="260"/>
        <v>0</v>
      </c>
      <c r="U889" s="389" t="e">
        <f t="shared" si="261"/>
        <v>#DIV/0!</v>
      </c>
      <c r="V889" s="299">
        <f t="shared" ref="V889" si="267">ROUND(0.74*0.94*0.24,3)</f>
        <v>0.16700000000000001</v>
      </c>
      <c r="W889" s="299">
        <v>22</v>
      </c>
      <c r="X889" s="554">
        <f t="shared" si="263"/>
        <v>0</v>
      </c>
      <c r="Y889" s="299">
        <f t="shared" si="264"/>
        <v>0</v>
      </c>
      <c r="Z889" s="299">
        <f t="shared" si="265"/>
        <v>0</v>
      </c>
      <c r="AA889" s="299" t="s">
        <v>5912</v>
      </c>
      <c r="AB889" s="296">
        <v>20</v>
      </c>
      <c r="AC889" s="523">
        <f t="shared" si="266"/>
        <v>0</v>
      </c>
      <c r="AD889" s="499" t="s">
        <v>5915</v>
      </c>
      <c r="AE889" s="489" t="s">
        <v>4597</v>
      </c>
      <c r="AF889" s="489" t="s">
        <v>4598</v>
      </c>
      <c r="AG889" s="489" t="s">
        <v>4598</v>
      </c>
    </row>
    <row r="890" spans="1:33" s="292" customFormat="1" ht="20.100000000000001" hidden="1" customHeight="1" thickBot="1">
      <c r="A890" s="296"/>
      <c r="B890" s="631"/>
      <c r="C890" s="303" t="s">
        <v>4440</v>
      </c>
      <c r="D890" s="303" t="s">
        <v>4426</v>
      </c>
      <c r="E890" s="302" t="s">
        <v>4315</v>
      </c>
      <c r="F890" s="302" t="s">
        <v>4519</v>
      </c>
      <c r="G890" s="497"/>
      <c r="H890" s="259" t="s">
        <v>5916</v>
      </c>
      <c r="I890" s="677" t="s">
        <v>4515</v>
      </c>
      <c r="J890" s="677" t="s">
        <v>4516</v>
      </c>
      <c r="K890" s="306" t="s">
        <v>4443</v>
      </c>
      <c r="L890" s="306"/>
      <c r="M890" s="305"/>
      <c r="N890" s="305"/>
      <c r="O890" s="386"/>
      <c r="P890" s="612">
        <v>5294.1176470588234</v>
      </c>
      <c r="Q890" s="612">
        <f t="shared" si="262"/>
        <v>0</v>
      </c>
      <c r="R890" s="550">
        <v>4500</v>
      </c>
      <c r="S890" s="616">
        <f t="shared" si="259"/>
        <v>0</v>
      </c>
      <c r="T890" s="616">
        <f t="shared" si="260"/>
        <v>0</v>
      </c>
      <c r="U890" s="389" t="e">
        <f t="shared" si="261"/>
        <v>#DIV/0!</v>
      </c>
      <c r="V890" s="299"/>
      <c r="W890" s="299"/>
      <c r="X890" s="299"/>
      <c r="Y890" s="299">
        <f t="shared" si="264"/>
        <v>0</v>
      </c>
      <c r="Z890" s="299">
        <f t="shared" si="265"/>
        <v>0</v>
      </c>
      <c r="AA890" s="299" t="s">
        <v>5917</v>
      </c>
      <c r="AB890" s="296">
        <v>0.4</v>
      </c>
      <c r="AC890" s="523">
        <f t="shared" si="266"/>
        <v>0</v>
      </c>
      <c r="AD890" s="499" t="s">
        <v>5918</v>
      </c>
      <c r="AE890" s="489" t="s">
        <v>4599</v>
      </c>
      <c r="AF890" s="489" t="s">
        <v>4598</v>
      </c>
      <c r="AG890" s="489" t="s">
        <v>4598</v>
      </c>
    </row>
    <row r="891" spans="1:33" s="292" customFormat="1" ht="20.100000000000001" hidden="1" customHeight="1" thickBot="1">
      <c r="A891" s="296"/>
      <c r="B891" s="631"/>
      <c r="C891" s="303" t="s">
        <v>4441</v>
      </c>
      <c r="D891" s="303" t="s">
        <v>4423</v>
      </c>
      <c r="E891" s="302" t="s">
        <v>4315</v>
      </c>
      <c r="F891" s="993" t="s">
        <v>6652</v>
      </c>
      <c r="G891" s="497"/>
      <c r="H891" s="259" t="s">
        <v>5919</v>
      </c>
      <c r="I891" s="259"/>
      <c r="J891" s="343"/>
      <c r="K891" s="306" t="s">
        <v>4444</v>
      </c>
      <c r="L891" s="306"/>
      <c r="M891" s="305"/>
      <c r="N891" s="305"/>
      <c r="O891" s="386"/>
      <c r="P891" s="520">
        <v>3764.7058823529414</v>
      </c>
      <c r="Q891" s="520">
        <f t="shared" si="262"/>
        <v>0</v>
      </c>
      <c r="R891" s="550">
        <v>3200</v>
      </c>
      <c r="S891" s="388">
        <f t="shared" si="259"/>
        <v>0</v>
      </c>
      <c r="T891" s="388">
        <f t="shared" si="260"/>
        <v>0</v>
      </c>
      <c r="U891" s="389" t="e">
        <f t="shared" si="261"/>
        <v>#DIV/0!</v>
      </c>
      <c r="V891" s="299"/>
      <c r="W891" s="299"/>
      <c r="X891" s="299"/>
      <c r="Y891" s="299">
        <v>0.44</v>
      </c>
      <c r="Z891" s="299">
        <f t="shared" si="265"/>
        <v>0</v>
      </c>
      <c r="AA891" s="299" t="s">
        <v>5920</v>
      </c>
      <c r="AB891" s="296">
        <v>0.44</v>
      </c>
      <c r="AC891" s="523">
        <f t="shared" si="266"/>
        <v>0</v>
      </c>
      <c r="AD891" s="499" t="s">
        <v>5921</v>
      </c>
      <c r="AE891" s="1021" t="s">
        <v>6709</v>
      </c>
      <c r="AF891" s="1008" t="s">
        <v>4598</v>
      </c>
      <c r="AG891" s="1027" t="s">
        <v>4598</v>
      </c>
    </row>
    <row r="892" spans="1:33" s="292" customFormat="1" ht="20.100000000000001" hidden="1" customHeight="1" thickBot="1">
      <c r="A892" s="296"/>
      <c r="B892" s="631"/>
      <c r="C892" s="224">
        <v>4589747000918</v>
      </c>
      <c r="D892" s="303"/>
      <c r="E892" s="302" t="s">
        <v>4315</v>
      </c>
      <c r="F892" s="302">
        <v>196497</v>
      </c>
      <c r="G892" s="497"/>
      <c r="H892" s="259" t="s">
        <v>4325</v>
      </c>
      <c r="I892" s="259"/>
      <c r="J892" s="343"/>
      <c r="K892" s="306" t="s">
        <v>118</v>
      </c>
      <c r="L892" s="306"/>
      <c r="M892" s="296">
        <v>24</v>
      </c>
      <c r="N892" s="305"/>
      <c r="O892" s="386"/>
      <c r="P892" s="520">
        <v>1035</v>
      </c>
      <c r="Q892" s="520">
        <f t="shared" si="262"/>
        <v>0</v>
      </c>
      <c r="R892" s="550">
        <v>880</v>
      </c>
      <c r="S892" s="388">
        <f t="shared" si="259"/>
        <v>0</v>
      </c>
      <c r="T892" s="388">
        <f t="shared" si="260"/>
        <v>0</v>
      </c>
      <c r="U892" s="389" t="e">
        <f t="shared" si="261"/>
        <v>#DIV/0!</v>
      </c>
      <c r="V892" s="299"/>
      <c r="W892" s="299"/>
      <c r="X892" s="299"/>
      <c r="Y892" s="299"/>
      <c r="Z892" s="299"/>
      <c r="AA892" s="299"/>
      <c r="AB892" s="296">
        <v>0.24</v>
      </c>
      <c r="AC892" s="523">
        <f>ROUND(O892*AB892,3)</f>
        <v>0</v>
      </c>
      <c r="AD892" s="499" t="s">
        <v>5922</v>
      </c>
      <c r="AE892" s="489" t="s">
        <v>4328</v>
      </c>
      <c r="AF892" s="489" t="s">
        <v>4329</v>
      </c>
      <c r="AG892" s="489" t="s">
        <v>4329</v>
      </c>
    </row>
    <row r="893" spans="1:33" s="292" customFormat="1" ht="20.100000000000001" hidden="1" customHeight="1" thickBot="1">
      <c r="A893" s="296"/>
      <c r="B893" s="631"/>
      <c r="C893" s="224">
        <v>4589747000468</v>
      </c>
      <c r="D893" s="303"/>
      <c r="E893" s="302" t="s">
        <v>4315</v>
      </c>
      <c r="F893" s="302">
        <v>195963</v>
      </c>
      <c r="G893" s="497"/>
      <c r="H893" s="259" t="s">
        <v>4326</v>
      </c>
      <c r="I893" s="259"/>
      <c r="J893" s="343"/>
      <c r="K893" s="306" t="s">
        <v>118</v>
      </c>
      <c r="L893" s="306"/>
      <c r="M893" s="296">
        <v>24</v>
      </c>
      <c r="N893" s="305"/>
      <c r="O893" s="386"/>
      <c r="P893" s="520">
        <v>1035</v>
      </c>
      <c r="Q893" s="520">
        <f t="shared" si="262"/>
        <v>0</v>
      </c>
      <c r="R893" s="550">
        <v>880</v>
      </c>
      <c r="S893" s="388">
        <f t="shared" si="259"/>
        <v>0</v>
      </c>
      <c r="T893" s="388">
        <f t="shared" si="260"/>
        <v>0</v>
      </c>
      <c r="U893" s="389" t="e">
        <f t="shared" si="261"/>
        <v>#DIV/0!</v>
      </c>
      <c r="V893" s="299"/>
      <c r="W893" s="299"/>
      <c r="X893" s="299"/>
      <c r="Y893" s="299"/>
      <c r="Z893" s="299"/>
      <c r="AA893" s="299"/>
      <c r="AB893" s="296">
        <v>0.24</v>
      </c>
      <c r="AC893" s="523">
        <f>ROUND(O893*AB893,3)</f>
        <v>0</v>
      </c>
      <c r="AD893" s="499" t="s">
        <v>5923</v>
      </c>
      <c r="AE893" s="489" t="s">
        <v>4328</v>
      </c>
      <c r="AF893" s="489" t="s">
        <v>4329</v>
      </c>
      <c r="AG893" s="489" t="s">
        <v>4329</v>
      </c>
    </row>
    <row r="894" spans="1:33" s="292" customFormat="1" ht="20.100000000000001" hidden="1" customHeight="1" thickBot="1">
      <c r="A894" s="296"/>
      <c r="B894" s="631"/>
      <c r="C894" s="224">
        <v>4589747000451</v>
      </c>
      <c r="D894" s="303"/>
      <c r="E894" s="302" t="s">
        <v>4315</v>
      </c>
      <c r="F894" s="302">
        <v>195962</v>
      </c>
      <c r="G894" s="497"/>
      <c r="H894" s="259" t="s">
        <v>4327</v>
      </c>
      <c r="I894" s="259"/>
      <c r="J894" s="343"/>
      <c r="K894" s="306" t="s">
        <v>118</v>
      </c>
      <c r="L894" s="306"/>
      <c r="M894" s="296">
        <v>24</v>
      </c>
      <c r="N894" s="305"/>
      <c r="O894" s="386"/>
      <c r="P894" s="520">
        <v>1035</v>
      </c>
      <c r="Q894" s="520">
        <f t="shared" si="262"/>
        <v>0</v>
      </c>
      <c r="R894" s="550">
        <v>880</v>
      </c>
      <c r="S894" s="388">
        <f t="shared" si="259"/>
        <v>0</v>
      </c>
      <c r="T894" s="388">
        <f t="shared" si="260"/>
        <v>0</v>
      </c>
      <c r="U894" s="389" t="e">
        <f t="shared" si="261"/>
        <v>#DIV/0!</v>
      </c>
      <c r="V894" s="299"/>
      <c r="W894" s="299"/>
      <c r="X894" s="299"/>
      <c r="Y894" s="299"/>
      <c r="Z894" s="299"/>
      <c r="AA894" s="299"/>
      <c r="AB894" s="296">
        <v>0.24</v>
      </c>
      <c r="AC894" s="523">
        <f>ROUND(O894*AB894,3)</f>
        <v>0</v>
      </c>
      <c r="AD894" s="499" t="s">
        <v>5923</v>
      </c>
      <c r="AE894" s="489" t="s">
        <v>4328</v>
      </c>
      <c r="AF894" s="489" t="s">
        <v>4329</v>
      </c>
      <c r="AG894" s="489" t="s">
        <v>4329</v>
      </c>
    </row>
    <row r="895" spans="1:33" s="865" customFormat="1" ht="20.100000000000001" hidden="1" customHeight="1" thickBot="1">
      <c r="A895" s="1063"/>
      <c r="B895" s="1063"/>
      <c r="C895" s="1064"/>
      <c r="D895" s="1065"/>
      <c r="E895" s="1066" t="s">
        <v>6817</v>
      </c>
      <c r="F895" s="1067"/>
      <c r="G895" s="1068"/>
      <c r="H895" s="1069" t="s">
        <v>6827</v>
      </c>
      <c r="I895" s="1069"/>
      <c r="J895" s="1070"/>
      <c r="K895" s="1071"/>
      <c r="L895" s="1071"/>
      <c r="M895" s="1063">
        <v>1</v>
      </c>
      <c r="N895" s="1072">
        <v>10</v>
      </c>
      <c r="O895" s="1073"/>
      <c r="P895" s="1074">
        <v>95506</v>
      </c>
      <c r="Q895" s="1037">
        <f t="shared" si="262"/>
        <v>0</v>
      </c>
      <c r="R895" s="1075">
        <v>81180</v>
      </c>
      <c r="S895" s="1037">
        <f t="shared" ref="S895:S902" si="268">O895*R895</f>
        <v>0</v>
      </c>
      <c r="T895" s="1037">
        <f t="shared" ref="T895:T902" si="269">Q895-S895</f>
        <v>0</v>
      </c>
      <c r="U895" s="863" t="e">
        <f t="shared" ref="U895:U902" si="270">T895/Q895</f>
        <v>#DIV/0!</v>
      </c>
      <c r="V895" s="1076"/>
      <c r="W895" s="1076"/>
      <c r="X895" s="1076"/>
      <c r="Y895" s="1076"/>
      <c r="Z895" s="1076"/>
      <c r="AA895" s="1076"/>
      <c r="AB895" s="1063"/>
      <c r="AC895" s="1077"/>
      <c r="AD895" s="1078"/>
      <c r="AE895" s="597"/>
      <c r="AF895" s="597"/>
      <c r="AG895" s="597"/>
    </row>
    <row r="896" spans="1:33" s="865" customFormat="1" ht="20.100000000000001" hidden="1" customHeight="1" thickBot="1">
      <c r="A896" s="1063"/>
      <c r="B896" s="1063"/>
      <c r="C896" s="1064"/>
      <c r="D896" s="1065"/>
      <c r="E896" s="1066" t="s">
        <v>6817</v>
      </c>
      <c r="F896" s="1067"/>
      <c r="G896" s="1068"/>
      <c r="H896" s="1069" t="s">
        <v>6827</v>
      </c>
      <c r="I896" s="1079"/>
      <c r="J896" s="1070"/>
      <c r="K896" s="1071"/>
      <c r="L896" s="1071"/>
      <c r="M896" s="1063">
        <v>1</v>
      </c>
      <c r="N896" s="1072">
        <v>100</v>
      </c>
      <c r="O896" s="1073"/>
      <c r="P896" s="1074">
        <v>84894</v>
      </c>
      <c r="Q896" s="1037">
        <f t="shared" si="262"/>
        <v>0</v>
      </c>
      <c r="R896" s="1075">
        <v>72160</v>
      </c>
      <c r="S896" s="1037">
        <f t="shared" si="268"/>
        <v>0</v>
      </c>
      <c r="T896" s="1037">
        <f t="shared" si="269"/>
        <v>0</v>
      </c>
      <c r="U896" s="863" t="e">
        <f t="shared" si="270"/>
        <v>#DIV/0!</v>
      </c>
      <c r="V896" s="1076"/>
      <c r="W896" s="1076"/>
      <c r="X896" s="1076"/>
      <c r="Y896" s="1076"/>
      <c r="Z896" s="1076"/>
      <c r="AA896" s="1076"/>
      <c r="AB896" s="1063"/>
      <c r="AC896" s="1077"/>
      <c r="AD896" s="1078"/>
      <c r="AE896" s="597"/>
      <c r="AF896" s="597"/>
      <c r="AG896" s="597"/>
    </row>
    <row r="897" spans="1:33" s="865" customFormat="1" ht="20.100000000000001" hidden="1" customHeight="1" thickBot="1">
      <c r="A897" s="1063"/>
      <c r="B897" s="1063"/>
      <c r="C897" s="1064"/>
      <c r="D897" s="1065"/>
      <c r="E897" s="1066" t="s">
        <v>6817</v>
      </c>
      <c r="F897" s="1067"/>
      <c r="G897" s="1068"/>
      <c r="H897" s="1069" t="s">
        <v>6828</v>
      </c>
      <c r="I897" s="1079"/>
      <c r="J897" s="1070"/>
      <c r="K897" s="1071"/>
      <c r="L897" s="1071"/>
      <c r="M897" s="1063"/>
      <c r="N897" s="1072"/>
      <c r="O897" s="1073"/>
      <c r="P897" s="1074">
        <v>91105</v>
      </c>
      <c r="Q897" s="1037">
        <f t="shared" si="262"/>
        <v>0</v>
      </c>
      <c r="R897" s="1075">
        <v>77440</v>
      </c>
      <c r="S897" s="1037">
        <f t="shared" si="268"/>
        <v>0</v>
      </c>
      <c r="T897" s="1037">
        <f t="shared" si="269"/>
        <v>0</v>
      </c>
      <c r="U897" s="863" t="e">
        <f t="shared" si="270"/>
        <v>#DIV/0!</v>
      </c>
      <c r="V897" s="1076"/>
      <c r="W897" s="1076"/>
      <c r="X897" s="1076"/>
      <c r="Y897" s="1076"/>
      <c r="Z897" s="1076"/>
      <c r="AA897" s="1076"/>
      <c r="AB897" s="1063"/>
      <c r="AC897" s="1077"/>
      <c r="AD897" s="1078"/>
      <c r="AE897" s="597"/>
      <c r="AF897" s="597"/>
      <c r="AG897" s="597"/>
    </row>
    <row r="898" spans="1:33" s="865" customFormat="1" ht="20.100000000000001" hidden="1" customHeight="1" thickBot="1">
      <c r="A898" s="1063"/>
      <c r="B898" s="1063"/>
      <c r="C898" s="1064"/>
      <c r="D898" s="1065"/>
      <c r="E898" s="1066" t="s">
        <v>6817</v>
      </c>
      <c r="F898" s="1067"/>
      <c r="G898" s="1068"/>
      <c r="H898" s="1069" t="s">
        <v>6829</v>
      </c>
      <c r="I898" s="1079"/>
      <c r="J898" s="1070"/>
      <c r="K898" s="1071"/>
      <c r="L898" s="1071"/>
      <c r="M898" s="1063"/>
      <c r="N898" s="1072"/>
      <c r="O898" s="1073"/>
      <c r="P898" s="1074">
        <v>100400</v>
      </c>
      <c r="Q898" s="1037">
        <f t="shared" si="262"/>
        <v>0</v>
      </c>
      <c r="R898" s="1075">
        <v>85360</v>
      </c>
      <c r="S898" s="1037">
        <f t="shared" ref="S898:S900" si="271">O898*R898</f>
        <v>0</v>
      </c>
      <c r="T898" s="1037">
        <f t="shared" ref="T898" si="272">Q898-S898</f>
        <v>0</v>
      </c>
      <c r="U898" s="863" t="e">
        <f t="shared" ref="U898" si="273">T898/Q898</f>
        <v>#DIV/0!</v>
      </c>
      <c r="V898" s="1076"/>
      <c r="W898" s="1076"/>
      <c r="X898" s="1076"/>
      <c r="Y898" s="1076"/>
      <c r="Z898" s="1076"/>
      <c r="AA898" s="1076"/>
      <c r="AB898" s="1063"/>
      <c r="AC898" s="1077"/>
      <c r="AD898" s="1078"/>
      <c r="AE898" s="597"/>
      <c r="AF898" s="597"/>
      <c r="AG898" s="597"/>
    </row>
    <row r="899" spans="1:33" s="292" customFormat="1" ht="20.100000000000001" hidden="1" customHeight="1" thickBot="1">
      <c r="A899" s="956"/>
      <c r="B899" s="956"/>
      <c r="C899" s="939"/>
      <c r="D899" s="953"/>
      <c r="E899" s="1057" t="s">
        <v>6817</v>
      </c>
      <c r="F899" s="940"/>
      <c r="G899" s="941"/>
      <c r="H899" s="1062" t="s">
        <v>6830</v>
      </c>
      <c r="I899" s="1062"/>
      <c r="J899" s="943"/>
      <c r="K899" s="954"/>
      <c r="L899" s="954"/>
      <c r="M899" s="956"/>
      <c r="N899" s="945"/>
      <c r="O899" s="946"/>
      <c r="P899" s="960">
        <v>1271</v>
      </c>
      <c r="Q899" s="520">
        <f t="shared" si="262"/>
        <v>0</v>
      </c>
      <c r="R899" s="961">
        <v>1080</v>
      </c>
      <c r="S899" s="1047">
        <f t="shared" si="271"/>
        <v>0</v>
      </c>
      <c r="T899" s="1047">
        <f t="shared" ref="T899:T900" si="274">Q899-S899</f>
        <v>0</v>
      </c>
      <c r="U899" s="959" t="e">
        <f t="shared" ref="U899:U900" si="275">T899/Q899</f>
        <v>#DIV/0!</v>
      </c>
      <c r="V899" s="949"/>
      <c r="W899" s="949"/>
      <c r="X899" s="949"/>
      <c r="Y899" s="949"/>
      <c r="Z899" s="949"/>
      <c r="AA899" s="949"/>
      <c r="AB899" s="956"/>
      <c r="AC899" s="950"/>
      <c r="AD899" s="951"/>
      <c r="AE899" s="489"/>
      <c r="AF899" s="489"/>
      <c r="AG899" s="489"/>
    </row>
    <row r="900" spans="1:33" s="292" customFormat="1" ht="20.100000000000001" hidden="1" customHeight="1" thickBot="1">
      <c r="A900" s="956"/>
      <c r="B900" s="956"/>
      <c r="C900" s="939"/>
      <c r="D900" s="953"/>
      <c r="E900" s="1057" t="s">
        <v>6817</v>
      </c>
      <c r="F900" s="940"/>
      <c r="G900" s="941"/>
      <c r="H900" s="1062" t="s">
        <v>6831</v>
      </c>
      <c r="I900" s="1062"/>
      <c r="J900" s="943"/>
      <c r="K900" s="954"/>
      <c r="L900" s="954"/>
      <c r="M900" s="956"/>
      <c r="N900" s="945"/>
      <c r="O900" s="946"/>
      <c r="P900" s="960">
        <v>1165</v>
      </c>
      <c r="Q900" s="520">
        <f t="shared" si="262"/>
        <v>0</v>
      </c>
      <c r="R900" s="961">
        <v>990</v>
      </c>
      <c r="S900" s="1047">
        <f t="shared" si="271"/>
        <v>0</v>
      </c>
      <c r="T900" s="1047">
        <f t="shared" si="274"/>
        <v>0</v>
      </c>
      <c r="U900" s="959" t="e">
        <f t="shared" si="275"/>
        <v>#DIV/0!</v>
      </c>
      <c r="V900" s="949"/>
      <c r="W900" s="949"/>
      <c r="X900" s="949"/>
      <c r="Y900" s="949"/>
      <c r="Z900" s="949"/>
      <c r="AA900" s="949"/>
      <c r="AB900" s="956"/>
      <c r="AC900" s="950"/>
      <c r="AD900" s="951"/>
      <c r="AE900" s="489"/>
      <c r="AF900" s="489"/>
      <c r="AG900" s="489"/>
    </row>
    <row r="901" spans="1:33" s="865" customFormat="1" ht="20.100000000000001" hidden="1" customHeight="1" thickBot="1">
      <c r="A901" s="1063"/>
      <c r="B901" s="1063"/>
      <c r="C901" s="1064"/>
      <c r="D901" s="1065"/>
      <c r="E901" s="1066" t="s">
        <v>6818</v>
      </c>
      <c r="F901" s="1067"/>
      <c r="G901" s="1068"/>
      <c r="H901" s="1081" t="s">
        <v>6832</v>
      </c>
      <c r="I901" s="1079"/>
      <c r="J901" s="1070"/>
      <c r="K901" s="1071"/>
      <c r="L901" s="1071"/>
      <c r="M901" s="1063"/>
      <c r="N901" s="1072"/>
      <c r="O901" s="1073"/>
      <c r="P901" s="1074">
        <v>300000</v>
      </c>
      <c r="Q901" s="1037">
        <f t="shared" si="262"/>
        <v>0</v>
      </c>
      <c r="R901" s="1075">
        <f>360000-90000</f>
        <v>270000</v>
      </c>
      <c r="S901" s="1037">
        <f t="shared" si="268"/>
        <v>0</v>
      </c>
      <c r="T901" s="1037">
        <f t="shared" si="269"/>
        <v>0</v>
      </c>
      <c r="U901" s="863" t="e">
        <f t="shared" si="270"/>
        <v>#DIV/0!</v>
      </c>
      <c r="V901" s="1076"/>
      <c r="W901" s="1076"/>
      <c r="X901" s="1076"/>
      <c r="Y901" s="1076"/>
      <c r="Z901" s="1076"/>
      <c r="AA901" s="1076"/>
      <c r="AB901" s="1063"/>
      <c r="AC901" s="1077"/>
      <c r="AD901" s="1078"/>
      <c r="AE901" s="597"/>
      <c r="AF901" s="597"/>
      <c r="AG901" s="597"/>
    </row>
    <row r="902" spans="1:33" s="292" customFormat="1" ht="20.100000000000001" hidden="1" customHeight="1" thickBot="1">
      <c r="A902" s="956"/>
      <c r="B902" s="956"/>
      <c r="C902" s="939"/>
      <c r="D902" s="953"/>
      <c r="E902" s="1057" t="s">
        <v>6818</v>
      </c>
      <c r="F902" s="940"/>
      <c r="G902" s="941"/>
      <c r="H902" s="1080" t="s">
        <v>6833</v>
      </c>
      <c r="I902" s="942"/>
      <c r="J902" s="943"/>
      <c r="K902" s="954"/>
      <c r="L902" s="954"/>
      <c r="M902" s="956"/>
      <c r="N902" s="945"/>
      <c r="O902" s="946"/>
      <c r="P902" s="960">
        <v>7778</v>
      </c>
      <c r="Q902" s="520">
        <f t="shared" si="262"/>
        <v>0</v>
      </c>
      <c r="R902" s="961">
        <v>7000</v>
      </c>
      <c r="S902" s="388">
        <f t="shared" si="268"/>
        <v>0</v>
      </c>
      <c r="T902" s="388">
        <f t="shared" si="269"/>
        <v>0</v>
      </c>
      <c r="U902" s="389" t="e">
        <f t="shared" si="270"/>
        <v>#DIV/0!</v>
      </c>
      <c r="V902" s="949"/>
      <c r="W902" s="949"/>
      <c r="X902" s="949"/>
      <c r="Y902" s="949"/>
      <c r="Z902" s="949"/>
      <c r="AA902" s="949"/>
      <c r="AB902" s="956"/>
      <c r="AC902" s="950"/>
      <c r="AD902" s="951"/>
      <c r="AE902" s="489"/>
      <c r="AF902" s="489"/>
      <c r="AG902" s="489"/>
    </row>
    <row r="903" spans="1:33" s="292" customFormat="1" ht="20.100000000000001" hidden="1" customHeight="1" thickBot="1">
      <c r="A903" s="296"/>
      <c r="B903" s="631"/>
      <c r="C903" s="224"/>
      <c r="D903" s="303"/>
      <c r="E903" s="302" t="s">
        <v>4342</v>
      </c>
      <c r="F903" s="302"/>
      <c r="G903" s="497"/>
      <c r="H903" s="259" t="s">
        <v>4673</v>
      </c>
      <c r="I903" s="259"/>
      <c r="J903" s="343"/>
      <c r="K903" s="306"/>
      <c r="L903" s="306"/>
      <c r="M903" s="296"/>
      <c r="N903" s="305"/>
      <c r="O903" s="386"/>
      <c r="P903" s="520">
        <v>373040</v>
      </c>
      <c r="Q903" s="520">
        <f t="shared" si="262"/>
        <v>0</v>
      </c>
      <c r="R903" s="616">
        <v>324546</v>
      </c>
      <c r="S903" s="388">
        <f t="shared" si="259"/>
        <v>0</v>
      </c>
      <c r="T903" s="388">
        <f t="shared" si="260"/>
        <v>0</v>
      </c>
      <c r="U903" s="389" t="e">
        <f t="shared" si="261"/>
        <v>#DIV/0!</v>
      </c>
      <c r="V903" s="299"/>
      <c r="W903" s="299"/>
      <c r="X903" s="299"/>
      <c r="Y903" s="299"/>
      <c r="Z903" s="299"/>
      <c r="AA903" s="299"/>
      <c r="AB903" s="296"/>
      <c r="AC903" s="523"/>
      <c r="AD903" s="499"/>
      <c r="AE903" s="489"/>
      <c r="AF903" s="489"/>
      <c r="AG903" s="489"/>
    </row>
    <row r="904" spans="1:33" s="292" customFormat="1" ht="20.100000000000001" hidden="1" customHeight="1" thickBot="1">
      <c r="A904" s="290"/>
      <c r="B904" s="638"/>
      <c r="C904" s="224"/>
      <c r="D904" s="224"/>
      <c r="E904" s="890" t="s">
        <v>2532</v>
      </c>
      <c r="F904" s="302" t="s">
        <v>1981</v>
      </c>
      <c r="G904" s="497"/>
      <c r="H904" s="259" t="s">
        <v>4679</v>
      </c>
      <c r="I904" s="259"/>
      <c r="J904" s="343"/>
      <c r="K904" s="306" t="s">
        <v>4676</v>
      </c>
      <c r="L904" s="306"/>
      <c r="M904" s="296">
        <v>36</v>
      </c>
      <c r="N904" s="305"/>
      <c r="O904" s="386"/>
      <c r="P904" s="520">
        <v>42000</v>
      </c>
      <c r="Q904" s="520">
        <f t="shared" si="173"/>
        <v>0</v>
      </c>
      <c r="R904" s="550">
        <v>40000</v>
      </c>
      <c r="S904" s="388">
        <f>O904*R904</f>
        <v>0</v>
      </c>
      <c r="T904" s="388">
        <f t="shared" si="260"/>
        <v>0</v>
      </c>
      <c r="U904" s="389" t="e">
        <f t="shared" si="261"/>
        <v>#DIV/0!</v>
      </c>
      <c r="V904" s="299"/>
      <c r="W904" s="299"/>
      <c r="X904" s="787">
        <f t="shared" si="248"/>
        <v>0</v>
      </c>
      <c r="Y904" s="299"/>
      <c r="Z904" s="299"/>
      <c r="AA904" s="299"/>
      <c r="AB904" s="296">
        <v>0.72299999999999998</v>
      </c>
      <c r="AC904" s="523">
        <f>ROUND(O904*AB904,3)</f>
        <v>0</v>
      </c>
      <c r="AD904" s="1133" t="s">
        <v>5924</v>
      </c>
      <c r="AE904" s="489"/>
      <c r="AF904" s="489"/>
      <c r="AG904" s="489"/>
    </row>
    <row r="905" spans="1:33" s="292" customFormat="1" ht="20.100000000000001" hidden="1" customHeight="1" thickBot="1">
      <c r="A905" s="290"/>
      <c r="B905" s="638"/>
      <c r="C905" s="303"/>
      <c r="D905" s="303"/>
      <c r="E905" s="890" t="s">
        <v>2532</v>
      </c>
      <c r="F905" s="302" t="s">
        <v>1982</v>
      </c>
      <c r="G905" s="497"/>
      <c r="H905" s="259" t="s">
        <v>4680</v>
      </c>
      <c r="I905" s="259"/>
      <c r="J905" s="343"/>
      <c r="K905" s="306" t="s">
        <v>4677</v>
      </c>
      <c r="L905" s="306"/>
      <c r="M905" s="305"/>
      <c r="N905" s="305"/>
      <c r="O905" s="386"/>
      <c r="P905" s="520">
        <v>20790</v>
      </c>
      <c r="Q905" s="520">
        <f>O905*P905</f>
        <v>0</v>
      </c>
      <c r="R905" s="550">
        <v>25000</v>
      </c>
      <c r="S905" s="388">
        <f t="shared" ref="S905:S934" si="276">O905*R905</f>
        <v>0</v>
      </c>
      <c r="T905" s="388">
        <f t="shared" ref="T905:T934" si="277">Q905-S905</f>
        <v>0</v>
      </c>
      <c r="U905" s="389" t="e">
        <f t="shared" ref="U905:U934" si="278">T905/Q905</f>
        <v>#DIV/0!</v>
      </c>
      <c r="V905" s="299"/>
      <c r="W905" s="299"/>
      <c r="X905" s="787" t="e">
        <f t="shared" si="248"/>
        <v>#DIV/0!</v>
      </c>
      <c r="Y905" s="299"/>
      <c r="Z905" s="299"/>
      <c r="AA905" s="299"/>
      <c r="AB905" s="296">
        <v>0.438</v>
      </c>
      <c r="AC905" s="523">
        <f t="shared" ref="AC905:AC934" si="279">ROUND(O905*AB905,3)</f>
        <v>0</v>
      </c>
      <c r="AD905" s="1134"/>
      <c r="AE905" s="489"/>
      <c r="AF905" s="489"/>
      <c r="AG905" s="489"/>
    </row>
    <row r="906" spans="1:33" s="292" customFormat="1" ht="20.100000000000001" hidden="1" customHeight="1" thickBot="1">
      <c r="A906" s="583"/>
      <c r="B906" s="638"/>
      <c r="C906" s="801"/>
      <c r="D906" s="801"/>
      <c r="E906" s="890" t="s">
        <v>2532</v>
      </c>
      <c r="F906" s="779"/>
      <c r="G906" s="595"/>
      <c r="H906" s="579" t="s">
        <v>4675</v>
      </c>
      <c r="I906" s="579"/>
      <c r="J906" s="743"/>
      <c r="K906" s="586" t="s">
        <v>4678</v>
      </c>
      <c r="L906" s="586"/>
      <c r="M906" s="596"/>
      <c r="N906" s="596"/>
      <c r="O906" s="386"/>
      <c r="P906" s="520">
        <v>26250</v>
      </c>
      <c r="Q906" s="520">
        <f>O906*P906</f>
        <v>0</v>
      </c>
      <c r="R906" s="780">
        <v>19800</v>
      </c>
      <c r="S906" s="388">
        <f t="shared" si="276"/>
        <v>0</v>
      </c>
      <c r="T906" s="388">
        <f t="shared" si="277"/>
        <v>0</v>
      </c>
      <c r="U906" s="389" t="e">
        <f t="shared" si="278"/>
        <v>#DIV/0!</v>
      </c>
      <c r="V906" s="592"/>
      <c r="W906" s="592"/>
      <c r="X906" s="802"/>
      <c r="Y906" s="592"/>
      <c r="Z906" s="592"/>
      <c r="AA906" s="592"/>
      <c r="AB906" s="589">
        <v>0.312</v>
      </c>
      <c r="AC906" s="523">
        <f t="shared" si="279"/>
        <v>0</v>
      </c>
      <c r="AD906" s="1135"/>
      <c r="AE906" s="489"/>
      <c r="AF906" s="489"/>
      <c r="AG906" s="489"/>
    </row>
    <row r="907" spans="1:33" s="292" customFormat="1" ht="30" hidden="1" customHeight="1" thickBot="1">
      <c r="A907" s="290"/>
      <c r="B907" s="638"/>
      <c r="C907" s="303"/>
      <c r="D907" s="303"/>
      <c r="E907" s="890" t="s">
        <v>2532</v>
      </c>
      <c r="F907" s="302"/>
      <c r="G907" s="497"/>
      <c r="H907" s="390" t="s">
        <v>6402</v>
      </c>
      <c r="I907" s="259" t="s">
        <v>1999</v>
      </c>
      <c r="J907" s="343" t="s">
        <v>2001</v>
      </c>
      <c r="K907" s="306" t="s">
        <v>1998</v>
      </c>
      <c r="L907" s="306"/>
      <c r="M907" s="305"/>
      <c r="N907" s="305"/>
      <c r="O907" s="386"/>
      <c r="P907" s="612">
        <v>4300</v>
      </c>
      <c r="Q907" s="520">
        <f t="shared" ref="Q907:Q934" si="280">O907*P907</f>
        <v>0</v>
      </c>
      <c r="R907" s="550">
        <v>4300</v>
      </c>
      <c r="S907" s="388">
        <f t="shared" si="276"/>
        <v>0</v>
      </c>
      <c r="T907" s="388">
        <f t="shared" si="277"/>
        <v>0</v>
      </c>
      <c r="U907" s="389" t="e">
        <f t="shared" si="278"/>
        <v>#DIV/0!</v>
      </c>
      <c r="V907" s="299"/>
      <c r="W907" s="299"/>
      <c r="X907" s="299"/>
      <c r="Y907" s="299"/>
      <c r="Z907" s="299">
        <f t="shared" ref="Z907" si="281">W907*X907</f>
        <v>0</v>
      </c>
      <c r="AA907" s="299"/>
      <c r="AB907" s="541">
        <v>0.15</v>
      </c>
      <c r="AC907" s="523">
        <f t="shared" si="279"/>
        <v>0</v>
      </c>
      <c r="AD907" s="499" t="s">
        <v>6401</v>
      </c>
      <c r="AE907" s="489"/>
      <c r="AF907" s="489"/>
      <c r="AG907" s="489"/>
    </row>
    <row r="908" spans="1:33" s="292" customFormat="1" ht="20.100000000000001" hidden="1" customHeight="1" thickBot="1">
      <c r="A908" s="290"/>
      <c r="B908" s="638"/>
      <c r="C908" s="303"/>
      <c r="D908" s="303"/>
      <c r="E908" s="890" t="s">
        <v>2532</v>
      </c>
      <c r="F908" s="302"/>
      <c r="G908" s="497"/>
      <c r="H908" s="390" t="s">
        <v>6403</v>
      </c>
      <c r="I908" s="259" t="s">
        <v>1999</v>
      </c>
      <c r="J908" s="343" t="s">
        <v>2000</v>
      </c>
      <c r="K908" s="306" t="s">
        <v>1998</v>
      </c>
      <c r="L908" s="306"/>
      <c r="M908" s="296">
        <v>48</v>
      </c>
      <c r="N908" s="305"/>
      <c r="O908" s="386"/>
      <c r="P908" s="612">
        <v>4500</v>
      </c>
      <c r="Q908" s="520">
        <f t="shared" si="280"/>
        <v>0</v>
      </c>
      <c r="R908" s="550">
        <v>4500</v>
      </c>
      <c r="S908" s="388">
        <f t="shared" si="276"/>
        <v>0</v>
      </c>
      <c r="T908" s="388">
        <f t="shared" si="277"/>
        <v>0</v>
      </c>
      <c r="U908" s="389" t="e">
        <f t="shared" si="278"/>
        <v>#DIV/0!</v>
      </c>
      <c r="V908" s="299"/>
      <c r="W908" s="299"/>
      <c r="X908" s="299"/>
      <c r="Y908" s="299"/>
      <c r="Z908" s="299"/>
      <c r="AA908" s="299"/>
      <c r="AB908" s="296">
        <v>0.23799999999999999</v>
      </c>
      <c r="AC908" s="523">
        <f t="shared" si="279"/>
        <v>0</v>
      </c>
      <c r="AD908" s="499" t="s">
        <v>6401</v>
      </c>
      <c r="AE908" s="489"/>
      <c r="AF908" s="489"/>
      <c r="AG908" s="489"/>
    </row>
    <row r="909" spans="1:33" s="292" customFormat="1" ht="20.100000000000001" hidden="1" customHeight="1" thickBot="1">
      <c r="A909" s="296"/>
      <c r="B909" s="631"/>
      <c r="C909" s="303"/>
      <c r="D909" s="303"/>
      <c r="E909" s="890" t="s">
        <v>2532</v>
      </c>
      <c r="F909" s="302"/>
      <c r="G909" s="497"/>
      <c r="H909" s="390" t="s">
        <v>6404</v>
      </c>
      <c r="I909" s="259" t="s">
        <v>1999</v>
      </c>
      <c r="J909" s="343" t="s">
        <v>2000</v>
      </c>
      <c r="K909" s="306" t="s">
        <v>1998</v>
      </c>
      <c r="L909" s="306"/>
      <c r="M909" s="296"/>
      <c r="N909" s="305"/>
      <c r="O909" s="386"/>
      <c r="P909" s="612">
        <v>7200</v>
      </c>
      <c r="Q909" s="520">
        <f t="shared" si="280"/>
        <v>0</v>
      </c>
      <c r="R909" s="550">
        <v>7200</v>
      </c>
      <c r="S909" s="388">
        <f t="shared" si="276"/>
        <v>0</v>
      </c>
      <c r="T909" s="388">
        <f t="shared" si="277"/>
        <v>0</v>
      </c>
      <c r="U909" s="389" t="e">
        <f t="shared" si="278"/>
        <v>#DIV/0!</v>
      </c>
      <c r="V909" s="299"/>
      <c r="W909" s="299"/>
      <c r="X909" s="299"/>
      <c r="Y909" s="299"/>
      <c r="Z909" s="299"/>
      <c r="AA909" s="299"/>
      <c r="AB909" s="804">
        <v>0.52100000000000002</v>
      </c>
      <c r="AC909" s="523">
        <f t="shared" si="279"/>
        <v>0</v>
      </c>
      <c r="AD909" s="499" t="s">
        <v>6401</v>
      </c>
      <c r="AE909" s="489"/>
      <c r="AF909" s="489"/>
      <c r="AG909" s="489"/>
    </row>
    <row r="910" spans="1:33" s="292" customFormat="1" ht="30" hidden="1" customHeight="1" thickBot="1">
      <c r="A910" s="290"/>
      <c r="B910" s="638"/>
      <c r="C910" s="303"/>
      <c r="D910" s="303"/>
      <c r="E910" s="890" t="s">
        <v>2532</v>
      </c>
      <c r="F910" s="302" t="s">
        <v>6780</v>
      </c>
      <c r="G910" s="497"/>
      <c r="H910" s="892" t="s">
        <v>6407</v>
      </c>
      <c r="I910" s="259" t="s">
        <v>5925</v>
      </c>
      <c r="J910" s="343" t="s">
        <v>4164</v>
      </c>
      <c r="K910" s="306" t="s">
        <v>269</v>
      </c>
      <c r="L910" s="306"/>
      <c r="M910" s="305"/>
      <c r="N910" s="305"/>
      <c r="O910" s="386"/>
      <c r="P910" s="520">
        <v>3300</v>
      </c>
      <c r="Q910" s="520">
        <f t="shared" si="280"/>
        <v>0</v>
      </c>
      <c r="R910" s="550">
        <v>3300</v>
      </c>
      <c r="S910" s="388">
        <f t="shared" si="276"/>
        <v>0</v>
      </c>
      <c r="T910" s="388">
        <f t="shared" si="277"/>
        <v>0</v>
      </c>
      <c r="U910" s="389" t="e">
        <f t="shared" si="278"/>
        <v>#DIV/0!</v>
      </c>
      <c r="V910" s="299"/>
      <c r="W910" s="299"/>
      <c r="X910" s="787"/>
      <c r="Y910" s="299"/>
      <c r="Z910" s="299">
        <f t="shared" ref="Z910" si="282">W910*X910</f>
        <v>0</v>
      </c>
      <c r="AA910" s="299"/>
      <c r="AB910" s="296">
        <v>0.214</v>
      </c>
      <c r="AC910" s="523">
        <f t="shared" si="279"/>
        <v>0</v>
      </c>
      <c r="AD910" s="571" t="s">
        <v>4305</v>
      </c>
      <c r="AE910" s="489" t="s">
        <v>6655</v>
      </c>
      <c r="AF910" s="489" t="s">
        <v>6653</v>
      </c>
      <c r="AG910" s="489" t="s">
        <v>6710</v>
      </c>
    </row>
    <row r="911" spans="1:33" s="292" customFormat="1" ht="20.100000000000001" hidden="1" customHeight="1" thickBot="1">
      <c r="A911" s="290"/>
      <c r="B911" s="638"/>
      <c r="C911" s="303"/>
      <c r="D911" s="303"/>
      <c r="E911" s="890" t="s">
        <v>2532</v>
      </c>
      <c r="F911" s="992" t="s">
        <v>6648</v>
      </c>
      <c r="G911" s="497"/>
      <c r="H911" s="892" t="s">
        <v>6408</v>
      </c>
      <c r="I911" s="259" t="s">
        <v>4165</v>
      </c>
      <c r="J911" s="343" t="s">
        <v>4164</v>
      </c>
      <c r="K911" s="306" t="s">
        <v>269</v>
      </c>
      <c r="L911" s="306"/>
      <c r="M911" s="305"/>
      <c r="N911" s="305"/>
      <c r="O911" s="386">
        <v>30</v>
      </c>
      <c r="P911" s="520">
        <v>5400</v>
      </c>
      <c r="Q911" s="520">
        <f t="shared" si="280"/>
        <v>162000</v>
      </c>
      <c r="R911" s="550">
        <v>5400</v>
      </c>
      <c r="S911" s="388">
        <f t="shared" si="276"/>
        <v>162000</v>
      </c>
      <c r="T911" s="388">
        <f t="shared" si="277"/>
        <v>0</v>
      </c>
      <c r="U911" s="389">
        <f t="shared" si="278"/>
        <v>0</v>
      </c>
      <c r="V911" s="299"/>
      <c r="W911" s="299"/>
      <c r="X911" s="787"/>
      <c r="Y911" s="299"/>
      <c r="Z911" s="299"/>
      <c r="AA911" s="299"/>
      <c r="AB911" s="296">
        <v>0.625</v>
      </c>
      <c r="AC911" s="523">
        <f t="shared" si="279"/>
        <v>18.75</v>
      </c>
      <c r="AD911" s="571" t="str">
        <f>AD910</f>
        <v>水, ペンチレングリコール, プロテオグリカン, ヒアルロン酸Na</v>
      </c>
      <c r="AE911" s="967" t="s">
        <v>6655</v>
      </c>
      <c r="AF911" s="968" t="s">
        <v>6653</v>
      </c>
      <c r="AG911" s="1028" t="s">
        <v>6710</v>
      </c>
    </row>
    <row r="912" spans="1:33" s="292" customFormat="1" ht="30" hidden="1" customHeight="1" thickBot="1">
      <c r="A912" s="290"/>
      <c r="B912" s="638"/>
      <c r="C912" s="303"/>
      <c r="D912" s="303"/>
      <c r="E912" s="890" t="s">
        <v>2532</v>
      </c>
      <c r="F912" s="302" t="s">
        <v>6781</v>
      </c>
      <c r="G912" s="497"/>
      <c r="H912" s="892" t="s">
        <v>6409</v>
      </c>
      <c r="I912" s="259" t="s">
        <v>4162</v>
      </c>
      <c r="J912" s="343" t="s">
        <v>4161</v>
      </c>
      <c r="K912" s="306" t="s">
        <v>49</v>
      </c>
      <c r="L912" s="306"/>
      <c r="M912" s="305"/>
      <c r="N912" s="305"/>
      <c r="O912" s="386"/>
      <c r="P912" s="612">
        <v>3960</v>
      </c>
      <c r="Q912" s="520">
        <f t="shared" si="280"/>
        <v>0</v>
      </c>
      <c r="R912" s="550">
        <v>3960</v>
      </c>
      <c r="S912" s="388">
        <f t="shared" si="276"/>
        <v>0</v>
      </c>
      <c r="T912" s="388">
        <f t="shared" si="277"/>
        <v>0</v>
      </c>
      <c r="U912" s="389" t="e">
        <f t="shared" si="278"/>
        <v>#DIV/0!</v>
      </c>
      <c r="V912" s="299"/>
      <c r="W912" s="299"/>
      <c r="X912" s="787"/>
      <c r="Y912" s="299"/>
      <c r="Z912" s="299">
        <f t="shared" ref="Z912" si="283">W912*X912</f>
        <v>0</v>
      </c>
      <c r="AA912" s="299"/>
      <c r="AB912" s="296">
        <v>0.214</v>
      </c>
      <c r="AC912" s="523">
        <f t="shared" si="279"/>
        <v>0</v>
      </c>
      <c r="AD912" s="571" t="str">
        <f>AD911</f>
        <v>水, ペンチレングリコール, プロテオグリカン, ヒアルロン酸Na</v>
      </c>
      <c r="AE912" s="1041" t="s">
        <v>6655</v>
      </c>
      <c r="AF912" s="1042" t="s">
        <v>6653</v>
      </c>
      <c r="AG912" s="1043" t="s">
        <v>6710</v>
      </c>
    </row>
    <row r="913" spans="1:33" s="292" customFormat="1" ht="20.100000000000001" hidden="1" customHeight="1" thickBot="1">
      <c r="A913" s="290"/>
      <c r="B913" s="638"/>
      <c r="C913" s="303"/>
      <c r="D913" s="303"/>
      <c r="E913" s="890" t="s">
        <v>2532</v>
      </c>
      <c r="F913" s="992" t="s">
        <v>6649</v>
      </c>
      <c r="G913" s="497"/>
      <c r="H913" s="892" t="s">
        <v>6410</v>
      </c>
      <c r="I913" s="259" t="s">
        <v>4163</v>
      </c>
      <c r="J913" s="343" t="s">
        <v>4160</v>
      </c>
      <c r="K913" s="306" t="s">
        <v>49</v>
      </c>
      <c r="L913" s="306"/>
      <c r="M913" s="305"/>
      <c r="N913" s="305"/>
      <c r="O913" s="386">
        <v>30</v>
      </c>
      <c r="P913" s="612">
        <v>6000</v>
      </c>
      <c r="Q913" s="520">
        <f t="shared" si="280"/>
        <v>180000</v>
      </c>
      <c r="R913" s="550">
        <v>6000</v>
      </c>
      <c r="S913" s="388">
        <f t="shared" si="276"/>
        <v>180000</v>
      </c>
      <c r="T913" s="388">
        <f t="shared" si="277"/>
        <v>0</v>
      </c>
      <c r="U913" s="389">
        <f t="shared" si="278"/>
        <v>0</v>
      </c>
      <c r="V913" s="299"/>
      <c r="W913" s="299"/>
      <c r="X913" s="787"/>
      <c r="Y913" s="299"/>
      <c r="Z913" s="299"/>
      <c r="AA913" s="299"/>
      <c r="AB913" s="296">
        <v>0.625</v>
      </c>
      <c r="AC913" s="523">
        <f t="shared" si="279"/>
        <v>18.75</v>
      </c>
      <c r="AD913" s="571" t="s">
        <v>4306</v>
      </c>
      <c r="AE913" s="1041" t="s">
        <v>6655</v>
      </c>
      <c r="AF913" s="1042" t="s">
        <v>6653</v>
      </c>
      <c r="AG913" s="1043" t="s">
        <v>6710</v>
      </c>
    </row>
    <row r="914" spans="1:33" s="292" customFormat="1" ht="20.100000000000001" hidden="1" customHeight="1" thickBot="1">
      <c r="A914" s="296"/>
      <c r="B914" s="631"/>
      <c r="C914" s="303"/>
      <c r="D914" s="303"/>
      <c r="E914" s="890" t="s">
        <v>2532</v>
      </c>
      <c r="F914" s="302" t="s">
        <v>6783</v>
      </c>
      <c r="G914" s="497"/>
      <c r="H914" s="390" t="s">
        <v>6411</v>
      </c>
      <c r="I914" s="259" t="s">
        <v>1988</v>
      </c>
      <c r="J914" s="343" t="s">
        <v>1989</v>
      </c>
      <c r="K914" s="306" t="s">
        <v>36</v>
      </c>
      <c r="L914" s="306"/>
      <c r="M914" s="296"/>
      <c r="N914" s="296"/>
      <c r="O914" s="386"/>
      <c r="P914" s="612">
        <v>3800</v>
      </c>
      <c r="Q914" s="520">
        <f t="shared" si="280"/>
        <v>0</v>
      </c>
      <c r="R914" s="550">
        <v>3800</v>
      </c>
      <c r="S914" s="388">
        <f t="shared" si="276"/>
        <v>0</v>
      </c>
      <c r="T914" s="388">
        <f t="shared" si="277"/>
        <v>0</v>
      </c>
      <c r="U914" s="389" t="e">
        <f t="shared" si="278"/>
        <v>#DIV/0!</v>
      </c>
      <c r="V914" s="299"/>
      <c r="W914" s="299"/>
      <c r="X914" s="554" t="e">
        <f>O914/M914</f>
        <v>#DIV/0!</v>
      </c>
      <c r="Y914" s="299" t="e">
        <f>V914*X914</f>
        <v>#DIV/0!</v>
      </c>
      <c r="Z914" s="299" t="e">
        <f>W914*X914</f>
        <v>#DIV/0!</v>
      </c>
      <c r="AA914" s="299"/>
      <c r="AB914" s="560">
        <v>0.16500000000000001</v>
      </c>
      <c r="AC914" s="523">
        <f t="shared" si="279"/>
        <v>0</v>
      </c>
      <c r="AD914" s="499" t="s">
        <v>6405</v>
      </c>
      <c r="AE914" s="1035" t="s">
        <v>6782</v>
      </c>
      <c r="AF914" s="1042" t="s">
        <v>6653</v>
      </c>
      <c r="AG914" s="1044" t="s">
        <v>6682</v>
      </c>
    </row>
    <row r="915" spans="1:33" s="292" customFormat="1" ht="19.5" hidden="1" customHeight="1" thickBot="1">
      <c r="A915" s="296"/>
      <c r="B915" s="631"/>
      <c r="C915" s="303"/>
      <c r="D915" s="303"/>
      <c r="E915" s="890" t="s">
        <v>2532</v>
      </c>
      <c r="F915" s="992" t="s">
        <v>6650</v>
      </c>
      <c r="G915" s="497"/>
      <c r="H915" s="390" t="s">
        <v>6412</v>
      </c>
      <c r="I915" s="259" t="s">
        <v>1992</v>
      </c>
      <c r="J915" s="343" t="s">
        <v>1993</v>
      </c>
      <c r="K915" s="306" t="s">
        <v>817</v>
      </c>
      <c r="L915" s="306"/>
      <c r="M915" s="296"/>
      <c r="N915" s="296"/>
      <c r="O915" s="386"/>
      <c r="P915" s="612">
        <v>2500</v>
      </c>
      <c r="Q915" s="520">
        <f t="shared" si="280"/>
        <v>0</v>
      </c>
      <c r="R915" s="550">
        <v>2500</v>
      </c>
      <c r="S915" s="388">
        <f t="shared" si="276"/>
        <v>0</v>
      </c>
      <c r="T915" s="388">
        <f t="shared" si="277"/>
        <v>0</v>
      </c>
      <c r="U915" s="389" t="e">
        <f t="shared" si="278"/>
        <v>#DIV/0!</v>
      </c>
      <c r="V915" s="299"/>
      <c r="W915" s="299"/>
      <c r="X915" s="554" t="e">
        <f>O915/M915</f>
        <v>#DIV/0!</v>
      </c>
      <c r="Y915" s="299" t="e">
        <f>V915*X915</f>
        <v>#DIV/0!</v>
      </c>
      <c r="Z915" s="299" t="e">
        <f>W915*X915</f>
        <v>#DIV/0!</v>
      </c>
      <c r="AA915" s="299"/>
      <c r="AB915" s="385">
        <v>0.10100000000000001</v>
      </c>
      <c r="AC915" s="523">
        <f t="shared" si="279"/>
        <v>0</v>
      </c>
      <c r="AD915" s="499" t="s">
        <v>6406</v>
      </c>
      <c r="AE915" s="967" t="s">
        <v>6651</v>
      </c>
      <c r="AF915" s="968" t="s">
        <v>1990</v>
      </c>
      <c r="AG915" s="994" t="s">
        <v>6654</v>
      </c>
    </row>
    <row r="916" spans="1:33" s="292" customFormat="1" ht="19.5" hidden="1" customHeight="1" thickBot="1">
      <c r="A916" s="956"/>
      <c r="B916" s="956"/>
      <c r="C916" s="953"/>
      <c r="D916" s="953"/>
      <c r="E916" s="890" t="s">
        <v>2532</v>
      </c>
      <c r="F916" s="992"/>
      <c r="G916" s="941"/>
      <c r="H916" s="390" t="s">
        <v>6826</v>
      </c>
      <c r="I916" s="942"/>
      <c r="J916" s="943"/>
      <c r="K916" s="1061" t="s">
        <v>1419</v>
      </c>
      <c r="L916" s="954"/>
      <c r="M916" s="956"/>
      <c r="N916" s="956"/>
      <c r="O916" s="946"/>
      <c r="P916" s="957">
        <v>7800</v>
      </c>
      <c r="Q916" s="960">
        <f t="shared" si="280"/>
        <v>0</v>
      </c>
      <c r="R916" s="961">
        <v>7800</v>
      </c>
      <c r="S916" s="1047">
        <f t="shared" si="276"/>
        <v>0</v>
      </c>
      <c r="T916" s="1047">
        <f t="shared" si="277"/>
        <v>0</v>
      </c>
      <c r="U916" s="959" t="e">
        <f t="shared" si="278"/>
        <v>#DIV/0!</v>
      </c>
      <c r="V916" s="949"/>
      <c r="W916" s="949"/>
      <c r="X916" s="976"/>
      <c r="Y916" s="949"/>
      <c r="Z916" s="949"/>
      <c r="AA916" s="949"/>
      <c r="AB916" s="977"/>
      <c r="AC916" s="950"/>
      <c r="AD916" s="951"/>
      <c r="AE916" s="1058"/>
      <c r="AF916" s="1059"/>
      <c r="AG916" s="1060"/>
    </row>
    <row r="917" spans="1:33" s="292" customFormat="1" ht="28.5" hidden="1" customHeight="1" thickBot="1">
      <c r="A917" s="296"/>
      <c r="B917" s="631"/>
      <c r="C917" s="303"/>
      <c r="D917" s="303"/>
      <c r="E917" s="890" t="s">
        <v>2532</v>
      </c>
      <c r="F917" s="302" t="s">
        <v>1983</v>
      </c>
      <c r="G917" s="497" t="s">
        <v>5926</v>
      </c>
      <c r="H917" s="390" t="s">
        <v>6413</v>
      </c>
      <c r="I917" s="259" t="s">
        <v>1984</v>
      </c>
      <c r="J917" s="343" t="s">
        <v>3093</v>
      </c>
      <c r="K917" s="306" t="s">
        <v>1985</v>
      </c>
      <c r="L917" s="306"/>
      <c r="M917" s="296">
        <v>400</v>
      </c>
      <c r="N917" s="305"/>
      <c r="O917" s="386">
        <v>200</v>
      </c>
      <c r="P917" s="612">
        <v>850</v>
      </c>
      <c r="Q917" s="520">
        <f t="shared" si="280"/>
        <v>170000</v>
      </c>
      <c r="R917" s="550">
        <v>850</v>
      </c>
      <c r="S917" s="388">
        <f t="shared" si="276"/>
        <v>170000</v>
      </c>
      <c r="T917" s="388">
        <f t="shared" si="277"/>
        <v>0</v>
      </c>
      <c r="U917" s="389">
        <f t="shared" si="278"/>
        <v>0</v>
      </c>
      <c r="V917" s="299"/>
      <c r="W917" s="299"/>
      <c r="X917" s="299">
        <f t="shared" si="248"/>
        <v>0.5</v>
      </c>
      <c r="Y917" s="299">
        <f>V917*X917</f>
        <v>0</v>
      </c>
      <c r="Z917" s="299">
        <f>W917*X917</f>
        <v>0</v>
      </c>
      <c r="AA917" s="299"/>
      <c r="AB917" s="296">
        <v>3.2000000000000001E-2</v>
      </c>
      <c r="AC917" s="523">
        <f t="shared" si="279"/>
        <v>6.4</v>
      </c>
      <c r="AD917" s="499" t="s">
        <v>4307</v>
      </c>
      <c r="AE917" s="489" t="s">
        <v>4166</v>
      </c>
      <c r="AF917" s="489"/>
      <c r="AG917" s="489" t="s">
        <v>1987</v>
      </c>
    </row>
    <row r="918" spans="1:33" s="292" customFormat="1" ht="32.25" hidden="1" customHeight="1" thickBot="1">
      <c r="A918" s="296"/>
      <c r="B918" s="631"/>
      <c r="C918" s="303"/>
      <c r="D918" s="303"/>
      <c r="E918" s="890" t="s">
        <v>2532</v>
      </c>
      <c r="F918" s="302"/>
      <c r="G918" s="497"/>
      <c r="H918" s="390" t="s">
        <v>6414</v>
      </c>
      <c r="I918" s="259" t="s">
        <v>1984</v>
      </c>
      <c r="J918" s="343" t="s">
        <v>3093</v>
      </c>
      <c r="K918" s="306" t="s">
        <v>1057</v>
      </c>
      <c r="L918" s="306"/>
      <c r="M918" s="296"/>
      <c r="N918" s="305"/>
      <c r="O918" s="386"/>
      <c r="P918" s="612">
        <v>8000</v>
      </c>
      <c r="Q918" s="520">
        <f t="shared" si="280"/>
        <v>0</v>
      </c>
      <c r="R918" s="550">
        <v>8000</v>
      </c>
      <c r="S918" s="388">
        <f t="shared" si="276"/>
        <v>0</v>
      </c>
      <c r="T918" s="388">
        <f t="shared" si="277"/>
        <v>0</v>
      </c>
      <c r="U918" s="389" t="e">
        <f t="shared" si="278"/>
        <v>#DIV/0!</v>
      </c>
      <c r="V918" s="299"/>
      <c r="W918" s="299"/>
      <c r="X918" s="299"/>
      <c r="Y918" s="299"/>
      <c r="Z918" s="299"/>
      <c r="AA918" s="299"/>
      <c r="AB918" s="296">
        <v>0.317</v>
      </c>
      <c r="AC918" s="523">
        <f t="shared" si="279"/>
        <v>0</v>
      </c>
      <c r="AD918" s="499" t="str">
        <f>AD917</f>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918" s="489" t="s">
        <v>1986</v>
      </c>
      <c r="AF918" s="489"/>
      <c r="AG918" s="489" t="s">
        <v>1987</v>
      </c>
    </row>
    <row r="919" spans="1:33" s="292" customFormat="1" ht="20.100000000000001" hidden="1" customHeight="1" thickBot="1">
      <c r="A919" s="290"/>
      <c r="B919" s="638"/>
      <c r="C919" s="303"/>
      <c r="D919" s="303"/>
      <c r="E919" s="890" t="s">
        <v>2532</v>
      </c>
      <c r="F919" s="302" t="s">
        <v>3609</v>
      </c>
      <c r="G919" s="497"/>
      <c r="H919" s="892" t="s">
        <v>6415</v>
      </c>
      <c r="I919" s="259" t="s">
        <v>3606</v>
      </c>
      <c r="J919" s="343" t="s">
        <v>3608</v>
      </c>
      <c r="K919" s="306" t="s">
        <v>118</v>
      </c>
      <c r="L919" s="306"/>
      <c r="M919" s="305"/>
      <c r="N919" s="305"/>
      <c r="O919" s="386"/>
      <c r="P919" s="612">
        <v>13000</v>
      </c>
      <c r="Q919" s="520">
        <f t="shared" si="280"/>
        <v>0</v>
      </c>
      <c r="R919" s="550">
        <v>13000</v>
      </c>
      <c r="S919" s="388">
        <f t="shared" si="276"/>
        <v>0</v>
      </c>
      <c r="T919" s="388">
        <f t="shared" si="277"/>
        <v>0</v>
      </c>
      <c r="U919" s="389" t="e">
        <f t="shared" si="278"/>
        <v>#DIV/0!</v>
      </c>
      <c r="V919" s="299"/>
      <c r="W919" s="299"/>
      <c r="X919" s="299"/>
      <c r="Y919" s="299"/>
      <c r="Z919" s="299"/>
      <c r="AA919" s="299"/>
      <c r="AB919" s="385">
        <v>0.13800000000000001</v>
      </c>
      <c r="AC919" s="523">
        <f t="shared" si="279"/>
        <v>0</v>
      </c>
      <c r="AD919" s="499" t="s">
        <v>6429</v>
      </c>
      <c r="AE919" s="489" t="s">
        <v>3610</v>
      </c>
      <c r="AF919" s="489" t="s">
        <v>3611</v>
      </c>
      <c r="AG919" s="489" t="s">
        <v>3612</v>
      </c>
    </row>
    <row r="920" spans="1:33" s="292" customFormat="1" ht="20.100000000000001" hidden="1" customHeight="1" thickBot="1">
      <c r="A920" s="290"/>
      <c r="B920" s="638"/>
      <c r="C920" s="303"/>
      <c r="D920" s="303"/>
      <c r="E920" s="890" t="s">
        <v>2532</v>
      </c>
      <c r="F920" s="302"/>
      <c r="G920" s="497"/>
      <c r="H920" s="892" t="s">
        <v>6416</v>
      </c>
      <c r="I920" s="259" t="s">
        <v>2011</v>
      </c>
      <c r="J920" s="343"/>
      <c r="K920" s="306" t="s">
        <v>118</v>
      </c>
      <c r="L920" s="306"/>
      <c r="M920" s="305"/>
      <c r="N920" s="305"/>
      <c r="O920" s="386"/>
      <c r="P920" s="612">
        <v>39600</v>
      </c>
      <c r="Q920" s="520">
        <f t="shared" si="280"/>
        <v>0</v>
      </c>
      <c r="R920" s="550">
        <f>1100*36</f>
        <v>39600</v>
      </c>
      <c r="S920" s="388">
        <f t="shared" si="276"/>
        <v>0</v>
      </c>
      <c r="T920" s="388">
        <f t="shared" si="277"/>
        <v>0</v>
      </c>
      <c r="U920" s="389" t="e">
        <f t="shared" si="278"/>
        <v>#DIV/0!</v>
      </c>
      <c r="V920" s="299"/>
      <c r="W920" s="299"/>
      <c r="X920" s="299"/>
      <c r="Y920" s="299"/>
      <c r="Z920" s="299"/>
      <c r="AA920" s="299"/>
      <c r="AB920" s="549">
        <f>0.0075*36</f>
        <v>0.27</v>
      </c>
      <c r="AC920" s="523">
        <f t="shared" si="279"/>
        <v>0</v>
      </c>
      <c r="AD920" s="499" t="s">
        <v>6429</v>
      </c>
      <c r="AE920" s="489"/>
      <c r="AF920" s="489"/>
      <c r="AG920" s="489"/>
    </row>
    <row r="921" spans="1:33" s="292" customFormat="1" ht="20.100000000000001" hidden="1" customHeight="1" thickBot="1">
      <c r="A921" s="638"/>
      <c r="B921" s="638"/>
      <c r="C921" s="886"/>
      <c r="D921" s="886"/>
      <c r="E921" s="890" t="s">
        <v>2532</v>
      </c>
      <c r="F921" s="644"/>
      <c r="G921" s="643"/>
      <c r="H921" s="892" t="s">
        <v>6417</v>
      </c>
      <c r="I921" s="641"/>
      <c r="J921" s="642"/>
      <c r="K921" s="920" t="s">
        <v>539</v>
      </c>
      <c r="L921" s="887"/>
      <c r="M921" s="632"/>
      <c r="N921" s="632"/>
      <c r="O921" s="386"/>
      <c r="P921" s="698">
        <v>4500</v>
      </c>
      <c r="Q921" s="520">
        <f t="shared" si="280"/>
        <v>0</v>
      </c>
      <c r="R921" s="888">
        <v>4500</v>
      </c>
      <c r="S921" s="388">
        <f t="shared" si="276"/>
        <v>0</v>
      </c>
      <c r="T921" s="388">
        <f t="shared" si="277"/>
        <v>0</v>
      </c>
      <c r="U921" s="389" t="e">
        <f t="shared" si="278"/>
        <v>#DIV/0!</v>
      </c>
      <c r="V921" s="635"/>
      <c r="W921" s="635"/>
      <c r="X921" s="635"/>
      <c r="Y921" s="635"/>
      <c r="Z921" s="635"/>
      <c r="AA921" s="635"/>
      <c r="AB921" s="894">
        <v>0.42199999999999999</v>
      </c>
      <c r="AC921" s="523">
        <f t="shared" si="279"/>
        <v>0</v>
      </c>
      <c r="AD921" s="601" t="s">
        <v>6430</v>
      </c>
      <c r="AE921" s="489"/>
      <c r="AF921" s="489"/>
      <c r="AG921" s="489"/>
    </row>
    <row r="922" spans="1:33" s="292" customFormat="1" ht="20.100000000000001" hidden="1" customHeight="1" thickBot="1">
      <c r="A922" s="638"/>
      <c r="B922" s="638"/>
      <c r="C922" s="886"/>
      <c r="D922" s="886"/>
      <c r="E922" s="890" t="s">
        <v>2532</v>
      </c>
      <c r="F922" s="644"/>
      <c r="G922" s="643"/>
      <c r="H922" s="892" t="s">
        <v>6418</v>
      </c>
      <c r="I922" s="641"/>
      <c r="J922" s="642"/>
      <c r="K922" s="920" t="s">
        <v>545</v>
      </c>
      <c r="L922" s="887"/>
      <c r="M922" s="632"/>
      <c r="N922" s="632"/>
      <c r="O922" s="386"/>
      <c r="P922" s="698">
        <v>4500</v>
      </c>
      <c r="Q922" s="520">
        <f t="shared" si="280"/>
        <v>0</v>
      </c>
      <c r="R922" s="888">
        <v>4500</v>
      </c>
      <c r="S922" s="388">
        <f t="shared" si="276"/>
        <v>0</v>
      </c>
      <c r="T922" s="388">
        <f t="shared" si="277"/>
        <v>0</v>
      </c>
      <c r="U922" s="389" t="e">
        <f t="shared" si="278"/>
        <v>#DIV/0!</v>
      </c>
      <c r="V922" s="635"/>
      <c r="W922" s="635"/>
      <c r="X922" s="635"/>
      <c r="Y922" s="635"/>
      <c r="Z922" s="635"/>
      <c r="AA922" s="635"/>
      <c r="AB922" s="894">
        <v>0.40500000000000003</v>
      </c>
      <c r="AC922" s="523">
        <f t="shared" si="279"/>
        <v>0</v>
      </c>
      <c r="AD922" s="601" t="s">
        <v>6431</v>
      </c>
      <c r="AE922" s="489"/>
      <c r="AF922" s="489"/>
      <c r="AG922" s="489"/>
    </row>
    <row r="923" spans="1:33" s="292" customFormat="1" ht="20.100000000000001" hidden="1" customHeight="1" thickBot="1">
      <c r="A923" s="638"/>
      <c r="B923" s="638"/>
      <c r="C923" s="886"/>
      <c r="D923" s="886"/>
      <c r="E923" s="890" t="s">
        <v>2532</v>
      </c>
      <c r="F923" s="644"/>
      <c r="G923" s="643"/>
      <c r="H923" s="892" t="s">
        <v>6419</v>
      </c>
      <c r="I923" s="641"/>
      <c r="J923" s="642"/>
      <c r="K923" s="920" t="s">
        <v>6441</v>
      </c>
      <c r="L923" s="887"/>
      <c r="M923" s="632"/>
      <c r="N923" s="632"/>
      <c r="O923" s="386"/>
      <c r="P923" s="698">
        <v>4500</v>
      </c>
      <c r="Q923" s="520">
        <f t="shared" si="280"/>
        <v>0</v>
      </c>
      <c r="R923" s="888">
        <v>4500</v>
      </c>
      <c r="S923" s="388">
        <f t="shared" si="276"/>
        <v>0</v>
      </c>
      <c r="T923" s="388">
        <f t="shared" si="277"/>
        <v>0</v>
      </c>
      <c r="U923" s="389" t="e">
        <f t="shared" si="278"/>
        <v>#DIV/0!</v>
      </c>
      <c r="V923" s="635"/>
      <c r="W923" s="635"/>
      <c r="X923" s="635"/>
      <c r="Y923" s="635"/>
      <c r="Z923" s="635"/>
      <c r="AA923" s="635"/>
      <c r="AB923" s="894">
        <v>0.41099999999999998</v>
      </c>
      <c r="AC923" s="523">
        <f t="shared" si="279"/>
        <v>0</v>
      </c>
      <c r="AD923" s="601" t="s">
        <v>6432</v>
      </c>
      <c r="AE923" s="489"/>
      <c r="AF923" s="489"/>
      <c r="AG923" s="489"/>
    </row>
    <row r="924" spans="1:33" s="865" customFormat="1" ht="20.100000000000001" hidden="1" customHeight="1" thickBot="1">
      <c r="A924" s="858"/>
      <c r="B924" s="858"/>
      <c r="C924" s="895"/>
      <c r="D924" s="895"/>
      <c r="E924" s="890" t="s">
        <v>2532</v>
      </c>
      <c r="F924" s="896"/>
      <c r="G924" s="897"/>
      <c r="H924" s="898" t="s">
        <v>6420</v>
      </c>
      <c r="I924" s="899"/>
      <c r="J924" s="900"/>
      <c r="K924" s="921" t="s">
        <v>6445</v>
      </c>
      <c r="L924" s="901"/>
      <c r="M924" s="902"/>
      <c r="N924" s="902"/>
      <c r="O924" s="386"/>
      <c r="P924" s="903">
        <v>800</v>
      </c>
      <c r="Q924" s="520">
        <f t="shared" si="280"/>
        <v>0</v>
      </c>
      <c r="R924" s="904">
        <v>800</v>
      </c>
      <c r="S924" s="388">
        <f t="shared" si="276"/>
        <v>0</v>
      </c>
      <c r="T924" s="388">
        <f t="shared" si="277"/>
        <v>0</v>
      </c>
      <c r="U924" s="389" t="e">
        <f t="shared" si="278"/>
        <v>#DIV/0!</v>
      </c>
      <c r="V924" s="905"/>
      <c r="W924" s="905"/>
      <c r="X924" s="905"/>
      <c r="Y924" s="905"/>
      <c r="Z924" s="905"/>
      <c r="AA924" s="905"/>
      <c r="AB924" s="906">
        <v>0.113</v>
      </c>
      <c r="AC924" s="523">
        <f t="shared" si="279"/>
        <v>0</v>
      </c>
      <c r="AD924" s="907"/>
      <c r="AE924" s="597"/>
      <c r="AF924" s="597"/>
      <c r="AG924" s="597"/>
    </row>
    <row r="925" spans="1:33" s="292" customFormat="1" ht="20.100000000000001" hidden="1" customHeight="1" thickBot="1">
      <c r="A925" s="638"/>
      <c r="B925" s="638"/>
      <c r="C925" s="886"/>
      <c r="D925" s="886"/>
      <c r="E925" s="890" t="s">
        <v>2532</v>
      </c>
      <c r="F925" s="644"/>
      <c r="G925" s="643"/>
      <c r="H925" s="891" t="s">
        <v>6421</v>
      </c>
      <c r="I925" s="641"/>
      <c r="J925" s="642"/>
      <c r="K925" s="920" t="s">
        <v>6443</v>
      </c>
      <c r="L925" s="887"/>
      <c r="M925" s="632"/>
      <c r="N925" s="632"/>
      <c r="O925" s="386"/>
      <c r="P925" s="698">
        <v>7000</v>
      </c>
      <c r="Q925" s="520">
        <f t="shared" si="280"/>
        <v>0</v>
      </c>
      <c r="R925" s="908">
        <v>7000</v>
      </c>
      <c r="S925" s="388">
        <f t="shared" si="276"/>
        <v>0</v>
      </c>
      <c r="T925" s="388">
        <f t="shared" si="277"/>
        <v>0</v>
      </c>
      <c r="U925" s="389" t="e">
        <f t="shared" si="278"/>
        <v>#DIV/0!</v>
      </c>
      <c r="V925" s="635"/>
      <c r="W925" s="635"/>
      <c r="X925" s="635"/>
      <c r="Y925" s="635"/>
      <c r="Z925" s="635"/>
      <c r="AA925" s="635"/>
      <c r="AB925" s="631">
        <v>0.307</v>
      </c>
      <c r="AC925" s="523">
        <f t="shared" si="279"/>
        <v>0</v>
      </c>
      <c r="AD925" s="601"/>
      <c r="AE925" s="489"/>
      <c r="AF925" s="489"/>
      <c r="AG925" s="489"/>
    </row>
    <row r="926" spans="1:33" s="292" customFormat="1" ht="20.100000000000001" hidden="1" customHeight="1" thickBot="1">
      <c r="A926" s="638"/>
      <c r="B926" s="638"/>
      <c r="C926" s="886"/>
      <c r="D926" s="886"/>
      <c r="E926" s="890" t="s">
        <v>2532</v>
      </c>
      <c r="F926" s="644"/>
      <c r="G926" s="643"/>
      <c r="H926" s="891" t="s">
        <v>6422</v>
      </c>
      <c r="I926" s="641"/>
      <c r="J926" s="642"/>
      <c r="K926" s="887" t="s">
        <v>6447</v>
      </c>
      <c r="L926" s="887"/>
      <c r="M926" s="632"/>
      <c r="N926" s="632"/>
      <c r="O926" s="386"/>
      <c r="P926" s="698">
        <v>3300</v>
      </c>
      <c r="Q926" s="520">
        <f t="shared" si="280"/>
        <v>0</v>
      </c>
      <c r="R926" s="908">
        <f>330*10</f>
        <v>3300</v>
      </c>
      <c r="S926" s="388">
        <f t="shared" si="276"/>
        <v>0</v>
      </c>
      <c r="T926" s="388">
        <f t="shared" si="277"/>
        <v>0</v>
      </c>
      <c r="U926" s="389" t="e">
        <f t="shared" si="278"/>
        <v>#DIV/0!</v>
      </c>
      <c r="V926" s="635"/>
      <c r="W926" s="635"/>
      <c r="X926" s="635"/>
      <c r="Y926" s="635"/>
      <c r="Z926" s="635"/>
      <c r="AA926" s="635"/>
      <c r="AB926" s="631">
        <f>(3.5*10)/1000</f>
        <v>3.5000000000000003E-2</v>
      </c>
      <c r="AC926" s="523">
        <f t="shared" si="279"/>
        <v>0</v>
      </c>
      <c r="AD926" s="601"/>
      <c r="AE926" s="489"/>
      <c r="AF926" s="489"/>
      <c r="AG926" s="489"/>
    </row>
    <row r="927" spans="1:33" s="292" customFormat="1" ht="20.100000000000001" hidden="1" customHeight="1" thickBot="1">
      <c r="A927" s="638"/>
      <c r="B927" s="638"/>
      <c r="C927" s="886"/>
      <c r="D927" s="886"/>
      <c r="E927" s="890" t="s">
        <v>2532</v>
      </c>
      <c r="F927" s="644"/>
      <c r="G927" s="643"/>
      <c r="H927" s="891" t="s">
        <v>6423</v>
      </c>
      <c r="I927" s="641"/>
      <c r="J927" s="642"/>
      <c r="K927" s="887" t="s">
        <v>6449</v>
      </c>
      <c r="L927" s="887"/>
      <c r="M927" s="632"/>
      <c r="N927" s="632"/>
      <c r="O927" s="386"/>
      <c r="P927" s="698">
        <v>3300</v>
      </c>
      <c r="Q927" s="520">
        <f t="shared" si="280"/>
        <v>0</v>
      </c>
      <c r="R927" s="888">
        <f>330*10</f>
        <v>3300</v>
      </c>
      <c r="S927" s="388">
        <f t="shared" si="276"/>
        <v>0</v>
      </c>
      <c r="T927" s="388">
        <f t="shared" si="277"/>
        <v>0</v>
      </c>
      <c r="U927" s="389" t="e">
        <f t="shared" si="278"/>
        <v>#DIV/0!</v>
      </c>
      <c r="V927" s="635"/>
      <c r="W927" s="635"/>
      <c r="X927" s="635"/>
      <c r="Y927" s="635"/>
      <c r="Z927" s="635"/>
      <c r="AA927" s="635"/>
      <c r="AB927" s="631">
        <f>(3.5*10)/1000</f>
        <v>3.5000000000000003E-2</v>
      </c>
      <c r="AC927" s="523">
        <f t="shared" si="279"/>
        <v>0</v>
      </c>
      <c r="AD927" s="601"/>
      <c r="AE927" s="489"/>
      <c r="AF927" s="489"/>
      <c r="AG927" s="489"/>
    </row>
    <row r="928" spans="1:33" s="292" customFormat="1" ht="31.5" hidden="1" customHeight="1" thickBot="1">
      <c r="A928" s="296"/>
      <c r="B928" s="631"/>
      <c r="C928" s="303"/>
      <c r="D928" s="303"/>
      <c r="E928" s="890" t="s">
        <v>2532</v>
      </c>
      <c r="F928" s="692" t="s">
        <v>2012</v>
      </c>
      <c r="G928" s="305"/>
      <c r="H928" s="306" t="s">
        <v>5929</v>
      </c>
      <c r="I928" s="306" t="str">
        <f>I929</f>
        <v>SGF-OK</v>
      </c>
      <c r="J928" s="306" t="str">
        <f>J929</f>
        <v>Высококонцентрированная эссенция для лица</v>
      </c>
      <c r="K928" s="306" t="str">
        <f>K929</f>
        <v>face serum</v>
      </c>
      <c r="L928" s="306"/>
      <c r="M928" s="305"/>
      <c r="N928" s="305"/>
      <c r="O928" s="386"/>
      <c r="P928" s="520">
        <v>5500</v>
      </c>
      <c r="Q928" s="520">
        <f t="shared" si="280"/>
        <v>0</v>
      </c>
      <c r="R928" s="550">
        <v>5500</v>
      </c>
      <c r="S928" s="388">
        <f t="shared" si="276"/>
        <v>0</v>
      </c>
      <c r="T928" s="388">
        <f t="shared" si="277"/>
        <v>0</v>
      </c>
      <c r="U928" s="389" t="e">
        <f t="shared" si="278"/>
        <v>#DIV/0!</v>
      </c>
      <c r="V928" s="299"/>
      <c r="W928" s="299"/>
      <c r="X928" s="299"/>
      <c r="Y928" s="299"/>
      <c r="Z928" s="299"/>
      <c r="AA928" s="299"/>
      <c r="AB928" s="530">
        <v>1.0500000000000001E-2</v>
      </c>
      <c r="AC928" s="523">
        <f t="shared" si="279"/>
        <v>0</v>
      </c>
      <c r="AD928" s="582" t="str">
        <f>AD929</f>
        <v>ヒト臍帯幹細胞上清液をフリーズドライ化 (別添SDS参照)</v>
      </c>
      <c r="AE928" s="750" t="str">
        <f>AE929</f>
        <v>ЕАЭС N RU Д-JP.РА02.В.76973/23 от 27.03.2023 действует до 26.03.2028</v>
      </c>
      <c r="AF928" s="750" t="str">
        <f>AF929</f>
        <v>SGF-OK</v>
      </c>
      <c r="AG928" s="750" t="str">
        <f>AG929</f>
        <v>Cell Links Ink.</v>
      </c>
    </row>
    <row r="929" spans="1:33" s="292" customFormat="1" ht="31.5" hidden="1" customHeight="1" thickBot="1">
      <c r="A929" s="296"/>
      <c r="B929" s="631"/>
      <c r="C929" s="303"/>
      <c r="D929" s="303"/>
      <c r="E929" s="890" t="s">
        <v>2532</v>
      </c>
      <c r="F929" s="290" t="s">
        <v>2012</v>
      </c>
      <c r="G929" s="305"/>
      <c r="H929" s="306" t="s">
        <v>5928</v>
      </c>
      <c r="I929" s="306" t="s">
        <v>2014</v>
      </c>
      <c r="J929" s="417" t="s">
        <v>2015</v>
      </c>
      <c r="K929" s="306" t="s">
        <v>558</v>
      </c>
      <c r="L929" s="306"/>
      <c r="M929" s="305"/>
      <c r="N929" s="305"/>
      <c r="O929" s="386"/>
      <c r="P929" s="612">
        <v>9000</v>
      </c>
      <c r="Q929" s="520">
        <f t="shared" si="280"/>
        <v>0</v>
      </c>
      <c r="R929" s="550">
        <v>9000</v>
      </c>
      <c r="S929" s="388">
        <f t="shared" si="276"/>
        <v>0</v>
      </c>
      <c r="T929" s="388">
        <f t="shared" si="277"/>
        <v>0</v>
      </c>
      <c r="U929" s="389" t="e">
        <f t="shared" si="278"/>
        <v>#DIV/0!</v>
      </c>
      <c r="V929" s="299"/>
      <c r="W929" s="299"/>
      <c r="X929" s="299"/>
      <c r="Y929" s="299"/>
      <c r="Z929" s="299"/>
      <c r="AA929" s="299"/>
      <c r="AB929" s="530">
        <v>1.15E-2</v>
      </c>
      <c r="AC929" s="523">
        <f t="shared" si="279"/>
        <v>0</v>
      </c>
      <c r="AD929" s="913" t="s">
        <v>6433</v>
      </c>
      <c r="AE929" s="750" t="s">
        <v>2016</v>
      </c>
      <c r="AF929" s="805" t="s">
        <v>2013</v>
      </c>
      <c r="AG929" s="750" t="s">
        <v>2017</v>
      </c>
    </row>
    <row r="930" spans="1:33" s="292" customFormat="1" ht="31.5" hidden="1" customHeight="1" thickBot="1">
      <c r="A930" s="631"/>
      <c r="B930" s="631"/>
      <c r="C930" s="886"/>
      <c r="D930" s="886"/>
      <c r="E930" s="890" t="s">
        <v>2532</v>
      </c>
      <c r="F930" s="638"/>
      <c r="G930" s="632"/>
      <c r="H930" s="911" t="s">
        <v>6425</v>
      </c>
      <c r="I930" s="887"/>
      <c r="J930" s="909"/>
      <c r="K930" s="920" t="s">
        <v>895</v>
      </c>
      <c r="L930" s="887"/>
      <c r="M930" s="632"/>
      <c r="N930" s="632"/>
      <c r="O930" s="386"/>
      <c r="P930" s="698">
        <v>12000</v>
      </c>
      <c r="Q930" s="520">
        <f t="shared" si="280"/>
        <v>0</v>
      </c>
      <c r="R930" s="888">
        <v>12000</v>
      </c>
      <c r="S930" s="388">
        <f t="shared" si="276"/>
        <v>0</v>
      </c>
      <c r="T930" s="388">
        <f t="shared" si="277"/>
        <v>0</v>
      </c>
      <c r="U930" s="389" t="e">
        <f t="shared" si="278"/>
        <v>#DIV/0!</v>
      </c>
      <c r="V930" s="635"/>
      <c r="W930" s="635"/>
      <c r="X930" s="635"/>
      <c r="Y930" s="635"/>
      <c r="Z930" s="635"/>
      <c r="AA930" s="635"/>
      <c r="AB930" s="910">
        <v>7.0000000000000007E-2</v>
      </c>
      <c r="AC930" s="523">
        <f t="shared" si="279"/>
        <v>0</v>
      </c>
      <c r="AD930" s="914" t="s">
        <v>6434</v>
      </c>
      <c r="AE930" s="750"/>
      <c r="AF930" s="805"/>
      <c r="AG930" s="750"/>
    </row>
    <row r="931" spans="1:33" s="292" customFormat="1" ht="20.100000000000001" hidden="1" customHeight="1" thickBot="1">
      <c r="A931" s="583"/>
      <c r="B931" s="638"/>
      <c r="C931" s="801"/>
      <c r="D931" s="801"/>
      <c r="E931" s="890" t="s">
        <v>2532</v>
      </c>
      <c r="F931" s="779"/>
      <c r="G931" s="595"/>
      <c r="H931" s="579" t="s">
        <v>6424</v>
      </c>
      <c r="I931" s="579"/>
      <c r="J931" s="743"/>
      <c r="K931" s="920" t="s">
        <v>895</v>
      </c>
      <c r="L931" s="586"/>
      <c r="M931" s="596"/>
      <c r="N931" s="596"/>
      <c r="O931" s="386"/>
      <c r="P931" s="797">
        <v>13000</v>
      </c>
      <c r="Q931" s="520">
        <f t="shared" si="280"/>
        <v>0</v>
      </c>
      <c r="R931" s="780">
        <v>13000</v>
      </c>
      <c r="S931" s="388">
        <f t="shared" si="276"/>
        <v>0</v>
      </c>
      <c r="T931" s="388">
        <f t="shared" si="277"/>
        <v>0</v>
      </c>
      <c r="U931" s="389" t="e">
        <f t="shared" si="278"/>
        <v>#DIV/0!</v>
      </c>
      <c r="V931" s="592"/>
      <c r="W931" s="592"/>
      <c r="X931" s="802"/>
      <c r="Y931" s="592"/>
      <c r="Z931" s="592"/>
      <c r="AA931" s="592"/>
      <c r="AB931" s="589">
        <v>7.0999999999999994E-2</v>
      </c>
      <c r="AC931" s="523">
        <f t="shared" si="279"/>
        <v>0</v>
      </c>
      <c r="AD931" s="914" t="s">
        <v>6435</v>
      </c>
      <c r="AE931" s="489"/>
      <c r="AF931" s="489"/>
      <c r="AG931" s="489"/>
    </row>
    <row r="932" spans="1:33" s="292" customFormat="1" ht="20.100000000000001" hidden="1" customHeight="1" thickBot="1">
      <c r="A932" s="638"/>
      <c r="B932" s="638"/>
      <c r="C932" s="886"/>
      <c r="D932" s="886"/>
      <c r="E932" s="890" t="s">
        <v>2532</v>
      </c>
      <c r="F932" s="644"/>
      <c r="G932" s="643"/>
      <c r="H932" s="893" t="s">
        <v>6426</v>
      </c>
      <c r="I932" s="641"/>
      <c r="J932" s="642"/>
      <c r="K932" s="920" t="s">
        <v>6451</v>
      </c>
      <c r="L932" s="887"/>
      <c r="M932" s="632"/>
      <c r="N932" s="632"/>
      <c r="O932" s="386"/>
      <c r="P932" s="841">
        <v>14000</v>
      </c>
      <c r="Q932" s="520">
        <f t="shared" si="280"/>
        <v>0</v>
      </c>
      <c r="R932" s="888">
        <v>14000</v>
      </c>
      <c r="S932" s="388">
        <f t="shared" si="276"/>
        <v>0</v>
      </c>
      <c r="T932" s="388">
        <f t="shared" si="277"/>
        <v>0</v>
      </c>
      <c r="U932" s="389" t="e">
        <f t="shared" si="278"/>
        <v>#DIV/0!</v>
      </c>
      <c r="V932" s="635"/>
      <c r="W932" s="635"/>
      <c r="X932" s="889"/>
      <c r="Y932" s="635"/>
      <c r="Z932" s="635"/>
      <c r="AA932" s="635"/>
      <c r="AB932" s="631">
        <v>0.20200000000000001</v>
      </c>
      <c r="AC932" s="523">
        <f t="shared" si="279"/>
        <v>0</v>
      </c>
      <c r="AD932" s="803" t="s">
        <v>6436</v>
      </c>
      <c r="AE932" s="489"/>
      <c r="AF932" s="489"/>
      <c r="AG932" s="489"/>
    </row>
    <row r="933" spans="1:33" s="292" customFormat="1" ht="20.100000000000001" hidden="1" customHeight="1" thickBot="1">
      <c r="A933" s="638"/>
      <c r="B933" s="638"/>
      <c r="C933" s="886"/>
      <c r="D933" s="886"/>
      <c r="E933" s="890" t="s">
        <v>2532</v>
      </c>
      <c r="F933" s="644"/>
      <c r="G933" s="643"/>
      <c r="H933" s="893" t="s">
        <v>6427</v>
      </c>
      <c r="I933" s="641"/>
      <c r="J933" s="642"/>
      <c r="K933" s="920" t="s">
        <v>6451</v>
      </c>
      <c r="L933" s="887"/>
      <c r="M933" s="632"/>
      <c r="N933" s="632"/>
      <c r="O933" s="386"/>
      <c r="P933" s="841">
        <v>22000</v>
      </c>
      <c r="Q933" s="520">
        <f t="shared" si="280"/>
        <v>0</v>
      </c>
      <c r="R933" s="888">
        <f>220*100</f>
        <v>22000</v>
      </c>
      <c r="S933" s="388">
        <f t="shared" si="276"/>
        <v>0</v>
      </c>
      <c r="T933" s="388">
        <f t="shared" si="277"/>
        <v>0</v>
      </c>
      <c r="U933" s="389" t="e">
        <f t="shared" si="278"/>
        <v>#DIV/0!</v>
      </c>
      <c r="V933" s="635"/>
      <c r="W933" s="635"/>
      <c r="X933" s="889"/>
      <c r="Y933" s="635"/>
      <c r="Z933" s="635"/>
      <c r="AA933" s="635"/>
      <c r="AB933" s="631">
        <v>6.0000000000000001E-3</v>
      </c>
      <c r="AC933" s="523">
        <f t="shared" si="279"/>
        <v>0</v>
      </c>
      <c r="AD933" s="803" t="s">
        <v>6436</v>
      </c>
      <c r="AE933" s="489"/>
      <c r="AF933" s="489"/>
      <c r="AG933" s="489"/>
    </row>
    <row r="934" spans="1:33" s="292" customFormat="1" ht="20.100000000000001" hidden="1" customHeight="1" thickBot="1">
      <c r="A934" s="638"/>
      <c r="B934" s="638"/>
      <c r="C934" s="886"/>
      <c r="D934" s="886"/>
      <c r="E934" s="890" t="s">
        <v>2532</v>
      </c>
      <c r="F934" s="644"/>
      <c r="G934" s="643"/>
      <c r="H934" s="641" t="s">
        <v>6428</v>
      </c>
      <c r="I934" s="641"/>
      <c r="J934" s="642"/>
      <c r="K934" s="920" t="s">
        <v>6453</v>
      </c>
      <c r="L934" s="887"/>
      <c r="M934" s="632"/>
      <c r="N934" s="632"/>
      <c r="O934" s="386"/>
      <c r="P934" s="841">
        <v>5800</v>
      </c>
      <c r="Q934" s="520">
        <f t="shared" si="280"/>
        <v>0</v>
      </c>
      <c r="R934" s="888">
        <v>5800</v>
      </c>
      <c r="S934" s="388">
        <f t="shared" si="276"/>
        <v>0</v>
      </c>
      <c r="T934" s="388">
        <f t="shared" si="277"/>
        <v>0</v>
      </c>
      <c r="U934" s="389" t="e">
        <f t="shared" si="278"/>
        <v>#DIV/0!</v>
      </c>
      <c r="V934" s="635"/>
      <c r="W934" s="635"/>
      <c r="X934" s="889"/>
      <c r="Y934" s="635"/>
      <c r="Z934" s="635"/>
      <c r="AA934" s="635"/>
      <c r="AB934" s="631">
        <v>1.0009999999999999</v>
      </c>
      <c r="AC934" s="523">
        <f t="shared" si="279"/>
        <v>0</v>
      </c>
      <c r="AD934" s="914" t="s">
        <v>6437</v>
      </c>
      <c r="AE934" s="489"/>
      <c r="AF934" s="489"/>
      <c r="AG934" s="489"/>
    </row>
    <row r="935" spans="1:33" s="673" customFormat="1" ht="20.100000000000001" hidden="1" customHeight="1" thickBot="1">
      <c r="A935" s="627"/>
      <c r="B935" s="678"/>
      <c r="C935" s="753"/>
      <c r="D935" s="753" t="s">
        <v>3198</v>
      </c>
      <c r="E935" s="912" t="s">
        <v>2532</v>
      </c>
      <c r="F935" s="790" t="s">
        <v>1994</v>
      </c>
      <c r="G935" s="791"/>
      <c r="H935" s="916" t="s">
        <v>6438</v>
      </c>
      <c r="I935" s="391" t="s">
        <v>1995</v>
      </c>
      <c r="J935" s="392" t="s">
        <v>1996</v>
      </c>
      <c r="K935" s="716" t="s">
        <v>522</v>
      </c>
      <c r="L935" s="716"/>
      <c r="M935" s="605"/>
      <c r="N935" s="605"/>
      <c r="O935" s="386"/>
      <c r="P935" s="758">
        <v>2000</v>
      </c>
      <c r="Q935" s="758">
        <f t="shared" si="173"/>
        <v>0</v>
      </c>
      <c r="R935" s="757">
        <v>2000</v>
      </c>
      <c r="S935" s="758">
        <f t="shared" ref="S935:S936" si="284">O935*R935</f>
        <v>0</v>
      </c>
      <c r="T935" s="758">
        <f t="shared" si="256"/>
        <v>0</v>
      </c>
      <c r="U935" s="608" t="e">
        <f t="shared" ref="U935" si="285">T935/Q935</f>
        <v>#DIV/0!</v>
      </c>
      <c r="V935" s="628"/>
      <c r="W935" s="628"/>
      <c r="X935" s="628"/>
      <c r="Y935" s="628"/>
      <c r="Z935" s="628"/>
      <c r="AA935" s="628"/>
      <c r="AB935" s="526">
        <v>8.3000000000000004E-2</v>
      </c>
      <c r="AC935" s="526">
        <f t="shared" ref="AC935" si="286">ROUND(O935*AB935,3)</f>
        <v>0</v>
      </c>
      <c r="AD935" s="672" t="s">
        <v>5927</v>
      </c>
      <c r="AE935" s="508" t="s">
        <v>1997</v>
      </c>
      <c r="AF935" s="508" t="s">
        <v>1990</v>
      </c>
      <c r="AG935" s="508" t="s">
        <v>1991</v>
      </c>
    </row>
    <row r="936" spans="1:33" s="292" customFormat="1" ht="20.100000000000001" hidden="1" customHeight="1" thickBot="1">
      <c r="A936" s="806"/>
      <c r="B936" s="806"/>
      <c r="C936" s="807"/>
      <c r="D936" s="807"/>
      <c r="E936" s="808" t="s">
        <v>2018</v>
      </c>
      <c r="F936" s="808" t="s">
        <v>2019</v>
      </c>
      <c r="G936" s="809"/>
      <c r="H936" s="810" t="s">
        <v>2020</v>
      </c>
      <c r="I936" s="810" t="s">
        <v>2021</v>
      </c>
      <c r="J936" s="811" t="s">
        <v>2022</v>
      </c>
      <c r="K936" s="810" t="s">
        <v>2023</v>
      </c>
      <c r="L936" s="810"/>
      <c r="M936" s="809">
        <v>70</v>
      </c>
      <c r="N936" s="809"/>
      <c r="O936" s="812"/>
      <c r="P936" s="813">
        <v>1800</v>
      </c>
      <c r="Q936" s="813">
        <f t="shared" si="173"/>
        <v>0</v>
      </c>
      <c r="R936" s="814">
        <v>1666.6659999999999</v>
      </c>
      <c r="S936" s="815">
        <f t="shared" si="284"/>
        <v>0</v>
      </c>
      <c r="T936" s="815">
        <f t="shared" ref="T936" si="287">Q936-S936</f>
        <v>0</v>
      </c>
      <c r="U936" s="816" t="e">
        <f t="shared" ref="U936" si="288">T936/Q936</f>
        <v>#DIV/0!</v>
      </c>
      <c r="V936" s="817">
        <v>3.2000000000000001E-2</v>
      </c>
      <c r="W936" s="817"/>
      <c r="X936" s="817"/>
      <c r="Y936" s="817">
        <f>V936*X936</f>
        <v>0</v>
      </c>
      <c r="Z936" s="817">
        <f>W936*X936</f>
        <v>0</v>
      </c>
      <c r="AA936" s="817"/>
      <c r="AB936" s="915">
        <v>0.11799999999999999</v>
      </c>
      <c r="AC936" s="818">
        <f t="shared" ref="AC936:AC947" si="289">ROUND(O936*AB936,3)</f>
        <v>0</v>
      </c>
      <c r="AD936" s="819" t="s">
        <v>5930</v>
      </c>
      <c r="AE936" s="576" t="s">
        <v>2024</v>
      </c>
      <c r="AF936" s="820" t="s">
        <v>2025</v>
      </c>
      <c r="AG936" s="576" t="s">
        <v>2026</v>
      </c>
    </row>
    <row r="937" spans="1:33" s="292" customFormat="1" ht="20.100000000000001" hidden="1" customHeight="1" thickTop="1" thickBot="1">
      <c r="A937" s="821"/>
      <c r="B937" s="821"/>
      <c r="C937" s="822">
        <v>4949775100033</v>
      </c>
      <c r="D937" s="822"/>
      <c r="E937" s="821" t="s">
        <v>2027</v>
      </c>
      <c r="F937" s="821" t="s">
        <v>75</v>
      </c>
      <c r="G937" s="823"/>
      <c r="H937" s="824" t="s">
        <v>4684</v>
      </c>
      <c r="I937" s="824" t="s">
        <v>76</v>
      </c>
      <c r="J937" s="825" t="s">
        <v>2028</v>
      </c>
      <c r="K937" s="826" t="s">
        <v>269</v>
      </c>
      <c r="L937" s="826"/>
      <c r="M937" s="823"/>
      <c r="N937" s="823"/>
      <c r="O937" s="827"/>
      <c r="P937" s="828">
        <v>350</v>
      </c>
      <c r="Q937" s="829">
        <f t="shared" si="173"/>
        <v>0</v>
      </c>
      <c r="R937" s="830">
        <v>350</v>
      </c>
      <c r="S937" s="831">
        <f t="shared" ref="S937:S965" si="290">O937*R937</f>
        <v>0</v>
      </c>
      <c r="T937" s="831">
        <f>Q937-S937</f>
        <v>0</v>
      </c>
      <c r="U937" s="832" t="e">
        <f t="shared" ref="U937:U965" si="291">T937/Q937</f>
        <v>#DIV/0!</v>
      </c>
      <c r="V937" s="833"/>
      <c r="W937" s="833"/>
      <c r="X937" s="833"/>
      <c r="Y937" s="833"/>
      <c r="Z937" s="833"/>
      <c r="AA937" s="833"/>
      <c r="AB937" s="834">
        <v>0.01</v>
      </c>
      <c r="AC937" s="834">
        <f t="shared" si="289"/>
        <v>0</v>
      </c>
      <c r="AD937" s="835" t="s">
        <v>78</v>
      </c>
      <c r="AE937" s="575" t="s">
        <v>51</v>
      </c>
      <c r="AF937" s="575" t="s">
        <v>30</v>
      </c>
      <c r="AG937" s="575" t="s">
        <v>52</v>
      </c>
    </row>
    <row r="938" spans="1:33" s="292" customFormat="1" ht="20.100000000000001" hidden="1" customHeight="1" thickTop="1" thickBot="1">
      <c r="A938" s="290"/>
      <c r="B938" s="638"/>
      <c r="C938" s="289"/>
      <c r="D938" s="289"/>
      <c r="E938" s="290"/>
      <c r="F938" s="290"/>
      <c r="G938" s="305"/>
      <c r="H938" s="688"/>
      <c r="I938" s="688"/>
      <c r="J938" s="417"/>
      <c r="K938" s="525"/>
      <c r="L938" s="525"/>
      <c r="M938" s="305"/>
      <c r="N938" s="305"/>
      <c r="O938" s="386"/>
      <c r="P938" s="297"/>
      <c r="Q938" s="520"/>
      <c r="R938" s="298"/>
      <c r="S938" s="388"/>
      <c r="T938" s="388"/>
      <c r="U938" s="389"/>
      <c r="V938" s="299"/>
      <c r="W938" s="299"/>
      <c r="X938" s="299"/>
      <c r="Y938" s="299"/>
      <c r="Z938" s="299"/>
      <c r="AA938" s="299"/>
      <c r="AB938" s="523"/>
      <c r="AC938" s="523"/>
      <c r="AD938" s="499"/>
      <c r="AE938" s="489"/>
      <c r="AF938" s="489"/>
      <c r="AG938" s="489"/>
    </row>
    <row r="939" spans="1:33" s="292" customFormat="1" ht="20.100000000000001" hidden="1" customHeight="1" thickBot="1">
      <c r="A939" s="290"/>
      <c r="B939" s="638"/>
      <c r="C939" s="289">
        <v>4949775100057</v>
      </c>
      <c r="D939" s="289"/>
      <c r="E939" s="290" t="s">
        <v>2027</v>
      </c>
      <c r="F939" s="290" t="s">
        <v>84</v>
      </c>
      <c r="G939" s="305"/>
      <c r="H939" s="688" t="s">
        <v>4685</v>
      </c>
      <c r="I939" s="688" t="s">
        <v>85</v>
      </c>
      <c r="J939" s="614" t="s">
        <v>2029</v>
      </c>
      <c r="K939" s="525" t="s">
        <v>753</v>
      </c>
      <c r="L939" s="525"/>
      <c r="M939" s="305"/>
      <c r="N939" s="296"/>
      <c r="O939" s="386"/>
      <c r="P939" s="297">
        <v>350</v>
      </c>
      <c r="Q939" s="520">
        <f t="shared" si="173"/>
        <v>0</v>
      </c>
      <c r="R939" s="298">
        <v>350</v>
      </c>
      <c r="S939" s="388">
        <f t="shared" si="290"/>
        <v>0</v>
      </c>
      <c r="T939" s="388">
        <f t="shared" ref="T939:T965" si="292">Q939-S939</f>
        <v>0</v>
      </c>
      <c r="U939" s="389" t="e">
        <f t="shared" si="291"/>
        <v>#DIV/0!</v>
      </c>
      <c r="V939" s="299"/>
      <c r="W939" s="299"/>
      <c r="X939" s="299"/>
      <c r="Y939" s="299"/>
      <c r="Z939" s="299"/>
      <c r="AA939" s="299"/>
      <c r="AB939" s="523">
        <v>8.0000000000000002E-3</v>
      </c>
      <c r="AC939" s="523">
        <f t="shared" si="289"/>
        <v>0</v>
      </c>
      <c r="AD939" s="499" t="s">
        <v>87</v>
      </c>
      <c r="AE939" s="489" t="s">
        <v>38</v>
      </c>
      <c r="AF939" s="489" t="s">
        <v>30</v>
      </c>
      <c r="AG939" s="489" t="s">
        <v>31</v>
      </c>
    </row>
    <row r="940" spans="1:33" s="292" customFormat="1" ht="20.100000000000001" hidden="1" customHeight="1" thickBot="1">
      <c r="A940" s="290"/>
      <c r="B940" s="638"/>
      <c r="C940" s="289"/>
      <c r="D940" s="289"/>
      <c r="E940" s="290"/>
      <c r="F940" s="290"/>
      <c r="G940" s="305"/>
      <c r="H940" s="688"/>
      <c r="I940" s="688"/>
      <c r="J940" s="417"/>
      <c r="K940" s="525"/>
      <c r="L940" s="525"/>
      <c r="M940" s="305"/>
      <c r="N940" s="296"/>
      <c r="O940" s="386"/>
      <c r="P940" s="297"/>
      <c r="Q940" s="520"/>
      <c r="R940" s="298"/>
      <c r="S940" s="388"/>
      <c r="T940" s="388"/>
      <c r="U940" s="389"/>
      <c r="V940" s="299"/>
      <c r="W940" s="299"/>
      <c r="X940" s="299"/>
      <c r="Y940" s="299"/>
      <c r="Z940" s="299"/>
      <c r="AA940" s="299"/>
      <c r="AB940" s="523"/>
      <c r="AC940" s="523"/>
      <c r="AD940" s="499"/>
      <c r="AE940" s="489"/>
      <c r="AF940" s="489"/>
      <c r="AG940" s="489"/>
    </row>
    <row r="941" spans="1:33" s="292" customFormat="1" ht="20.100000000000001" hidden="1" customHeight="1" thickBot="1">
      <c r="A941" s="290"/>
      <c r="B941" s="638"/>
      <c r="C941" s="289" t="s">
        <v>53</v>
      </c>
      <c r="D941" s="289"/>
      <c r="E941" s="290" t="s">
        <v>2027</v>
      </c>
      <c r="F941" s="290" t="s">
        <v>54</v>
      </c>
      <c r="G941" s="305"/>
      <c r="H941" s="688"/>
      <c r="I941" s="688" t="s">
        <v>55</v>
      </c>
      <c r="J941" s="614" t="s">
        <v>2030</v>
      </c>
      <c r="K941" s="525" t="s">
        <v>1191</v>
      </c>
      <c r="L941" s="525"/>
      <c r="M941" s="305"/>
      <c r="N941" s="296"/>
      <c r="O941" s="386"/>
      <c r="P941" s="297">
        <v>350</v>
      </c>
      <c r="Q941" s="612">
        <f t="shared" si="173"/>
        <v>0</v>
      </c>
      <c r="R941" s="298">
        <v>350</v>
      </c>
      <c r="S941" s="388">
        <f t="shared" si="290"/>
        <v>0</v>
      </c>
      <c r="T941" s="388">
        <f t="shared" si="292"/>
        <v>0</v>
      </c>
      <c r="U941" s="389" t="e">
        <f t="shared" si="291"/>
        <v>#DIV/0!</v>
      </c>
      <c r="V941" s="299"/>
      <c r="W941" s="299"/>
      <c r="X941" s="299"/>
      <c r="Y941" s="299"/>
      <c r="Z941" s="299"/>
      <c r="AA941" s="299"/>
      <c r="AB941" s="523">
        <v>8.0000000000000002E-3</v>
      </c>
      <c r="AC941" s="523">
        <f t="shared" si="289"/>
        <v>0</v>
      </c>
      <c r="AD941" s="499" t="s">
        <v>4805</v>
      </c>
      <c r="AE941" s="489" t="s">
        <v>58</v>
      </c>
      <c r="AF941" s="489" t="s">
        <v>30</v>
      </c>
      <c r="AG941" s="489" t="s">
        <v>31</v>
      </c>
    </row>
    <row r="942" spans="1:33" s="292" customFormat="1" ht="20.100000000000001" hidden="1" customHeight="1" thickBot="1">
      <c r="A942" s="290"/>
      <c r="B942" s="638"/>
      <c r="C942" s="289" t="s">
        <v>59</v>
      </c>
      <c r="D942" s="289"/>
      <c r="E942" s="290" t="s">
        <v>2027</v>
      </c>
      <c r="F942" s="290" t="s">
        <v>60</v>
      </c>
      <c r="G942" s="305"/>
      <c r="H942" s="688" t="s">
        <v>4686</v>
      </c>
      <c r="I942" s="688" t="s">
        <v>61</v>
      </c>
      <c r="J942" s="614" t="s">
        <v>2031</v>
      </c>
      <c r="K942" s="525" t="s">
        <v>753</v>
      </c>
      <c r="L942" s="525"/>
      <c r="M942" s="305"/>
      <c r="N942" s="296"/>
      <c r="O942" s="386"/>
      <c r="P942" s="297">
        <v>350</v>
      </c>
      <c r="Q942" s="612">
        <f t="shared" si="173"/>
        <v>0</v>
      </c>
      <c r="R942" s="298">
        <v>350</v>
      </c>
      <c r="S942" s="388">
        <f t="shared" si="290"/>
        <v>0</v>
      </c>
      <c r="T942" s="388">
        <f t="shared" si="292"/>
        <v>0</v>
      </c>
      <c r="U942" s="389" t="e">
        <f t="shared" si="291"/>
        <v>#DIV/0!</v>
      </c>
      <c r="V942" s="299"/>
      <c r="W942" s="299"/>
      <c r="X942" s="299"/>
      <c r="Y942" s="299"/>
      <c r="Z942" s="299"/>
      <c r="AA942" s="299"/>
      <c r="AB942" s="523">
        <v>8.0000000000000002E-3</v>
      </c>
      <c r="AC942" s="523">
        <f t="shared" si="289"/>
        <v>0</v>
      </c>
      <c r="AD942" s="499" t="s">
        <v>4807</v>
      </c>
      <c r="AE942" s="489" t="s">
        <v>38</v>
      </c>
      <c r="AF942" s="489" t="s">
        <v>30</v>
      </c>
      <c r="AG942" s="489" t="s">
        <v>31</v>
      </c>
    </row>
    <row r="943" spans="1:33" s="292" customFormat="1" ht="20.100000000000001" customHeight="1" thickBot="1">
      <c r="A943" s="290"/>
      <c r="B943" s="638"/>
      <c r="C943" s="289"/>
      <c r="D943" s="289"/>
      <c r="E943" s="290" t="s">
        <v>2032</v>
      </c>
      <c r="F943" s="290" t="s">
        <v>2033</v>
      </c>
      <c r="G943" s="305"/>
      <c r="H943" s="533" t="s">
        <v>5931</v>
      </c>
      <c r="I943" s="533" t="s">
        <v>191</v>
      </c>
      <c r="J943" s="614" t="s">
        <v>192</v>
      </c>
      <c r="K943" s="525" t="s">
        <v>2034</v>
      </c>
      <c r="L943" s="525"/>
      <c r="M943" s="305"/>
      <c r="N943" s="296"/>
      <c r="O943" s="386"/>
      <c r="P943" s="297">
        <v>2704</v>
      </c>
      <c r="Q943" s="612">
        <f t="shared" si="173"/>
        <v>0</v>
      </c>
      <c r="R943" s="298">
        <v>0</v>
      </c>
      <c r="S943" s="388">
        <f t="shared" si="290"/>
        <v>0</v>
      </c>
      <c r="T943" s="388">
        <f t="shared" si="292"/>
        <v>0</v>
      </c>
      <c r="U943" s="389" t="e">
        <f t="shared" si="291"/>
        <v>#DIV/0!</v>
      </c>
      <c r="V943" s="299"/>
      <c r="W943" s="299"/>
      <c r="X943" s="299"/>
      <c r="Y943" s="299"/>
      <c r="Z943" s="299"/>
      <c r="AA943" s="299"/>
      <c r="AB943" s="530">
        <f>AB40</f>
        <v>0.113</v>
      </c>
      <c r="AC943" s="547">
        <f t="shared" si="289"/>
        <v>0</v>
      </c>
      <c r="AD943" s="499" t="s">
        <v>5932</v>
      </c>
      <c r="AE943" s="489" t="s">
        <v>195</v>
      </c>
      <c r="AF943" s="489"/>
      <c r="AG943" s="489" t="s">
        <v>158</v>
      </c>
    </row>
    <row r="944" spans="1:33" s="292" customFormat="1" ht="20.100000000000001" customHeight="1" thickBot="1">
      <c r="A944" s="290"/>
      <c r="B944" s="638"/>
      <c r="C944" s="289"/>
      <c r="D944" s="289"/>
      <c r="E944" s="290" t="s">
        <v>2032</v>
      </c>
      <c r="F944" s="290" t="s">
        <v>3956</v>
      </c>
      <c r="G944" s="305"/>
      <c r="H944" s="688" t="s">
        <v>5933</v>
      </c>
      <c r="I944" s="533" t="s">
        <v>196</v>
      </c>
      <c r="J944" s="614" t="s">
        <v>197</v>
      </c>
      <c r="K944" s="525" t="s">
        <v>226</v>
      </c>
      <c r="L944" s="525"/>
      <c r="M944" s="305"/>
      <c r="N944" s="296"/>
      <c r="O944" s="386"/>
      <c r="P944" s="297">
        <v>3600</v>
      </c>
      <c r="Q944" s="612">
        <f t="shared" si="173"/>
        <v>0</v>
      </c>
      <c r="R944" s="298">
        <v>0</v>
      </c>
      <c r="S944" s="388">
        <f t="shared" si="290"/>
        <v>0</v>
      </c>
      <c r="T944" s="388">
        <f t="shared" si="292"/>
        <v>0</v>
      </c>
      <c r="U944" s="389" t="e">
        <f t="shared" si="291"/>
        <v>#DIV/0!</v>
      </c>
      <c r="V944" s="299"/>
      <c r="W944" s="299"/>
      <c r="X944" s="299"/>
      <c r="Y944" s="299"/>
      <c r="Z944" s="299"/>
      <c r="AA944" s="299"/>
      <c r="AB944" s="530">
        <f>AB41</f>
        <v>0.115</v>
      </c>
      <c r="AC944" s="547">
        <f t="shared" si="289"/>
        <v>0</v>
      </c>
      <c r="AD944" s="499" t="s">
        <v>5934</v>
      </c>
      <c r="AE944" s="489" t="s">
        <v>199</v>
      </c>
      <c r="AF944" s="489"/>
      <c r="AG944" s="489" t="s">
        <v>158</v>
      </c>
    </row>
    <row r="945" spans="1:33" s="292" customFormat="1" ht="20.100000000000001" customHeight="1" thickBot="1">
      <c r="A945" s="290"/>
      <c r="B945" s="638"/>
      <c r="C945" s="289"/>
      <c r="D945" s="289"/>
      <c r="E945" s="290" t="s">
        <v>2032</v>
      </c>
      <c r="F945" s="290" t="s">
        <v>2035</v>
      </c>
      <c r="G945" s="305"/>
      <c r="H945" s="533" t="s">
        <v>5935</v>
      </c>
      <c r="I945" s="533" t="s">
        <v>138</v>
      </c>
      <c r="J945" s="614" t="s">
        <v>2036</v>
      </c>
      <c r="K945" s="525" t="s">
        <v>36</v>
      </c>
      <c r="L945" s="525"/>
      <c r="M945" s="305"/>
      <c r="N945" s="296"/>
      <c r="O945" s="386"/>
      <c r="P945" s="297">
        <f>P28</f>
        <v>2391</v>
      </c>
      <c r="Q945" s="612">
        <f t="shared" si="173"/>
        <v>0</v>
      </c>
      <c r="R945" s="298">
        <v>0</v>
      </c>
      <c r="S945" s="388">
        <f t="shared" si="290"/>
        <v>0</v>
      </c>
      <c r="T945" s="388">
        <f t="shared" si="292"/>
        <v>0</v>
      </c>
      <c r="U945" s="389" t="e">
        <f t="shared" si="291"/>
        <v>#DIV/0!</v>
      </c>
      <c r="V945" s="299"/>
      <c r="W945" s="299"/>
      <c r="X945" s="299"/>
      <c r="Y945" s="299"/>
      <c r="Z945" s="299"/>
      <c r="AA945" s="299" t="s">
        <v>140</v>
      </c>
      <c r="AB945" s="521">
        <f>AB28</f>
        <v>0.123</v>
      </c>
      <c r="AC945" s="547">
        <f t="shared" si="289"/>
        <v>0</v>
      </c>
      <c r="AD945" s="499" t="str">
        <f>AD28</f>
        <v>トリエチルヘキサノイン 水 リンゴ酸ジイソステアリル ＢＧ グリセリン ベヘニルアルコール パルミチン酸スクロース ジメチコン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スクワラン セテアリルアルコール 乳酸セチル ダイズステロール ステアリン酸 マルチトール カルボマー キサンタンガム 酸化チタン ラウロイルグルタミン酸Ｎａ 水酸化Ａｌ エタノール 香料 メチルパラベン ブチルパラベン ＥＤＴＡ－２Ｎａ</v>
      </c>
      <c r="AE945" s="489" t="s">
        <v>141</v>
      </c>
      <c r="AF945" s="489" t="s">
        <v>136</v>
      </c>
      <c r="AG945" s="489" t="s">
        <v>142</v>
      </c>
    </row>
    <row r="946" spans="1:33" s="292" customFormat="1" ht="20.100000000000001" customHeight="1" thickBot="1">
      <c r="A946" s="290"/>
      <c r="B946" s="638"/>
      <c r="C946" s="289"/>
      <c r="D946" s="289"/>
      <c r="E946" s="290" t="s">
        <v>2032</v>
      </c>
      <c r="F946" s="290" t="s">
        <v>2037</v>
      </c>
      <c r="G946" s="305" t="s">
        <v>4837</v>
      </c>
      <c r="H946" s="688" t="s">
        <v>5936</v>
      </c>
      <c r="I946" s="688" t="s">
        <v>144</v>
      </c>
      <c r="J946" s="614" t="s">
        <v>2038</v>
      </c>
      <c r="K946" s="525" t="s">
        <v>43</v>
      </c>
      <c r="L946" s="525"/>
      <c r="M946" s="305"/>
      <c r="N946" s="296"/>
      <c r="O946" s="386"/>
      <c r="P946" s="297">
        <f>P29</f>
        <v>2391</v>
      </c>
      <c r="Q946" s="612">
        <f t="shared" si="173"/>
        <v>0</v>
      </c>
      <c r="R946" s="298">
        <v>0</v>
      </c>
      <c r="S946" s="388">
        <f t="shared" si="290"/>
        <v>0</v>
      </c>
      <c r="T946" s="388">
        <f t="shared" si="292"/>
        <v>0</v>
      </c>
      <c r="U946" s="389" t="e">
        <f t="shared" si="291"/>
        <v>#DIV/0!</v>
      </c>
      <c r="V946" s="299"/>
      <c r="W946" s="299"/>
      <c r="X946" s="299"/>
      <c r="Y946" s="299"/>
      <c r="Z946" s="299"/>
      <c r="AA946" s="299" t="s">
        <v>140</v>
      </c>
      <c r="AB946" s="521">
        <f>AB29</f>
        <v>0.123</v>
      </c>
      <c r="AC946" s="547">
        <f t="shared" si="289"/>
        <v>0</v>
      </c>
      <c r="AD946" s="499" t="str">
        <f>AD29</f>
        <v>水 ミリスチン酸 ＢＧ ＰＧ パルミチン酸 水酸化Ｋ ＤＰＧ ＰＥＧ－４００ ステアリン酸 ココイルメチルタウリンＮａ コカミドＤＥＡ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ポリ－γ－グルタミン酸Ｎａ ジステアリン酸グリコール スクワラン ステアリン酸グリコール 酸化チタン ケイ酸（Ｎａ／Ｍｇ） ジメチコン 水酸化Ａｌ 香料</v>
      </c>
      <c r="AE946" s="489" t="s">
        <v>146</v>
      </c>
      <c r="AF946" s="489" t="s">
        <v>136</v>
      </c>
      <c r="AG946" s="489" t="s">
        <v>142</v>
      </c>
    </row>
    <row r="947" spans="1:33" s="292" customFormat="1" ht="18.75" customHeight="1" thickBot="1">
      <c r="A947" s="290"/>
      <c r="B947" s="638"/>
      <c r="C947" s="289"/>
      <c r="D947" s="289"/>
      <c r="E947" s="290" t="s">
        <v>2032</v>
      </c>
      <c r="F947" s="290" t="s">
        <v>2039</v>
      </c>
      <c r="G947" s="305" t="s">
        <v>4839</v>
      </c>
      <c r="H947" s="688" t="s">
        <v>5937</v>
      </c>
      <c r="I947" s="688" t="s">
        <v>148</v>
      </c>
      <c r="J947" s="614" t="s">
        <v>149</v>
      </c>
      <c r="K947" s="525" t="s">
        <v>150</v>
      </c>
      <c r="L947" s="525"/>
      <c r="M947" s="305"/>
      <c r="N947" s="296"/>
      <c r="O947" s="386"/>
      <c r="P947" s="297">
        <v>2391</v>
      </c>
      <c r="Q947" s="612">
        <f t="shared" si="173"/>
        <v>0</v>
      </c>
      <c r="R947" s="298">
        <v>0</v>
      </c>
      <c r="S947" s="388">
        <f t="shared" si="290"/>
        <v>0</v>
      </c>
      <c r="T947" s="388">
        <f t="shared" si="292"/>
        <v>0</v>
      </c>
      <c r="U947" s="389" t="e">
        <f t="shared" si="291"/>
        <v>#DIV/0!</v>
      </c>
      <c r="V947" s="299"/>
      <c r="W947" s="299"/>
      <c r="X947" s="299"/>
      <c r="Y947" s="299"/>
      <c r="Z947" s="299"/>
      <c r="AA947" s="299" t="s">
        <v>151</v>
      </c>
      <c r="AB947" s="521">
        <f>AB30</f>
        <v>0.10199999999999999</v>
      </c>
      <c r="AC947" s="547">
        <f t="shared" si="289"/>
        <v>0</v>
      </c>
      <c r="AD947" s="499"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947" s="489" t="s">
        <v>141</v>
      </c>
      <c r="AF947" s="489" t="s">
        <v>136</v>
      </c>
      <c r="AG947" s="489" t="s">
        <v>142</v>
      </c>
    </row>
    <row r="948" spans="1:33" s="292" customFormat="1" ht="18.75" customHeight="1" thickBot="1">
      <c r="A948" s="290"/>
      <c r="B948" s="638"/>
      <c r="C948" s="289"/>
      <c r="D948" s="289"/>
      <c r="E948" s="290" t="s">
        <v>2032</v>
      </c>
      <c r="F948" s="290" t="s">
        <v>2040</v>
      </c>
      <c r="G948" s="305"/>
      <c r="H948" s="688" t="s">
        <v>5938</v>
      </c>
      <c r="I948" s="688" t="s">
        <v>148</v>
      </c>
      <c r="J948" s="614" t="s">
        <v>149</v>
      </c>
      <c r="K948" s="525" t="s">
        <v>150</v>
      </c>
      <c r="L948" s="525"/>
      <c r="M948" s="305"/>
      <c r="N948" s="296"/>
      <c r="O948" s="386"/>
      <c r="P948" s="297">
        <f>P30</f>
        <v>2391</v>
      </c>
      <c r="Q948" s="612">
        <f t="shared" si="173"/>
        <v>0</v>
      </c>
      <c r="R948" s="298">
        <v>0</v>
      </c>
      <c r="S948" s="388">
        <f t="shared" si="290"/>
        <v>0</v>
      </c>
      <c r="T948" s="388">
        <f t="shared" si="292"/>
        <v>0</v>
      </c>
      <c r="U948" s="389" t="e">
        <f t="shared" si="291"/>
        <v>#DIV/0!</v>
      </c>
      <c r="V948" s="299"/>
      <c r="W948" s="299"/>
      <c r="X948" s="299"/>
      <c r="Y948" s="299"/>
      <c r="Z948" s="299"/>
      <c r="AA948" s="299" t="s">
        <v>151</v>
      </c>
      <c r="AB948" s="524">
        <v>0.13761000000000001</v>
      </c>
      <c r="AC948" s="385">
        <f t="shared" ref="AC948:AC961" si="293">ROUND(O948*AB948,3)</f>
        <v>0</v>
      </c>
      <c r="AD948" s="499" t="e">
        <f>#REF!</f>
        <v>#REF!</v>
      </c>
      <c r="AE948" s="489" t="s">
        <v>141</v>
      </c>
      <c r="AF948" s="489" t="s">
        <v>136</v>
      </c>
      <c r="AG948" s="489" t="s">
        <v>142</v>
      </c>
    </row>
    <row r="949" spans="1:33" s="292" customFormat="1" ht="20.100000000000001" customHeight="1" thickBot="1">
      <c r="A949" s="290"/>
      <c r="B949" s="638"/>
      <c r="C949" s="289"/>
      <c r="D949" s="289"/>
      <c r="E949" s="290" t="s">
        <v>2032</v>
      </c>
      <c r="F949" s="290" t="s">
        <v>2041</v>
      </c>
      <c r="G949" s="305" t="s">
        <v>4842</v>
      </c>
      <c r="H949" s="295" t="s">
        <v>5939</v>
      </c>
      <c r="I949" s="295" t="s">
        <v>153</v>
      </c>
      <c r="J949" s="519" t="s">
        <v>154</v>
      </c>
      <c r="K949" s="295" t="s">
        <v>269</v>
      </c>
      <c r="L949" s="295"/>
      <c r="M949" s="305"/>
      <c r="N949" s="305"/>
      <c r="O949" s="386"/>
      <c r="P949" s="297">
        <v>1992</v>
      </c>
      <c r="Q949" s="612">
        <f t="shared" si="173"/>
        <v>0</v>
      </c>
      <c r="R949" s="298">
        <v>0</v>
      </c>
      <c r="S949" s="388">
        <f t="shared" si="290"/>
        <v>0</v>
      </c>
      <c r="T949" s="388">
        <f t="shared" si="292"/>
        <v>0</v>
      </c>
      <c r="U949" s="389" t="e">
        <f t="shared" si="291"/>
        <v>#DIV/0!</v>
      </c>
      <c r="V949" s="299"/>
      <c r="W949" s="299"/>
      <c r="X949" s="299"/>
      <c r="Y949" s="299"/>
      <c r="Z949" s="299"/>
      <c r="AA949" s="299" t="s">
        <v>155</v>
      </c>
      <c r="AB949" s="521">
        <f t="shared" ref="AB949:AB957" si="294">AB31</f>
        <v>0.27500000000000002</v>
      </c>
      <c r="AC949" s="547">
        <f t="shared" si="293"/>
        <v>0</v>
      </c>
      <c r="AD949" s="499"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949" s="489" t="s">
        <v>4045</v>
      </c>
      <c r="AF949" s="489" t="s">
        <v>157</v>
      </c>
      <c r="AG949" s="489" t="s">
        <v>158</v>
      </c>
    </row>
    <row r="950" spans="1:33" s="292" customFormat="1" ht="20.100000000000001" hidden="1" customHeight="1" thickBot="1">
      <c r="A950" s="296"/>
      <c r="B950" s="631"/>
      <c r="C950" s="289" t="str">
        <f t="shared" ref="C950:C955" si="295">C32</f>
        <v>2100058020482</v>
      </c>
      <c r="D950" s="289"/>
      <c r="E950" s="290" t="s">
        <v>2032</v>
      </c>
      <c r="F950" s="290" t="s">
        <v>2042</v>
      </c>
      <c r="G950" s="305" t="s">
        <v>4844</v>
      </c>
      <c r="H950" s="613" t="s">
        <v>5940</v>
      </c>
      <c r="I950" s="613" t="s">
        <v>160</v>
      </c>
      <c r="J950" s="519" t="s">
        <v>2043</v>
      </c>
      <c r="K950" s="295" t="s">
        <v>558</v>
      </c>
      <c r="L950" s="295"/>
      <c r="M950" s="305"/>
      <c r="N950" s="305"/>
      <c r="O950" s="386"/>
      <c r="P950" s="297">
        <f>P32</f>
        <v>3188</v>
      </c>
      <c r="Q950" s="612">
        <f t="shared" si="173"/>
        <v>0</v>
      </c>
      <c r="R950" s="298">
        <v>0</v>
      </c>
      <c r="S950" s="388">
        <f t="shared" si="290"/>
        <v>0</v>
      </c>
      <c r="T950" s="388">
        <f t="shared" si="292"/>
        <v>0</v>
      </c>
      <c r="U950" s="389" t="e">
        <f t="shared" si="291"/>
        <v>#DIV/0!</v>
      </c>
      <c r="V950" s="299"/>
      <c r="W950" s="299"/>
      <c r="X950" s="299"/>
      <c r="Y950" s="299"/>
      <c r="Z950" s="299"/>
      <c r="AA950" s="299" t="s">
        <v>163</v>
      </c>
      <c r="AB950" s="836">
        <f t="shared" si="294"/>
        <v>0.27700000000000002</v>
      </c>
      <c r="AC950" s="547">
        <f t="shared" si="293"/>
        <v>0</v>
      </c>
      <c r="AD950" s="499" t="str">
        <f>AD992</f>
        <v>水 エタノール ＢＧ ローズ水 加水分解キシラン シラカバ樹液 黒砂糖エキス ゲンチアナエキス コメエキス加水分解液 アンペロプシスグロセデンタタ葉エキス ヒオウギエキス アイ葉／茎エキス リン酸アスコルビルＭｇ 乳酸 セラミド３ キシリトール クエン酸Ｎａ クエン酸 フェノキシエタノール メチルパラベン</v>
      </c>
      <c r="AE950" s="489" t="s">
        <v>4045</v>
      </c>
      <c r="AF950" s="489" t="s">
        <v>4104</v>
      </c>
      <c r="AG950" s="489" t="s">
        <v>4105</v>
      </c>
    </row>
    <row r="951" spans="1:33" s="292" customFormat="1" ht="20.100000000000001" hidden="1" customHeight="1" thickBot="1">
      <c r="A951" s="290"/>
      <c r="B951" s="638"/>
      <c r="C951" s="289">
        <f t="shared" si="295"/>
        <v>2100058020505</v>
      </c>
      <c r="D951" s="289"/>
      <c r="E951" s="290" t="s">
        <v>2032</v>
      </c>
      <c r="F951" s="290" t="s">
        <v>2044</v>
      </c>
      <c r="G951" s="305" t="s">
        <v>4847</v>
      </c>
      <c r="H951" s="295" t="s">
        <v>5941</v>
      </c>
      <c r="I951" s="295" t="s">
        <v>165</v>
      </c>
      <c r="J951" s="519" t="s">
        <v>166</v>
      </c>
      <c r="K951" s="295" t="s">
        <v>558</v>
      </c>
      <c r="L951" s="295"/>
      <c r="M951" s="305"/>
      <c r="N951" s="305"/>
      <c r="O951" s="386"/>
      <c r="P951" s="297">
        <v>3387</v>
      </c>
      <c r="Q951" s="612">
        <f t="shared" si="173"/>
        <v>0</v>
      </c>
      <c r="R951" s="298">
        <v>0</v>
      </c>
      <c r="S951" s="388">
        <f t="shared" si="290"/>
        <v>0</v>
      </c>
      <c r="T951" s="388">
        <f t="shared" si="292"/>
        <v>0</v>
      </c>
      <c r="U951" s="389" t="e">
        <f t="shared" si="291"/>
        <v>#DIV/0!</v>
      </c>
      <c r="V951" s="299"/>
      <c r="W951" s="299"/>
      <c r="X951" s="299"/>
      <c r="Y951" s="299"/>
      <c r="Z951" s="299"/>
      <c r="AA951" s="299" t="s">
        <v>167</v>
      </c>
      <c r="AB951" s="416">
        <f t="shared" si="294"/>
        <v>0.23200000000000001</v>
      </c>
      <c r="AC951" s="547">
        <f t="shared" si="293"/>
        <v>0</v>
      </c>
      <c r="AD951" s="499" t="str">
        <f>AD993</f>
        <v>アロエ液汁 水 エタノール マルチトール シラカバ樹液 加水分解キシラン オタネニンジンエキス ゲンチアナエキス 黒砂糖エキス アロエベラエキス－１ コメエキス加水分解液 アンペロプシスグロセデンタタ葉エキス ヒオウギエキス アイ葉／茎エキス ＢＧ カルボキシメチルデキストランＮａ ＰＥＧ－５０水添ヒマシ油 ポリソルベート２０ 香料 メチルパラベン デヒドロ酢酸Ｎａ</v>
      </c>
      <c r="AE951" s="489" t="s">
        <v>4045</v>
      </c>
      <c r="AF951" s="489" t="s">
        <v>4104</v>
      </c>
      <c r="AG951" s="489" t="s">
        <v>4105</v>
      </c>
    </row>
    <row r="952" spans="1:33" s="292" customFormat="1" ht="20.100000000000001" hidden="1" customHeight="1" thickBot="1">
      <c r="A952" s="290"/>
      <c r="B952" s="638"/>
      <c r="C952" s="289">
        <f t="shared" si="295"/>
        <v>2100058020512</v>
      </c>
      <c r="D952" s="289"/>
      <c r="E952" s="290" t="s">
        <v>2032</v>
      </c>
      <c r="F952" s="290" t="s">
        <v>2045</v>
      </c>
      <c r="G952" s="305" t="s">
        <v>4850</v>
      </c>
      <c r="H952" s="295" t="s">
        <v>5942</v>
      </c>
      <c r="I952" s="295" t="s">
        <v>169</v>
      </c>
      <c r="J952" s="519" t="s">
        <v>170</v>
      </c>
      <c r="K952" s="295" t="s">
        <v>558</v>
      </c>
      <c r="L952" s="295"/>
      <c r="M952" s="305"/>
      <c r="N952" s="305"/>
      <c r="O952" s="386"/>
      <c r="P952" s="297">
        <v>3387</v>
      </c>
      <c r="Q952" s="612">
        <f t="shared" si="173"/>
        <v>0</v>
      </c>
      <c r="R952" s="298">
        <v>0</v>
      </c>
      <c r="S952" s="388">
        <f t="shared" si="290"/>
        <v>0</v>
      </c>
      <c r="T952" s="388">
        <f t="shared" si="292"/>
        <v>0</v>
      </c>
      <c r="U952" s="389" t="e">
        <f t="shared" si="291"/>
        <v>#DIV/0!</v>
      </c>
      <c r="V952" s="299"/>
      <c r="W952" s="299"/>
      <c r="X952" s="299"/>
      <c r="Y952" s="299"/>
      <c r="Z952" s="299"/>
      <c r="AA952" s="299"/>
      <c r="AB952" s="416">
        <f t="shared" si="294"/>
        <v>0.11899999999999999</v>
      </c>
      <c r="AC952" s="547">
        <f t="shared" si="293"/>
        <v>0</v>
      </c>
      <c r="AD952" s="499" t="str">
        <f>AD994</f>
        <v>ＰＧ 水 アスコルビン酸 ＰＥＧ－７５ エタノール ＢＧ 加水分解キシラン シラカバ樹液 ゲンチアナエキス 黒砂糖エキス アルニカ花エキス セイヨウオトギリソウエキス セイヨウキズタエキス セイヨウトチノキ種子エキス ハマメリスエキス ブドウ葉エキス コメエキス加水分解液 アンペロプシスグロセデンタタ葉エキス ヒオウギエキス アイ葉／茎エキス グリチルリチン酸２Ｋ セラミド３ チアミンＨＣｌ 安息香酸Ｎａ</v>
      </c>
      <c r="AE952" s="997" t="s">
        <v>4484</v>
      </c>
      <c r="AF952" s="489" t="s">
        <v>4104</v>
      </c>
      <c r="AG952" s="489" t="s">
        <v>4105</v>
      </c>
    </row>
    <row r="953" spans="1:33" s="292" customFormat="1" ht="20.100000000000001" hidden="1" customHeight="1" thickBot="1">
      <c r="A953" s="290"/>
      <c r="B953" s="638"/>
      <c r="C953" s="289" t="str">
        <f t="shared" si="295"/>
        <v>2100058020529</v>
      </c>
      <c r="D953" s="289"/>
      <c r="E953" s="290" t="s">
        <v>2032</v>
      </c>
      <c r="F953" s="302" t="s">
        <v>2046</v>
      </c>
      <c r="G953" s="497" t="s">
        <v>5943</v>
      </c>
      <c r="H953" s="259" t="s">
        <v>5944</v>
      </c>
      <c r="I953" s="259" t="s">
        <v>174</v>
      </c>
      <c r="J953" s="343" t="s">
        <v>175</v>
      </c>
      <c r="K953" s="295" t="s">
        <v>558</v>
      </c>
      <c r="L953" s="295"/>
      <c r="M953" s="305"/>
      <c r="N953" s="305"/>
      <c r="O953" s="386"/>
      <c r="P953" s="297">
        <v>3188</v>
      </c>
      <c r="Q953" s="612">
        <f t="shared" si="173"/>
        <v>0</v>
      </c>
      <c r="R953" s="298">
        <v>0</v>
      </c>
      <c r="S953" s="388">
        <f t="shared" si="290"/>
        <v>0</v>
      </c>
      <c r="T953" s="388">
        <f t="shared" si="292"/>
        <v>0</v>
      </c>
      <c r="U953" s="389" t="e">
        <f t="shared" si="291"/>
        <v>#DIV/0!</v>
      </c>
      <c r="V953" s="299"/>
      <c r="W953" s="299"/>
      <c r="X953" s="299"/>
      <c r="Y953" s="299"/>
      <c r="Z953" s="299"/>
      <c r="AA953" s="299"/>
      <c r="AB953" s="416">
        <f t="shared" si="294"/>
        <v>0.11600000000000001</v>
      </c>
      <c r="AC953" s="547">
        <f t="shared" si="293"/>
        <v>0</v>
      </c>
      <c r="AD953" s="499" t="str">
        <f>AD998</f>
        <v>水 グリセリン ＢＧ エタノール ＤＰＧ ビスグリセリルアスコルビン酸 加水分解キシラン ヒアルロン酸Ｎａ シラカンバ樹液 黒砂糖エキス カンゾウ根エキス ゲンチアナエキス コメエキス加水分解液 アンペロプシスグロセデンタタ葉エキス ヒオウギエキス アイ葉／茎エキス ナツメ果実エキス カワラヨモギエキス オウゴンエキス マグワ根皮エキス アルニカ花エキス セイヨウオトギリソウエキス セイヨウキズタエキス セイヨウトチノキ種子エキス ハマメリスエキス ブドウ葉エキス ポリ－γ－グルタミン酸Ｎａ アラントイン グリチルリチン酸２Ｋ セラミド３ カルボマー ナイロン クエン酸 クエン酸Ｎａ フェノキシエタノール メチルパラベン</v>
      </c>
      <c r="AE953" s="1029" t="s">
        <v>4484</v>
      </c>
      <c r="AF953" s="489" t="s">
        <v>4104</v>
      </c>
      <c r="AG953" s="489" t="s">
        <v>4105</v>
      </c>
    </row>
    <row r="954" spans="1:33" s="292" customFormat="1" ht="20.100000000000001" hidden="1" customHeight="1" thickBot="1">
      <c r="A954" s="290"/>
      <c r="B954" s="638"/>
      <c r="C954" s="289">
        <f t="shared" si="295"/>
        <v>2100058020536</v>
      </c>
      <c r="D954" s="289"/>
      <c r="E954" s="290" t="s">
        <v>2032</v>
      </c>
      <c r="F954" s="302" t="s">
        <v>2047</v>
      </c>
      <c r="G954" s="497" t="s">
        <v>4854</v>
      </c>
      <c r="H954" s="259" t="s">
        <v>5945</v>
      </c>
      <c r="I954" s="259" t="s">
        <v>177</v>
      </c>
      <c r="J954" s="343" t="s">
        <v>178</v>
      </c>
      <c r="K954" s="295" t="s">
        <v>243</v>
      </c>
      <c r="L954" s="295"/>
      <c r="M954" s="305"/>
      <c r="N954" s="305"/>
      <c r="O954" s="386"/>
      <c r="P954" s="297">
        <v>3985</v>
      </c>
      <c r="Q954" s="612">
        <f t="shared" si="173"/>
        <v>0</v>
      </c>
      <c r="R954" s="298">
        <v>0</v>
      </c>
      <c r="S954" s="388">
        <f t="shared" si="290"/>
        <v>0</v>
      </c>
      <c r="T954" s="388">
        <f t="shared" si="292"/>
        <v>0</v>
      </c>
      <c r="U954" s="389" t="e">
        <f t="shared" si="291"/>
        <v>#DIV/0!</v>
      </c>
      <c r="V954" s="299"/>
      <c r="W954" s="299"/>
      <c r="X954" s="299"/>
      <c r="Y954" s="299"/>
      <c r="Z954" s="299"/>
      <c r="AA954" s="299" t="s">
        <v>179</v>
      </c>
      <c r="AB954" s="521">
        <f t="shared" si="294"/>
        <v>0.129</v>
      </c>
      <c r="AC954" s="547">
        <f t="shared" si="293"/>
        <v>0</v>
      </c>
      <c r="AD954" s="499" t="str">
        <f>AD995</f>
        <v>水 ポリビニルアルコール ＰＧ アクリル酸アルキルコポリマー エタノール 酸化チタン ケイ酸（Ａｌ／Ｍｇ） ジメチコン セスキオレイン酸ソルビタン シラカバ樹液 ハトムギ油 加水分解キシラン 水溶性コラーゲン ヨクイニンエキス オタネニンジンエキス 黒砂糖エキス ドクダミエキス ゲンチアナエキス コメエキス加水分解液 アンペロプシスグロセデンタタ葉エキス ヒオウギエキス アイ葉／茎エキス グリチルリチン酸２Ｋ テトラヘキシルデカン酸アスコルビル 酢酸トコフェロール パルミチン酸レチノール リン酸アスコルビルＭｇ トコフェロール スクワラン ピーナッツ油 ＢＧ グリセリン ラウレス－２１ ラウリン酸ポリグリセリル－１０ 香料 デヒドロ酢酸Ｎａ メチルパラベン 安息香酸Ｎａ</v>
      </c>
      <c r="AE954" s="489" t="s">
        <v>180</v>
      </c>
      <c r="AF954" s="489" t="s">
        <v>136</v>
      </c>
      <c r="AG954" s="489" t="s">
        <v>142</v>
      </c>
    </row>
    <row r="955" spans="1:33" s="292" customFormat="1" ht="20.100000000000001" hidden="1" customHeight="1" thickBot="1">
      <c r="A955" s="290"/>
      <c r="B955" s="638"/>
      <c r="C955" s="289">
        <f t="shared" si="295"/>
        <v>2100058020543</v>
      </c>
      <c r="D955" s="289"/>
      <c r="E955" s="290" t="s">
        <v>2032</v>
      </c>
      <c r="F955" s="302" t="s">
        <v>2048</v>
      </c>
      <c r="G955" s="497" t="s">
        <v>4856</v>
      </c>
      <c r="H955" s="259" t="s">
        <v>5946</v>
      </c>
      <c r="I955" s="259" t="s">
        <v>182</v>
      </c>
      <c r="J955" s="343" t="s">
        <v>183</v>
      </c>
      <c r="K955" s="295" t="s">
        <v>1191</v>
      </c>
      <c r="L955" s="295"/>
      <c r="M955" s="305"/>
      <c r="N955" s="305"/>
      <c r="O955" s="386"/>
      <c r="P955" s="297">
        <v>3586</v>
      </c>
      <c r="Q955" s="612">
        <f t="shared" si="173"/>
        <v>0</v>
      </c>
      <c r="R955" s="298">
        <v>0</v>
      </c>
      <c r="S955" s="388">
        <f t="shared" si="290"/>
        <v>0</v>
      </c>
      <c r="T955" s="388">
        <f t="shared" si="292"/>
        <v>0</v>
      </c>
      <c r="U955" s="389" t="e">
        <f t="shared" si="291"/>
        <v>#DIV/0!</v>
      </c>
      <c r="V955" s="299"/>
      <c r="W955" s="299"/>
      <c r="X955" s="299"/>
      <c r="Y955" s="299"/>
      <c r="Z955" s="299"/>
      <c r="AA955" s="299" t="s">
        <v>184</v>
      </c>
      <c r="AB955" s="521">
        <f t="shared" si="294"/>
        <v>0.23300000000000001</v>
      </c>
      <c r="AC955" s="547">
        <f t="shared" si="293"/>
        <v>0</v>
      </c>
      <c r="AD955" s="499" t="str">
        <f>AD996</f>
        <v>水 ＢＧ ホホバ種子油 スクワラン ベヘニルアルコール シラカバ樹液 コムギ胚芽油 ハトムギ油 加水分解キシラン レシチン リゾレシチン 黒砂糖エキス 水溶性コラーゲン ゲンチアナエキス ヨクイニンエキス 加水分解卵殻膜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テトラヘキシルデカン酸アスコルビル アミノカプロン酸 アルギニン トコフェロール リン酸アスコルビルＭｇ セラミド３ 酢酸トコフェロール パルミチン酸レチノール ステアリン酸 バチルアルコール セテアリルアルコール トリ（カプリル／カプリン酸）グリセリル ピーナッツ油 グリセリン ＤＰＧ キサンタンガム カルボキシメチルデキストランＮａ カルボマー （アクリル酸／アクリル酸アルキル（Ｃ１０－３０））コポリマー ラウリン酸ポリグリセリル－１０ エタノール 香料 フェノキシエタノール メチルパラベン ＥＤＴＡ－２Ｎａ ブチルパラベン</v>
      </c>
      <c r="AE955" s="629" t="s">
        <v>4477</v>
      </c>
      <c r="AF955" s="489" t="s">
        <v>4104</v>
      </c>
      <c r="AG955" s="489" t="s">
        <v>4105</v>
      </c>
    </row>
    <row r="956" spans="1:33" s="292" customFormat="1" ht="19.5" customHeight="1" thickBot="1">
      <c r="A956" s="290"/>
      <c r="B956" s="638"/>
      <c r="C956" s="289"/>
      <c r="D956" s="289"/>
      <c r="E956" s="290" t="s">
        <v>2032</v>
      </c>
      <c r="F956" s="302" t="s">
        <v>2049</v>
      </c>
      <c r="G956" s="497" t="s">
        <v>4858</v>
      </c>
      <c r="H956" s="259" t="s">
        <v>5947</v>
      </c>
      <c r="I956" s="259" t="s">
        <v>186</v>
      </c>
      <c r="J956" s="343" t="s">
        <v>187</v>
      </c>
      <c r="K956" s="295" t="s">
        <v>753</v>
      </c>
      <c r="L956" s="295"/>
      <c r="M956" s="305"/>
      <c r="N956" s="305"/>
      <c r="O956" s="386"/>
      <c r="P956" s="297">
        <v>5977</v>
      </c>
      <c r="Q956" s="612">
        <f t="shared" si="173"/>
        <v>0</v>
      </c>
      <c r="R956" s="298">
        <v>0</v>
      </c>
      <c r="S956" s="388">
        <f t="shared" ref="S956:S1056" si="296">O956*R956</f>
        <v>0</v>
      </c>
      <c r="T956" s="388">
        <f t="shared" ref="T956:T1056" si="297">Q956-S956</f>
        <v>0</v>
      </c>
      <c r="U956" s="389" t="e">
        <f t="shared" ref="U956:U1056" si="298">T956/Q956</f>
        <v>#DIV/0!</v>
      </c>
      <c r="V956" s="299"/>
      <c r="W956" s="299"/>
      <c r="X956" s="299"/>
      <c r="Y956" s="299"/>
      <c r="Z956" s="299"/>
      <c r="AA956" s="299"/>
      <c r="AB956" s="416">
        <f t="shared" si="294"/>
        <v>0.13800000000000001</v>
      </c>
      <c r="AC956" s="547">
        <f t="shared" si="293"/>
        <v>0</v>
      </c>
      <c r="AD956" s="499" t="str">
        <f>AD38</f>
        <v>水 ＢＧ トリエチルヘキサノイン スクワラン ホホバ種子油 ステアリン酸グリセリル セテアリルアルコール グリセリン シラカバ樹液 ステアリン酸グリセリル（ＳＥ） ステアリン酸ＰＥＧ－１００ ステアリン酸 ハトムギ油 加水分解キシラン ゲンチアナエキス 水溶性コラーゲン 黒砂糖エキス ヨクイニンエキス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アルギニン テトラヘキシルデカン酸アスコルビル リン酸アスコルビルＭｇ アミノカプロン酸 セラミド３ 酢酸トコフェロール パルミチン酸レチノール トコフェロール ヒドロキシステアリン酸コレステリル ヘキサ（ヒドロキシステアリン酸／ステアリン酸／ロジン酸）ジペンタエリスリチル 水添パーム油 ピーナッツ油 カルボマー キサンタンガム 酸化チタン ジメチコン 水酸化Ａｌ ラウリン酸ポリグリセリル－１０ エタノール 香料 フェノキシエタノール メチルパラベン ブチルパラベン ＥＤＴＡ－２Ｎａ</v>
      </c>
      <c r="AE956" s="489" t="s">
        <v>141</v>
      </c>
      <c r="AF956" s="489" t="s">
        <v>4104</v>
      </c>
      <c r="AG956" s="489" t="s">
        <v>4105</v>
      </c>
    </row>
    <row r="957" spans="1:33" s="292" customFormat="1" ht="20.100000000000001" customHeight="1" thickBot="1">
      <c r="A957" s="290"/>
      <c r="B957" s="638"/>
      <c r="C957" s="289"/>
      <c r="D957" s="289"/>
      <c r="E957" s="290" t="s">
        <v>2032</v>
      </c>
      <c r="F957" s="692" t="s">
        <v>2049</v>
      </c>
      <c r="G957" s="497"/>
      <c r="H957" s="259" t="s">
        <v>5948</v>
      </c>
      <c r="I957" s="677" t="s">
        <v>4003</v>
      </c>
      <c r="J957" s="677" t="s">
        <v>187</v>
      </c>
      <c r="K957" s="295" t="s">
        <v>753</v>
      </c>
      <c r="L957" s="295"/>
      <c r="M957" s="305"/>
      <c r="N957" s="305"/>
      <c r="O957" s="386"/>
      <c r="P957" s="297">
        <f>P39</f>
        <v>5488</v>
      </c>
      <c r="Q957" s="612">
        <f t="shared" si="173"/>
        <v>0</v>
      </c>
      <c r="R957" s="298">
        <v>0</v>
      </c>
      <c r="S957" s="388">
        <f>O957*R957</f>
        <v>0</v>
      </c>
      <c r="T957" s="388">
        <f>Q957-S957</f>
        <v>0</v>
      </c>
      <c r="U957" s="389" t="e">
        <f>T957/Q957</f>
        <v>#DIV/0!</v>
      </c>
      <c r="V957" s="299"/>
      <c r="W957" s="299"/>
      <c r="X957" s="299"/>
      <c r="Y957" s="299"/>
      <c r="Z957" s="299"/>
      <c r="AA957" s="299"/>
      <c r="AB957" s="416">
        <f t="shared" si="294"/>
        <v>0.13600000000000001</v>
      </c>
      <c r="AC957" s="547">
        <f t="shared" si="293"/>
        <v>0</v>
      </c>
      <c r="AD957" s="499" t="str">
        <f>AD39</f>
        <v>水, スクワラン, ＢＧ, グリセリン, トリエチルヘキサノイン, ホホバ種子油, リンゴ酸ジイソステアリル, ステアリン酸グリセリル（ＳＥ）, ステアリン酸グリセリル, セテアリルアルコール, ヘキサ（ヒドロキシステアリン酸／ステアリン酸／ロジン酸）ジペンタエリスリチル, シラカンバ樹液, ステアリン酸, ハトムギ油, ヒアルロン酸Ｎａ, ゲンチアナ根エキス, 水溶性コラーゲン, 加水分解ヒアルロン酸, 黒砂糖エキス, オタネニンジン根エキス, ウメ果実エキス, 加水分解コメエキス, アンペロプシスグロセデンタタ葉エキス, ヒオウギエキス, アイ葉／茎エキス, ヒアルロン酸ヒドロキシプロピルトリモニウム, フトモモ葉エキス, ドクダミエキス, ハトムギ種子エキス, カンゾウ根エキス, アロエベラ葉エキス, アルニカ花エキス, セイヨウオトギリソウ花／葉／茎エキス, セイヨウキズタエキス, セイヨウトチノキ葉エキス, ハマメリス葉エキス, ブドウ葉エキス, ナツメ果実エキス, カワラヨモギ花エキス, オウゴン根エキス, マグワ根皮エキス, カンゾウ葉エキス, アルギニン, テトラヘキシルデカン酸アスコルビル, リン酸アスコルビルＭｇ, アミノカプロン酸, セラミドＮＰ, 酢酸トコフェロール, パルミチン酸レチノール, ポリ－γ－グルタミン酸Ｎａ, トコフェロール, グリチルレチン酸ステアリル, ヒドロキシステアリン酸コレステリル, 水添パーム油, ピーナッツ油, ＤＰＧ, カルボマー, キサンタンガム, 酸化チタン, ジメチコン, 水酸化Ａｌ, ラウリン酸ポリグリセリル－１０, ステアリン酸ＰＥＧ－４０, ＰＰＧ－２４グリセレス－２４, ステアロイルメチルタウリンＮａ, エタノール, 香料, フェノキシエタノール, メチルパラベン, ブチルパラベン, ＥＤＴＡ－２Ｎａ</v>
      </c>
      <c r="AE957" s="489" t="s">
        <v>141</v>
      </c>
      <c r="AF957" s="489" t="s">
        <v>4104</v>
      </c>
      <c r="AG957" s="489" t="s">
        <v>4105</v>
      </c>
    </row>
    <row r="958" spans="1:33" s="292" customFormat="1" ht="20.100000000000001" customHeight="1" thickBot="1">
      <c r="A958" s="290"/>
      <c r="B958" s="638"/>
      <c r="C958" s="289"/>
      <c r="D958" s="289"/>
      <c r="E958" s="290" t="s">
        <v>2032</v>
      </c>
      <c r="F958" s="692" t="s">
        <v>4100</v>
      </c>
      <c r="G958" s="497"/>
      <c r="H958" s="259" t="s">
        <v>5949</v>
      </c>
      <c r="I958" s="259" t="s">
        <v>200</v>
      </c>
      <c r="J958" s="343" t="s">
        <v>201</v>
      </c>
      <c r="K958" s="525" t="s">
        <v>202</v>
      </c>
      <c r="L958" s="295"/>
      <c r="M958" s="305"/>
      <c r="N958" s="305"/>
      <c r="O958" s="386"/>
      <c r="P958" s="297">
        <v>1449</v>
      </c>
      <c r="Q958" s="612">
        <f>O958*P958</f>
        <v>0</v>
      </c>
      <c r="R958" s="298">
        <v>0</v>
      </c>
      <c r="S958" s="388">
        <f>O958*R958</f>
        <v>0</v>
      </c>
      <c r="T958" s="388">
        <f>Q958-S958</f>
        <v>0</v>
      </c>
      <c r="U958" s="389" t="e">
        <f>T958/Q958</f>
        <v>#DIV/0!</v>
      </c>
      <c r="V958" s="299"/>
      <c r="W958" s="299"/>
      <c r="X958" s="299"/>
      <c r="Y958" s="299"/>
      <c r="Z958" s="299"/>
      <c r="AA958" s="299"/>
      <c r="AB958" s="416">
        <f>AB42</f>
        <v>0.59599999999999997</v>
      </c>
      <c r="AC958" s="547">
        <f t="shared" si="293"/>
        <v>0</v>
      </c>
      <c r="AD958" s="499" t="s">
        <v>4867</v>
      </c>
      <c r="AE958" s="489" t="s">
        <v>3068</v>
      </c>
      <c r="AF958" s="489" t="s">
        <v>4104</v>
      </c>
      <c r="AG958" s="489" t="s">
        <v>4105</v>
      </c>
    </row>
    <row r="959" spans="1:33" s="292" customFormat="1" ht="20.100000000000001" customHeight="1" thickBot="1">
      <c r="A959" s="290"/>
      <c r="B959" s="638"/>
      <c r="C959" s="289"/>
      <c r="D959" s="289"/>
      <c r="E959" s="290" t="s">
        <v>2032</v>
      </c>
      <c r="F959" s="692" t="s">
        <v>4101</v>
      </c>
      <c r="G959" s="497"/>
      <c r="H959" s="259" t="s">
        <v>5950</v>
      </c>
      <c r="I959" s="259" t="s">
        <v>203</v>
      </c>
      <c r="J959" s="343" t="s">
        <v>204</v>
      </c>
      <c r="K959" s="525" t="s">
        <v>205</v>
      </c>
      <c r="L959" s="295"/>
      <c r="M959" s="305"/>
      <c r="N959" s="305"/>
      <c r="O959" s="386"/>
      <c r="P959" s="297">
        <v>1449</v>
      </c>
      <c r="Q959" s="612">
        <f>O959*P959</f>
        <v>0</v>
      </c>
      <c r="R959" s="298">
        <v>0</v>
      </c>
      <c r="S959" s="388">
        <f>O959*R959</f>
        <v>0</v>
      </c>
      <c r="T959" s="388">
        <f>Q959-S959</f>
        <v>0</v>
      </c>
      <c r="U959" s="389" t="e">
        <f>T959/Q959</f>
        <v>#DIV/0!</v>
      </c>
      <c r="V959" s="299"/>
      <c r="W959" s="299"/>
      <c r="X959" s="299"/>
      <c r="Y959" s="299"/>
      <c r="Z959" s="299"/>
      <c r="AA959" s="299"/>
      <c r="AB959" s="416">
        <f>AB43</f>
        <v>0.59399999999999997</v>
      </c>
      <c r="AC959" s="547">
        <f t="shared" si="293"/>
        <v>0</v>
      </c>
      <c r="AD959" s="499" t="s">
        <v>4869</v>
      </c>
      <c r="AE959" s="489" t="s">
        <v>3070</v>
      </c>
      <c r="AF959" s="489" t="s">
        <v>4104</v>
      </c>
      <c r="AG959" s="489" t="s">
        <v>4105</v>
      </c>
    </row>
    <row r="960" spans="1:33" s="292" customFormat="1" ht="20.100000000000001" customHeight="1" thickBot="1">
      <c r="A960" s="290"/>
      <c r="B960" s="638"/>
      <c r="C960" s="289"/>
      <c r="D960" s="289"/>
      <c r="E960" s="290" t="s">
        <v>2032</v>
      </c>
      <c r="F960" s="692" t="s">
        <v>4102</v>
      </c>
      <c r="G960" s="497"/>
      <c r="H960" s="259" t="s">
        <v>5951</v>
      </c>
      <c r="I960" s="259" t="s">
        <v>206</v>
      </c>
      <c r="J960" s="343" t="s">
        <v>207</v>
      </c>
      <c r="K960" s="525" t="s">
        <v>208</v>
      </c>
      <c r="L960" s="295"/>
      <c r="M960" s="305"/>
      <c r="N960" s="305"/>
      <c r="O960" s="386"/>
      <c r="P960" s="297">
        <v>1368</v>
      </c>
      <c r="Q960" s="612">
        <f>O960*P960</f>
        <v>0</v>
      </c>
      <c r="R960" s="298">
        <v>0</v>
      </c>
      <c r="S960" s="388">
        <f>O960*R960</f>
        <v>0</v>
      </c>
      <c r="T960" s="388">
        <f>Q960-S960</f>
        <v>0</v>
      </c>
      <c r="U960" s="389" t="e">
        <f>T960/Q960</f>
        <v>#DIV/0!</v>
      </c>
      <c r="V960" s="299"/>
      <c r="W960" s="299"/>
      <c r="X960" s="299"/>
      <c r="Y960" s="299"/>
      <c r="Z960" s="299"/>
      <c r="AA960" s="299"/>
      <c r="AB960" s="416">
        <f>AB44</f>
        <v>0.60299999999999998</v>
      </c>
      <c r="AC960" s="547">
        <f t="shared" si="293"/>
        <v>0</v>
      </c>
      <c r="AD960" s="499" t="s">
        <v>4871</v>
      </c>
      <c r="AE960" s="489" t="s">
        <v>3071</v>
      </c>
      <c r="AF960" s="489" t="s">
        <v>4104</v>
      </c>
      <c r="AG960" s="489" t="s">
        <v>4105</v>
      </c>
    </row>
    <row r="961" spans="1:33" s="292" customFormat="1" ht="19.5" customHeight="1" thickBot="1">
      <c r="A961" s="290"/>
      <c r="B961" s="638"/>
      <c r="C961" s="289"/>
      <c r="D961" s="289"/>
      <c r="E961" s="290" t="s">
        <v>2032</v>
      </c>
      <c r="F961" s="692" t="s">
        <v>4103</v>
      </c>
      <c r="G961" s="497"/>
      <c r="H961" s="259" t="s">
        <v>5952</v>
      </c>
      <c r="I961" s="677" t="s">
        <v>4025</v>
      </c>
      <c r="J961" s="677" t="s">
        <v>4026</v>
      </c>
      <c r="K961" s="525" t="s">
        <v>43</v>
      </c>
      <c r="L961" s="295"/>
      <c r="M961" s="305"/>
      <c r="N961" s="305"/>
      <c r="O961" s="386"/>
      <c r="P961" s="297">
        <f>P49</f>
        <v>2386</v>
      </c>
      <c r="Q961" s="612">
        <f>O961*P961</f>
        <v>0</v>
      </c>
      <c r="R961" s="298">
        <v>0</v>
      </c>
      <c r="S961" s="388">
        <f>O961*R961</f>
        <v>0</v>
      </c>
      <c r="T961" s="388">
        <f>Q961-S961</f>
        <v>0</v>
      </c>
      <c r="U961" s="389" t="e">
        <f>T961/Q961</f>
        <v>#DIV/0!</v>
      </c>
      <c r="V961" s="299"/>
      <c r="W961" s="299"/>
      <c r="X961" s="299"/>
      <c r="Y961" s="299"/>
      <c r="Z961" s="299"/>
      <c r="AA961" s="299"/>
      <c r="AB961" s="416">
        <f>AB49</f>
        <v>0.104</v>
      </c>
      <c r="AC961" s="547">
        <f t="shared" si="293"/>
        <v>0</v>
      </c>
      <c r="AD961" s="499" t="str">
        <f>AD49</f>
        <v>水、ミリスチン酸、グリセリン、BG、水酸化K、パルミチン酸、PEG-400、ステアリン酸、ココイルメチルタウリンNa、マルチトール、コカミドDEA、ソルビトール、グリシルヒザインフラタ根エキス、ハトムギ種子、ヨウシュヤマゴボウ種子油、ジグリコシル没食子酸、サクシニルアテロコラーゲン、サンザシ果実エキス、加水分解アナツバメ巣エキス、クチナシ果実エキス、シャクヤク根エキス、トウキ根エキス、サンザシ果実エキス、チャ葉エキス、プルーン分解物、ベニバナ花エキス、ホウセンカエキス、ローヤルゼリーエキス、ポリグルタミン酸、グルコース、システアミン酸グリコール、ステアリン酸グリコール、ステアリン酸PEG-150、イネ酸（Na/Mg）、香料</v>
      </c>
      <c r="AE961" s="489" t="s">
        <v>4106</v>
      </c>
      <c r="AF961" s="489" t="s">
        <v>136</v>
      </c>
      <c r="AG961" s="489" t="s">
        <v>142</v>
      </c>
    </row>
    <row r="962" spans="1:33" s="292" customFormat="1" ht="20.100000000000001" customHeight="1" thickBot="1">
      <c r="A962" s="290"/>
      <c r="B962" s="638"/>
      <c r="C962" s="289"/>
      <c r="D962" s="289"/>
      <c r="E962" s="290" t="s">
        <v>2032</v>
      </c>
      <c r="F962" s="302" t="s">
        <v>2050</v>
      </c>
      <c r="G962" s="497" t="s">
        <v>4974</v>
      </c>
      <c r="H962" s="259" t="s">
        <v>5953</v>
      </c>
      <c r="I962" s="259" t="s">
        <v>334</v>
      </c>
      <c r="J962" s="343" t="s">
        <v>335</v>
      </c>
      <c r="K962" s="295" t="s">
        <v>277</v>
      </c>
      <c r="L962" s="295"/>
      <c r="M962" s="305"/>
      <c r="N962" s="305"/>
      <c r="O962" s="386"/>
      <c r="P962" s="297">
        <v>2703</v>
      </c>
      <c r="Q962" s="612">
        <f t="shared" si="173"/>
        <v>0</v>
      </c>
      <c r="R962" s="298">
        <v>0</v>
      </c>
      <c r="S962" s="388">
        <f t="shared" si="296"/>
        <v>0</v>
      </c>
      <c r="T962" s="388">
        <f t="shared" si="297"/>
        <v>0</v>
      </c>
      <c r="U962" s="389" t="e">
        <f t="shared" si="298"/>
        <v>#DIV/0!</v>
      </c>
      <c r="V962" s="299"/>
      <c r="W962" s="299"/>
      <c r="X962" s="299"/>
      <c r="Y962" s="299"/>
      <c r="Z962" s="299"/>
      <c r="AA962" s="299"/>
      <c r="AB962" s="385">
        <f>AB58</f>
        <v>0.157</v>
      </c>
      <c r="AC962" s="523">
        <f t="shared" ref="AC962:AC967" si="299">ROUND(O962*AB962,3)</f>
        <v>0</v>
      </c>
      <c r="AD962" s="499" t="s">
        <v>4230</v>
      </c>
      <c r="AE962" s="489" t="s">
        <v>180</v>
      </c>
      <c r="AF962" s="489" t="s">
        <v>136</v>
      </c>
      <c r="AG962" s="489" t="s">
        <v>142</v>
      </c>
    </row>
    <row r="963" spans="1:33" s="292" customFormat="1" ht="20.100000000000001" customHeight="1" thickBot="1">
      <c r="A963" s="290"/>
      <c r="B963" s="638"/>
      <c r="C963" s="289"/>
      <c r="D963" s="289">
        <v>5802592</v>
      </c>
      <c r="E963" s="290" t="s">
        <v>2032</v>
      </c>
      <c r="F963" s="302" t="s">
        <v>2051</v>
      </c>
      <c r="G963" s="497" t="e">
        <v>#REF!</v>
      </c>
      <c r="H963" s="259" t="s">
        <v>5954</v>
      </c>
      <c r="I963" s="259" t="s">
        <v>213</v>
      </c>
      <c r="J963" s="343" t="s">
        <v>214</v>
      </c>
      <c r="K963" s="295" t="s">
        <v>36</v>
      </c>
      <c r="L963" s="295"/>
      <c r="M963" s="305"/>
      <c r="N963" s="305"/>
      <c r="O963" s="386"/>
      <c r="P963" s="297">
        <f>P47</f>
        <v>3219</v>
      </c>
      <c r="Q963" s="612">
        <f t="shared" si="173"/>
        <v>0</v>
      </c>
      <c r="R963" s="298">
        <v>0</v>
      </c>
      <c r="S963" s="388">
        <f t="shared" si="290"/>
        <v>0</v>
      </c>
      <c r="T963" s="388">
        <f t="shared" si="292"/>
        <v>0</v>
      </c>
      <c r="U963" s="389" t="e">
        <f t="shared" si="291"/>
        <v>#DIV/0!</v>
      </c>
      <c r="V963" s="299"/>
      <c r="W963" s="299"/>
      <c r="X963" s="299"/>
      <c r="Y963" s="299"/>
      <c r="Z963" s="299"/>
      <c r="AA963" s="299"/>
      <c r="AB963" s="521">
        <f>AB47</f>
        <v>0.153</v>
      </c>
      <c r="AC963" s="547">
        <f t="shared" si="299"/>
        <v>0</v>
      </c>
      <c r="AD963" s="499"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963" s="489" t="s">
        <v>141</v>
      </c>
      <c r="AF963" s="489" t="s">
        <v>136</v>
      </c>
      <c r="AG963" s="489" t="s">
        <v>142</v>
      </c>
    </row>
    <row r="964" spans="1:33" s="292" customFormat="1" ht="20.100000000000001" customHeight="1" thickBot="1">
      <c r="A964" s="290"/>
      <c r="B964" s="638"/>
      <c r="C964" s="289"/>
      <c r="D964" s="289"/>
      <c r="E964" s="290" t="s">
        <v>2032</v>
      </c>
      <c r="F964" s="302" t="s">
        <v>2052</v>
      </c>
      <c r="G964" s="497" t="s">
        <v>5955</v>
      </c>
      <c r="H964" s="259" t="s">
        <v>5956</v>
      </c>
      <c r="I964" s="259" t="s">
        <v>241</v>
      </c>
      <c r="J964" s="343" t="s">
        <v>242</v>
      </c>
      <c r="K964" s="295" t="s">
        <v>150</v>
      </c>
      <c r="L964" s="295"/>
      <c r="M964" s="305"/>
      <c r="N964" s="305"/>
      <c r="O964" s="386"/>
      <c r="P964" s="297">
        <v>1594</v>
      </c>
      <c r="Q964" s="612">
        <f t="shared" si="173"/>
        <v>0</v>
      </c>
      <c r="R964" s="298">
        <v>0</v>
      </c>
      <c r="S964" s="388">
        <f t="shared" si="290"/>
        <v>0</v>
      </c>
      <c r="T964" s="388">
        <f t="shared" si="292"/>
        <v>0</v>
      </c>
      <c r="U964" s="389" t="e">
        <f t="shared" si="291"/>
        <v>#DIV/0!</v>
      </c>
      <c r="V964" s="299"/>
      <c r="W964" s="299"/>
      <c r="X964" s="299"/>
      <c r="Y964" s="299"/>
      <c r="Z964" s="299"/>
      <c r="AA964" s="299"/>
      <c r="AB964" s="541">
        <f>AB57</f>
        <v>0.13700000000000001</v>
      </c>
      <c r="AC964" s="385">
        <f>ROUND(O964*AB964,3)</f>
        <v>0</v>
      </c>
      <c r="AD964" s="499" t="str">
        <f>AD47</f>
        <v>水 スクワラン エチルヘキサン酸セチル ＢＧ グリセリン ステアリン酸グリセリル ホホバ種子油 リンゴ酸ジイソステアリル パルミチン酸デキストリン ベヘニルアルコール 甘草フラボノイド シロキクラゲ多糖体 チョウジエキス ライチー果皮エキス アンズ種子エキス ウンシュウミカン果皮エキス 加水分解ハトムギ種子 イワベンケイ根エキス クチナシエキス ザクロ花エキス シャクヤク根エキス ジャノヒゲ根エキス タイソウエキス チャ葉エキス トウキ根エキス ブクリョウエキス ベニバナエキス ボタンエキス ローヤルゼリーエキス 加水分解アナツバメ巣エキス 加水分解コンキオリン カロットエキス コメヌカエキス ダイズ種子エキス アルギニン アラントイン グリチルリチン酸２Ｋ グリチルレチン酸ステアリル トコフェロール セラミド３ グルコース グルコシルルチン ヘキサ（ヒドロキシステアリン酸／ステアリン酸／ロジン酸）ジペンタエリスリチル マカデミアナッツ脂肪酸フィトステリル ゴヨウマツ種子油 ダイズステロール ダイズ油 ペンチレングリコール ＤＰＧ カルボマー キサンタンガム ジメチコン ステアリン酸ＰＥＧ－４５ テトラオレイン酸ソルベス－４０ パルミチン酸スクロース ポリソルベート２０ ラウロイルグルタミン酸Ｎａ エタノール 香料 メチルパラベン ブチルパラベン 安息香酸Ｎａ</v>
      </c>
      <c r="AE964" s="489" t="s">
        <v>2053</v>
      </c>
      <c r="AF964" s="489" t="s">
        <v>136</v>
      </c>
      <c r="AG964" s="489" t="s">
        <v>142</v>
      </c>
    </row>
    <row r="965" spans="1:33" s="292" customFormat="1" ht="20.100000000000001" customHeight="1" thickBot="1">
      <c r="A965" s="290"/>
      <c r="B965" s="638"/>
      <c r="C965" s="289"/>
      <c r="D965" s="289"/>
      <c r="E965" s="290" t="s">
        <v>2032</v>
      </c>
      <c r="F965" s="302" t="s">
        <v>2054</v>
      </c>
      <c r="G965" s="497" t="s">
        <v>5957</v>
      </c>
      <c r="H965" s="259" t="s">
        <v>5958</v>
      </c>
      <c r="I965" s="259" t="s">
        <v>217</v>
      </c>
      <c r="J965" s="343" t="s">
        <v>2055</v>
      </c>
      <c r="K965" s="837" t="s">
        <v>243</v>
      </c>
      <c r="L965" s="295"/>
      <c r="M965" s="305"/>
      <c r="N965" s="305"/>
      <c r="O965" s="386"/>
      <c r="P965" s="297">
        <v>2391</v>
      </c>
      <c r="Q965" s="612">
        <f t="shared" si="173"/>
        <v>0</v>
      </c>
      <c r="R965" s="298">
        <v>0</v>
      </c>
      <c r="S965" s="388">
        <f t="shared" si="290"/>
        <v>0</v>
      </c>
      <c r="T965" s="388">
        <f t="shared" si="292"/>
        <v>0</v>
      </c>
      <c r="U965" s="389" t="e">
        <f t="shared" si="291"/>
        <v>#DIV/0!</v>
      </c>
      <c r="V965" s="299"/>
      <c r="W965" s="299"/>
      <c r="X965" s="299"/>
      <c r="Y965" s="299"/>
      <c r="Z965" s="299"/>
      <c r="AA965" s="299"/>
      <c r="AB965" s="541">
        <f>AB50</f>
        <v>0.25600000000000001</v>
      </c>
      <c r="AC965" s="523">
        <f>ROUND(O965*AB965,3)</f>
        <v>0</v>
      </c>
      <c r="AD965" s="499" t="s">
        <v>4309</v>
      </c>
      <c r="AE965" s="489" t="s">
        <v>156</v>
      </c>
      <c r="AF965" s="489" t="s">
        <v>157</v>
      </c>
      <c r="AG965" s="489" t="s">
        <v>158</v>
      </c>
    </row>
    <row r="966" spans="1:33" s="292" customFormat="1" ht="20.100000000000001" hidden="1" customHeight="1" thickBot="1">
      <c r="A966" s="296"/>
      <c r="B966" s="631"/>
      <c r="C966" s="289">
        <f>C50</f>
        <v>2100058020192</v>
      </c>
      <c r="D966" s="289"/>
      <c r="E966" s="290" t="s">
        <v>2032</v>
      </c>
      <c r="F966" s="302" t="s">
        <v>2056</v>
      </c>
      <c r="G966" s="497" t="s">
        <v>5959</v>
      </c>
      <c r="H966" s="259" t="s">
        <v>5960</v>
      </c>
      <c r="I966" s="259" t="s">
        <v>220</v>
      </c>
      <c r="J966" s="343" t="s">
        <v>221</v>
      </c>
      <c r="K966" s="295" t="s">
        <v>269</v>
      </c>
      <c r="L966" s="295"/>
      <c r="M966" s="305"/>
      <c r="N966" s="305"/>
      <c r="O966" s="386"/>
      <c r="P966" s="297">
        <f>P51</f>
        <v>3985</v>
      </c>
      <c r="Q966" s="612">
        <f t="shared" si="173"/>
        <v>0</v>
      </c>
      <c r="R966" s="298">
        <v>0</v>
      </c>
      <c r="S966" s="388">
        <f t="shared" si="296"/>
        <v>0</v>
      </c>
      <c r="T966" s="388">
        <f t="shared" si="297"/>
        <v>0</v>
      </c>
      <c r="U966" s="389" t="e">
        <f t="shared" si="298"/>
        <v>#DIV/0!</v>
      </c>
      <c r="V966" s="299"/>
      <c r="W966" s="299"/>
      <c r="X966" s="299"/>
      <c r="Y966" s="299"/>
      <c r="Z966" s="299"/>
      <c r="AA966" s="299"/>
      <c r="AB966" s="300">
        <f>AB51</f>
        <v>0.19</v>
      </c>
      <c r="AC966" s="523">
        <f t="shared" si="299"/>
        <v>0</v>
      </c>
      <c r="AD966" s="499" t="str">
        <f>AD1005</f>
        <v>水 エタノール アンズ果汁 ヒアルロン酸Ｎａ チューベロース多糖体 チョウジエキス 加水分解ローヤルゼリータンパク ザクロ花エキス アンズ種子エキス 加水分解ハトムギ種子 加水分解アナツバメ巣エキス 加水分解コンキオリン クチナシエキス シャクヤク根エキス ジャノヒゲ根エキス タイソウエキス トウキ根エキス ブクリョウエキス ベニバナエキス ボタンエキス ローヤルゼリーエキス ダイズ種子エキス ライチー果皮エキス コメヌカエキス イワベンケイ根エキス チャ葉エキス アラントイン グリチルリチン酸２Ｋ グルコース ＢＧ グリセリン ベタイン ＤＰＧ アルカリゲネス産生多糖体 ラウリン酸ポリグリセリル－１０ 香料 フェノキシエタノール メチルパラベン ＥＤＴＡ－２Ｎａ</v>
      </c>
      <c r="AE966" s="997" t="s">
        <v>4217</v>
      </c>
      <c r="AF966" s="489" t="s">
        <v>157</v>
      </c>
      <c r="AG966" s="489" t="s">
        <v>158</v>
      </c>
    </row>
    <row r="967" spans="1:33" s="292" customFormat="1" ht="20.100000000000001" customHeight="1" thickBot="1">
      <c r="A967" s="290"/>
      <c r="B967" s="638"/>
      <c r="C967" s="289"/>
      <c r="D967" s="289"/>
      <c r="E967" s="290" t="s">
        <v>2032</v>
      </c>
      <c r="F967" s="302" t="s">
        <v>2057</v>
      </c>
      <c r="G967" s="497"/>
      <c r="H967" s="259" t="s">
        <v>5961</v>
      </c>
      <c r="I967" s="259" t="s">
        <v>210</v>
      </c>
      <c r="J967" s="343" t="s">
        <v>211</v>
      </c>
      <c r="K967" s="295" t="s">
        <v>36</v>
      </c>
      <c r="L967" s="295"/>
      <c r="M967" s="305"/>
      <c r="N967" s="305"/>
      <c r="O967" s="386"/>
      <c r="P967" s="297">
        <f>P45</f>
        <v>2817</v>
      </c>
      <c r="Q967" s="612">
        <f t="shared" si="173"/>
        <v>0</v>
      </c>
      <c r="R967" s="298">
        <v>0</v>
      </c>
      <c r="S967" s="388">
        <f t="shared" si="296"/>
        <v>0</v>
      </c>
      <c r="T967" s="388">
        <f t="shared" si="297"/>
        <v>0</v>
      </c>
      <c r="U967" s="389" t="e">
        <f t="shared" si="298"/>
        <v>#DIV/0!</v>
      </c>
      <c r="V967" s="299"/>
      <c r="W967" s="299"/>
      <c r="X967" s="299"/>
      <c r="Y967" s="299"/>
      <c r="Z967" s="299"/>
      <c r="AA967" s="299" t="s">
        <v>244</v>
      </c>
      <c r="AB967" s="524">
        <f>AB45</f>
        <v>0.13864000000000001</v>
      </c>
      <c r="AC967" s="385">
        <f t="shared" si="299"/>
        <v>0</v>
      </c>
      <c r="AD967" s="499" t="e">
        <f>#REF!</f>
        <v>#REF!</v>
      </c>
      <c r="AE967" s="489" t="s">
        <v>141</v>
      </c>
      <c r="AF967" s="489" t="s">
        <v>136</v>
      </c>
      <c r="AG967" s="489" t="s">
        <v>142</v>
      </c>
    </row>
    <row r="968" spans="1:33" s="292" customFormat="1" ht="20.100000000000001" hidden="1" customHeight="1" thickBot="1">
      <c r="A968" s="290"/>
      <c r="B968" s="638"/>
      <c r="C968" s="289">
        <f>C52</f>
        <v>2100058020215</v>
      </c>
      <c r="D968" s="289"/>
      <c r="E968" s="290" t="s">
        <v>2032</v>
      </c>
      <c r="F968" s="302" t="s">
        <v>2058</v>
      </c>
      <c r="G968" s="497" t="s">
        <v>5962</v>
      </c>
      <c r="H968" s="259" t="s">
        <v>5963</v>
      </c>
      <c r="I968" s="259" t="s">
        <v>224</v>
      </c>
      <c r="J968" s="343" t="s">
        <v>225</v>
      </c>
      <c r="K968" s="295" t="s">
        <v>198</v>
      </c>
      <c r="L968" s="295"/>
      <c r="M968" s="305"/>
      <c r="N968" s="305"/>
      <c r="O968" s="386"/>
      <c r="P968" s="297">
        <v>3985</v>
      </c>
      <c r="Q968" s="520">
        <f t="shared" ref="Q968:Q1049" si="300">O968*P968</f>
        <v>0</v>
      </c>
      <c r="R968" s="298">
        <v>0</v>
      </c>
      <c r="S968" s="388">
        <f t="shared" si="296"/>
        <v>0</v>
      </c>
      <c r="T968" s="388">
        <f t="shared" si="297"/>
        <v>0</v>
      </c>
      <c r="U968" s="389" t="e">
        <f t="shared" si="298"/>
        <v>#DIV/0!</v>
      </c>
      <c r="V968" s="299"/>
      <c r="W968" s="299"/>
      <c r="X968" s="299"/>
      <c r="Y968" s="299"/>
      <c r="Z968" s="299"/>
      <c r="AA968" s="299" t="s">
        <v>227</v>
      </c>
      <c r="AB968" s="524">
        <f>AB52</f>
        <v>0.20699999999999999</v>
      </c>
      <c r="AC968" s="385">
        <f t="shared" ref="AC968:AC976" si="301">ROUND(O968*AB968,3)</f>
        <v>0</v>
      </c>
      <c r="AD968" s="499" t="str">
        <f>AD1007</f>
        <v>水 	ＢＧ	 エタノール	 ヒアルロン酸Ｎａ	 チューベロース多糖体	 リゾレシチン	 クチナシエキス	 シャクヤク根エキス	 タイソウエキス	 トウキ根エキス	 ブクリョウエキス	 ベニバナエキス	 ボタンエキス	 ローヤルゼリーエキス	 チョウジエキス	 ライチー果皮エキス	 ウンシュウミカン果皮エキス	 アンズ種子エキス	 加水分解ハトムギ種子	 イワベンケイ根エキス	 加水分解アナツバメ巣エキス	 加水分解コンキオリン	 ザクロ花エキス	 ジャノヒゲ根エキス	 チャ葉エキス	 シロキクラゲ多糖体	 ダイズ種子エキス	 コメヌカエキス	 アラントイン	 グリチルリチン酸２Ｋ	 グルコース	 セラミド３	 グリセリン	 ペンチレングリコール	 ＤＰＧ	 ベタイン	 香料	 フェノキシエタノール	 メチルパラベン</v>
      </c>
      <c r="AE968" s="997" t="s">
        <v>4484</v>
      </c>
      <c r="AF968" s="489" t="s">
        <v>157</v>
      </c>
      <c r="AG968" s="489" t="s">
        <v>158</v>
      </c>
    </row>
    <row r="969" spans="1:33" s="292" customFormat="1" ht="20.100000000000001" hidden="1" customHeight="1" thickBot="1">
      <c r="A969" s="290"/>
      <c r="B969" s="638"/>
      <c r="C969" s="289">
        <f>C53</f>
        <v>2100058020222</v>
      </c>
      <c r="D969" s="289"/>
      <c r="E969" s="290" t="s">
        <v>2032</v>
      </c>
      <c r="F969" s="302" t="s">
        <v>2059</v>
      </c>
      <c r="G969" s="497" t="s">
        <v>5964</v>
      </c>
      <c r="H969" s="259" t="s">
        <v>5965</v>
      </c>
      <c r="I969" s="259" t="s">
        <v>229</v>
      </c>
      <c r="J969" s="343" t="s">
        <v>230</v>
      </c>
      <c r="K969" s="295" t="s">
        <v>2060</v>
      </c>
      <c r="L969" s="295"/>
      <c r="M969" s="305"/>
      <c r="N969" s="305"/>
      <c r="O969" s="386"/>
      <c r="P969" s="297">
        <f>P53</f>
        <v>5977</v>
      </c>
      <c r="Q969" s="520">
        <f t="shared" si="300"/>
        <v>0</v>
      </c>
      <c r="R969" s="298">
        <v>0</v>
      </c>
      <c r="S969" s="388">
        <f t="shared" si="296"/>
        <v>0</v>
      </c>
      <c r="T969" s="388">
        <f t="shared" si="297"/>
        <v>0</v>
      </c>
      <c r="U969" s="389" t="e">
        <f t="shared" si="298"/>
        <v>#DIV/0!</v>
      </c>
      <c r="V969" s="299"/>
      <c r="W969" s="299"/>
      <c r="X969" s="299"/>
      <c r="Y969" s="299"/>
      <c r="Z969" s="299"/>
      <c r="AA969" s="299" t="s">
        <v>232</v>
      </c>
      <c r="AB969" s="524">
        <f>AB53</f>
        <v>8.1000000000000003E-2</v>
      </c>
      <c r="AC969" s="385">
        <f t="shared" si="301"/>
        <v>0</v>
      </c>
      <c r="AD969" s="499" t="str">
        <f>AD1008</f>
        <v>水 ＢＧ エタノール グリセリン ＤＰＧ リゾレシチン ヒアルロン酸Ｎａ 甘草フラボノイド クチナシエキス シャクヤク根エキス タイソウエキス トウキ根エキス ブクリョウエキス ベニバナエキス ボタンエキス ローヤルゼリーエキス ライチー果皮エキス アンズ種子エキス チョウジエキス イワベンケイ根エキス 加水分解アナツバメ巣エキス 加水分解コンキオリン 加水分解ハトムギ種子 ザクロ花エキス ジャノヒゲ根エキス シロキクラゲ多糖体 チャ葉エキス カロットエキス コメヌカエキス ダイズ種子エキス アルギニン アラントイン グリチルリチン酸２Ｋ グルコース セラミド３ トコフェロール スクワラン ダイズ油 ペンチレングリコール ベタイン カルボマー （アクリレーツ／アクリル酸アルキル（Ｃ１０－３０））クロスポリマー カルボキシメチルデキストランＮａ 香料 フェノキシエタノール メチルパラベン</v>
      </c>
      <c r="AE969" s="506" t="s">
        <v>4480</v>
      </c>
      <c r="AF969" s="489" t="s">
        <v>157</v>
      </c>
      <c r="AG969" s="489" t="s">
        <v>158</v>
      </c>
    </row>
    <row r="970" spans="1:33" s="292" customFormat="1" ht="20.100000000000001" hidden="1" customHeight="1" thickBot="1">
      <c r="A970" s="290"/>
      <c r="B970" s="638"/>
      <c r="C970" s="289">
        <f>C54</f>
        <v>2100058020239</v>
      </c>
      <c r="D970" s="289"/>
      <c r="E970" s="290" t="s">
        <v>2032</v>
      </c>
      <c r="F970" s="302" t="s">
        <v>2061</v>
      </c>
      <c r="G970" s="497" t="s">
        <v>5966</v>
      </c>
      <c r="H970" s="259" t="s">
        <v>5967</v>
      </c>
      <c r="I970" s="259" t="s">
        <v>234</v>
      </c>
      <c r="J970" s="343" t="s">
        <v>235</v>
      </c>
      <c r="K970" s="295" t="s">
        <v>1191</v>
      </c>
      <c r="L970" s="295"/>
      <c r="M970" s="305"/>
      <c r="N970" s="305"/>
      <c r="O970" s="386"/>
      <c r="P970" s="297">
        <f>P54</f>
        <v>3985</v>
      </c>
      <c r="Q970" s="520">
        <f t="shared" si="300"/>
        <v>0</v>
      </c>
      <c r="R970" s="298">
        <v>0</v>
      </c>
      <c r="S970" s="388">
        <f t="shared" si="296"/>
        <v>0</v>
      </c>
      <c r="T970" s="388">
        <f t="shared" si="297"/>
        <v>0</v>
      </c>
      <c r="U970" s="389" t="e">
        <f t="shared" si="298"/>
        <v>#DIV/0!</v>
      </c>
      <c r="V970" s="299"/>
      <c r="W970" s="299"/>
      <c r="X970" s="299"/>
      <c r="Y970" s="299"/>
      <c r="Z970" s="299"/>
      <c r="AA970" s="299" t="s">
        <v>232</v>
      </c>
      <c r="AB970" s="524">
        <f>AB54</f>
        <v>0.17399999999999999</v>
      </c>
      <c r="AC970" s="385">
        <f t="shared" si="301"/>
        <v>0</v>
      </c>
      <c r="AD970" s="499" t="str">
        <f>AD1009</f>
        <v xml:space="preserve">水 グリセリン トリエチルヘキサノイン グリコシルトレハロース ＢＧ 加水分解水添デンプン スクワラン シクロメチコン ジメチコン 水添レシチン 甘草フラボノイド チョウジエキス ライチー果皮エキス リュウガン種子エキス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ダイズ種子エキス コメヌカエキス アルギニン グリチルレチン酸ステアリル セラミド３ トコフェロール グルコース グルコシルルチン ホホバ種子油 ゴヨウマツ種子油 ＤＰＧ ペンチレングリコール カルボマー ステアロキシＰＧヒドロキシエチルセルローススルホン酸Ｎａ ナイロン エタノール 香料 メチルパラベン ブチルパラベン
</v>
      </c>
      <c r="AE970" s="489" t="s">
        <v>4107</v>
      </c>
      <c r="AF970" s="489" t="s">
        <v>157</v>
      </c>
      <c r="AG970" s="489" t="s">
        <v>158</v>
      </c>
    </row>
    <row r="971" spans="1:33" s="292" customFormat="1" ht="20.100000000000001" customHeight="1" thickBot="1">
      <c r="A971" s="290"/>
      <c r="B971" s="638"/>
      <c r="C971" s="289"/>
      <c r="D971" s="289"/>
      <c r="E971" s="290" t="s">
        <v>2032</v>
      </c>
      <c r="F971" s="692" t="s">
        <v>4108</v>
      </c>
      <c r="G971" s="497"/>
      <c r="H971" s="259" t="s">
        <v>5968</v>
      </c>
      <c r="I971" s="677" t="s">
        <v>4027</v>
      </c>
      <c r="J971" s="677" t="s">
        <v>4028</v>
      </c>
      <c r="K971" s="295" t="s">
        <v>1191</v>
      </c>
      <c r="L971" s="295"/>
      <c r="M971" s="305"/>
      <c r="N971" s="305"/>
      <c r="O971" s="386"/>
      <c r="P971" s="297">
        <f>P55</f>
        <v>3659</v>
      </c>
      <c r="Q971" s="520">
        <f t="shared" si="300"/>
        <v>0</v>
      </c>
      <c r="R971" s="298">
        <v>0</v>
      </c>
      <c r="S971" s="388">
        <f>O971*R971</f>
        <v>0</v>
      </c>
      <c r="T971" s="388">
        <f>Q971-S971</f>
        <v>0</v>
      </c>
      <c r="U971" s="389" t="e">
        <f>T971/Q971</f>
        <v>#DIV/0!</v>
      </c>
      <c r="V971" s="299"/>
      <c r="W971" s="299"/>
      <c r="X971" s="299"/>
      <c r="Y971" s="299"/>
      <c r="Z971" s="299"/>
      <c r="AA971" s="299"/>
      <c r="AB971" s="524">
        <f>AB55</f>
        <v>0.17</v>
      </c>
      <c r="AC971" s="385">
        <f t="shared" si="301"/>
        <v>0</v>
      </c>
      <c r="AD971" s="499" t="str">
        <f>AD55</f>
        <v>1 水
2 グリセリン
3 スクワラン
4 ＢＧ
5 ホホバ種子油
6 リンゴ酸ジイソステアリル
7 ペンチレングリコール
8 マカデミアナッツ脂肪酸フィトステリル
9 ベヘニルアルコール
10 ゴヨウマツ種子油↓１％以下
11 レシチン
12 ヒアルロン酸Ｎａ
13 チューベロース多糖体
14 チョウジエキス
15 ライチー果皮エキス
16 アンズ種子エキス
17 加水分解ハトムギ種子
18 ジャノヒゲ根エキス
19 イワベンケイ根エキス
20 クチナシ果実エキス
21 ザクロ花エキス
22 シャクヤク根エキス
23 シロキクラゲ多糖体
24 チャ葉エキス
25 トウキ根エキス
26 ナツメ果実エキス
27 ヒアルロン酸ヒドロキシプロピルトリモニウム
28 ブクリョウエキス
29 ベニバナ花エキス
30 ボタンエキス
31 ムラサキ根エキス
32 ローヤルゼリーエキス
33 加水分解アナツバメ巣エキス
34 加水分解コンキオリン
35 加水分解ヒアルロン酸
36 ダイズ種子エキス
37 コメヌカエキス
38 カンゾウ根エキス
39 カンゾウ葉エキス
40 セラミドＮＰ
41 トコフェロール
42 アラントイン
43 グリチルリチン酸２Ｋ
44 グリチルレチン酸ステアリル
45 グルコース
46 ステアリン酸
47 バチルアルコール
48 乳酸セチル
49 フィトステロールズ
50 トリ（カプリル酸／カプリン酸）グリセリル
51 ＤＰＧ
52 ベタイン
53 キサンタンガム
54 カルボキシメチルデキストランＮａ
55 ステアロキシＰＧヒドロキシエチルセルローススルホン酸Ｎａ
56 ジメチコン
57 ステアリン酸ＰＥＧ－４０
58 ＰＰＧ－２４グリセレス－２４
59 ステアロイルメチルタウリンＮａ
60 エタノール
61 香料
62 フェノキシエタノール
63 メチルパラベン
64 ブチルパラベン
65 ＥＤＴＡ－２Ｎａ
日</v>
      </c>
      <c r="AE971" s="489" t="s">
        <v>4653</v>
      </c>
      <c r="AF971" s="489" t="s">
        <v>157</v>
      </c>
      <c r="AG971" s="489" t="s">
        <v>158</v>
      </c>
    </row>
    <row r="972" spans="1:33" s="292" customFormat="1" ht="20.100000000000001" customHeight="1" thickBot="1">
      <c r="A972" s="290"/>
      <c r="B972" s="638"/>
      <c r="C972" s="289"/>
      <c r="D972" s="289"/>
      <c r="E972" s="290" t="s">
        <v>2032</v>
      </c>
      <c r="F972" s="302" t="s">
        <v>2062</v>
      </c>
      <c r="G972" s="497" t="s">
        <v>5969</v>
      </c>
      <c r="H972" s="259" t="s">
        <v>5970</v>
      </c>
      <c r="I972" s="259" t="s">
        <v>237</v>
      </c>
      <c r="J972" s="343" t="s">
        <v>238</v>
      </c>
      <c r="K972" s="295" t="s">
        <v>753</v>
      </c>
      <c r="L972" s="295"/>
      <c r="M972" s="305"/>
      <c r="N972" s="305"/>
      <c r="O972" s="386"/>
      <c r="P972" s="297">
        <f>P587</f>
        <v>3250</v>
      </c>
      <c r="Q972" s="520">
        <f t="shared" si="300"/>
        <v>0</v>
      </c>
      <c r="R972" s="298">
        <v>0</v>
      </c>
      <c r="S972" s="388">
        <f t="shared" si="296"/>
        <v>0</v>
      </c>
      <c r="T972" s="388">
        <f t="shared" si="297"/>
        <v>0</v>
      </c>
      <c r="U972" s="389" t="e">
        <f t="shared" si="298"/>
        <v>#DIV/0!</v>
      </c>
      <c r="V972" s="299"/>
      <c r="W972" s="299"/>
      <c r="X972" s="299"/>
      <c r="Y972" s="299"/>
      <c r="Z972" s="299"/>
      <c r="AA972" s="299" t="s">
        <v>239</v>
      </c>
      <c r="AB972" s="541">
        <f>AB56</f>
        <v>7.0000000000000007E-2</v>
      </c>
      <c r="AC972" s="385">
        <f t="shared" si="301"/>
        <v>0</v>
      </c>
      <c r="AD972" s="499" t="str">
        <f>AD1010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972" s="489" t="s">
        <v>141</v>
      </c>
      <c r="AF972" s="489" t="s">
        <v>136</v>
      </c>
      <c r="AG972" s="489" t="s">
        <v>142</v>
      </c>
    </row>
    <row r="973" spans="1:33" s="292" customFormat="1" ht="20.100000000000001" customHeight="1" thickBot="1">
      <c r="A973" s="290"/>
      <c r="B973" s="638"/>
      <c r="C973" s="289"/>
      <c r="D973" s="289"/>
      <c r="E973" s="290" t="s">
        <v>2032</v>
      </c>
      <c r="F973" s="302" t="s">
        <v>2063</v>
      </c>
      <c r="G973" s="497" t="s">
        <v>5971</v>
      </c>
      <c r="H973" s="259" t="s">
        <v>5972</v>
      </c>
      <c r="I973" s="259" t="s">
        <v>310</v>
      </c>
      <c r="J973" s="343" t="s">
        <v>2064</v>
      </c>
      <c r="K973" s="295" t="s">
        <v>304</v>
      </c>
      <c r="L973" s="295"/>
      <c r="M973" s="305"/>
      <c r="N973" s="305"/>
      <c r="O973" s="386"/>
      <c r="P973" s="297">
        <f>P79</f>
        <v>2888</v>
      </c>
      <c r="Q973" s="520">
        <f t="shared" si="300"/>
        <v>0</v>
      </c>
      <c r="R973" s="298">
        <v>0</v>
      </c>
      <c r="S973" s="388">
        <f t="shared" si="296"/>
        <v>0</v>
      </c>
      <c r="T973" s="388">
        <f t="shared" si="297"/>
        <v>0</v>
      </c>
      <c r="U973" s="389" t="e">
        <f t="shared" si="298"/>
        <v>#DIV/0!</v>
      </c>
      <c r="V973" s="299"/>
      <c r="W973" s="299"/>
      <c r="X973" s="299"/>
      <c r="Y973" s="299"/>
      <c r="Z973" s="299"/>
      <c r="AA973" s="299" t="s">
        <v>305</v>
      </c>
      <c r="AB973" s="521">
        <v>8.4909999999999999E-2</v>
      </c>
      <c r="AC973" s="547">
        <f t="shared" si="301"/>
        <v>0</v>
      </c>
      <c r="AD973" s="499" t="str">
        <f>AD77</f>
        <v>水 シクロペンタシロキサン 酸化チタン エタノール ジメチコン ヘキサ（ヒドロキシステアリン酸／ステアリン酸／ロジン酸）ジペンタエリスリチル ペンチレングリコール スクワラン ＰＥＧ－１０ジメチコン イソノナン酸イソノニル グリセリン マイカ タルク クチナシエキス シャクヤク根エキス タイソウエキス トウキ根エキス ブクリョウエキス ベニバナエキス ボタンエキス ローヤルゼリーエキス グルコース テトラヘキシルデカン酸アスコルビル トコフェロール ステアリン酸 ラウロイルグルタミン酸ジ（フィトステリル／オクチルドデシル） ＢＧ ＨＤＩ／トリメチロールヘキシルラクトンクロスポリマー  アルミナ クオタニウム－１８ヘクトライト ジミリスチン酸Ａｌ シリカ トリエトキシカプリリルシラン フルオロ（Ｃ９－１５）アルコールリン酸 メチコン 塩化Ｎａ 酸化ジルコニウム 酸化亜鉛 水酸化Ａｌ 窒化ホウ素 香料 フェノキシエタノール （＋／－） 酸化鉄</v>
      </c>
      <c r="AE973" s="489" t="s">
        <v>4045</v>
      </c>
      <c r="AF973" s="489" t="s">
        <v>157</v>
      </c>
      <c r="AG973" s="489" t="s">
        <v>158</v>
      </c>
    </row>
    <row r="974" spans="1:33" s="292" customFormat="1" ht="20.100000000000001" customHeight="1" thickBot="1">
      <c r="A974" s="290"/>
      <c r="B974" s="638"/>
      <c r="C974" s="289"/>
      <c r="D974" s="289"/>
      <c r="E974" s="290" t="s">
        <v>2032</v>
      </c>
      <c r="F974" s="302" t="s">
        <v>2065</v>
      </c>
      <c r="G974" s="497"/>
      <c r="H974" s="259" t="s">
        <v>5973</v>
      </c>
      <c r="I974" s="259" t="s">
        <v>316</v>
      </c>
      <c r="J974" s="343" t="s">
        <v>2066</v>
      </c>
      <c r="K974" s="295" t="s">
        <v>314</v>
      </c>
      <c r="L974" s="295"/>
      <c r="M974" s="305"/>
      <c r="N974" s="305"/>
      <c r="O974" s="386"/>
      <c r="P974" s="297">
        <f>P78</f>
        <v>2888</v>
      </c>
      <c r="Q974" s="520">
        <f t="shared" si="300"/>
        <v>0</v>
      </c>
      <c r="R974" s="298">
        <v>0</v>
      </c>
      <c r="S974" s="388">
        <f t="shared" si="296"/>
        <v>0</v>
      </c>
      <c r="T974" s="388">
        <f t="shared" si="297"/>
        <v>0</v>
      </c>
      <c r="U974" s="389" t="e">
        <f t="shared" si="298"/>
        <v>#DIV/0!</v>
      </c>
      <c r="V974" s="299"/>
      <c r="W974" s="299"/>
      <c r="X974" s="299"/>
      <c r="Y974" s="299"/>
      <c r="Z974" s="299"/>
      <c r="AA974" s="299"/>
      <c r="AB974" s="541">
        <v>8.3000000000000004E-2</v>
      </c>
      <c r="AC974" s="385">
        <f t="shared" si="301"/>
        <v>0</v>
      </c>
      <c r="AD974" s="499" t="e">
        <f>#REF!</f>
        <v>#REF!</v>
      </c>
      <c r="AE974" s="489" t="s">
        <v>4045</v>
      </c>
      <c r="AF974" s="489" t="s">
        <v>157</v>
      </c>
      <c r="AG974" s="489" t="s">
        <v>158</v>
      </c>
    </row>
    <row r="975" spans="1:33" s="292" customFormat="1" ht="20.100000000000001" customHeight="1" thickBot="1">
      <c r="A975" s="290"/>
      <c r="B975" s="638"/>
      <c r="C975" s="289"/>
      <c r="D975" s="289"/>
      <c r="E975" s="290" t="s">
        <v>2032</v>
      </c>
      <c r="F975" s="302" t="s">
        <v>2067</v>
      </c>
      <c r="G975" s="497" t="s">
        <v>5974</v>
      </c>
      <c r="H975" s="259" t="s">
        <v>5975</v>
      </c>
      <c r="I975" s="259" t="s">
        <v>250</v>
      </c>
      <c r="J975" s="343" t="s">
        <v>251</v>
      </c>
      <c r="K975" s="295" t="s">
        <v>43</v>
      </c>
      <c r="L975" s="295"/>
      <c r="M975" s="305"/>
      <c r="N975" s="305"/>
      <c r="O975" s="386"/>
      <c r="P975" s="297">
        <v>2420</v>
      </c>
      <c r="Q975" s="520">
        <f t="shared" si="300"/>
        <v>0</v>
      </c>
      <c r="R975" s="298">
        <v>0</v>
      </c>
      <c r="S975" s="388">
        <f t="shared" si="296"/>
        <v>0</v>
      </c>
      <c r="T975" s="388">
        <f t="shared" si="297"/>
        <v>0</v>
      </c>
      <c r="U975" s="389" t="e">
        <f t="shared" si="298"/>
        <v>#DIV/0!</v>
      </c>
      <c r="V975" s="299"/>
      <c r="W975" s="299"/>
      <c r="X975" s="299"/>
      <c r="Y975" s="299"/>
      <c r="Z975" s="299"/>
      <c r="AA975" s="299"/>
      <c r="AB975" s="541">
        <f>AB61</f>
        <v>0.13500000000000001</v>
      </c>
      <c r="AC975" s="385">
        <f t="shared" si="301"/>
        <v>0</v>
      </c>
      <c r="AD975" s="499" t="str">
        <f>AD61</f>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975" s="489" t="s">
        <v>252</v>
      </c>
      <c r="AF975" s="489" t="s">
        <v>136</v>
      </c>
      <c r="AG975" s="489" t="s">
        <v>142</v>
      </c>
    </row>
    <row r="976" spans="1:33" s="292" customFormat="1" ht="20.100000000000001" customHeight="1" thickBot="1">
      <c r="A976" s="290"/>
      <c r="B976" s="638"/>
      <c r="C976" s="289"/>
      <c r="D976" s="289"/>
      <c r="E976" s="290" t="s">
        <v>2032</v>
      </c>
      <c r="F976" s="302" t="s">
        <v>2068</v>
      </c>
      <c r="G976" s="497" t="s">
        <v>5976</v>
      </c>
      <c r="H976" s="259" t="s">
        <v>5977</v>
      </c>
      <c r="I976" s="259" t="s">
        <v>254</v>
      </c>
      <c r="J976" s="343" t="s">
        <v>255</v>
      </c>
      <c r="K976" s="295" t="s">
        <v>150</v>
      </c>
      <c r="L976" s="295"/>
      <c r="M976" s="305"/>
      <c r="N976" s="305"/>
      <c r="O976" s="386"/>
      <c r="P976" s="297">
        <f>P62</f>
        <v>2420</v>
      </c>
      <c r="Q976" s="520">
        <f t="shared" si="300"/>
        <v>0</v>
      </c>
      <c r="R976" s="298">
        <v>0</v>
      </c>
      <c r="S976" s="388">
        <f t="shared" si="296"/>
        <v>0</v>
      </c>
      <c r="T976" s="388">
        <f t="shared" si="297"/>
        <v>0</v>
      </c>
      <c r="U976" s="389" t="e">
        <f>T975/Q975</f>
        <v>#DIV/0!</v>
      </c>
      <c r="V976" s="299"/>
      <c r="W976" s="299"/>
      <c r="X976" s="299"/>
      <c r="Y976" s="299"/>
      <c r="Z976" s="299"/>
      <c r="AA976" s="299"/>
      <c r="AB976" s="541">
        <f>AB62</f>
        <v>0.15</v>
      </c>
      <c r="AC976" s="385">
        <f t="shared" si="301"/>
        <v>0</v>
      </c>
      <c r="AD976" s="499" t="str">
        <f>AD62</f>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976" s="489" t="s">
        <v>141</v>
      </c>
      <c r="AF976" s="489" t="s">
        <v>136</v>
      </c>
      <c r="AG976" s="489" t="s">
        <v>142</v>
      </c>
    </row>
    <row r="977" spans="1:33" s="292" customFormat="1" ht="20.100000000000001" hidden="1" customHeight="1" thickBot="1">
      <c r="A977" s="290"/>
      <c r="B977" s="638"/>
      <c r="C977" s="289">
        <f t="shared" ref="C977:C984" si="302">C64</f>
        <v>2100058020376</v>
      </c>
      <c r="D977" s="289"/>
      <c r="E977" s="290" t="s">
        <v>2032</v>
      </c>
      <c r="F977" s="302" t="s">
        <v>2069</v>
      </c>
      <c r="G977" s="497" t="s">
        <v>5978</v>
      </c>
      <c r="H977" s="259" t="s">
        <v>5979</v>
      </c>
      <c r="I977" s="259" t="s">
        <v>261</v>
      </c>
      <c r="J977" s="343" t="s">
        <v>262</v>
      </c>
      <c r="K977" s="295" t="s">
        <v>269</v>
      </c>
      <c r="L977" s="295"/>
      <c r="M977" s="305"/>
      <c r="N977" s="305"/>
      <c r="O977" s="386"/>
      <c r="P977" s="297">
        <v>2420</v>
      </c>
      <c r="Q977" s="520">
        <f t="shared" si="300"/>
        <v>0</v>
      </c>
      <c r="R977" s="298">
        <v>0</v>
      </c>
      <c r="S977" s="388">
        <f t="shared" si="296"/>
        <v>0</v>
      </c>
      <c r="T977" s="388">
        <f t="shared" si="297"/>
        <v>0</v>
      </c>
      <c r="U977" s="389" t="e">
        <f t="shared" si="298"/>
        <v>#DIV/0!</v>
      </c>
      <c r="V977" s="299"/>
      <c r="W977" s="299"/>
      <c r="X977" s="299"/>
      <c r="Y977" s="299"/>
      <c r="Z977" s="299"/>
      <c r="AA977" s="299"/>
      <c r="AB977" s="300">
        <f t="shared" ref="AB977:AB984" si="303">AB64</f>
        <v>0.19</v>
      </c>
      <c r="AC977" s="523">
        <f t="shared" ref="AC977:AC1055" si="304">ROUND(O977*AB977,3)</f>
        <v>0</v>
      </c>
      <c r="AD977" s="499" t="str">
        <f t="shared" ref="AD977:AD984" si="305">AD1018</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977" s="489" t="s">
        <v>259</v>
      </c>
      <c r="AF977" s="489"/>
      <c r="AG977" s="489" t="s">
        <v>158</v>
      </c>
    </row>
    <row r="978" spans="1:33" s="292" customFormat="1" ht="20.100000000000001" hidden="1" customHeight="1" thickBot="1">
      <c r="A978" s="290"/>
      <c r="B978" s="638"/>
      <c r="C978" s="289">
        <f t="shared" si="302"/>
        <v>2100058020383</v>
      </c>
      <c r="D978" s="289"/>
      <c r="E978" s="290" t="s">
        <v>2032</v>
      </c>
      <c r="F978" s="302" t="s">
        <v>2070</v>
      </c>
      <c r="G978" s="497" t="s">
        <v>5980</v>
      </c>
      <c r="H978" s="259" t="s">
        <v>5981</v>
      </c>
      <c r="I978" s="259" t="s">
        <v>264</v>
      </c>
      <c r="J978" s="343" t="s">
        <v>2071</v>
      </c>
      <c r="K978" s="295" t="s">
        <v>269</v>
      </c>
      <c r="L978" s="295"/>
      <c r="M978" s="305"/>
      <c r="N978" s="305"/>
      <c r="O978" s="386"/>
      <c r="P978" s="297">
        <v>2420</v>
      </c>
      <c r="Q978" s="520">
        <f t="shared" si="300"/>
        <v>0</v>
      </c>
      <c r="R978" s="298">
        <v>0</v>
      </c>
      <c r="S978" s="388">
        <f t="shared" si="296"/>
        <v>0</v>
      </c>
      <c r="T978" s="388">
        <f t="shared" si="297"/>
        <v>0</v>
      </c>
      <c r="U978" s="389" t="e">
        <f t="shared" si="298"/>
        <v>#DIV/0!</v>
      </c>
      <c r="V978" s="299"/>
      <c r="W978" s="299"/>
      <c r="X978" s="299"/>
      <c r="Y978" s="299"/>
      <c r="Z978" s="299"/>
      <c r="AA978" s="299"/>
      <c r="AB978" s="300">
        <f t="shared" si="303"/>
        <v>8.5000000000000006E-2</v>
      </c>
      <c r="AC978" s="523">
        <f t="shared" si="304"/>
        <v>0</v>
      </c>
      <c r="AD978" s="499" t="str">
        <f t="shared" si="305"/>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978" s="489" t="s">
        <v>259</v>
      </c>
      <c r="AF978" s="489"/>
      <c r="AG978" s="489" t="s">
        <v>158</v>
      </c>
    </row>
    <row r="979" spans="1:33" s="292" customFormat="1" ht="20.100000000000001" hidden="1" customHeight="1" thickBot="1">
      <c r="A979" s="290"/>
      <c r="B979" s="638"/>
      <c r="C979" s="289">
        <f t="shared" si="302"/>
        <v>2100058020390</v>
      </c>
      <c r="D979" s="289"/>
      <c r="E979" s="290" t="s">
        <v>2032</v>
      </c>
      <c r="F979" s="302" t="s">
        <v>2072</v>
      </c>
      <c r="G979" s="497" t="s">
        <v>5982</v>
      </c>
      <c r="H979" s="259" t="s">
        <v>5983</v>
      </c>
      <c r="I979" s="259" t="s">
        <v>3436</v>
      </c>
      <c r="J979" s="343" t="s">
        <v>2123</v>
      </c>
      <c r="K979" s="295" t="s">
        <v>269</v>
      </c>
      <c r="L979" s="295"/>
      <c r="M979" s="305"/>
      <c r="N979" s="305"/>
      <c r="O979" s="386"/>
      <c r="P979" s="297">
        <v>2420</v>
      </c>
      <c r="Q979" s="520">
        <f t="shared" si="300"/>
        <v>0</v>
      </c>
      <c r="R979" s="298">
        <v>0</v>
      </c>
      <c r="S979" s="388">
        <f t="shared" si="296"/>
        <v>0</v>
      </c>
      <c r="T979" s="388">
        <f t="shared" si="297"/>
        <v>0</v>
      </c>
      <c r="U979" s="389" t="e">
        <f t="shared" si="298"/>
        <v>#DIV/0!</v>
      </c>
      <c r="V979" s="299"/>
      <c r="W979" s="299"/>
      <c r="X979" s="299"/>
      <c r="Y979" s="299"/>
      <c r="Z979" s="299"/>
      <c r="AA979" s="299"/>
      <c r="AB979" s="541">
        <f t="shared" si="303"/>
        <v>0.17699999999999999</v>
      </c>
      <c r="AC979" s="385">
        <f>ROUND(O979*AB979,3)</f>
        <v>0</v>
      </c>
      <c r="AD979" s="499" t="str">
        <f t="shared" si="305"/>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979" s="489" t="s">
        <v>4109</v>
      </c>
      <c r="AF979" s="838" t="s">
        <v>4110</v>
      </c>
      <c r="AG979" s="838" t="s">
        <v>3428</v>
      </c>
    </row>
    <row r="980" spans="1:33" s="292" customFormat="1" ht="20.100000000000001" hidden="1" customHeight="1" thickBot="1">
      <c r="A980" s="290"/>
      <c r="B980" s="638"/>
      <c r="C980" s="289">
        <f t="shared" si="302"/>
        <v>2100058020406</v>
      </c>
      <c r="D980" s="289"/>
      <c r="E980" s="290" t="s">
        <v>2032</v>
      </c>
      <c r="F980" s="302" t="s">
        <v>2073</v>
      </c>
      <c r="G980" s="497" t="s">
        <v>5984</v>
      </c>
      <c r="H980" s="259" t="s">
        <v>5985</v>
      </c>
      <c r="I980" s="259" t="s">
        <v>271</v>
      </c>
      <c r="J980" s="343" t="s">
        <v>272</v>
      </c>
      <c r="K980" s="295" t="s">
        <v>753</v>
      </c>
      <c r="L980" s="295"/>
      <c r="M980" s="305"/>
      <c r="N980" s="305"/>
      <c r="O980" s="386"/>
      <c r="P980" s="297">
        <v>2420</v>
      </c>
      <c r="Q980" s="520">
        <f t="shared" si="300"/>
        <v>0</v>
      </c>
      <c r="R980" s="298">
        <v>0</v>
      </c>
      <c r="S980" s="388">
        <f t="shared" si="296"/>
        <v>0</v>
      </c>
      <c r="T980" s="388">
        <f t="shared" si="297"/>
        <v>0</v>
      </c>
      <c r="U980" s="389" t="e">
        <f t="shared" si="298"/>
        <v>#DIV/0!</v>
      </c>
      <c r="V980" s="299"/>
      <c r="W980" s="299"/>
      <c r="X980" s="299"/>
      <c r="Y980" s="299"/>
      <c r="Z980" s="299"/>
      <c r="AA980" s="299"/>
      <c r="AB980" s="541">
        <f t="shared" si="303"/>
        <v>9.6000000000000002E-2</v>
      </c>
      <c r="AC980" s="385">
        <f>ROUND(O980*AB980,3)</f>
        <v>0</v>
      </c>
      <c r="AD980" s="499" t="str">
        <f t="shared" si="305"/>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980" s="489" t="s">
        <v>141</v>
      </c>
      <c r="AF980" s="489" t="s">
        <v>136</v>
      </c>
      <c r="AG980" s="489" t="s">
        <v>142</v>
      </c>
    </row>
    <row r="981" spans="1:33" s="292" customFormat="1" ht="20.100000000000001" hidden="1" customHeight="1" thickBot="1">
      <c r="A981" s="290"/>
      <c r="B981" s="638"/>
      <c r="C981" s="289">
        <f t="shared" si="302"/>
        <v>2100058020567</v>
      </c>
      <c r="D981" s="289"/>
      <c r="E981" s="290" t="s">
        <v>2032</v>
      </c>
      <c r="F981" s="302" t="s">
        <v>2074</v>
      </c>
      <c r="G981" s="497" t="s">
        <v>5986</v>
      </c>
      <c r="H981" s="259" t="s">
        <v>5987</v>
      </c>
      <c r="I981" s="259"/>
      <c r="J981" s="343" t="s">
        <v>2075</v>
      </c>
      <c r="K981" s="295" t="s">
        <v>269</v>
      </c>
      <c r="L981" s="295"/>
      <c r="M981" s="305"/>
      <c r="N981" s="305"/>
      <c r="O981" s="386"/>
      <c r="P981" s="297">
        <v>3390</v>
      </c>
      <c r="Q981" s="520">
        <f t="shared" si="300"/>
        <v>0</v>
      </c>
      <c r="R981" s="298">
        <v>0</v>
      </c>
      <c r="S981" s="388">
        <f t="shared" si="296"/>
        <v>0</v>
      </c>
      <c r="T981" s="388">
        <f t="shared" si="297"/>
        <v>0</v>
      </c>
      <c r="U981" s="389" t="e">
        <f t="shared" si="298"/>
        <v>#DIV/0!</v>
      </c>
      <c r="V981" s="299"/>
      <c r="W981" s="299"/>
      <c r="X981" s="299"/>
      <c r="Y981" s="299"/>
      <c r="Z981" s="299"/>
      <c r="AA981" s="299"/>
      <c r="AB981" s="300">
        <f t="shared" si="303"/>
        <v>0.432</v>
      </c>
      <c r="AC981" s="523">
        <f t="shared" si="304"/>
        <v>0</v>
      </c>
      <c r="AD981" s="499" t="str">
        <f t="shared" si="305"/>
        <v>水 スクワラン ＢＧ ベヘニルアルコール グリセリン 乳酸セチル ステアリン酸 バチルアルコール 水添レシチン レシチン 褐藻エキス リゾレシチン アーモンドタンパク ヒアルロン酸Ｎａ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ヒドロキシプロリン グリチルレチン酸ステアリル トコフェロール セラミド３ スーパーオキシドジスムターゼ ホホバ種子油 マカデミアナッツ脂肪酸フィトステリル トリ（カプリル／カプリン酸）グリセリル ダイズステロール ＤＰＧ カルボマー キサンタンガム ジメチコン パルミチン酸スクロース エタノール 香料 フェノキシエタノール メチルパラベン ブチルパラベン ＥＤＴＡ－２Ｎａ</v>
      </c>
      <c r="AE981" s="489"/>
      <c r="AF981" s="489"/>
      <c r="AG981" s="489"/>
    </row>
    <row r="982" spans="1:33" s="292" customFormat="1" ht="20.100000000000001" hidden="1" customHeight="1" thickBot="1">
      <c r="A982" s="290"/>
      <c r="B982" s="638"/>
      <c r="C982" s="289">
        <f t="shared" si="302"/>
        <v>2100058020574</v>
      </c>
      <c r="D982" s="289"/>
      <c r="E982" s="290" t="s">
        <v>2032</v>
      </c>
      <c r="F982" s="302" t="s">
        <v>2076</v>
      </c>
      <c r="G982" s="497" t="s">
        <v>5988</v>
      </c>
      <c r="H982" s="259" t="s">
        <v>5989</v>
      </c>
      <c r="I982" s="259" t="s">
        <v>275</v>
      </c>
      <c r="J982" s="343" t="s">
        <v>276</v>
      </c>
      <c r="K982" s="295" t="s">
        <v>1246</v>
      </c>
      <c r="L982" s="295"/>
      <c r="M982" s="305"/>
      <c r="N982" s="305"/>
      <c r="O982" s="386"/>
      <c r="P982" s="297">
        <v>3985</v>
      </c>
      <c r="Q982" s="520">
        <f t="shared" si="300"/>
        <v>0</v>
      </c>
      <c r="R982" s="298">
        <v>0</v>
      </c>
      <c r="S982" s="388">
        <f t="shared" si="296"/>
        <v>0</v>
      </c>
      <c r="T982" s="388">
        <f t="shared" si="297"/>
        <v>0</v>
      </c>
      <c r="U982" s="389" t="e">
        <f t="shared" si="298"/>
        <v>#DIV/0!</v>
      </c>
      <c r="V982" s="299"/>
      <c r="W982" s="299"/>
      <c r="X982" s="299"/>
      <c r="Y982" s="299"/>
      <c r="Z982" s="299"/>
      <c r="AA982" s="299"/>
      <c r="AB982" s="541">
        <f t="shared" si="303"/>
        <v>0.159</v>
      </c>
      <c r="AC982" s="385">
        <f>ROUND(O982*AB982,3)</f>
        <v>0</v>
      </c>
      <c r="AD982" s="499" t="str">
        <f t="shared" si="305"/>
        <v>水､エタノール､乳酸桿菌／セイヨウナシ果汁発酵液 ､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v>
      </c>
      <c r="AE982" s="489" t="s">
        <v>4113</v>
      </c>
      <c r="AF982" s="489"/>
      <c r="AG982" s="489" t="s">
        <v>158</v>
      </c>
    </row>
    <row r="983" spans="1:33" s="292" customFormat="1" ht="20.100000000000001" hidden="1" customHeight="1" thickBot="1">
      <c r="A983" s="290"/>
      <c r="B983" s="638"/>
      <c r="C983" s="289">
        <f t="shared" si="302"/>
        <v>2100058020581</v>
      </c>
      <c r="D983" s="289"/>
      <c r="E983" s="290" t="s">
        <v>2032</v>
      </c>
      <c r="F983" s="302" t="s">
        <v>2077</v>
      </c>
      <c r="G983" s="497" t="s">
        <v>5990</v>
      </c>
      <c r="H983" s="259" t="s">
        <v>5991</v>
      </c>
      <c r="I983" s="259" t="s">
        <v>267</v>
      </c>
      <c r="J983" s="343" t="s">
        <v>268</v>
      </c>
      <c r="K983" s="295" t="s">
        <v>1191</v>
      </c>
      <c r="L983" s="295"/>
      <c r="M983" s="305"/>
      <c r="N983" s="305"/>
      <c r="O983" s="386"/>
      <c r="P983" s="297">
        <v>3985</v>
      </c>
      <c r="Q983" s="520">
        <f t="shared" si="300"/>
        <v>0</v>
      </c>
      <c r="R983" s="298">
        <v>0</v>
      </c>
      <c r="S983" s="388">
        <f t="shared" si="296"/>
        <v>0</v>
      </c>
      <c r="T983" s="388">
        <f t="shared" si="297"/>
        <v>0</v>
      </c>
      <c r="U983" s="389" t="e">
        <f t="shared" si="298"/>
        <v>#DIV/0!</v>
      </c>
      <c r="V983" s="299"/>
      <c r="W983" s="299"/>
      <c r="X983" s="299"/>
      <c r="Y983" s="299"/>
      <c r="Z983" s="299"/>
      <c r="AA983" s="299"/>
      <c r="AB983" s="541">
        <f t="shared" si="303"/>
        <v>0.11700000000000001</v>
      </c>
      <c r="AC983" s="385">
        <f>ROUND(O983*AB983,3)</f>
        <v>0</v>
      </c>
      <c r="AD983" s="499" t="str">
        <f t="shared" si="305"/>
        <v>水 ＢＧ エタノール グリセリン ヒアルロン酸Ｎａ アンズ果汁 ホエイ カニナバラ果実エキス 加水分解ヒヨコマメ種子エキス オニイチゴ根エキス シアノコバラミン 乳酸 アラントイン グリチルリチン酸２Ｋ グルコース リボフラビンリン酸Ｎａ プルラン アルカリゲネス産生多糖体 （ＰＰＧ－８／ＳＭＤＩ）コポリマー カルボマー ナイロン ポリクオタニウム－５１ 水酸化Ｎａ フェノキシエタノール メチルパラベン</v>
      </c>
      <c r="AE983" s="489" t="s">
        <v>4111</v>
      </c>
      <c r="AF983" s="489" t="s">
        <v>4112</v>
      </c>
      <c r="AG983" s="489" t="s">
        <v>4114</v>
      </c>
    </row>
    <row r="984" spans="1:33" s="292" customFormat="1" ht="20.100000000000001" hidden="1" customHeight="1" thickBot="1">
      <c r="A984" s="290"/>
      <c r="B984" s="638"/>
      <c r="C984" s="289">
        <f t="shared" si="302"/>
        <v>2100058020598</v>
      </c>
      <c r="D984" s="289"/>
      <c r="E984" s="290" t="s">
        <v>2032</v>
      </c>
      <c r="F984" s="302" t="s">
        <v>2078</v>
      </c>
      <c r="G984" s="497" t="s">
        <v>5992</v>
      </c>
      <c r="H984" s="259" t="s">
        <v>5993</v>
      </c>
      <c r="I984" s="259" t="s">
        <v>280</v>
      </c>
      <c r="J984" s="343" t="s">
        <v>281</v>
      </c>
      <c r="K984" s="295" t="s">
        <v>753</v>
      </c>
      <c r="L984" s="295"/>
      <c r="M984" s="305"/>
      <c r="N984" s="305"/>
      <c r="O984" s="386"/>
      <c r="P984" s="297">
        <v>3985</v>
      </c>
      <c r="Q984" s="520">
        <f t="shared" si="300"/>
        <v>0</v>
      </c>
      <c r="R984" s="298">
        <v>0</v>
      </c>
      <c r="S984" s="388">
        <f t="shared" si="296"/>
        <v>0</v>
      </c>
      <c r="T984" s="388">
        <f t="shared" si="297"/>
        <v>0</v>
      </c>
      <c r="U984" s="389" t="e">
        <f t="shared" si="298"/>
        <v>#DIV/0!</v>
      </c>
      <c r="V984" s="299"/>
      <c r="W984" s="299"/>
      <c r="X984" s="299"/>
      <c r="Y984" s="299"/>
      <c r="Z984" s="299"/>
      <c r="AA984" s="299"/>
      <c r="AB984" s="541">
        <f t="shared" si="303"/>
        <v>0.1</v>
      </c>
      <c r="AC984" s="385">
        <f>ROUND(O984*AB984,3)</f>
        <v>0</v>
      </c>
      <c r="AD984" s="499" t="str">
        <f t="shared" si="305"/>
        <v>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v>
      </c>
      <c r="AE984" s="489" t="s">
        <v>141</v>
      </c>
      <c r="AF984" s="489" t="s">
        <v>136</v>
      </c>
      <c r="AG984" s="489" t="s">
        <v>142</v>
      </c>
    </row>
    <row r="985" spans="1:33" s="292" customFormat="1" ht="20.100000000000001" customHeight="1" thickBot="1">
      <c r="A985" s="296"/>
      <c r="B985" s="631"/>
      <c r="C985" s="839"/>
      <c r="D985" s="839"/>
      <c r="E985" s="290" t="s">
        <v>2032</v>
      </c>
      <c r="F985" s="840" t="s">
        <v>2079</v>
      </c>
      <c r="G985" s="497"/>
      <c r="H985" s="259" t="s">
        <v>5994</v>
      </c>
      <c r="I985" s="683" t="s">
        <v>2080</v>
      </c>
      <c r="J985" s="683" t="s">
        <v>2081</v>
      </c>
      <c r="K985" s="295" t="s">
        <v>2082</v>
      </c>
      <c r="L985" s="295"/>
      <c r="M985" s="305"/>
      <c r="N985" s="305"/>
      <c r="O985" s="386"/>
      <c r="P985" s="297">
        <v>100</v>
      </c>
      <c r="Q985" s="520">
        <f t="shared" si="300"/>
        <v>0</v>
      </c>
      <c r="R985" s="298">
        <v>0</v>
      </c>
      <c r="S985" s="388">
        <f t="shared" si="296"/>
        <v>0</v>
      </c>
      <c r="T985" s="388">
        <f t="shared" si="297"/>
        <v>0</v>
      </c>
      <c r="U985" s="389" t="e">
        <f t="shared" si="298"/>
        <v>#DIV/0!</v>
      </c>
      <c r="V985" s="299"/>
      <c r="W985" s="299"/>
      <c r="X985" s="299"/>
      <c r="Y985" s="299"/>
      <c r="Z985" s="299"/>
      <c r="AA985" s="299"/>
      <c r="AB985" s="300">
        <v>0.187</v>
      </c>
      <c r="AC985" s="523">
        <f t="shared" si="304"/>
        <v>0</v>
      </c>
      <c r="AD985" s="499" t="s">
        <v>2083</v>
      </c>
      <c r="AE985" s="838" t="s">
        <v>2084</v>
      </c>
      <c r="AF985" s="838" t="s">
        <v>157</v>
      </c>
      <c r="AG985" s="838" t="s">
        <v>2085</v>
      </c>
    </row>
    <row r="986" spans="1:33" s="292" customFormat="1" ht="20.100000000000001" customHeight="1" thickBot="1">
      <c r="A986" s="296"/>
      <c r="B986" s="631"/>
      <c r="C986" s="839"/>
      <c r="D986" s="839"/>
      <c r="E986" s="290" t="s">
        <v>2032</v>
      </c>
      <c r="F986" s="840" t="s">
        <v>2086</v>
      </c>
      <c r="G986" s="497"/>
      <c r="H986" s="259" t="s">
        <v>5995</v>
      </c>
      <c r="I986" s="683" t="s">
        <v>2087</v>
      </c>
      <c r="J986" s="683" t="s">
        <v>2081</v>
      </c>
      <c r="K986" s="295" t="s">
        <v>2088</v>
      </c>
      <c r="L986" s="305"/>
      <c r="M986" s="305"/>
      <c r="N986" s="305"/>
      <c r="O986" s="386"/>
      <c r="P986" s="297">
        <v>100</v>
      </c>
      <c r="Q986" s="520">
        <f>O986*P986</f>
        <v>0</v>
      </c>
      <c r="R986" s="298">
        <v>0</v>
      </c>
      <c r="S986" s="388">
        <f>O986*R986</f>
        <v>0</v>
      </c>
      <c r="T986" s="388">
        <f>Q986-S986</f>
        <v>0</v>
      </c>
      <c r="U986" s="389" t="e">
        <f>T986/Q986</f>
        <v>#DIV/0!</v>
      </c>
      <c r="V986" s="299"/>
      <c r="W986" s="299"/>
      <c r="X986" s="299"/>
      <c r="Y986" s="299"/>
      <c r="Z986" s="299"/>
      <c r="AA986" s="299"/>
      <c r="AB986" s="300">
        <v>0.191</v>
      </c>
      <c r="AC986" s="523">
        <f t="shared" si="304"/>
        <v>0</v>
      </c>
      <c r="AD986" s="499"/>
      <c r="AE986" s="838" t="s">
        <v>2089</v>
      </c>
      <c r="AF986" s="838" t="s">
        <v>157</v>
      </c>
      <c r="AG986" s="838" t="s">
        <v>2085</v>
      </c>
    </row>
    <row r="987" spans="1:33" s="292" customFormat="1" ht="20.100000000000001" customHeight="1" thickBot="1">
      <c r="A987" s="290"/>
      <c r="B987" s="638"/>
      <c r="C987" s="839"/>
      <c r="D987" s="839"/>
      <c r="E987" s="290" t="s">
        <v>2032</v>
      </c>
      <c r="F987" s="302" t="s">
        <v>2090</v>
      </c>
      <c r="G987" s="497" t="s">
        <v>5996</v>
      </c>
      <c r="H987" s="259" t="s">
        <v>5997</v>
      </c>
      <c r="I987" s="259" t="s">
        <v>286</v>
      </c>
      <c r="J987" s="343" t="s">
        <v>287</v>
      </c>
      <c r="K987" s="295" t="s">
        <v>63</v>
      </c>
      <c r="L987" s="295"/>
      <c r="M987" s="305"/>
      <c r="N987" s="305"/>
      <c r="O987" s="386"/>
      <c r="P987" s="297">
        <f>P73</f>
        <v>2789</v>
      </c>
      <c r="Q987" s="520">
        <f t="shared" si="300"/>
        <v>0</v>
      </c>
      <c r="R987" s="298">
        <v>0</v>
      </c>
      <c r="S987" s="388">
        <f t="shared" si="296"/>
        <v>0</v>
      </c>
      <c r="T987" s="388">
        <f t="shared" si="297"/>
        <v>0</v>
      </c>
      <c r="U987" s="389" t="e">
        <f t="shared" si="298"/>
        <v>#DIV/0!</v>
      </c>
      <c r="V987" s="299"/>
      <c r="W987" s="299"/>
      <c r="X987" s="299"/>
      <c r="Y987" s="299"/>
      <c r="Z987" s="299"/>
      <c r="AA987" s="299"/>
      <c r="AB987" s="541">
        <f>AB73</f>
        <v>0.152</v>
      </c>
      <c r="AC987" s="385">
        <f>ROUND(O987*AB987,3)</f>
        <v>0</v>
      </c>
      <c r="AD987" s="499" t="str">
        <f>AD73</f>
        <v xml:space="preserve">水、スクワラン、グリセリン、ベヘニルアルコール、バチルアルコール、ステアリン酸、ＢＧ、水添レシチン、レシチン、カミツレ油、リゾレシチン、甘草フラボノイド、ビフィズス菌培養溶解質、クズ根エキス、カロットエキス、クロレラエキス、アルギニン、グリチルレチン酸ステアリル、トコフェロール、ヒドロキシステアリン酸コレステリル、ホホバ種子油、マカデミアナッツ脂肪酸フィトステリル、（カプリル／カプリン／ミリスチン／ステアリン酸）トリグリセリル、コレステロール、トリ（カプリル／カプリン酸）グリセリル、ダイズ油、ＤＰＧ、カルボマー、キサンタンガム、ジメチコン、ラウリン酸ポリグリセリル－１０、エタノール、香料、メチルパラベン、ブチルパラベン 
</v>
      </c>
      <c r="AE987" s="489" t="s">
        <v>141</v>
      </c>
      <c r="AF987" s="489" t="s">
        <v>136</v>
      </c>
      <c r="AG987" s="489" t="s">
        <v>142</v>
      </c>
    </row>
    <row r="988" spans="1:33" s="292" customFormat="1" ht="20.100000000000001" customHeight="1" thickBot="1">
      <c r="A988" s="290"/>
      <c r="B988" s="638"/>
      <c r="C988" s="839"/>
      <c r="D988" s="839"/>
      <c r="E988" s="290" t="s">
        <v>2032</v>
      </c>
      <c r="F988" s="302" t="s">
        <v>2091</v>
      </c>
      <c r="G988" s="497" t="s">
        <v>5998</v>
      </c>
      <c r="H988" s="259" t="s">
        <v>5999</v>
      </c>
      <c r="I988" s="259" t="s">
        <v>289</v>
      </c>
      <c r="J988" s="343" t="s">
        <v>290</v>
      </c>
      <c r="K988" s="295" t="s">
        <v>131</v>
      </c>
      <c r="L988" s="295"/>
      <c r="M988" s="305"/>
      <c r="N988" s="305"/>
      <c r="O988" s="386"/>
      <c r="P988" s="297">
        <v>398</v>
      </c>
      <c r="Q988" s="520">
        <f t="shared" si="300"/>
        <v>0</v>
      </c>
      <c r="R988" s="298">
        <v>0</v>
      </c>
      <c r="S988" s="388">
        <f t="shared" si="296"/>
        <v>0</v>
      </c>
      <c r="T988" s="388">
        <f t="shared" si="297"/>
        <v>0</v>
      </c>
      <c r="U988" s="389" t="e">
        <f t="shared" si="298"/>
        <v>#DIV/0!</v>
      </c>
      <c r="V988" s="299"/>
      <c r="W988" s="299"/>
      <c r="X988" s="299"/>
      <c r="Y988" s="299"/>
      <c r="Z988" s="299"/>
      <c r="AA988" s="299"/>
      <c r="AB988" s="521">
        <f>AB74</f>
        <v>6.021E-2</v>
      </c>
      <c r="AC988" s="547">
        <f t="shared" ref="AC988:AC997" si="306">ROUND(O988*AB988,3)</f>
        <v>0</v>
      </c>
      <c r="AD988" s="499" t="str">
        <f>AD74</f>
        <v>水 ﾐﾈﾗﾙｵｲﾙ ﾊﾟﾗﾌｨﾝ ﾜｾﾘﾝ PG ｽﾃｱﾘﾝ酸 ｾﾀﾉｰﾙ ﾎﾟﾘｿﾙﾍﾞｰﾄ80 ｽﾃｱﾘﾝ酸ｸﾞﾘｾﾘﾙ(SE) （ﾋﾄﾞﾛｷｼｽﾃｱﾘﾝ酸／ｽﾃｱﾘﾝ酸／ﾛｼﾞﾝ酸）ｼﾞﾍﾟﾝﾀｴﾘｽﾘﾁﾙ TEA ｼﾞﾒﾁｺﾝ ｾｽｷｵﾚｲﾝ酸ｿﾙﾋﾞﾀﾝ 安息香酸Na ﾌﾞﾁﾙﾊﾟﾗﾍﾞﾝ ﾒﾁﾙﾊﾟﾗﾍﾞﾝ</v>
      </c>
      <c r="AE988" s="489" t="s">
        <v>291</v>
      </c>
      <c r="AF988" s="489" t="s">
        <v>157</v>
      </c>
      <c r="AG988" s="489" t="s">
        <v>158</v>
      </c>
    </row>
    <row r="989" spans="1:33" s="292" customFormat="1" ht="20.100000000000001" customHeight="1" thickBot="1">
      <c r="A989" s="290"/>
      <c r="B989" s="638"/>
      <c r="C989" s="839"/>
      <c r="D989" s="839"/>
      <c r="E989" s="290" t="s">
        <v>2092</v>
      </c>
      <c r="F989" s="302" t="str">
        <f>F75</f>
        <v>U0071R</v>
      </c>
      <c r="G989" s="497"/>
      <c r="H989" s="259" t="s">
        <v>6000</v>
      </c>
      <c r="I989" s="259" t="s">
        <v>293</v>
      </c>
      <c r="J989" s="343" t="s">
        <v>294</v>
      </c>
      <c r="K989" s="295" t="s">
        <v>135</v>
      </c>
      <c r="L989" s="295"/>
      <c r="M989" s="305"/>
      <c r="N989" s="305"/>
      <c r="O989" s="386"/>
      <c r="P989" s="297">
        <v>850</v>
      </c>
      <c r="Q989" s="520">
        <f>O989*P989</f>
        <v>0</v>
      </c>
      <c r="R989" s="298">
        <v>0</v>
      </c>
      <c r="S989" s="388">
        <f>O989*R989</f>
        <v>0</v>
      </c>
      <c r="T989" s="388">
        <f>Q989-S989</f>
        <v>0</v>
      </c>
      <c r="U989" s="389" t="e">
        <f>T989/Q989</f>
        <v>#DIV/0!</v>
      </c>
      <c r="V989" s="299"/>
      <c r="W989" s="299"/>
      <c r="X989" s="299"/>
      <c r="Y989" s="299"/>
      <c r="Z989" s="299"/>
      <c r="AA989" s="299"/>
      <c r="AB989" s="521">
        <v>1.4999999999999999E-2</v>
      </c>
      <c r="AC989" s="523">
        <f t="shared" si="306"/>
        <v>0</v>
      </c>
      <c r="AD989" s="690" t="str">
        <f>AD75</f>
        <v>トリイソステアリン酸ポリグリセリル－２､トリエチルヘキサノイン､セレシン､アジピン酸ジヘプチルウンデシル､ミネラルオイル､スクワラン､リンゴ酸ジイソステアリル､キャンデリラロウ､脂肪酸（Ｃ１０－３０）（コレステリル／ラノステリル）､水添ヒマシ油､ヨモギ葉エキス､アラントイン､グリチルレチン酸ステアリル､ジパルミトイルヒドロキシプロリン､トコフェロール､ＢＧ､ハチミツ､ペンチレングリコール､シリカ､水</v>
      </c>
      <c r="AE989" s="489" t="str">
        <f>AE75</f>
        <v>ЕАЭС N RU Д-JP.НВ15.В.03801/19 от 11.12.2019 действует до 10.12.2024</v>
      </c>
      <c r="AF989" s="489" t="str">
        <f>AF75</f>
        <v>RELENT</v>
      </c>
      <c r="AG989" s="489" t="str">
        <f>AG75</f>
        <v>IDEA INTERNATIONAL CO., LTD</v>
      </c>
    </row>
    <row r="990" spans="1:33" s="292" customFormat="1" ht="20.100000000000001" hidden="1" customHeight="1" thickBot="1">
      <c r="A990" s="290"/>
      <c r="B990" s="638"/>
      <c r="C990" s="289">
        <v>2100058023155</v>
      </c>
      <c r="D990" s="289">
        <v>5802315</v>
      </c>
      <c r="E990" s="290" t="s">
        <v>2092</v>
      </c>
      <c r="F990" s="302" t="s">
        <v>2093</v>
      </c>
      <c r="G990" s="497" t="s">
        <v>6001</v>
      </c>
      <c r="H990" s="259" t="s">
        <v>4790</v>
      </c>
      <c r="I990" s="259" t="s">
        <v>138</v>
      </c>
      <c r="J990" s="343" t="s">
        <v>2036</v>
      </c>
      <c r="K990" s="295" t="s">
        <v>36</v>
      </c>
      <c r="L990" s="295"/>
      <c r="M990" s="305"/>
      <c r="N990" s="305"/>
      <c r="O990" s="386"/>
      <c r="P990" s="297">
        <f>P127</f>
        <v>1680</v>
      </c>
      <c r="Q990" s="520">
        <f t="shared" si="300"/>
        <v>0</v>
      </c>
      <c r="R990" s="298">
        <v>0</v>
      </c>
      <c r="S990" s="388">
        <f t="shared" si="296"/>
        <v>0</v>
      </c>
      <c r="T990" s="388">
        <f t="shared" si="297"/>
        <v>0</v>
      </c>
      <c r="U990" s="389" t="e">
        <f t="shared" si="298"/>
        <v>#DIV/0!</v>
      </c>
      <c r="V990" s="299"/>
      <c r="W990" s="299"/>
      <c r="X990" s="299"/>
      <c r="Y990" s="299"/>
      <c r="Z990" s="299"/>
      <c r="AA990" s="299"/>
      <c r="AB990" s="416">
        <v>9.6000000000000002E-2</v>
      </c>
      <c r="AC990" s="385">
        <f t="shared" si="306"/>
        <v>0</v>
      </c>
      <c r="AD990" s="499" t="str">
        <f>AD28</f>
        <v>トリエチルヘキサノイン 水 リンゴ酸ジイソステアリル ＢＧ グリセリン ベヘニルアルコール パルミチン酸スクロース ジメチコン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スクワラン セテアリルアルコール 乳酸セチル ダイズステロール ステアリン酸 マルチトール カルボマー キサンタンガム 酸化チタン ラウロイルグルタミン酸Ｎａ 水酸化Ａｌ エタノール 香料 メチルパラベン ブチルパラベン ＥＤＴＡ－２Ｎａ</v>
      </c>
      <c r="AE990" s="489" t="s">
        <v>141</v>
      </c>
      <c r="AF990" s="489" t="s">
        <v>136</v>
      </c>
      <c r="AG990" s="489" t="s">
        <v>142</v>
      </c>
    </row>
    <row r="991" spans="1:33" s="292" customFormat="1" ht="20.25" hidden="1" customHeight="1" thickBot="1">
      <c r="A991" s="296"/>
      <c r="B991" s="631"/>
      <c r="C991" s="289">
        <v>2100058023162</v>
      </c>
      <c r="D991" s="289">
        <v>5802316</v>
      </c>
      <c r="E991" s="290" t="s">
        <v>2092</v>
      </c>
      <c r="F991" s="302" t="s">
        <v>360</v>
      </c>
      <c r="G991" s="497" t="s">
        <v>6002</v>
      </c>
      <c r="H991" s="259" t="s">
        <v>6003</v>
      </c>
      <c r="I991" s="259" t="s">
        <v>144</v>
      </c>
      <c r="J991" s="343" t="s">
        <v>2038</v>
      </c>
      <c r="K991" s="295" t="s">
        <v>43</v>
      </c>
      <c r="L991" s="295"/>
      <c r="M991" s="305"/>
      <c r="N991" s="305"/>
      <c r="O991" s="386"/>
      <c r="P991" s="297">
        <f>P128</f>
        <v>1680</v>
      </c>
      <c r="Q991" s="520">
        <f t="shared" si="300"/>
        <v>0</v>
      </c>
      <c r="R991" s="298">
        <v>0</v>
      </c>
      <c r="S991" s="388">
        <f t="shared" si="296"/>
        <v>0</v>
      </c>
      <c r="T991" s="388">
        <f t="shared" si="297"/>
        <v>0</v>
      </c>
      <c r="U991" s="389" t="e">
        <f t="shared" si="298"/>
        <v>#DIV/0!</v>
      </c>
      <c r="V991" s="299"/>
      <c r="W991" s="299"/>
      <c r="X991" s="299"/>
      <c r="Y991" s="299"/>
      <c r="Z991" s="299"/>
      <c r="AA991" s="299"/>
      <c r="AB991" s="416">
        <v>4.8000000000000001E-2</v>
      </c>
      <c r="AC991" s="385">
        <f t="shared" si="306"/>
        <v>0</v>
      </c>
      <c r="AD991" s="499" t="str">
        <f>AD29</f>
        <v>水 ミリスチン酸 ＢＧ ＰＧ パルミチン酸 水酸化Ｋ ＤＰＧ ＰＥＧ－４００ ステアリン酸 ココイルメチルタウリンＮａ コカミドＤＥＡ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ポリ－γ－グルタミン酸Ｎａ ジステアリン酸グリコール スクワラン ステアリン酸グリコール 酸化チタン ケイ酸（Ｎａ／Ｍｇ） ジメチコン 水酸化Ａｌ 香料</v>
      </c>
      <c r="AE991" s="489" t="s">
        <v>146</v>
      </c>
      <c r="AF991" s="489" t="s">
        <v>136</v>
      </c>
      <c r="AG991" s="489" t="s">
        <v>142</v>
      </c>
    </row>
    <row r="992" spans="1:33" s="292" customFormat="1" ht="20.100000000000001" hidden="1" customHeight="1" thickBot="1">
      <c r="A992" s="296"/>
      <c r="B992" s="631"/>
      <c r="C992" s="289" t="s">
        <v>3128</v>
      </c>
      <c r="D992" s="289">
        <v>5802317</v>
      </c>
      <c r="E992" s="290" t="s">
        <v>2092</v>
      </c>
      <c r="F992" s="302" t="s">
        <v>361</v>
      </c>
      <c r="G992" s="497" t="s">
        <v>6004</v>
      </c>
      <c r="H992" s="259" t="s">
        <v>6005</v>
      </c>
      <c r="I992" s="259" t="s">
        <v>160</v>
      </c>
      <c r="J992" s="343" t="s">
        <v>2043</v>
      </c>
      <c r="K992" s="295" t="s">
        <v>162</v>
      </c>
      <c r="L992" s="295"/>
      <c r="M992" s="305"/>
      <c r="N992" s="305"/>
      <c r="O992" s="386"/>
      <c r="P992" s="297">
        <f>P131</f>
        <v>1680</v>
      </c>
      <c r="Q992" s="520">
        <f t="shared" si="300"/>
        <v>0</v>
      </c>
      <c r="R992" s="298">
        <v>0</v>
      </c>
      <c r="S992" s="388">
        <f t="shared" si="296"/>
        <v>0</v>
      </c>
      <c r="T992" s="388">
        <f t="shared" si="297"/>
        <v>0</v>
      </c>
      <c r="U992" s="389" t="e">
        <f t="shared" si="298"/>
        <v>#DIV/0!</v>
      </c>
      <c r="V992" s="299"/>
      <c r="W992" s="299"/>
      <c r="X992" s="299"/>
      <c r="Y992" s="299"/>
      <c r="Z992" s="299"/>
      <c r="AA992" s="299"/>
      <c r="AB992" s="416">
        <v>9.6000000000000002E-2</v>
      </c>
      <c r="AC992" s="385">
        <f t="shared" si="306"/>
        <v>0</v>
      </c>
      <c r="AD992" s="499" t="str">
        <f>AD32</f>
        <v>水 エタノール ＢＧ ローズ水 加水分解キシラン シラカバ樹液 黒砂糖エキス ゲンチアナエキス コメエキス加水分解液 アンペロプシスグロセデンタタ葉エキス ヒオウギエキス アイ葉／茎エキス リン酸アスコルビルＭｇ 乳酸 セラミド３ キシリトール クエン酸Ｎａ クエン酸 フェノキシエタノール メチルパラベン</v>
      </c>
      <c r="AE992" s="998" t="s">
        <v>4217</v>
      </c>
      <c r="AF992" s="489" t="s">
        <v>157</v>
      </c>
      <c r="AG992" s="489" t="s">
        <v>158</v>
      </c>
    </row>
    <row r="993" spans="1:33" s="292" customFormat="1" ht="20.100000000000001" hidden="1" customHeight="1" thickBot="1">
      <c r="A993" s="296"/>
      <c r="B993" s="631"/>
      <c r="C993" s="289" t="s">
        <v>3129</v>
      </c>
      <c r="D993" s="289">
        <v>5802318</v>
      </c>
      <c r="E993" s="290" t="s">
        <v>2092</v>
      </c>
      <c r="F993" s="302" t="s">
        <v>2095</v>
      </c>
      <c r="G993" s="497" t="s">
        <v>6006</v>
      </c>
      <c r="H993" s="259" t="s">
        <v>6007</v>
      </c>
      <c r="I993" s="259" t="s">
        <v>165</v>
      </c>
      <c r="J993" s="343" t="s">
        <v>166</v>
      </c>
      <c r="K993" s="295" t="s">
        <v>162</v>
      </c>
      <c r="L993" s="295"/>
      <c r="M993" s="305"/>
      <c r="N993" s="305"/>
      <c r="O993" s="386"/>
      <c r="P993" s="297">
        <f>P132</f>
        <v>1680</v>
      </c>
      <c r="Q993" s="520">
        <f t="shared" si="300"/>
        <v>0</v>
      </c>
      <c r="R993" s="298">
        <v>0</v>
      </c>
      <c r="S993" s="388">
        <f t="shared" si="296"/>
        <v>0</v>
      </c>
      <c r="T993" s="388">
        <f t="shared" si="297"/>
        <v>0</v>
      </c>
      <c r="U993" s="389" t="e">
        <f t="shared" si="298"/>
        <v>#DIV/0!</v>
      </c>
      <c r="V993" s="299"/>
      <c r="W993" s="299"/>
      <c r="X993" s="299"/>
      <c r="Y993" s="299"/>
      <c r="Z993" s="299"/>
      <c r="AA993" s="299"/>
      <c r="AB993" s="416">
        <v>9.6000000000000002E-2</v>
      </c>
      <c r="AC993" s="385">
        <f t="shared" si="306"/>
        <v>0</v>
      </c>
      <c r="AD993" s="499" t="str">
        <f>AD33</f>
        <v>アロエ液汁 水 エタノール マルチトール シラカバ樹液 加水分解キシラン オタネニンジンエキス ゲンチアナエキス 黒砂糖エキス アロエベラエキス－１ コメエキス加水分解液 アンペロプシスグロセデンタタ葉エキス ヒオウギエキス アイ葉／茎エキス ＢＧ カルボキシメチルデキストランＮａ ＰＥＧ－５０水添ヒマシ油 ポリソルベート２０ 香料 メチルパラベン デヒドロ酢酸Ｎａ</v>
      </c>
      <c r="AE993" s="998" t="s">
        <v>4217</v>
      </c>
      <c r="AF993" s="489" t="s">
        <v>157</v>
      </c>
      <c r="AG993" s="489" t="s">
        <v>158</v>
      </c>
    </row>
    <row r="994" spans="1:33" s="292" customFormat="1" ht="20.100000000000001" hidden="1" customHeight="1" thickBot="1">
      <c r="A994" s="296"/>
      <c r="B994" s="631"/>
      <c r="C994" s="289">
        <v>2100058023193</v>
      </c>
      <c r="D994" s="289">
        <v>5802319</v>
      </c>
      <c r="E994" s="290" t="s">
        <v>2092</v>
      </c>
      <c r="F994" s="302" t="s">
        <v>2096</v>
      </c>
      <c r="G994" s="497" t="s">
        <v>6008</v>
      </c>
      <c r="H994" s="259" t="s">
        <v>6009</v>
      </c>
      <c r="I994" s="259" t="s">
        <v>169</v>
      </c>
      <c r="J994" s="343" t="s">
        <v>170</v>
      </c>
      <c r="K994" s="295" t="s">
        <v>162</v>
      </c>
      <c r="L994" s="295"/>
      <c r="M994" s="305"/>
      <c r="N994" s="305"/>
      <c r="O994" s="386"/>
      <c r="P994" s="297">
        <f>P133</f>
        <v>1680</v>
      </c>
      <c r="Q994" s="520">
        <f t="shared" si="300"/>
        <v>0</v>
      </c>
      <c r="R994" s="298">
        <v>0</v>
      </c>
      <c r="S994" s="388">
        <f t="shared" si="296"/>
        <v>0</v>
      </c>
      <c r="T994" s="388">
        <f t="shared" si="297"/>
        <v>0</v>
      </c>
      <c r="U994" s="389" t="e">
        <f t="shared" si="298"/>
        <v>#DIV/0!</v>
      </c>
      <c r="V994" s="299"/>
      <c r="W994" s="299"/>
      <c r="X994" s="299"/>
      <c r="Y994" s="299"/>
      <c r="Z994" s="299"/>
      <c r="AA994" s="299"/>
      <c r="AB994" s="416">
        <v>9.6000000000000002E-2</v>
      </c>
      <c r="AC994" s="530">
        <f t="shared" si="306"/>
        <v>0</v>
      </c>
      <c r="AD994" s="499" t="str">
        <f>AD34</f>
        <v>ＰＧ 水 アスコルビン酸 ＰＥＧ－７５ エタノール ＢＧ 加水分解キシラン シラカバ樹液 ゲンチアナエキス 黒砂糖エキス アルニカ花エキス セイヨウオトギリソウエキス セイヨウキズタエキス セイヨウトチノキ種子エキス ハマメリスエキス ブドウ葉エキス コメエキス加水分解液 アンペロプシスグロセデンタタ葉エキス ヒオウギエキス アイ葉／茎エキス グリチルリチン酸２Ｋ セラミド３ チアミンＨＣｌ 安息香酸Ｎａ</v>
      </c>
      <c r="AE994" s="998" t="s">
        <v>4484</v>
      </c>
      <c r="AF994" s="489" t="s">
        <v>157</v>
      </c>
      <c r="AG994" s="489" t="s">
        <v>158</v>
      </c>
    </row>
    <row r="995" spans="1:33" s="292" customFormat="1" ht="20.100000000000001" hidden="1" customHeight="1" thickBot="1">
      <c r="A995" s="296"/>
      <c r="B995" s="631"/>
      <c r="C995" s="289" t="s">
        <v>3130</v>
      </c>
      <c r="D995" s="289">
        <v>5802320</v>
      </c>
      <c r="E995" s="290" t="s">
        <v>2092</v>
      </c>
      <c r="F995" s="302" t="s">
        <v>2097</v>
      </c>
      <c r="G995" s="497" t="s">
        <v>6010</v>
      </c>
      <c r="H995" s="259" t="s">
        <v>6011</v>
      </c>
      <c r="I995" s="259" t="s">
        <v>177</v>
      </c>
      <c r="J995" s="343" t="s">
        <v>178</v>
      </c>
      <c r="K995" s="295" t="s">
        <v>27</v>
      </c>
      <c r="L995" s="295"/>
      <c r="M995" s="305"/>
      <c r="N995" s="305"/>
      <c r="O995" s="386"/>
      <c r="P995" s="297">
        <f>P135</f>
        <v>1700</v>
      </c>
      <c r="Q995" s="520">
        <f t="shared" si="300"/>
        <v>0</v>
      </c>
      <c r="R995" s="298">
        <v>0</v>
      </c>
      <c r="S995" s="388">
        <f t="shared" si="296"/>
        <v>0</v>
      </c>
      <c r="T995" s="388">
        <f t="shared" si="297"/>
        <v>0</v>
      </c>
      <c r="U995" s="389" t="e">
        <f t="shared" si="298"/>
        <v>#DIV/0!</v>
      </c>
      <c r="V995" s="299"/>
      <c r="W995" s="299"/>
      <c r="X995" s="299"/>
      <c r="Y995" s="299"/>
      <c r="Z995" s="299"/>
      <c r="AA995" s="299"/>
      <c r="AB995" s="416">
        <v>0.2</v>
      </c>
      <c r="AC995" s="385">
        <f t="shared" si="306"/>
        <v>0</v>
      </c>
      <c r="AD995" s="499" t="str">
        <f>AD36</f>
        <v>水 ポリビニルアルコール ＰＧ アクリル酸アルキルコポリマー エタノール 酸化チタン ケイ酸（Ａｌ／Ｍｇ） ジメチコン セスキオレイン酸ソルビタン シラカバ樹液 ハトムギ油 加水分解キシラン 水溶性コラーゲン ヨクイニンエキス オタネニンジンエキス 黒砂糖エキス ドクダミエキス ゲンチアナエキス コメエキス加水分解液 アンペロプシスグロセデンタタ葉エキス ヒオウギエキス アイ葉／茎エキス グリチルリチン酸２Ｋ テトラヘキシルデカン酸アスコルビル 酢酸トコフェロール パルミチン酸レチノール リン酸アスコルビルＭｇ トコフェロール スクワラン ピーナッツ油 ＢＧ グリセリン ラウレス－２１ ラウリン酸ポリグリセリル－１０ 香料 デヒドロ酢酸Ｎａ メチルパラベン 安息香酸Ｎａ</v>
      </c>
      <c r="AE995" s="489" t="s">
        <v>180</v>
      </c>
      <c r="AF995" s="489" t="s">
        <v>136</v>
      </c>
      <c r="AG995" s="489" t="s">
        <v>142</v>
      </c>
    </row>
    <row r="996" spans="1:33" s="292" customFormat="1" ht="20.100000000000001" hidden="1" customHeight="1" thickBot="1">
      <c r="A996" s="296"/>
      <c r="B996" s="631"/>
      <c r="C996" s="289">
        <v>2100058023216</v>
      </c>
      <c r="D996" s="289">
        <v>5802321</v>
      </c>
      <c r="E996" s="290" t="s">
        <v>2092</v>
      </c>
      <c r="F996" s="302" t="s">
        <v>2098</v>
      </c>
      <c r="G996" s="497" t="s">
        <v>6012</v>
      </c>
      <c r="H996" s="259" t="s">
        <v>6013</v>
      </c>
      <c r="I996" s="259" t="s">
        <v>182</v>
      </c>
      <c r="J996" s="343" t="s">
        <v>183</v>
      </c>
      <c r="K996" s="295" t="s">
        <v>57</v>
      </c>
      <c r="L996" s="295"/>
      <c r="M996" s="305"/>
      <c r="N996" s="305"/>
      <c r="O996" s="386"/>
      <c r="P996" s="297">
        <f>P136</f>
        <v>1680</v>
      </c>
      <c r="Q996" s="520">
        <f t="shared" si="300"/>
        <v>0</v>
      </c>
      <c r="R996" s="298">
        <v>0</v>
      </c>
      <c r="S996" s="388">
        <f t="shared" si="296"/>
        <v>0</v>
      </c>
      <c r="T996" s="388">
        <f t="shared" si="297"/>
        <v>0</v>
      </c>
      <c r="U996" s="389" t="e">
        <f t="shared" si="298"/>
        <v>#DIV/0!</v>
      </c>
      <c r="V996" s="299"/>
      <c r="W996" s="299"/>
      <c r="X996" s="299"/>
      <c r="Y996" s="299"/>
      <c r="Z996" s="299"/>
      <c r="AA996" s="299"/>
      <c r="AB996" s="416">
        <v>9.6000000000000002E-2</v>
      </c>
      <c r="AC996" s="385">
        <f t="shared" si="306"/>
        <v>0</v>
      </c>
      <c r="AD996" s="499" t="str">
        <f>AD37</f>
        <v>水 ＢＧ ホホバ種子油 スクワラン ベヘニルアルコール シラカバ樹液 コムギ胚芽油 ハトムギ油 加水分解キシラン レシチン リゾレシチン 黒砂糖エキス 水溶性コラーゲン ゲンチアナエキス ヨクイニンエキス 加水分解卵殻膜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テトラヘキシルデカン酸アスコルビル アミノカプロン酸 アルギニン トコフェロール リン酸アスコルビルＭｇ セラミド３ 酢酸トコフェロール パルミチン酸レチノール ステアリン酸 バチルアルコール セテアリルアルコール トリ（カプリル／カプリン酸）グリセリル ピーナッツ油 グリセリン ＤＰＧ キサンタンガム カルボキシメチルデキストランＮａ カルボマー （アクリル酸／アクリル酸アルキル（Ｃ１０－３０））コポリマー ラウリン酸ポリグリセリル－１０ エタノール 香料 フェノキシエタノール メチルパラベン ＥＤＴＡ－２Ｎａ ブチルパラベン</v>
      </c>
      <c r="AE996" s="629" t="s">
        <v>4477</v>
      </c>
      <c r="AF996" s="489" t="s">
        <v>157</v>
      </c>
      <c r="AG996" s="489" t="s">
        <v>158</v>
      </c>
    </row>
    <row r="997" spans="1:33" s="292" customFormat="1" ht="20.100000000000001" hidden="1" customHeight="1" thickBot="1">
      <c r="A997" s="296"/>
      <c r="B997" s="631"/>
      <c r="C997" s="289">
        <v>2100058023223</v>
      </c>
      <c r="D997" s="289">
        <v>5802322</v>
      </c>
      <c r="E997" s="290" t="s">
        <v>2092</v>
      </c>
      <c r="F997" s="302" t="s">
        <v>2099</v>
      </c>
      <c r="G997" s="497" t="s">
        <v>6014</v>
      </c>
      <c r="H997" s="259" t="s">
        <v>6015</v>
      </c>
      <c r="I997" s="259" t="s">
        <v>186</v>
      </c>
      <c r="J997" s="343" t="s">
        <v>187</v>
      </c>
      <c r="K997" s="295" t="s">
        <v>63</v>
      </c>
      <c r="L997" s="295"/>
      <c r="M997" s="305"/>
      <c r="N997" s="305"/>
      <c r="O997" s="386"/>
      <c r="P997" s="297">
        <f>P137</f>
        <v>1920</v>
      </c>
      <c r="Q997" s="520">
        <f t="shared" si="300"/>
        <v>0</v>
      </c>
      <c r="R997" s="298">
        <v>0</v>
      </c>
      <c r="S997" s="388">
        <f t="shared" si="296"/>
        <v>0</v>
      </c>
      <c r="T997" s="388">
        <f t="shared" si="297"/>
        <v>0</v>
      </c>
      <c r="U997" s="389" t="e">
        <f t="shared" si="298"/>
        <v>#DIV/0!</v>
      </c>
      <c r="V997" s="299"/>
      <c r="W997" s="299"/>
      <c r="X997" s="299"/>
      <c r="Y997" s="299"/>
      <c r="Z997" s="299"/>
      <c r="AA997" s="299"/>
      <c r="AB997" s="416">
        <v>9.6000000000000002E-2</v>
      </c>
      <c r="AC997" s="385">
        <f t="shared" si="306"/>
        <v>0</v>
      </c>
      <c r="AD997" s="499" t="str">
        <f>AD38</f>
        <v>水 ＢＧ トリエチルヘキサノイン スクワラン ホホバ種子油 ステアリン酸グリセリル セテアリルアルコール グリセリン シラカバ樹液 ステアリン酸グリセリル（ＳＥ） ステアリン酸ＰＥＧ－１００ ステアリン酸 ハトムギ油 加水分解キシラン ゲンチアナエキス 水溶性コラーゲン 黒砂糖エキス ヨクイニンエキス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アルギニン テトラヘキシルデカン酸アスコルビル リン酸アスコルビルＭｇ アミノカプロン酸 セラミド３ 酢酸トコフェロール パルミチン酸レチノール トコフェロール ヒドロキシステアリン酸コレステリル ヘキサ（ヒドロキシステアリン酸／ステアリン酸／ロジン酸）ジペンタエリスリチル 水添パーム油 ピーナッツ油 カルボマー キサンタンガム 酸化チタン ジメチコン 水酸化Ａｌ ラウリン酸ポリグリセリル－１０ エタノール 香料 フェノキシエタノール メチルパラベン ブチルパラベン ＥＤＴＡ－２Ｎａ</v>
      </c>
      <c r="AE997" s="489" t="s">
        <v>141</v>
      </c>
      <c r="AF997" s="489" t="s">
        <v>189</v>
      </c>
      <c r="AG997" s="489" t="s">
        <v>158</v>
      </c>
    </row>
    <row r="998" spans="1:33" s="292" customFormat="1" ht="20.100000000000001" hidden="1" customHeight="1" thickBot="1">
      <c r="A998" s="290"/>
      <c r="B998" s="638"/>
      <c r="C998" s="289" t="s">
        <v>3131</v>
      </c>
      <c r="D998" s="289">
        <v>5802323</v>
      </c>
      <c r="E998" s="290" t="s">
        <v>2092</v>
      </c>
      <c r="F998" s="302" t="s">
        <v>2100</v>
      </c>
      <c r="G998" s="497" t="s">
        <v>6016</v>
      </c>
      <c r="H998" s="259" t="s">
        <v>6017</v>
      </c>
      <c r="I998" s="259" t="s">
        <v>174</v>
      </c>
      <c r="J998" s="343" t="s">
        <v>175</v>
      </c>
      <c r="K998" s="295" t="s">
        <v>162</v>
      </c>
      <c r="L998" s="295"/>
      <c r="M998" s="305"/>
      <c r="N998" s="305"/>
      <c r="O998" s="386"/>
      <c r="P998" s="297">
        <f>P134</f>
        <v>1680</v>
      </c>
      <c r="Q998" s="520">
        <f t="shared" si="300"/>
        <v>0</v>
      </c>
      <c r="R998" s="298">
        <v>0</v>
      </c>
      <c r="S998" s="388">
        <f t="shared" si="296"/>
        <v>0</v>
      </c>
      <c r="T998" s="388">
        <f t="shared" si="297"/>
        <v>0</v>
      </c>
      <c r="U998" s="389" t="e">
        <f t="shared" si="298"/>
        <v>#DIV/0!</v>
      </c>
      <c r="V998" s="299"/>
      <c r="W998" s="299"/>
      <c r="X998" s="299"/>
      <c r="Y998" s="299"/>
      <c r="Z998" s="299"/>
      <c r="AA998" s="299"/>
      <c r="AB998" s="416">
        <v>9.6000000000000002E-2</v>
      </c>
      <c r="AC998" s="523">
        <f t="shared" ref="AC998:AC1006" si="307">ROUND(O998*AB998,3)</f>
        <v>0</v>
      </c>
      <c r="AD998" s="499" t="str">
        <f>AD35</f>
        <v>水 グリセリン ＢＧ エタノール ＤＰＧ ビスグリセリルアスコルビン酸 加水分解キシラン ヒアルロン酸Ｎａ シラカンバ樹液 黒砂糖エキス カンゾウ根エキス ゲンチアナエキス コメエキス加水分解液 アンペロプシスグロセデンタタ葉エキス ヒオウギエキス アイ葉／茎エキス ナツメ果実エキス カワラヨモギエキス オウゴンエキス マグワ根皮エキス アルニカ花エキス セイヨウオトギリソウエキス セイヨウキズタエキス セイヨウトチノキ種子エキス ハマメリスエキス ブドウ葉エキス ポリ－γ－グルタミン酸Ｎａ アラントイン グリチルリチン酸２Ｋ セラミド３ カルボマー ナイロン クエン酸 クエン酸Ｎａ フェノキシエタノール メチルパラベン</v>
      </c>
      <c r="AE998" s="489" t="s">
        <v>4652</v>
      </c>
      <c r="AF998" s="489" t="s">
        <v>157</v>
      </c>
      <c r="AG998" s="489" t="s">
        <v>158</v>
      </c>
    </row>
    <row r="999" spans="1:33" s="292" customFormat="1" ht="20.100000000000001" hidden="1" customHeight="1" thickBot="1">
      <c r="A999" s="290"/>
      <c r="B999" s="638"/>
      <c r="C999" s="289" t="s">
        <v>3132</v>
      </c>
      <c r="D999" s="289">
        <v>5802324</v>
      </c>
      <c r="E999" s="290" t="s">
        <v>2092</v>
      </c>
      <c r="F999" s="302" t="s">
        <v>2101</v>
      </c>
      <c r="G999" s="497" t="s">
        <v>6018</v>
      </c>
      <c r="H999" s="259" t="s">
        <v>6019</v>
      </c>
      <c r="I999" s="259" t="s">
        <v>148</v>
      </c>
      <c r="J999" s="343" t="s">
        <v>149</v>
      </c>
      <c r="K999" s="295" t="s">
        <v>150</v>
      </c>
      <c r="L999" s="295"/>
      <c r="M999" s="305"/>
      <c r="N999" s="305"/>
      <c r="O999" s="386"/>
      <c r="P999" s="297">
        <f>P129</f>
        <v>1680</v>
      </c>
      <c r="Q999" s="520">
        <f t="shared" si="300"/>
        <v>0</v>
      </c>
      <c r="R999" s="298">
        <v>0</v>
      </c>
      <c r="S999" s="388">
        <f t="shared" si="296"/>
        <v>0</v>
      </c>
      <c r="T999" s="388">
        <f t="shared" si="297"/>
        <v>0</v>
      </c>
      <c r="U999" s="389" t="e">
        <f t="shared" si="298"/>
        <v>#DIV/0!</v>
      </c>
      <c r="V999" s="299"/>
      <c r="W999" s="299"/>
      <c r="X999" s="299"/>
      <c r="Y999" s="299"/>
      <c r="Z999" s="299"/>
      <c r="AA999" s="299"/>
      <c r="AB999" s="416">
        <v>9.6000000000000002E-2</v>
      </c>
      <c r="AC999" s="523">
        <f t="shared" si="307"/>
        <v>0</v>
      </c>
      <c r="AD999" s="499" t="str">
        <f>AD30</f>
        <v>水 スクワラン トリエチルヘキサノイン エチルヘキサン酸セチル ＢＧ グリセリン ステアリン酸グリセリル ホホバ種子油 リンゴ酸ジイソステアリル ジメチコン ベヘニルアルコール パルミチン酸デキストリン ハトムギ油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トコフェロール アラントイン グリチルリチン酸２Ｋ グリチルレチン酸ステアリル セラミド３ ヘキサ（ヒドロキシステアリン酸／ステアリン酸／ロジン酸）ジペンタエリスリチル マカデミアナッツ脂肪酸フィトステリル ダイズステロール ステアリン酸 カルボマー キサンタンガム ステアリン酸ＰＥＧ－４５ テトラオレイン酸ソルベス－４０ 酸化チタン パルミチン酸スクロース ポリソルベート２０ ラウロイルグルタミン酸Ｎａ 水酸化Ａｌ エタノール 香料 メチルパラベン ブチルパラベン 安息香酸Ｎａ</v>
      </c>
      <c r="AE999" s="489" t="s">
        <v>141</v>
      </c>
      <c r="AF999" s="489" t="s">
        <v>136</v>
      </c>
      <c r="AG999" s="489" t="s">
        <v>142</v>
      </c>
    </row>
    <row r="1000" spans="1:33" s="292" customFormat="1" ht="20.100000000000001" hidden="1" customHeight="1" thickBot="1">
      <c r="A1000" s="290"/>
      <c r="B1000" s="638"/>
      <c r="C1000" s="289" t="s">
        <v>3133</v>
      </c>
      <c r="D1000" s="289">
        <v>5802325</v>
      </c>
      <c r="E1000" s="290" t="s">
        <v>2092</v>
      </c>
      <c r="F1000" s="302" t="s">
        <v>2102</v>
      </c>
      <c r="G1000" s="497" t="s">
        <v>6020</v>
      </c>
      <c r="H1000" s="259" t="s">
        <v>6021</v>
      </c>
      <c r="I1000" s="259" t="s">
        <v>153</v>
      </c>
      <c r="J1000" s="343" t="s">
        <v>154</v>
      </c>
      <c r="K1000" s="295" t="s">
        <v>49</v>
      </c>
      <c r="L1000" s="295"/>
      <c r="M1000" s="305"/>
      <c r="N1000" s="305"/>
      <c r="O1000" s="386"/>
      <c r="P1000" s="297">
        <f>P130</f>
        <v>1680</v>
      </c>
      <c r="Q1000" s="520">
        <f t="shared" si="300"/>
        <v>0</v>
      </c>
      <c r="R1000" s="298">
        <v>0</v>
      </c>
      <c r="S1000" s="388">
        <f t="shared" si="296"/>
        <v>0</v>
      </c>
      <c r="T1000" s="388">
        <f t="shared" si="297"/>
        <v>0</v>
      </c>
      <c r="U1000" s="389" t="e">
        <f t="shared" si="298"/>
        <v>#DIV/0!</v>
      </c>
      <c r="V1000" s="299"/>
      <c r="W1000" s="299"/>
      <c r="X1000" s="299"/>
      <c r="Y1000" s="299"/>
      <c r="Z1000" s="299"/>
      <c r="AA1000" s="299"/>
      <c r="AB1000" s="416">
        <v>9.6000000000000002E-2</v>
      </c>
      <c r="AC1000" s="523">
        <f t="shared" si="307"/>
        <v>0</v>
      </c>
      <c r="AD1000" s="499"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1000" s="998" t="s">
        <v>4217</v>
      </c>
      <c r="AF1000" s="489" t="s">
        <v>157</v>
      </c>
      <c r="AG1000" s="489" t="s">
        <v>158</v>
      </c>
    </row>
    <row r="1001" spans="1:33" s="292" customFormat="1" ht="20.100000000000001" hidden="1" customHeight="1" thickBot="1">
      <c r="A1001" s="290"/>
      <c r="B1001" s="638"/>
      <c r="C1001" s="289"/>
      <c r="D1001" s="289">
        <v>5802493</v>
      </c>
      <c r="E1001" s="290"/>
      <c r="F1001" s="302"/>
      <c r="G1001" s="497"/>
      <c r="H1001" s="259" t="s">
        <v>6022</v>
      </c>
      <c r="I1001" s="259"/>
      <c r="J1001" s="343"/>
      <c r="K1001" s="295"/>
      <c r="L1001" s="295"/>
      <c r="M1001" s="305"/>
      <c r="N1001" s="305"/>
      <c r="O1001" s="386"/>
      <c r="P1001" s="297">
        <v>2640</v>
      </c>
      <c r="Q1001" s="520">
        <f t="shared" si="300"/>
        <v>0</v>
      </c>
      <c r="R1001" s="298">
        <v>0</v>
      </c>
      <c r="S1001" s="388">
        <f t="shared" si="296"/>
        <v>0</v>
      </c>
      <c r="T1001" s="388">
        <f t="shared" si="297"/>
        <v>0</v>
      </c>
      <c r="U1001" s="389" t="e">
        <f t="shared" si="298"/>
        <v>#DIV/0!</v>
      </c>
      <c r="V1001" s="299"/>
      <c r="W1001" s="299"/>
      <c r="X1001" s="299"/>
      <c r="Y1001" s="299"/>
      <c r="Z1001" s="299"/>
      <c r="AA1001" s="299"/>
      <c r="AB1001" s="416"/>
      <c r="AC1001" s="523"/>
      <c r="AD1001" s="499"/>
      <c r="AE1001" s="489"/>
      <c r="AF1001" s="489"/>
      <c r="AG1001" s="489"/>
    </row>
    <row r="1002" spans="1:33" s="292" customFormat="1" ht="20.100000000000001" customHeight="1" thickBot="1">
      <c r="A1002" s="290"/>
      <c r="B1002" s="638"/>
      <c r="C1002" s="289"/>
      <c r="D1002" s="289">
        <v>5802585</v>
      </c>
      <c r="E1002" s="290" t="s">
        <v>2092</v>
      </c>
      <c r="F1002" s="302"/>
      <c r="G1002" s="497"/>
      <c r="H1002" s="259" t="s">
        <v>6023</v>
      </c>
      <c r="I1002" s="259" t="str">
        <f>I49</f>
        <v>Relent YOKIBI Essence Wash.</v>
      </c>
      <c r="J1002" s="259" t="str">
        <f>J49</f>
        <v>Эссенция-пенка для умывания Ёкиби.</v>
      </c>
      <c r="K1002" s="295" t="str">
        <f>K49</f>
        <v>face wash</v>
      </c>
      <c r="L1002" s="295"/>
      <c r="M1002" s="305"/>
      <c r="N1002" s="305"/>
      <c r="O1002" s="386"/>
      <c r="P1002" s="297">
        <v>1980</v>
      </c>
      <c r="Q1002" s="520">
        <f t="shared" si="300"/>
        <v>0</v>
      </c>
      <c r="R1002" s="298">
        <v>0</v>
      </c>
      <c r="S1002" s="388">
        <f t="shared" si="296"/>
        <v>0</v>
      </c>
      <c r="T1002" s="388"/>
      <c r="U1002" s="389"/>
      <c r="V1002" s="299"/>
      <c r="W1002" s="299"/>
      <c r="X1002" s="299"/>
      <c r="Y1002" s="299"/>
      <c r="Z1002" s="299"/>
      <c r="AA1002" s="299"/>
      <c r="AB1002" s="416">
        <v>9.6000000000000002E-2</v>
      </c>
      <c r="AC1002" s="523">
        <f t="shared" si="307"/>
        <v>0</v>
      </c>
      <c r="AD1002" s="499" t="s">
        <v>4220</v>
      </c>
      <c r="AE1002" s="506" t="s">
        <v>4478</v>
      </c>
      <c r="AF1002" s="506" t="s">
        <v>136</v>
      </c>
      <c r="AG1002" s="506" t="s">
        <v>142</v>
      </c>
    </row>
    <row r="1003" spans="1:33" s="292" customFormat="1" ht="20.100000000000001" hidden="1" customHeight="1" thickBot="1">
      <c r="A1003" s="290"/>
      <c r="B1003" s="638"/>
      <c r="C1003" s="289" t="s">
        <v>3134</v>
      </c>
      <c r="D1003" s="289">
        <v>5802299</v>
      </c>
      <c r="E1003" s="290" t="s">
        <v>2092</v>
      </c>
      <c r="F1003" s="302" t="s">
        <v>2104</v>
      </c>
      <c r="G1003" s="497" t="s">
        <v>6024</v>
      </c>
      <c r="H1003" s="259" t="s">
        <v>6025</v>
      </c>
      <c r="I1003" s="259" t="s">
        <v>210</v>
      </c>
      <c r="J1003" s="343" t="s">
        <v>211</v>
      </c>
      <c r="K1003" s="295" t="s">
        <v>36</v>
      </c>
      <c r="L1003" s="295"/>
      <c r="M1003" s="305"/>
      <c r="N1003" s="305"/>
      <c r="O1003" s="386"/>
      <c r="P1003" s="297">
        <f>P117</f>
        <v>1920</v>
      </c>
      <c r="Q1003" s="520">
        <f t="shared" si="300"/>
        <v>0</v>
      </c>
      <c r="R1003" s="298">
        <v>0</v>
      </c>
      <c r="S1003" s="388">
        <f t="shared" si="296"/>
        <v>0</v>
      </c>
      <c r="T1003" s="388">
        <f t="shared" si="297"/>
        <v>0</v>
      </c>
      <c r="U1003" s="389" t="e">
        <f t="shared" si="298"/>
        <v>#DIV/0!</v>
      </c>
      <c r="V1003" s="299"/>
      <c r="W1003" s="299"/>
      <c r="X1003" s="299"/>
      <c r="Y1003" s="299"/>
      <c r="Z1003" s="299"/>
      <c r="AA1003" s="299"/>
      <c r="AB1003" s="416">
        <v>9.6000000000000002E-2</v>
      </c>
      <c r="AC1003" s="523">
        <f t="shared" si="307"/>
        <v>0</v>
      </c>
      <c r="AD1003" s="499"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1003" s="489" t="s">
        <v>141</v>
      </c>
      <c r="AF1003" s="489" t="s">
        <v>136</v>
      </c>
      <c r="AG1003" s="489" t="s">
        <v>142</v>
      </c>
    </row>
    <row r="1004" spans="1:33" s="292" customFormat="1" ht="20.100000000000001" hidden="1" customHeight="1" thickBot="1">
      <c r="A1004" s="296"/>
      <c r="B1004" s="631"/>
      <c r="C1004" s="289">
        <v>2100058023001</v>
      </c>
      <c r="D1004" s="289">
        <v>5802300</v>
      </c>
      <c r="E1004" s="290" t="s">
        <v>2092</v>
      </c>
      <c r="F1004" s="302" t="s">
        <v>2105</v>
      </c>
      <c r="G1004" s="497" t="s">
        <v>6026</v>
      </c>
      <c r="H1004" s="259" t="s">
        <v>6027</v>
      </c>
      <c r="I1004" s="259" t="s">
        <v>213</v>
      </c>
      <c r="J1004" s="343" t="s">
        <v>214</v>
      </c>
      <c r="K1004" s="295" t="s">
        <v>150</v>
      </c>
      <c r="L1004" s="295"/>
      <c r="M1004" s="305"/>
      <c r="N1004" s="305"/>
      <c r="O1004" s="386"/>
      <c r="P1004" s="297">
        <f>P118</f>
        <v>1920</v>
      </c>
      <c r="Q1004" s="520">
        <f t="shared" si="300"/>
        <v>0</v>
      </c>
      <c r="R1004" s="298">
        <v>0</v>
      </c>
      <c r="S1004" s="388">
        <f t="shared" si="296"/>
        <v>0</v>
      </c>
      <c r="T1004" s="388">
        <f t="shared" si="297"/>
        <v>0</v>
      </c>
      <c r="U1004" s="389" t="e">
        <f t="shared" si="298"/>
        <v>#DIV/0!</v>
      </c>
      <c r="V1004" s="299"/>
      <c r="W1004" s="299"/>
      <c r="X1004" s="299"/>
      <c r="Y1004" s="299"/>
      <c r="Z1004" s="299"/>
      <c r="AA1004" s="299"/>
      <c r="AB1004" s="416">
        <v>6.7000000000000004E-2</v>
      </c>
      <c r="AC1004" s="523">
        <f t="shared" si="307"/>
        <v>0</v>
      </c>
      <c r="AD1004" s="499" t="str">
        <f>AD47</f>
        <v>水 スクワラン エチルヘキサン酸セチル ＢＧ グリセリン ステアリン酸グリセリル ホホバ種子油 リンゴ酸ジイソステアリル パルミチン酸デキストリン ベヘニルアルコール 甘草フラボノイド シロキクラゲ多糖体 チョウジエキス ライチー果皮エキス アンズ種子エキス ウンシュウミカン果皮エキス 加水分解ハトムギ種子 イワベンケイ根エキス クチナシエキス ザクロ花エキス シャクヤク根エキス ジャノヒゲ根エキス タイソウエキス チャ葉エキス トウキ根エキス ブクリョウエキス ベニバナエキス ボタンエキス ローヤルゼリーエキス 加水分解アナツバメ巣エキス 加水分解コンキオリン カロットエキス コメヌカエキス ダイズ種子エキス アルギニン アラントイン グリチルリチン酸２Ｋ グリチルレチン酸ステアリル トコフェロール セラミド３ グルコース グルコシルルチン ヘキサ（ヒドロキシステアリン酸／ステアリン酸／ロジン酸）ジペンタエリスリチル マカデミアナッツ脂肪酸フィトステリル ゴヨウマツ種子油 ダイズステロール ダイズ油 ペンチレングリコール ＤＰＧ カルボマー キサンタンガム ジメチコン ステアリン酸ＰＥＧ－４５ テトラオレイン酸ソルベス－４０ パルミチン酸スクロース ポリソルベート２０ ラウロイルグルタミン酸Ｎａ エタノール 香料 メチルパラベン ブチルパラベン 安息香酸Ｎａ</v>
      </c>
      <c r="AE1004" s="489" t="s">
        <v>141</v>
      </c>
      <c r="AF1004" s="489" t="s">
        <v>136</v>
      </c>
      <c r="AG1004" s="489" t="s">
        <v>142</v>
      </c>
    </row>
    <row r="1005" spans="1:33" s="292" customFormat="1" ht="20.100000000000001" customHeight="1" thickBot="1">
      <c r="A1005" s="290"/>
      <c r="B1005" s="638"/>
      <c r="C1005" s="289"/>
      <c r="D1005" s="289"/>
      <c r="E1005" s="290" t="s">
        <v>2092</v>
      </c>
      <c r="F1005" s="302" t="s">
        <v>2106</v>
      </c>
      <c r="G1005" s="497" t="s">
        <v>6028</v>
      </c>
      <c r="H1005" s="259" t="s">
        <v>6029</v>
      </c>
      <c r="I1005" s="259" t="s">
        <v>217</v>
      </c>
      <c r="J1005" s="343" t="s">
        <v>2055</v>
      </c>
      <c r="K1005" s="295" t="s">
        <v>49</v>
      </c>
      <c r="L1005" s="295"/>
      <c r="M1005" s="305"/>
      <c r="N1005" s="305"/>
      <c r="O1005" s="386"/>
      <c r="P1005" s="297">
        <v>100</v>
      </c>
      <c r="Q1005" s="520">
        <f>O1005*P1005</f>
        <v>0</v>
      </c>
      <c r="R1005" s="298">
        <v>0</v>
      </c>
      <c r="S1005" s="388">
        <f t="shared" si="296"/>
        <v>0</v>
      </c>
      <c r="T1005" s="388">
        <f t="shared" si="297"/>
        <v>0</v>
      </c>
      <c r="U1005" s="389" t="e">
        <f t="shared" si="298"/>
        <v>#DIV/0!</v>
      </c>
      <c r="V1005" s="299"/>
      <c r="W1005" s="299"/>
      <c r="X1005" s="299"/>
      <c r="Y1005" s="299"/>
      <c r="Z1005" s="299"/>
      <c r="AA1005" s="299"/>
      <c r="AB1005" s="300">
        <v>1E-3</v>
      </c>
      <c r="AC1005" s="523">
        <f t="shared" si="307"/>
        <v>0</v>
      </c>
      <c r="AD1005" s="499" t="str">
        <f>AD50</f>
        <v>水 エタノール アンズ果汁 ヒアルロン酸Ｎａ チューベロース多糖体 チョウジエキス 加水分解ローヤルゼリータンパク ザクロ花エキス アンズ種子エキス 加水分解ハトムギ種子 加水分解アナツバメ巣エキス 加水分解コンキオリン クチナシエキス シャクヤク根エキス ジャノヒゲ根エキス タイソウエキス トウキ根エキス ブクリョウエキス ベニバナエキス ボタンエキス ローヤルゼリーエキス ダイズ種子エキス ライチー果皮エキス コメヌカエキス イワベンケイ根エキス チャ葉エキス アラントイン グリチルリチン酸２Ｋ グルコース ＢＧ グリセリン ベタイン ＤＰＧ アルカリゲネス産生多糖体 ラウリン酸ポリグリセリル－１０ 香料 フェノキシエタノール メチルパラベン ＥＤＴＡ－２Ｎａ</v>
      </c>
      <c r="AE1005" s="489" t="s">
        <v>156</v>
      </c>
      <c r="AF1005" s="489" t="s">
        <v>157</v>
      </c>
      <c r="AG1005" s="489" t="s">
        <v>158</v>
      </c>
    </row>
    <row r="1006" spans="1:33" s="292" customFormat="1" ht="20.100000000000001" hidden="1" customHeight="1" thickBot="1">
      <c r="A1006" s="296"/>
      <c r="B1006" s="631"/>
      <c r="C1006" s="289" t="s">
        <v>3135</v>
      </c>
      <c r="D1006" s="289">
        <v>5802302</v>
      </c>
      <c r="E1006" s="290" t="s">
        <v>2092</v>
      </c>
      <c r="F1006" s="302" t="s">
        <v>2107</v>
      </c>
      <c r="G1006" s="497" t="s">
        <v>6030</v>
      </c>
      <c r="H1006" s="259" t="s">
        <v>6031</v>
      </c>
      <c r="I1006" s="259" t="s">
        <v>220</v>
      </c>
      <c r="J1006" s="343" t="s">
        <v>221</v>
      </c>
      <c r="K1006" s="295" t="s">
        <v>49</v>
      </c>
      <c r="L1006" s="295"/>
      <c r="M1006" s="305"/>
      <c r="N1006" s="305"/>
      <c r="O1006" s="386"/>
      <c r="P1006" s="297">
        <f t="shared" ref="P1006:P1011" si="308">P119</f>
        <v>1920</v>
      </c>
      <c r="Q1006" s="520">
        <f>O1006*P1006</f>
        <v>0</v>
      </c>
      <c r="R1006" s="298">
        <v>0</v>
      </c>
      <c r="S1006" s="388">
        <f t="shared" si="296"/>
        <v>0</v>
      </c>
      <c r="T1006" s="388">
        <f t="shared" si="297"/>
        <v>0</v>
      </c>
      <c r="U1006" s="389" t="e">
        <f t="shared" si="298"/>
        <v>#DIV/0!</v>
      </c>
      <c r="V1006" s="299"/>
      <c r="W1006" s="299"/>
      <c r="X1006" s="299"/>
      <c r="Y1006" s="299"/>
      <c r="Z1006" s="299"/>
      <c r="AA1006" s="299"/>
      <c r="AB1006" s="416">
        <v>4.8000000000000001E-2</v>
      </c>
      <c r="AC1006" s="385">
        <f t="shared" si="307"/>
        <v>0</v>
      </c>
      <c r="AD1006" s="499" t="str">
        <f>AD51</f>
        <v>水 ＢＧ エタノール グリセリン ＤＰＧ リゾレシチン ヒアルロン酸Ｎａ チューベロース多糖体 チョウジエキス クチナシエキス シャクヤク根エキス タイソウエキス トウキ根エキス ブクリョウエキス ベニバナエキス ボタンエキス ローヤルゼリーエキス ライチー果皮エキス 加水分解ハトムギ種子 イワベンケイ根エキス 加水分解アナツバメ巣エキス 加水分解コンキオリン ザクロ花エキス ジャノヒゲ根エキス チャ葉エキス ダイズ種子エキス コメヌカエキス アンズ種子エキス グルコース セラミド３ ペンチレングリコール ベタイン キサンタンガム カルボマー 水酸化Ｎａ 香料 フェノキシエタノール メチルパラベン</v>
      </c>
      <c r="AE1006" s="999" t="s">
        <v>4217</v>
      </c>
      <c r="AF1006" s="489" t="s">
        <v>157</v>
      </c>
      <c r="AG1006" s="489" t="s">
        <v>158</v>
      </c>
    </row>
    <row r="1007" spans="1:33" s="292" customFormat="1" ht="20.100000000000001" hidden="1" customHeight="1" thickBot="1">
      <c r="A1007" s="290"/>
      <c r="B1007" s="638"/>
      <c r="C1007" s="289">
        <v>2100058023032</v>
      </c>
      <c r="D1007" s="289">
        <v>5802303</v>
      </c>
      <c r="E1007" s="290" t="s">
        <v>2092</v>
      </c>
      <c r="F1007" s="302" t="s">
        <v>2108</v>
      </c>
      <c r="G1007" s="497" t="s">
        <v>6032</v>
      </c>
      <c r="H1007" s="259" t="s">
        <v>6033</v>
      </c>
      <c r="I1007" s="259" t="s">
        <v>224</v>
      </c>
      <c r="J1007" s="343" t="s">
        <v>225</v>
      </c>
      <c r="K1007" s="295" t="s">
        <v>226</v>
      </c>
      <c r="L1007" s="295"/>
      <c r="M1007" s="305"/>
      <c r="N1007" s="305"/>
      <c r="O1007" s="386"/>
      <c r="P1007" s="297">
        <f t="shared" si="308"/>
        <v>1920</v>
      </c>
      <c r="Q1007" s="520">
        <f t="shared" si="300"/>
        <v>0</v>
      </c>
      <c r="R1007" s="298">
        <v>0</v>
      </c>
      <c r="S1007" s="388">
        <f t="shared" si="296"/>
        <v>0</v>
      </c>
      <c r="T1007" s="388">
        <f t="shared" si="297"/>
        <v>0</v>
      </c>
      <c r="U1007" s="389" t="e">
        <f t="shared" si="298"/>
        <v>#DIV/0!</v>
      </c>
      <c r="V1007" s="299"/>
      <c r="W1007" s="299"/>
      <c r="X1007" s="299"/>
      <c r="Y1007" s="299"/>
      <c r="Z1007" s="299"/>
      <c r="AA1007" s="299"/>
      <c r="AB1007" s="300">
        <v>1E-3</v>
      </c>
      <c r="AC1007" s="523">
        <f t="shared" si="304"/>
        <v>0</v>
      </c>
      <c r="AD1007" s="499" t="str">
        <f>AD52</f>
        <v>水 	ＢＧ	 エタノール	 ヒアルロン酸Ｎａ	 チューベロース多糖体	 リゾレシチン	 クチナシエキス	 シャクヤク根エキス	 タイソウエキス	 トウキ根エキス	 ブクリョウエキス	 ベニバナエキス	 ボタンエキス	 ローヤルゼリーエキス	 チョウジエキス	 ライチー果皮エキス	 ウンシュウミカン果皮エキス	 アンズ種子エキス	 加水分解ハトムギ種子	 イワベンケイ根エキス	 加水分解アナツバメ巣エキス	 加水分解コンキオリン	 ザクロ花エキス	 ジャノヒゲ根エキス	 チャ葉エキス	 シロキクラゲ多糖体	 ダイズ種子エキス	 コメヌカエキス	 アラントイン	 グリチルリチン酸２Ｋ	 グルコース	 セラミド３	 グリセリン	 ペンチレングリコール	 ＤＰＧ	 ベタイン	 香料	 フェノキシエタノール	 メチルパラベン</v>
      </c>
      <c r="AE1007" s="489" t="s">
        <v>4045</v>
      </c>
      <c r="AF1007" s="489"/>
      <c r="AG1007" s="489" t="s">
        <v>158</v>
      </c>
    </row>
    <row r="1008" spans="1:33" s="292" customFormat="1" ht="20.100000000000001" hidden="1" customHeight="1" thickBot="1">
      <c r="A1008" s="296"/>
      <c r="B1008" s="631"/>
      <c r="C1008" s="289">
        <v>2100058023049</v>
      </c>
      <c r="D1008" s="289">
        <v>5802304</v>
      </c>
      <c r="E1008" s="290" t="s">
        <v>2092</v>
      </c>
      <c r="F1008" s="302" t="s">
        <v>2109</v>
      </c>
      <c r="G1008" s="497" t="s">
        <v>6034</v>
      </c>
      <c r="H1008" s="259" t="s">
        <v>6035</v>
      </c>
      <c r="I1008" s="259" t="s">
        <v>229</v>
      </c>
      <c r="J1008" s="343" t="s">
        <v>230</v>
      </c>
      <c r="K1008" s="295" t="s">
        <v>231</v>
      </c>
      <c r="L1008" s="295"/>
      <c r="M1008" s="305"/>
      <c r="N1008" s="305"/>
      <c r="O1008" s="386"/>
      <c r="P1008" s="297">
        <f t="shared" si="308"/>
        <v>3600</v>
      </c>
      <c r="Q1008" s="520">
        <f t="shared" si="300"/>
        <v>0</v>
      </c>
      <c r="R1008" s="298">
        <v>0</v>
      </c>
      <c r="S1008" s="388">
        <f t="shared" si="296"/>
        <v>0</v>
      </c>
      <c r="T1008" s="388">
        <f t="shared" si="297"/>
        <v>0</v>
      </c>
      <c r="U1008" s="389" t="e">
        <f t="shared" si="298"/>
        <v>#DIV/0!</v>
      </c>
      <c r="V1008" s="299"/>
      <c r="W1008" s="299"/>
      <c r="X1008" s="299"/>
      <c r="Y1008" s="299"/>
      <c r="Z1008" s="299"/>
      <c r="AA1008" s="299"/>
      <c r="AB1008" s="416">
        <v>2E-3</v>
      </c>
      <c r="AC1008" s="523">
        <f t="shared" si="304"/>
        <v>0</v>
      </c>
      <c r="AD1008" s="499" t="str">
        <f>AD53</f>
        <v>水 ＢＧ エタノール グリセリン ＤＰＧ リゾレシチン ヒアルロン酸Ｎａ 甘草フラボノイド クチナシエキス シャクヤク根エキス タイソウエキス トウキ根エキス ブクリョウエキス ベニバナエキス ボタンエキス ローヤルゼリーエキス ライチー果皮エキス アンズ種子エキス チョウジエキス イワベンケイ根エキス 加水分解アナツバメ巣エキス 加水分解コンキオリン 加水分解ハトムギ種子 ザクロ花エキス ジャノヒゲ根エキス シロキクラゲ多糖体 チャ葉エキス カロットエキス コメヌカエキス ダイズ種子エキス アルギニン アラントイン グリチルリチン酸２Ｋ グルコース セラミド３ トコフェロール スクワラン ダイズ油 ペンチレングリコール ベタイン カルボマー （アクリレーツ／アクリル酸アルキル（Ｃ１０－３０））クロスポリマー カルボキシメチルデキストランＮａ 香料 フェノキシエタノール メチルパラベン</v>
      </c>
      <c r="AE1008" s="506" t="s">
        <v>4480</v>
      </c>
      <c r="AF1008" s="489" t="s">
        <v>157</v>
      </c>
      <c r="AG1008" s="489" t="s">
        <v>158</v>
      </c>
    </row>
    <row r="1009" spans="1:33" s="292" customFormat="1" ht="20.100000000000001" hidden="1" customHeight="1" thickBot="1">
      <c r="A1009" s="296"/>
      <c r="B1009" s="631"/>
      <c r="C1009" s="289">
        <v>2100058023056</v>
      </c>
      <c r="D1009" s="289">
        <v>5802305</v>
      </c>
      <c r="E1009" s="290" t="s">
        <v>2092</v>
      </c>
      <c r="F1009" s="302" t="s">
        <v>2111</v>
      </c>
      <c r="G1009" s="497" t="s">
        <v>6036</v>
      </c>
      <c r="H1009" s="259" t="s">
        <v>6037</v>
      </c>
      <c r="I1009" s="259" t="s">
        <v>234</v>
      </c>
      <c r="J1009" s="343" t="s">
        <v>235</v>
      </c>
      <c r="K1009" s="295" t="s">
        <v>57</v>
      </c>
      <c r="L1009" s="295"/>
      <c r="M1009" s="305"/>
      <c r="N1009" s="305"/>
      <c r="O1009" s="386"/>
      <c r="P1009" s="297">
        <f t="shared" si="308"/>
        <v>1920</v>
      </c>
      <c r="Q1009" s="520">
        <f t="shared" si="300"/>
        <v>0</v>
      </c>
      <c r="R1009" s="298">
        <v>0</v>
      </c>
      <c r="S1009" s="388">
        <f t="shared" si="296"/>
        <v>0</v>
      </c>
      <c r="T1009" s="388">
        <f t="shared" si="297"/>
        <v>0</v>
      </c>
      <c r="U1009" s="389" t="e">
        <f t="shared" si="298"/>
        <v>#DIV/0!</v>
      </c>
      <c r="V1009" s="299"/>
      <c r="W1009" s="299"/>
      <c r="X1009" s="299"/>
      <c r="Y1009" s="299"/>
      <c r="Z1009" s="299"/>
      <c r="AA1009" s="299"/>
      <c r="AB1009" s="416">
        <v>9.6000000000000002E-2</v>
      </c>
      <c r="AC1009" s="385">
        <f t="shared" si="304"/>
        <v>0</v>
      </c>
      <c r="AD1009" s="499" t="str">
        <f>AD54</f>
        <v xml:space="preserve">水 グリセリン トリエチルヘキサノイン グリコシルトレハロース ＢＧ 加水分解水添デンプン スクワラン シクロメチコン ジメチコン 水添レシチン 甘草フラボノイド チョウジエキス ライチー果皮エキス リュウガン種子エキス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ダイズ種子エキス コメヌカエキス アルギニン グリチルレチン酸ステアリル セラミド３ トコフェロール グルコース グルコシルルチン ホホバ種子油 ゴヨウマツ種子油 ＤＰＧ ペンチレングリコール カルボマー ステアロキシＰＧヒドロキシエチルセルローススルホン酸Ｎａ ナイロン エタノール 香料 メチルパラベン ブチルパラベン
</v>
      </c>
      <c r="AE1009" s="489" t="s">
        <v>4652</v>
      </c>
      <c r="AF1009" s="489" t="s">
        <v>157</v>
      </c>
      <c r="AG1009" s="489" t="s">
        <v>158</v>
      </c>
    </row>
    <row r="1010" spans="1:33" s="292" customFormat="1" ht="20.100000000000001" hidden="1" customHeight="1" thickBot="1">
      <c r="A1010" s="296"/>
      <c r="B1010" s="631"/>
      <c r="C1010" s="289">
        <v>2100058023063</v>
      </c>
      <c r="D1010" s="289">
        <v>5802306</v>
      </c>
      <c r="E1010" s="290" t="s">
        <v>2092</v>
      </c>
      <c r="F1010" s="619" t="s">
        <v>2113</v>
      </c>
      <c r="G1010" s="497" t="s">
        <v>6038</v>
      </c>
      <c r="H1010" s="259" t="s">
        <v>6039</v>
      </c>
      <c r="I1010" s="259" t="s">
        <v>237</v>
      </c>
      <c r="J1010" s="343" t="s">
        <v>238</v>
      </c>
      <c r="K1010" s="295" t="s">
        <v>63</v>
      </c>
      <c r="L1010" s="295"/>
      <c r="M1010" s="305"/>
      <c r="N1010" s="305"/>
      <c r="O1010" s="386"/>
      <c r="P1010" s="297">
        <f t="shared" si="308"/>
        <v>5040</v>
      </c>
      <c r="Q1010" s="520">
        <f t="shared" si="300"/>
        <v>0</v>
      </c>
      <c r="R1010" s="298">
        <v>0</v>
      </c>
      <c r="S1010" s="388">
        <f t="shared" si="296"/>
        <v>0</v>
      </c>
      <c r="T1010" s="388">
        <f t="shared" si="297"/>
        <v>0</v>
      </c>
      <c r="U1010" s="389" t="e">
        <f t="shared" si="298"/>
        <v>#DIV/0!</v>
      </c>
      <c r="V1010" s="299"/>
      <c r="W1010" s="299"/>
      <c r="X1010" s="299"/>
      <c r="Y1010" s="299"/>
      <c r="Z1010" s="299"/>
      <c r="AA1010" s="299"/>
      <c r="AB1010" s="416">
        <v>4.8000000000000001E-2</v>
      </c>
      <c r="AC1010" s="385">
        <f t="shared" si="304"/>
        <v>0</v>
      </c>
      <c r="AD1010" s="499" t="str">
        <f>AD56</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010" s="489" t="s">
        <v>141</v>
      </c>
      <c r="AF1010" s="489" t="s">
        <v>136</v>
      </c>
      <c r="AG1010" s="489" t="s">
        <v>142</v>
      </c>
    </row>
    <row r="1011" spans="1:33" s="292" customFormat="1" ht="20.100000000000001" hidden="1" customHeight="1" thickBot="1">
      <c r="A1011" s="296"/>
      <c r="B1011" s="631"/>
      <c r="C1011" s="289">
        <v>2100058024824</v>
      </c>
      <c r="D1011" s="289">
        <v>5802482</v>
      </c>
      <c r="E1011" s="290" t="s">
        <v>2092</v>
      </c>
      <c r="F1011" s="692" t="s">
        <v>4053</v>
      </c>
      <c r="G1011" s="497"/>
      <c r="H1011" s="259" t="s">
        <v>6040</v>
      </c>
      <c r="I1011" s="259" t="s">
        <v>334</v>
      </c>
      <c r="J1011" s="343" t="s">
        <v>335</v>
      </c>
      <c r="K1011" s="613" t="s">
        <v>243</v>
      </c>
      <c r="L1011" s="295"/>
      <c r="M1011" s="305"/>
      <c r="N1011" s="305"/>
      <c r="O1011" s="386"/>
      <c r="P1011" s="297">
        <f t="shared" si="308"/>
        <v>2400</v>
      </c>
      <c r="Q1011" s="520">
        <f>O1011*P1011</f>
        <v>0</v>
      </c>
      <c r="R1011" s="298">
        <v>0</v>
      </c>
      <c r="S1011" s="388">
        <f>O1011*R1011</f>
        <v>0</v>
      </c>
      <c r="T1011" s="388">
        <f>Q1011-S1011</f>
        <v>0</v>
      </c>
      <c r="U1011" s="389" t="e">
        <f>T1011/Q1011</f>
        <v>#DIV/0!</v>
      </c>
      <c r="V1011" s="299"/>
      <c r="W1011" s="299"/>
      <c r="X1011" s="299"/>
      <c r="Y1011" s="299"/>
      <c r="Z1011" s="299"/>
      <c r="AA1011" s="299"/>
      <c r="AB1011" s="416">
        <v>9.6000000000000002E-2</v>
      </c>
      <c r="AC1011" s="385">
        <f t="shared" si="304"/>
        <v>0</v>
      </c>
      <c r="AD1011" s="499" t="s">
        <v>4230</v>
      </c>
      <c r="AE1011" s="489" t="s">
        <v>180</v>
      </c>
      <c r="AF1011" s="489" t="s">
        <v>136</v>
      </c>
      <c r="AG1011" s="489" t="s">
        <v>142</v>
      </c>
    </row>
    <row r="1012" spans="1:33" s="292" customFormat="1" ht="20.100000000000001" hidden="1" customHeight="1" thickBot="1">
      <c r="A1012" s="296"/>
      <c r="B1012" s="631"/>
      <c r="C1012" s="289" t="s">
        <v>3136</v>
      </c>
      <c r="D1012" s="289">
        <v>5802496</v>
      </c>
      <c r="E1012" s="290" t="s">
        <v>2092</v>
      </c>
      <c r="F1012" s="302" t="s">
        <v>2114</v>
      </c>
      <c r="G1012" s="497" t="s">
        <v>6041</v>
      </c>
      <c r="H1012" s="259" t="s">
        <v>6042</v>
      </c>
      <c r="I1012" s="259" t="s">
        <v>241</v>
      </c>
      <c r="J1012" s="343" t="s">
        <v>242</v>
      </c>
      <c r="K1012" s="613" t="s">
        <v>1191</v>
      </c>
      <c r="L1012" s="295"/>
      <c r="M1012" s="305"/>
      <c r="N1012" s="305"/>
      <c r="O1012" s="386"/>
      <c r="P1012" s="297">
        <v>1920</v>
      </c>
      <c r="Q1012" s="520">
        <f>O1012*P1012</f>
        <v>0</v>
      </c>
      <c r="R1012" s="298">
        <v>0</v>
      </c>
      <c r="S1012" s="388">
        <f>O1012*R1012</f>
        <v>0</v>
      </c>
      <c r="T1012" s="388">
        <f t="shared" si="297"/>
        <v>0</v>
      </c>
      <c r="U1012" s="389" t="e">
        <f t="shared" si="298"/>
        <v>#DIV/0!</v>
      </c>
      <c r="V1012" s="299"/>
      <c r="W1012" s="299"/>
      <c r="X1012" s="299"/>
      <c r="Y1012" s="299"/>
      <c r="Z1012" s="299"/>
      <c r="AA1012" s="299"/>
      <c r="AB1012" s="416">
        <v>4.8000000000000001E-2</v>
      </c>
      <c r="AC1012" s="385">
        <f t="shared" si="304"/>
        <v>0</v>
      </c>
      <c r="AD1012" s="499" t="s">
        <v>4309</v>
      </c>
      <c r="AE1012" s="489" t="s">
        <v>2115</v>
      </c>
      <c r="AF1012" s="489" t="s">
        <v>136</v>
      </c>
      <c r="AG1012" s="489" t="s">
        <v>142</v>
      </c>
    </row>
    <row r="1013" spans="1:33" s="292" customFormat="1" ht="20.100000000000001" hidden="1" customHeight="1" thickBot="1">
      <c r="A1013" s="631"/>
      <c r="B1013" s="631"/>
      <c r="C1013" s="693">
        <v>5802590</v>
      </c>
      <c r="D1013" s="693"/>
      <c r="E1013" s="638"/>
      <c r="F1013" s="644"/>
      <c r="G1013" s="643"/>
      <c r="H1013" s="259" t="s">
        <v>6043</v>
      </c>
      <c r="I1013" s="641"/>
      <c r="J1013" s="642"/>
      <c r="K1013" s="695"/>
      <c r="L1013" s="696"/>
      <c r="M1013" s="632"/>
      <c r="N1013" s="632"/>
      <c r="O1013" s="639"/>
      <c r="P1013" s="697"/>
      <c r="Q1013" s="841">
        <v>0</v>
      </c>
      <c r="R1013" s="633">
        <v>0</v>
      </c>
      <c r="S1013" s="842">
        <f>O1013*R1013</f>
        <v>0</v>
      </c>
      <c r="T1013" s="842"/>
      <c r="U1013" s="634"/>
      <c r="V1013" s="635"/>
      <c r="W1013" s="635"/>
      <c r="X1013" s="635"/>
      <c r="Y1013" s="635"/>
      <c r="Z1013" s="635"/>
      <c r="AA1013" s="635"/>
      <c r="AB1013" s="599"/>
      <c r="AC1013" s="600"/>
      <c r="AD1013" s="601"/>
      <c r="AE1013" s="489"/>
      <c r="AF1013" s="489"/>
      <c r="AG1013" s="489"/>
    </row>
    <row r="1014" spans="1:33" s="292" customFormat="1" ht="20.100000000000001" hidden="1" customHeight="1" thickBot="1">
      <c r="A1014" s="290"/>
      <c r="B1014" s="638"/>
      <c r="C1014" s="289" t="s">
        <v>3137</v>
      </c>
      <c r="D1014" s="289">
        <v>5802307</v>
      </c>
      <c r="E1014" s="290" t="s">
        <v>2092</v>
      </c>
      <c r="F1014" s="302" t="s">
        <v>2116</v>
      </c>
      <c r="G1014" s="497" t="s">
        <v>6044</v>
      </c>
      <c r="H1014" s="259" t="s">
        <v>6045</v>
      </c>
      <c r="I1014" s="259" t="s">
        <v>247</v>
      </c>
      <c r="J1014" s="343" t="s">
        <v>248</v>
      </c>
      <c r="K1014" s="295" t="s">
        <v>36</v>
      </c>
      <c r="L1014" s="295"/>
      <c r="M1014" s="305"/>
      <c r="N1014" s="305"/>
      <c r="O1014" s="681"/>
      <c r="P1014" s="297">
        <f t="shared" ref="P1014:P1021" si="309">P143</f>
        <v>1680</v>
      </c>
      <c r="Q1014" s="520">
        <f>O1014*P1014</f>
        <v>0</v>
      </c>
      <c r="R1014" s="298">
        <v>0</v>
      </c>
      <c r="S1014" s="388">
        <f t="shared" si="296"/>
        <v>0</v>
      </c>
      <c r="T1014" s="388">
        <f t="shared" si="297"/>
        <v>0</v>
      </c>
      <c r="U1014" s="389" t="e">
        <f t="shared" si="298"/>
        <v>#DIV/0!</v>
      </c>
      <c r="V1014" s="299"/>
      <c r="W1014" s="299"/>
      <c r="X1014" s="299"/>
      <c r="Y1014" s="299"/>
      <c r="Z1014" s="299"/>
      <c r="AA1014" s="299"/>
      <c r="AB1014" s="300">
        <v>9.6000000000000002E-2</v>
      </c>
      <c r="AC1014" s="385">
        <f t="shared" si="304"/>
        <v>0</v>
      </c>
      <c r="AD1014" s="499" t="str">
        <f t="shared" ref="AD1014:AD1025" si="310">AD60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014" s="489" t="s">
        <v>141</v>
      </c>
      <c r="AF1014" s="489" t="s">
        <v>136</v>
      </c>
      <c r="AG1014" s="489" t="s">
        <v>142</v>
      </c>
    </row>
    <row r="1015" spans="1:33" s="292" customFormat="1" ht="20.100000000000001" hidden="1" customHeight="1" thickBot="1">
      <c r="A1015" s="290"/>
      <c r="B1015" s="638"/>
      <c r="C1015" s="289">
        <v>2100058023087</v>
      </c>
      <c r="D1015" s="289">
        <v>5802308</v>
      </c>
      <c r="E1015" s="290" t="s">
        <v>2092</v>
      </c>
      <c r="F1015" s="290" t="s">
        <v>2117</v>
      </c>
      <c r="G1015" s="305" t="s">
        <v>6046</v>
      </c>
      <c r="H1015" s="295" t="s">
        <v>6047</v>
      </c>
      <c r="I1015" s="295" t="s">
        <v>250</v>
      </c>
      <c r="J1015" s="519" t="s">
        <v>251</v>
      </c>
      <c r="K1015" s="295" t="s">
        <v>43</v>
      </c>
      <c r="L1015" s="295"/>
      <c r="M1015" s="305"/>
      <c r="N1015" s="305"/>
      <c r="O1015" s="681"/>
      <c r="P1015" s="297">
        <f t="shared" si="309"/>
        <v>1680</v>
      </c>
      <c r="Q1015" s="520">
        <f t="shared" si="300"/>
        <v>0</v>
      </c>
      <c r="R1015" s="298">
        <v>0</v>
      </c>
      <c r="S1015" s="388">
        <f t="shared" si="296"/>
        <v>0</v>
      </c>
      <c r="T1015" s="388">
        <f t="shared" si="297"/>
        <v>0</v>
      </c>
      <c r="U1015" s="389" t="e">
        <f t="shared" si="298"/>
        <v>#DIV/0!</v>
      </c>
      <c r="V1015" s="299"/>
      <c r="W1015" s="299"/>
      <c r="X1015" s="299"/>
      <c r="Y1015" s="299"/>
      <c r="Z1015" s="299"/>
      <c r="AA1015" s="299"/>
      <c r="AB1015" s="300">
        <v>2E-3</v>
      </c>
      <c r="AC1015" s="523">
        <f t="shared" si="304"/>
        <v>0</v>
      </c>
      <c r="AD1015" s="499" t="str">
        <f t="shared" si="310"/>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1015" s="489" t="s">
        <v>252</v>
      </c>
      <c r="AF1015" s="489" t="s">
        <v>136</v>
      </c>
      <c r="AG1015" s="489" t="s">
        <v>142</v>
      </c>
    </row>
    <row r="1016" spans="1:33" s="292" customFormat="1" ht="20.100000000000001" hidden="1" customHeight="1" thickBot="1">
      <c r="A1016" s="290"/>
      <c r="B1016" s="638"/>
      <c r="C1016" s="289">
        <v>2100058023094</v>
      </c>
      <c r="D1016" s="289">
        <v>5802309</v>
      </c>
      <c r="E1016" s="290" t="s">
        <v>2092</v>
      </c>
      <c r="F1016" s="290" t="s">
        <v>2118</v>
      </c>
      <c r="G1016" s="305" t="s">
        <v>6048</v>
      </c>
      <c r="H1016" s="295" t="s">
        <v>6049</v>
      </c>
      <c r="I1016" s="295" t="s">
        <v>254</v>
      </c>
      <c r="J1016" s="519" t="s">
        <v>255</v>
      </c>
      <c r="K1016" s="295" t="s">
        <v>150</v>
      </c>
      <c r="L1016" s="295"/>
      <c r="M1016" s="305"/>
      <c r="N1016" s="305"/>
      <c r="O1016" s="681"/>
      <c r="P1016" s="297">
        <f t="shared" si="309"/>
        <v>1680</v>
      </c>
      <c r="Q1016" s="520">
        <f t="shared" si="300"/>
        <v>0</v>
      </c>
      <c r="R1016" s="298">
        <v>0</v>
      </c>
      <c r="S1016" s="388">
        <f t="shared" si="296"/>
        <v>0</v>
      </c>
      <c r="T1016" s="388">
        <f t="shared" si="297"/>
        <v>0</v>
      </c>
      <c r="U1016" s="389" t="e">
        <f t="shared" si="298"/>
        <v>#DIV/0!</v>
      </c>
      <c r="V1016" s="299"/>
      <c r="W1016" s="299"/>
      <c r="X1016" s="299"/>
      <c r="Y1016" s="299"/>
      <c r="Z1016" s="299"/>
      <c r="AA1016" s="299"/>
      <c r="AB1016" s="300">
        <v>9.6000000000000002E-2</v>
      </c>
      <c r="AC1016" s="385">
        <f t="shared" si="304"/>
        <v>0</v>
      </c>
      <c r="AD1016" s="499" t="str">
        <f t="shared" si="310"/>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1016" s="489" t="s">
        <v>141</v>
      </c>
      <c r="AF1016" s="489" t="s">
        <v>136</v>
      </c>
      <c r="AG1016" s="489" t="s">
        <v>142</v>
      </c>
    </row>
    <row r="1017" spans="1:33" s="292" customFormat="1" ht="20.100000000000001" hidden="1" customHeight="1" thickBot="1">
      <c r="A1017" s="290"/>
      <c r="B1017" s="638"/>
      <c r="C1017" s="289">
        <v>2100058023100</v>
      </c>
      <c r="D1017" s="289">
        <v>5802310</v>
      </c>
      <c r="E1017" s="290" t="s">
        <v>2092</v>
      </c>
      <c r="F1017" s="290" t="s">
        <v>2119</v>
      </c>
      <c r="G1017" s="305" t="s">
        <v>6050</v>
      </c>
      <c r="H1017" s="295" t="s">
        <v>6051</v>
      </c>
      <c r="I1017" s="295" t="s">
        <v>257</v>
      </c>
      <c r="J1017" s="519" t="s">
        <v>258</v>
      </c>
      <c r="K1017" s="295" t="s">
        <v>49</v>
      </c>
      <c r="L1017" s="295"/>
      <c r="M1017" s="305"/>
      <c r="N1017" s="305"/>
      <c r="O1017" s="681"/>
      <c r="P1017" s="297">
        <f t="shared" si="309"/>
        <v>1680</v>
      </c>
      <c r="Q1017" s="520">
        <f t="shared" si="300"/>
        <v>0</v>
      </c>
      <c r="R1017" s="298">
        <v>0</v>
      </c>
      <c r="S1017" s="388">
        <f t="shared" si="296"/>
        <v>0</v>
      </c>
      <c r="T1017" s="388">
        <f t="shared" si="297"/>
        <v>0</v>
      </c>
      <c r="U1017" s="389" t="e">
        <f t="shared" si="298"/>
        <v>#DIV/0!</v>
      </c>
      <c r="V1017" s="299"/>
      <c r="W1017" s="299"/>
      <c r="X1017" s="299"/>
      <c r="Y1017" s="299"/>
      <c r="Z1017" s="299"/>
      <c r="AA1017" s="299"/>
      <c r="AB1017" s="300">
        <v>9.6000000000000002E-2</v>
      </c>
      <c r="AC1017" s="385">
        <f t="shared" si="304"/>
        <v>0</v>
      </c>
      <c r="AD1017" s="499" t="str">
        <f t="shared" si="310"/>
        <v>水 ミネラルオイル エチルヘキサン酸セチル グリセリン スクワラン リンゴ酸ジイソステアリル ベヘニルアルコール ステアリン酸グリセリル パルミチン酸デキストリン テトラオレイン酸ソルベス－４０ ポリソルベート２０ アーモンドタンパク ノイバラ果実エキス ゼニアオイエキス クズ根エキス マチルスオドラチシマ樹皮エキス セリシン ハイブリッドローズ花エキス アロエベラ葉エキス カンゾウ葉エキス クロレラエキス サクシニルアテロコラーゲン グリチルレチン酸ステアリル ヒドロキシプロリン スーパーオキシドジスムターゼ ヒドロキシステアリン酸コレステリル ヘキサ（ヒドロキシステアリン酸／ステアリン酸／ロジン酸）ジペンタエリスリチル ＢＧ カルボマー ジメチコン ステアリン酸ＰＥＧ－４５ ラウロイルグルタミン酸Ｎａ エタノール 水酸化Ｎａ 香料 フェノキシエタノール メチルパラベン ブチルパラベン</v>
      </c>
      <c r="AE1017" s="489" t="s">
        <v>259</v>
      </c>
      <c r="AF1017" s="489" t="s">
        <v>136</v>
      </c>
      <c r="AG1017" s="489" t="s">
        <v>158</v>
      </c>
    </row>
    <row r="1018" spans="1:33" s="292" customFormat="1" ht="20.100000000000001" hidden="1" customHeight="1" thickBot="1">
      <c r="A1018" s="290"/>
      <c r="B1018" s="638"/>
      <c r="C1018" s="289">
        <v>2100058023117</v>
      </c>
      <c r="D1018" s="289">
        <v>5802311</v>
      </c>
      <c r="E1018" s="290" t="s">
        <v>2092</v>
      </c>
      <c r="F1018" s="290" t="s">
        <v>2120</v>
      </c>
      <c r="G1018" s="305" t="s">
        <v>6052</v>
      </c>
      <c r="H1018" s="295" t="s">
        <v>6053</v>
      </c>
      <c r="I1018" s="259" t="s">
        <v>261</v>
      </c>
      <c r="J1018" s="343" t="s">
        <v>262</v>
      </c>
      <c r="K1018" s="295" t="s">
        <v>49</v>
      </c>
      <c r="L1018" s="295"/>
      <c r="M1018" s="305"/>
      <c r="N1018" s="305"/>
      <c r="O1018" s="681"/>
      <c r="P1018" s="297">
        <f t="shared" si="309"/>
        <v>1680</v>
      </c>
      <c r="Q1018" s="520">
        <f t="shared" si="300"/>
        <v>0</v>
      </c>
      <c r="R1018" s="298">
        <v>0</v>
      </c>
      <c r="S1018" s="388">
        <f t="shared" si="296"/>
        <v>0</v>
      </c>
      <c r="T1018" s="388">
        <f t="shared" si="297"/>
        <v>0</v>
      </c>
      <c r="U1018" s="389" t="e">
        <f t="shared" si="298"/>
        <v>#DIV/0!</v>
      </c>
      <c r="V1018" s="299"/>
      <c r="W1018" s="299"/>
      <c r="X1018" s="299"/>
      <c r="Y1018" s="299"/>
      <c r="Z1018" s="299"/>
      <c r="AA1018" s="299"/>
      <c r="AB1018" s="300">
        <v>9.6000000000000002E-2</v>
      </c>
      <c r="AC1018" s="385">
        <f t="shared" si="304"/>
        <v>0</v>
      </c>
      <c r="AD1018" s="499" t="str">
        <f t="shared" si="310"/>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018" s="489" t="s">
        <v>259</v>
      </c>
      <c r="AF1018" s="489" t="s">
        <v>136</v>
      </c>
      <c r="AG1018" s="489" t="s">
        <v>158</v>
      </c>
    </row>
    <row r="1019" spans="1:33" s="292" customFormat="1" ht="20.100000000000001" hidden="1" customHeight="1" thickBot="1">
      <c r="A1019" s="290"/>
      <c r="B1019" s="638"/>
      <c r="C1019" s="289">
        <v>2100058023124</v>
      </c>
      <c r="D1019" s="289">
        <v>5802312</v>
      </c>
      <c r="E1019" s="290" t="s">
        <v>2092</v>
      </c>
      <c r="F1019" s="290" t="s">
        <v>2121</v>
      </c>
      <c r="G1019" s="305" t="s">
        <v>6054</v>
      </c>
      <c r="H1019" s="295" t="s">
        <v>6055</v>
      </c>
      <c r="I1019" s="259" t="s">
        <v>264</v>
      </c>
      <c r="J1019" s="343" t="s">
        <v>265</v>
      </c>
      <c r="K1019" s="295" t="s">
        <v>49</v>
      </c>
      <c r="L1019" s="295"/>
      <c r="M1019" s="305"/>
      <c r="N1019" s="305"/>
      <c r="O1019" s="681"/>
      <c r="P1019" s="297">
        <f t="shared" si="309"/>
        <v>1680</v>
      </c>
      <c r="Q1019" s="520">
        <f t="shared" si="300"/>
        <v>0</v>
      </c>
      <c r="R1019" s="298">
        <v>0</v>
      </c>
      <c r="S1019" s="388">
        <f t="shared" si="296"/>
        <v>0</v>
      </c>
      <c r="T1019" s="388">
        <f t="shared" si="297"/>
        <v>0</v>
      </c>
      <c r="U1019" s="389" t="e">
        <f t="shared" si="298"/>
        <v>#DIV/0!</v>
      </c>
      <c r="V1019" s="299"/>
      <c r="W1019" s="299"/>
      <c r="X1019" s="299"/>
      <c r="Y1019" s="299"/>
      <c r="Z1019" s="299"/>
      <c r="AA1019" s="299"/>
      <c r="AB1019" s="300">
        <v>9.6000000000000002E-2</v>
      </c>
      <c r="AC1019" s="385">
        <f t="shared" si="304"/>
        <v>0</v>
      </c>
      <c r="AD1019" s="499" t="str">
        <f t="shared" si="310"/>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1019" s="489" t="s">
        <v>259</v>
      </c>
      <c r="AF1019" s="489" t="s">
        <v>136</v>
      </c>
      <c r="AG1019" s="489" t="s">
        <v>158</v>
      </c>
    </row>
    <row r="1020" spans="1:33" s="292" customFormat="1" ht="20.100000000000001" hidden="1" customHeight="1" thickBot="1">
      <c r="A1020" s="290"/>
      <c r="B1020" s="638"/>
      <c r="C1020" s="289">
        <v>2100058023131</v>
      </c>
      <c r="D1020" s="289">
        <v>5802313</v>
      </c>
      <c r="E1020" s="290" t="s">
        <v>2092</v>
      </c>
      <c r="F1020" s="290" t="s">
        <v>2122</v>
      </c>
      <c r="G1020" s="305" t="s">
        <v>6056</v>
      </c>
      <c r="H1020" s="295" t="s">
        <v>6057</v>
      </c>
      <c r="I1020" s="259" t="s">
        <v>3616</v>
      </c>
      <c r="J1020" s="343" t="s">
        <v>3617</v>
      </c>
      <c r="K1020" s="295" t="s">
        <v>49</v>
      </c>
      <c r="L1020" s="295"/>
      <c r="M1020" s="305"/>
      <c r="N1020" s="305"/>
      <c r="O1020" s="386"/>
      <c r="P1020" s="297">
        <f t="shared" si="309"/>
        <v>1680</v>
      </c>
      <c r="Q1020" s="520">
        <f t="shared" si="300"/>
        <v>0</v>
      </c>
      <c r="R1020" s="298">
        <v>0</v>
      </c>
      <c r="S1020" s="388">
        <f t="shared" si="296"/>
        <v>0</v>
      </c>
      <c r="T1020" s="388">
        <f t="shared" si="297"/>
        <v>0</v>
      </c>
      <c r="U1020" s="389" t="e">
        <f t="shared" si="298"/>
        <v>#DIV/0!</v>
      </c>
      <c r="V1020" s="299"/>
      <c r="W1020" s="299"/>
      <c r="X1020" s="299"/>
      <c r="Y1020" s="299"/>
      <c r="Z1020" s="299"/>
      <c r="AA1020" s="299"/>
      <c r="AB1020" s="300">
        <v>9.6000000000000002E-2</v>
      </c>
      <c r="AC1020" s="385">
        <f t="shared" si="304"/>
        <v>0</v>
      </c>
      <c r="AD1020" s="499" t="str">
        <f t="shared" si="310"/>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1020" s="489" t="s">
        <v>3431</v>
      </c>
      <c r="AF1020" s="489" t="s">
        <v>136</v>
      </c>
      <c r="AG1020" s="489" t="s">
        <v>3428</v>
      </c>
    </row>
    <row r="1021" spans="1:33" s="292" customFormat="1" ht="19.5" hidden="1" customHeight="1" thickBot="1">
      <c r="A1021" s="290"/>
      <c r="B1021" s="638"/>
      <c r="C1021" s="289" t="s">
        <v>3138</v>
      </c>
      <c r="D1021" s="289">
        <v>5802314</v>
      </c>
      <c r="E1021" s="290" t="s">
        <v>2092</v>
      </c>
      <c r="F1021" s="290" t="s">
        <v>2124</v>
      </c>
      <c r="G1021" s="305" t="s">
        <v>6058</v>
      </c>
      <c r="H1021" s="295" t="s">
        <v>6059</v>
      </c>
      <c r="I1021" s="259" t="s">
        <v>271</v>
      </c>
      <c r="J1021" s="343" t="s">
        <v>272</v>
      </c>
      <c r="K1021" s="295" t="s">
        <v>63</v>
      </c>
      <c r="L1021" s="295"/>
      <c r="M1021" s="305"/>
      <c r="N1021" s="305"/>
      <c r="O1021" s="681"/>
      <c r="P1021" s="297">
        <f t="shared" si="309"/>
        <v>1680</v>
      </c>
      <c r="Q1021" s="520">
        <f t="shared" si="300"/>
        <v>0</v>
      </c>
      <c r="R1021" s="298">
        <v>0</v>
      </c>
      <c r="S1021" s="388">
        <f t="shared" si="296"/>
        <v>0</v>
      </c>
      <c r="T1021" s="388">
        <f t="shared" si="297"/>
        <v>0</v>
      </c>
      <c r="U1021" s="389" t="e">
        <f t="shared" si="298"/>
        <v>#DIV/0!</v>
      </c>
      <c r="V1021" s="299"/>
      <c r="W1021" s="299"/>
      <c r="X1021" s="299"/>
      <c r="Y1021" s="299"/>
      <c r="Z1021" s="299"/>
      <c r="AA1021" s="299"/>
      <c r="AB1021" s="300">
        <v>9.6000000000000002E-2</v>
      </c>
      <c r="AC1021" s="385">
        <f t="shared" si="304"/>
        <v>0</v>
      </c>
      <c r="AD1021" s="499" t="str">
        <f t="shared" si="310"/>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1021" s="489" t="s">
        <v>141</v>
      </c>
      <c r="AF1021" s="489" t="s">
        <v>136</v>
      </c>
      <c r="AG1021" s="489" t="s">
        <v>142</v>
      </c>
    </row>
    <row r="1022" spans="1:33" s="292" customFormat="1" ht="20.100000000000001" hidden="1" customHeight="1" thickBot="1">
      <c r="A1022" s="296"/>
      <c r="B1022" s="631"/>
      <c r="C1022" s="289" t="s">
        <v>3139</v>
      </c>
      <c r="D1022" s="289">
        <v>5802326</v>
      </c>
      <c r="E1022" s="290" t="s">
        <v>2092</v>
      </c>
      <c r="F1022" s="290" t="s">
        <v>4175</v>
      </c>
      <c r="G1022" s="305" t="s">
        <v>6060</v>
      </c>
      <c r="H1022" s="295" t="s">
        <v>6061</v>
      </c>
      <c r="I1022" s="701" t="s">
        <v>2125</v>
      </c>
      <c r="J1022" s="701" t="s">
        <v>2126</v>
      </c>
      <c r="K1022" s="295" t="s">
        <v>49</v>
      </c>
      <c r="L1022" s="295"/>
      <c r="M1022" s="305"/>
      <c r="N1022" s="305"/>
      <c r="O1022" s="386"/>
      <c r="P1022" s="297">
        <f>P139</f>
        <v>1920</v>
      </c>
      <c r="Q1022" s="520">
        <f t="shared" si="300"/>
        <v>0</v>
      </c>
      <c r="R1022" s="298">
        <v>0</v>
      </c>
      <c r="S1022" s="388">
        <f t="shared" si="296"/>
        <v>0</v>
      </c>
      <c r="T1022" s="388">
        <f t="shared" si="297"/>
        <v>0</v>
      </c>
      <c r="U1022" s="389" t="e">
        <f t="shared" si="298"/>
        <v>#DIV/0!</v>
      </c>
      <c r="V1022" s="299"/>
      <c r="W1022" s="299"/>
      <c r="X1022" s="299"/>
      <c r="Y1022" s="299"/>
      <c r="Z1022" s="299"/>
      <c r="AA1022" s="299"/>
      <c r="AB1022" s="300">
        <v>4.8000000000000001E-2</v>
      </c>
      <c r="AC1022" s="385">
        <f t="shared" si="304"/>
        <v>0</v>
      </c>
      <c r="AD1022" s="499" t="str">
        <f t="shared" si="310"/>
        <v>水 スクワラン ＢＧ ベヘニルアルコール グリセリン 乳酸セチル ステアリン酸 バチルアルコール 水添レシチン レシチン 褐藻エキス リゾレシチン アーモンドタンパク ヒアルロン酸Ｎａ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ヒドロキシプロリン グリチルレチン酸ステアリル トコフェロール セラミド３ スーパーオキシドジスムターゼ ホホバ種子油 マカデミアナッツ脂肪酸フィトステリル トリ（カプリル／カプリン酸）グリセリル ダイズステロール ＤＰＧ カルボマー キサンタンガム ジメチコン パルミチン酸スクロース エタノール 香料 フェノキシエタノール メチルパラベン ブチルパラベン ＥＤＴＡ－２Ｎａ</v>
      </c>
      <c r="AE1022" s="629" t="s">
        <v>156</v>
      </c>
      <c r="AF1022" s="629" t="s">
        <v>157</v>
      </c>
      <c r="AG1022" s="684" t="s">
        <v>158</v>
      </c>
    </row>
    <row r="1023" spans="1:33" s="292" customFormat="1" ht="20.100000000000001" hidden="1" customHeight="1" thickBot="1">
      <c r="A1023" s="296"/>
      <c r="B1023" s="631"/>
      <c r="C1023" s="289">
        <v>2100058023278</v>
      </c>
      <c r="D1023" s="289">
        <v>5802327</v>
      </c>
      <c r="E1023" s="290" t="s">
        <v>2092</v>
      </c>
      <c r="F1023" s="290" t="s">
        <v>2127</v>
      </c>
      <c r="G1023" s="305" t="s">
        <v>6062</v>
      </c>
      <c r="H1023" s="613" t="s">
        <v>6063</v>
      </c>
      <c r="I1023" s="259" t="s">
        <v>275</v>
      </c>
      <c r="J1023" s="343" t="s">
        <v>276</v>
      </c>
      <c r="K1023" s="295" t="s">
        <v>1246</v>
      </c>
      <c r="L1023" s="295"/>
      <c r="M1023" s="305"/>
      <c r="N1023" s="305"/>
      <c r="O1023" s="386"/>
      <c r="P1023" s="297">
        <f>P140</f>
        <v>1920</v>
      </c>
      <c r="Q1023" s="520">
        <f t="shared" si="300"/>
        <v>0</v>
      </c>
      <c r="R1023" s="298">
        <v>0</v>
      </c>
      <c r="S1023" s="388">
        <f t="shared" si="296"/>
        <v>0</v>
      </c>
      <c r="T1023" s="388">
        <f t="shared" si="297"/>
        <v>0</v>
      </c>
      <c r="U1023" s="389" t="e">
        <f t="shared" si="298"/>
        <v>#DIV/0!</v>
      </c>
      <c r="V1023" s="299"/>
      <c r="W1023" s="299"/>
      <c r="X1023" s="299"/>
      <c r="Y1023" s="299"/>
      <c r="Z1023" s="299"/>
      <c r="AA1023" s="299"/>
      <c r="AB1023" s="300">
        <v>4.8000000000000001E-2</v>
      </c>
      <c r="AC1023" s="385">
        <f t="shared" si="304"/>
        <v>0</v>
      </c>
      <c r="AD1023" s="499" t="str">
        <f t="shared" si="310"/>
        <v>水､エタノール､乳酸桿菌／セイヨウナシ果汁発酵液 ､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v>
      </c>
      <c r="AE1023" s="489" t="s">
        <v>278</v>
      </c>
      <c r="AF1023" s="507" t="s">
        <v>157</v>
      </c>
      <c r="AG1023" s="489" t="s">
        <v>158</v>
      </c>
    </row>
    <row r="1024" spans="1:33" s="292" customFormat="1" ht="20.100000000000001" hidden="1" customHeight="1" thickBot="1">
      <c r="A1024" s="296"/>
      <c r="B1024" s="631"/>
      <c r="C1024" s="289">
        <v>2100058023285</v>
      </c>
      <c r="D1024" s="289">
        <v>5802328</v>
      </c>
      <c r="E1024" s="290" t="s">
        <v>2092</v>
      </c>
      <c r="F1024" s="290" t="s">
        <v>2128</v>
      </c>
      <c r="G1024" s="305" t="s">
        <v>6064</v>
      </c>
      <c r="H1024" s="295" t="s">
        <v>6065</v>
      </c>
      <c r="I1024" s="259" t="s">
        <v>267</v>
      </c>
      <c r="J1024" s="343" t="s">
        <v>268</v>
      </c>
      <c r="K1024" s="295" t="s">
        <v>1191</v>
      </c>
      <c r="L1024" s="295"/>
      <c r="M1024" s="305"/>
      <c r="N1024" s="305"/>
      <c r="O1024" s="386"/>
      <c r="P1024" s="297">
        <f>P141</f>
        <v>1920</v>
      </c>
      <c r="Q1024" s="520">
        <f t="shared" si="300"/>
        <v>0</v>
      </c>
      <c r="R1024" s="298">
        <v>0</v>
      </c>
      <c r="S1024" s="388">
        <f t="shared" si="296"/>
        <v>0</v>
      </c>
      <c r="T1024" s="388">
        <f t="shared" si="297"/>
        <v>0</v>
      </c>
      <c r="U1024" s="389" t="e">
        <f t="shared" si="298"/>
        <v>#DIV/0!</v>
      </c>
      <c r="V1024" s="299"/>
      <c r="W1024" s="299"/>
      <c r="X1024" s="299"/>
      <c r="Y1024" s="299"/>
      <c r="Z1024" s="299"/>
      <c r="AA1024" s="299"/>
      <c r="AB1024" s="300">
        <v>4.8000000000000001E-2</v>
      </c>
      <c r="AC1024" s="385">
        <f t="shared" si="304"/>
        <v>0</v>
      </c>
      <c r="AD1024" s="499" t="str">
        <f t="shared" si="310"/>
        <v>水 ＢＧ エタノール グリセリン ヒアルロン酸Ｎａ アンズ果汁 ホエイ カニナバラ果実エキス 加水分解ヒヨコマメ種子エキス オニイチゴ根エキス シアノコバラミン 乳酸 アラントイン グリチルリチン酸２Ｋ グルコース リボフラビンリン酸Ｎａ プルラン アルカリゲネス産生多糖体 （ＰＰＧ－８／ＳＭＤＩ）コポリマー カルボマー ナイロン ポリクオタニウム－５１ 水酸化Ｎａ フェノキシエタノール メチルパラベン</v>
      </c>
      <c r="AE1024" s="489" t="s">
        <v>4045</v>
      </c>
      <c r="AF1024" s="489" t="s">
        <v>157</v>
      </c>
      <c r="AG1024" s="489" t="s">
        <v>158</v>
      </c>
    </row>
    <row r="1025" spans="1:33" s="292" customFormat="1" ht="20.100000000000001" hidden="1" customHeight="1" thickBot="1">
      <c r="A1025" s="296"/>
      <c r="B1025" s="631"/>
      <c r="C1025" s="289">
        <v>2100058023292</v>
      </c>
      <c r="D1025" s="289">
        <v>5802329</v>
      </c>
      <c r="E1025" s="290" t="s">
        <v>2092</v>
      </c>
      <c r="F1025" s="290" t="s">
        <v>2129</v>
      </c>
      <c r="G1025" s="305" t="s">
        <v>6066</v>
      </c>
      <c r="H1025" s="295" t="s">
        <v>6067</v>
      </c>
      <c r="I1025" s="259" t="s">
        <v>280</v>
      </c>
      <c r="J1025" s="343" t="s">
        <v>281</v>
      </c>
      <c r="K1025" s="295" t="s">
        <v>63</v>
      </c>
      <c r="L1025" s="295"/>
      <c r="M1025" s="305"/>
      <c r="N1025" s="305"/>
      <c r="O1025" s="386"/>
      <c r="P1025" s="297">
        <f>P142</f>
        <v>1920</v>
      </c>
      <c r="Q1025" s="520">
        <f t="shared" si="300"/>
        <v>0</v>
      </c>
      <c r="R1025" s="298">
        <v>0</v>
      </c>
      <c r="S1025" s="388">
        <f t="shared" si="296"/>
        <v>0</v>
      </c>
      <c r="T1025" s="388">
        <f t="shared" si="297"/>
        <v>0</v>
      </c>
      <c r="U1025" s="389" t="e">
        <f t="shared" si="298"/>
        <v>#DIV/0!</v>
      </c>
      <c r="V1025" s="299"/>
      <c r="W1025" s="299"/>
      <c r="X1025" s="299"/>
      <c r="Y1025" s="299"/>
      <c r="Z1025" s="299"/>
      <c r="AA1025" s="299"/>
      <c r="AB1025" s="300">
        <v>4.8000000000000001E-2</v>
      </c>
      <c r="AC1025" s="385">
        <f t="shared" si="304"/>
        <v>0</v>
      </c>
      <c r="AD1025" s="499" t="str">
        <f t="shared" si="310"/>
        <v>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v>
      </c>
      <c r="AE1025" s="489" t="s">
        <v>141</v>
      </c>
      <c r="AF1025" s="489" t="s">
        <v>136</v>
      </c>
      <c r="AG1025" s="489" t="s">
        <v>142</v>
      </c>
    </row>
    <row r="1026" spans="1:33" s="292" customFormat="1" ht="20.100000000000001" hidden="1" customHeight="1" thickBot="1">
      <c r="A1026" s="290"/>
      <c r="B1026" s="638"/>
      <c r="C1026" s="839" t="s">
        <v>2130</v>
      </c>
      <c r="D1026" s="839"/>
      <c r="E1026" s="290" t="s">
        <v>624</v>
      </c>
      <c r="F1026" s="290"/>
      <c r="G1026" s="305"/>
      <c r="H1026" s="295" t="s">
        <v>6532</v>
      </c>
      <c r="I1026" s="259"/>
      <c r="J1026" s="343" t="s">
        <v>3472</v>
      </c>
      <c r="K1026" s="295" t="s">
        <v>2131</v>
      </c>
      <c r="L1026" s="295"/>
      <c r="M1026" s="305"/>
      <c r="N1026" s="305"/>
      <c r="O1026" s="386"/>
      <c r="P1026" s="297">
        <f>P362</f>
        <v>71</v>
      </c>
      <c r="Q1026" s="520">
        <f t="shared" si="300"/>
        <v>0</v>
      </c>
      <c r="R1026" s="298">
        <v>0</v>
      </c>
      <c r="S1026" s="388">
        <f t="shared" si="296"/>
        <v>0</v>
      </c>
      <c r="T1026" s="388">
        <f t="shared" si="297"/>
        <v>0</v>
      </c>
      <c r="U1026" s="389" t="e">
        <f t="shared" si="298"/>
        <v>#DIV/0!</v>
      </c>
      <c r="V1026" s="299"/>
      <c r="W1026" s="299"/>
      <c r="X1026" s="299"/>
      <c r="Y1026" s="299"/>
      <c r="Z1026" s="299"/>
      <c r="AA1026" s="299"/>
      <c r="AB1026" s="413">
        <v>9.8000000000000004E-2</v>
      </c>
      <c r="AC1026" s="523">
        <f t="shared" si="304"/>
        <v>0</v>
      </c>
      <c r="AD1026" s="499" t="s">
        <v>2132</v>
      </c>
      <c r="AE1026" s="489"/>
      <c r="AF1026" s="489"/>
      <c r="AG1026" s="489"/>
    </row>
    <row r="1027" spans="1:33" s="292" customFormat="1" ht="20.100000000000001" hidden="1" customHeight="1" thickBot="1">
      <c r="A1027" s="290"/>
      <c r="B1027" s="638"/>
      <c r="C1027" s="289" t="str">
        <f>C159</f>
        <v>4953035036482</v>
      </c>
      <c r="D1027" s="289"/>
      <c r="E1027" s="290" t="s">
        <v>2133</v>
      </c>
      <c r="F1027" s="290" t="s">
        <v>2134</v>
      </c>
      <c r="G1027" s="305"/>
      <c r="H1027" s="613" t="s">
        <v>6068</v>
      </c>
      <c r="I1027" s="259" t="s">
        <v>405</v>
      </c>
      <c r="J1027" s="343" t="s">
        <v>406</v>
      </c>
      <c r="K1027" s="295" t="s">
        <v>49</v>
      </c>
      <c r="L1027" s="295"/>
      <c r="M1027" s="296"/>
      <c r="N1027" s="296"/>
      <c r="O1027" s="386"/>
      <c r="P1027" s="297">
        <f>P159</f>
        <v>1875</v>
      </c>
      <c r="Q1027" s="520">
        <f t="shared" si="300"/>
        <v>0</v>
      </c>
      <c r="R1027" s="298">
        <v>0</v>
      </c>
      <c r="S1027" s="388">
        <f t="shared" si="296"/>
        <v>0</v>
      </c>
      <c r="T1027" s="388">
        <f t="shared" si="297"/>
        <v>0</v>
      </c>
      <c r="U1027" s="389" t="e">
        <f t="shared" si="298"/>
        <v>#DIV/0!</v>
      </c>
      <c r="V1027" s="299"/>
      <c r="W1027" s="299"/>
      <c r="X1027" s="299"/>
      <c r="Y1027" s="299"/>
      <c r="Z1027" s="299"/>
      <c r="AA1027" s="299"/>
      <c r="AB1027" s="413">
        <f>AB159</f>
        <v>0.21</v>
      </c>
      <c r="AC1027" s="523">
        <f t="shared" si="304"/>
        <v>0</v>
      </c>
      <c r="AD1027" s="499"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1027" s="489" t="s">
        <v>408</v>
      </c>
      <c r="AF1027" s="489" t="s">
        <v>369</v>
      </c>
      <c r="AG1027" s="489" t="s">
        <v>370</v>
      </c>
    </row>
    <row r="1028" spans="1:33" s="292" customFormat="1" ht="20.100000000000001" hidden="1" customHeight="1" thickBot="1">
      <c r="A1028" s="290"/>
      <c r="B1028" s="638"/>
      <c r="C1028" s="289" t="str">
        <f>C160</f>
        <v>4953035036499</v>
      </c>
      <c r="D1028" s="843"/>
      <c r="E1028" s="290" t="s">
        <v>2133</v>
      </c>
      <c r="F1028" s="290" t="s">
        <v>2135</v>
      </c>
      <c r="G1028" s="305"/>
      <c r="H1028" s="295" t="s">
        <v>6069</v>
      </c>
      <c r="I1028" s="259" t="s">
        <v>411</v>
      </c>
      <c r="J1028" s="343" t="s">
        <v>412</v>
      </c>
      <c r="K1028" s="295" t="s">
        <v>226</v>
      </c>
      <c r="L1028" s="295"/>
      <c r="M1028" s="296"/>
      <c r="N1028" s="296"/>
      <c r="O1028" s="386"/>
      <c r="P1028" s="297">
        <f>P160</f>
        <v>2188</v>
      </c>
      <c r="Q1028" s="520">
        <f t="shared" si="300"/>
        <v>0</v>
      </c>
      <c r="R1028" s="298">
        <v>0</v>
      </c>
      <c r="S1028" s="388">
        <f t="shared" si="296"/>
        <v>0</v>
      </c>
      <c r="T1028" s="388">
        <f t="shared" si="297"/>
        <v>0</v>
      </c>
      <c r="U1028" s="389" t="e">
        <f t="shared" si="298"/>
        <v>#DIV/0!</v>
      </c>
      <c r="V1028" s="299"/>
      <c r="W1028" s="299"/>
      <c r="X1028" s="299"/>
      <c r="Y1028" s="299"/>
      <c r="Z1028" s="299"/>
      <c r="AA1028" s="299"/>
      <c r="AB1028" s="300">
        <f>AB160</f>
        <v>0.14299999999999999</v>
      </c>
      <c r="AC1028" s="385">
        <f t="shared" si="304"/>
        <v>0</v>
      </c>
      <c r="AD1028" s="499" t="str">
        <f>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1028" s="489" t="s">
        <v>414</v>
      </c>
      <c r="AF1028" s="489" t="s">
        <v>369</v>
      </c>
      <c r="AG1028" s="489" t="s">
        <v>415</v>
      </c>
    </row>
    <row r="1029" spans="1:33" s="292" customFormat="1" ht="20.100000000000001" hidden="1" customHeight="1" thickBot="1">
      <c r="A1029" s="290"/>
      <c r="B1029" s="638"/>
      <c r="C1029" s="289" t="str">
        <f>C161</f>
        <v>4953035037984</v>
      </c>
      <c r="D1029" s="289"/>
      <c r="E1029" s="290" t="s">
        <v>2133</v>
      </c>
      <c r="F1029" s="290" t="s">
        <v>2136</v>
      </c>
      <c r="G1029" s="305"/>
      <c r="H1029" s="613" t="s">
        <v>6070</v>
      </c>
      <c r="I1029" s="259" t="s">
        <v>418</v>
      </c>
      <c r="J1029" s="343" t="s">
        <v>3483</v>
      </c>
      <c r="K1029" s="295" t="s">
        <v>162</v>
      </c>
      <c r="L1029" s="295"/>
      <c r="M1029" s="296"/>
      <c r="N1029" s="296"/>
      <c r="O1029" s="386"/>
      <c r="P1029" s="297">
        <f>P161</f>
        <v>3000</v>
      </c>
      <c r="Q1029" s="520">
        <f t="shared" si="300"/>
        <v>0</v>
      </c>
      <c r="R1029" s="298">
        <v>0</v>
      </c>
      <c r="S1029" s="388">
        <f t="shared" si="296"/>
        <v>0</v>
      </c>
      <c r="T1029" s="388">
        <f t="shared" si="297"/>
        <v>0</v>
      </c>
      <c r="U1029" s="389" t="e">
        <f t="shared" si="298"/>
        <v>#DIV/0!</v>
      </c>
      <c r="V1029" s="299"/>
      <c r="W1029" s="299"/>
      <c r="X1029" s="299"/>
      <c r="Y1029" s="299"/>
      <c r="Z1029" s="299"/>
      <c r="AA1029" s="299"/>
      <c r="AB1029" s="300">
        <f>AB161</f>
        <v>0.10100000000000001</v>
      </c>
      <c r="AC1029" s="385">
        <f t="shared" si="304"/>
        <v>0</v>
      </c>
      <c r="AD1029" s="499" t="str">
        <f>AD161</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1029" s="489" t="s">
        <v>408</v>
      </c>
      <c r="AF1029" s="489" t="s">
        <v>369</v>
      </c>
      <c r="AG1029" s="489" t="s">
        <v>370</v>
      </c>
    </row>
    <row r="1030" spans="1:33" s="292" customFormat="1" ht="20.100000000000001" hidden="1" customHeight="1" thickBot="1">
      <c r="A1030" s="290"/>
      <c r="B1030" s="638"/>
      <c r="C1030" s="289" t="str">
        <f>C158</f>
        <v>4953035036475</v>
      </c>
      <c r="D1030" s="289"/>
      <c r="E1030" s="290" t="s">
        <v>2133</v>
      </c>
      <c r="F1030" s="290" t="str">
        <f>F158</f>
        <v>A0001802</v>
      </c>
      <c r="G1030" s="305"/>
      <c r="H1030" s="613" t="s">
        <v>6071</v>
      </c>
      <c r="I1030" s="259" t="str">
        <f>I158</f>
        <v>Ability Clear Wash</v>
      </c>
      <c r="J1030" s="259" t="str">
        <f>J158</f>
        <v>Пенка для умывания Абилити</v>
      </c>
      <c r="K1030" s="295" t="str">
        <f>K158</f>
        <v>face wash</v>
      </c>
      <c r="L1030" s="295"/>
      <c r="M1030" s="296"/>
      <c r="N1030" s="296"/>
      <c r="O1030" s="386"/>
      <c r="P1030" s="297">
        <f>P158</f>
        <v>1688</v>
      </c>
      <c r="Q1030" s="520">
        <f t="shared" si="300"/>
        <v>0</v>
      </c>
      <c r="R1030" s="298">
        <v>0</v>
      </c>
      <c r="S1030" s="388">
        <f>O1030*R1030</f>
        <v>0</v>
      </c>
      <c r="T1030" s="388">
        <f>Q1030-S1030</f>
        <v>0</v>
      </c>
      <c r="U1030" s="389" t="e">
        <f>T1030/Q1030</f>
        <v>#DIV/0!</v>
      </c>
      <c r="V1030" s="299"/>
      <c r="W1030" s="299"/>
      <c r="X1030" s="299"/>
      <c r="Y1030" s="299"/>
      <c r="Z1030" s="299"/>
      <c r="AA1030" s="299"/>
      <c r="AB1030" s="300">
        <f>AB158</f>
        <v>0.27600000000000002</v>
      </c>
      <c r="AC1030" s="385">
        <f t="shared" si="304"/>
        <v>0</v>
      </c>
      <c r="AD1030" s="499" t="str">
        <f>AD158</f>
        <v>水、ココイルグリシンK、グリセリン、BG、ココアンホ酢酸Na、ミリスチン酸、PEG-60水添ヒマシ油、水酸化K、ラウリン酸、ベタイン、EDTA-2Na、イノシトール、アセチルヒアルロン酸Na、ローズマリー油、PCA-Na、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v>
      </c>
      <c r="AE1030" s="844" t="str">
        <f>AE158</f>
        <v>ЕАЭС N RU Д-JP.РА01.В.64334/21 от 09.08.2021 действует до 08.08.2026</v>
      </c>
      <c r="AF1030" s="844" t="str">
        <f>AF158</f>
        <v>C’BON</v>
      </c>
      <c r="AG1030" s="844" t="str">
        <f>AG158</f>
        <v>C'BON COSMETICS Co.,Ltd</v>
      </c>
    </row>
    <row r="1031" spans="1:33" s="292" customFormat="1" ht="20.100000000000001" hidden="1" customHeight="1" thickBot="1">
      <c r="A1031" s="290"/>
      <c r="B1031" s="638"/>
      <c r="C1031" s="289" t="str">
        <f t="shared" ref="C1031:C1038" si="311">C163</f>
        <v>4953035062702</v>
      </c>
      <c r="D1031" s="289" t="s">
        <v>3914</v>
      </c>
      <c r="E1031" s="290" t="s">
        <v>2133</v>
      </c>
      <c r="F1031" s="302"/>
      <c r="G1031" s="305"/>
      <c r="H1031" s="613" t="s">
        <v>3925</v>
      </c>
      <c r="I1031" s="677" t="s">
        <v>4029</v>
      </c>
      <c r="J1031" s="677" t="s">
        <v>4030</v>
      </c>
      <c r="K1031" s="295" t="str">
        <f t="shared" ref="K1031:K1038" si="312">K163</f>
        <v>face cleansing</v>
      </c>
      <c r="L1031" s="295"/>
      <c r="M1031" s="296"/>
      <c r="N1031" s="296"/>
      <c r="O1031" s="386"/>
      <c r="P1031" s="297">
        <f t="shared" ref="P1031:P1039" si="313">P163</f>
        <v>4375</v>
      </c>
      <c r="Q1031" s="520">
        <f t="shared" si="300"/>
        <v>0</v>
      </c>
      <c r="R1031" s="298">
        <v>0</v>
      </c>
      <c r="S1031" s="388">
        <f t="shared" ref="S1031:S1039" si="314">O1031*R1031</f>
        <v>0</v>
      </c>
      <c r="T1031" s="388">
        <f t="shared" ref="T1031:T1039" si="315">Q1031-S1031</f>
        <v>0</v>
      </c>
      <c r="U1031" s="389" t="e">
        <f t="shared" ref="U1031:U1039" si="316">T1031/Q1031</f>
        <v>#DIV/0!</v>
      </c>
      <c r="V1031" s="299"/>
      <c r="W1031" s="299"/>
      <c r="X1031" s="299"/>
      <c r="Y1031" s="299"/>
      <c r="Z1031" s="299"/>
      <c r="AA1031" s="299"/>
      <c r="AB1031" s="300">
        <f t="shared" ref="AB1031:AB1038" si="317">AB163</f>
        <v>0.33700000000000002</v>
      </c>
      <c r="AC1031" s="385">
        <f t="shared" si="304"/>
        <v>0</v>
      </c>
      <c r="AD1031" s="499" t="str">
        <f t="shared" ref="AD1031:AD1038" si="318">AD163</f>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1031" s="489" t="s">
        <v>4115</v>
      </c>
      <c r="AF1031" s="489" t="s">
        <v>364</v>
      </c>
      <c r="AG1031" s="489" t="s">
        <v>370</v>
      </c>
    </row>
    <row r="1032" spans="1:33" s="292" customFormat="1" ht="20.100000000000001" hidden="1" customHeight="1" thickBot="1">
      <c r="A1032" s="290"/>
      <c r="B1032" s="638"/>
      <c r="C1032" s="289" t="str">
        <f t="shared" si="311"/>
        <v>4953035062719</v>
      </c>
      <c r="D1032" s="289" t="s">
        <v>3913</v>
      </c>
      <c r="E1032" s="290" t="s">
        <v>2133</v>
      </c>
      <c r="F1032" s="692" t="s">
        <v>4170</v>
      </c>
      <c r="G1032" s="305"/>
      <c r="H1032" s="613" t="s">
        <v>6072</v>
      </c>
      <c r="I1032" s="677" t="s">
        <v>4029</v>
      </c>
      <c r="J1032" s="677" t="s">
        <v>4030</v>
      </c>
      <c r="K1032" s="295" t="str">
        <f t="shared" si="312"/>
        <v>face cleansing</v>
      </c>
      <c r="L1032" s="295"/>
      <c r="M1032" s="296"/>
      <c r="N1032" s="296"/>
      <c r="O1032" s="386"/>
      <c r="P1032" s="297">
        <f t="shared" si="313"/>
        <v>2406.2499999999995</v>
      </c>
      <c r="Q1032" s="520">
        <f t="shared" si="300"/>
        <v>0</v>
      </c>
      <c r="R1032" s="298">
        <v>0</v>
      </c>
      <c r="S1032" s="388">
        <f t="shared" si="314"/>
        <v>0</v>
      </c>
      <c r="T1032" s="388">
        <f t="shared" si="315"/>
        <v>0</v>
      </c>
      <c r="U1032" s="389" t="e">
        <f t="shared" si="316"/>
        <v>#DIV/0!</v>
      </c>
      <c r="V1032" s="299"/>
      <c r="W1032" s="299"/>
      <c r="X1032" s="299"/>
      <c r="Y1032" s="299"/>
      <c r="Z1032" s="299"/>
      <c r="AA1032" s="299"/>
      <c r="AB1032" s="300">
        <f t="shared" si="317"/>
        <v>0.184</v>
      </c>
      <c r="AC1032" s="385">
        <f t="shared" si="304"/>
        <v>0</v>
      </c>
      <c r="AD1032" s="499" t="str">
        <f t="shared" si="318"/>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1032" s="489" t="s">
        <v>4115</v>
      </c>
      <c r="AF1032" s="489" t="s">
        <v>364</v>
      </c>
      <c r="AG1032" s="489" t="s">
        <v>370</v>
      </c>
    </row>
    <row r="1033" spans="1:33" s="292" customFormat="1" ht="20.100000000000001" hidden="1" customHeight="1" thickBot="1">
      <c r="A1033" s="290"/>
      <c r="B1033" s="638"/>
      <c r="C1033" s="289" t="str">
        <f t="shared" si="311"/>
        <v>4953035062726</v>
      </c>
      <c r="D1033" s="289" t="s">
        <v>3915</v>
      </c>
      <c r="E1033" s="290" t="s">
        <v>2133</v>
      </c>
      <c r="F1033" s="692" t="s">
        <v>3915</v>
      </c>
      <c r="G1033" s="305"/>
      <c r="H1033" s="613" t="s">
        <v>6073</v>
      </c>
      <c r="I1033" s="677" t="s">
        <v>3974</v>
      </c>
      <c r="J1033" s="677" t="s">
        <v>3973</v>
      </c>
      <c r="K1033" s="295" t="str">
        <f t="shared" si="312"/>
        <v>face cleansing</v>
      </c>
      <c r="L1033" s="295"/>
      <c r="M1033" s="296"/>
      <c r="N1033" s="296"/>
      <c r="O1033" s="386"/>
      <c r="P1033" s="297">
        <f t="shared" si="313"/>
        <v>4812.4999999999991</v>
      </c>
      <c r="Q1033" s="520">
        <f t="shared" si="300"/>
        <v>0</v>
      </c>
      <c r="R1033" s="298">
        <v>0</v>
      </c>
      <c r="S1033" s="388">
        <f t="shared" si="314"/>
        <v>0</v>
      </c>
      <c r="T1033" s="388">
        <f t="shared" si="315"/>
        <v>0</v>
      </c>
      <c r="U1033" s="389" t="e">
        <f t="shared" si="316"/>
        <v>#DIV/0!</v>
      </c>
      <c r="V1033" s="299"/>
      <c r="W1033" s="299"/>
      <c r="X1033" s="299"/>
      <c r="Y1033" s="299"/>
      <c r="Z1033" s="299"/>
      <c r="AA1033" s="299"/>
      <c r="AB1033" s="300">
        <f t="shared" si="317"/>
        <v>0.34</v>
      </c>
      <c r="AC1033" s="385">
        <f t="shared" si="304"/>
        <v>0</v>
      </c>
      <c r="AD1033" s="499" t="str">
        <f t="shared" si="318"/>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グリチルリチン酸2K、アスコルビルグルコシド、キウイエキス、センチフォリアバラ花エキス、加水分解酵母、セイヨウネズ果実エキス、メチルパラベン</v>
      </c>
      <c r="AE1033" s="489" t="s">
        <v>4115</v>
      </c>
      <c r="AF1033" s="489" t="s">
        <v>364</v>
      </c>
      <c r="AG1033" s="489" t="s">
        <v>370</v>
      </c>
    </row>
    <row r="1034" spans="1:33" s="292" customFormat="1" ht="20.100000000000001" hidden="1" customHeight="1" thickBot="1">
      <c r="A1034" s="290"/>
      <c r="B1034" s="638"/>
      <c r="C1034" s="289" t="str">
        <f t="shared" si="311"/>
        <v>4953035062733</v>
      </c>
      <c r="D1034" s="289" t="s">
        <v>3916</v>
      </c>
      <c r="E1034" s="290" t="s">
        <v>2133</v>
      </c>
      <c r="F1034" s="692" t="s">
        <v>3916</v>
      </c>
      <c r="G1034" s="305"/>
      <c r="H1034" s="613" t="s">
        <v>6074</v>
      </c>
      <c r="I1034" s="677" t="s">
        <v>3976</v>
      </c>
      <c r="J1034" s="677" t="s">
        <v>3975</v>
      </c>
      <c r="K1034" s="295" t="str">
        <f t="shared" si="312"/>
        <v>face cleansing</v>
      </c>
      <c r="L1034" s="295"/>
      <c r="M1034" s="296"/>
      <c r="N1034" s="296"/>
      <c r="O1034" s="386"/>
      <c r="P1034" s="297">
        <f t="shared" si="313"/>
        <v>3062.5</v>
      </c>
      <c r="Q1034" s="520">
        <f t="shared" si="300"/>
        <v>0</v>
      </c>
      <c r="R1034" s="298">
        <v>0</v>
      </c>
      <c r="S1034" s="388">
        <f t="shared" si="314"/>
        <v>0</v>
      </c>
      <c r="T1034" s="388">
        <f t="shared" si="315"/>
        <v>0</v>
      </c>
      <c r="U1034" s="389" t="e">
        <f t="shared" si="316"/>
        <v>#DIV/0!</v>
      </c>
      <c r="V1034" s="299"/>
      <c r="W1034" s="299"/>
      <c r="X1034" s="299"/>
      <c r="Y1034" s="299"/>
      <c r="Z1034" s="299"/>
      <c r="AA1034" s="299"/>
      <c r="AB1034" s="300">
        <f t="shared" si="317"/>
        <v>0.27</v>
      </c>
      <c r="AC1034" s="385">
        <f t="shared" si="304"/>
        <v>0</v>
      </c>
      <c r="AD1034" s="499" t="str">
        <f t="shared" si="318"/>
        <v>スクワラン、水、エチルヘキサン酸セチル、野菜油、ベヘニルアルコール、BG、ジイソステアリン酸PEG-12、ミツロウ、ステアリン酸グリセリル、ステアレス-20、ホホバ種子油、ステアリン酸グリセリル（SE）、コレステロール、香料、ステアロイルグルタミン酸Na、キサンタンガム、酢酸トコフェロール、トレハロース、ヒドロキシアパタイト、グリチルリチン酸2K、ヒアルロン酸ヒドロキシプロピルトリモニウム、シアノコバラミン、トリ（カプリル酸/カプリン酸）グリセリル、ヘマトコッカスプルビアリスエキス、シャクヤク根エキス、センチフォリアバラ花エキス、加水分解酵母、メチルパラベン</v>
      </c>
      <c r="AE1034" s="489" t="s">
        <v>4115</v>
      </c>
      <c r="AF1034" s="489" t="s">
        <v>364</v>
      </c>
      <c r="AG1034" s="489" t="s">
        <v>370</v>
      </c>
    </row>
    <row r="1035" spans="1:33" s="292" customFormat="1" ht="20.100000000000001" hidden="1" customHeight="1" thickBot="1">
      <c r="A1035" s="290"/>
      <c r="B1035" s="638"/>
      <c r="C1035" s="289" t="str">
        <f t="shared" si="311"/>
        <v>4953035062757</v>
      </c>
      <c r="D1035" s="289" t="s">
        <v>3917</v>
      </c>
      <c r="E1035" s="290" t="s">
        <v>2133</v>
      </c>
      <c r="F1035" s="692" t="s">
        <v>3917</v>
      </c>
      <c r="G1035" s="305"/>
      <c r="H1035" s="613" t="s">
        <v>6075</v>
      </c>
      <c r="I1035" s="677" t="s">
        <v>3978</v>
      </c>
      <c r="J1035" s="677" t="s">
        <v>3977</v>
      </c>
      <c r="K1035" s="295" t="str">
        <f t="shared" si="312"/>
        <v>face wash</v>
      </c>
      <c r="L1035" s="295"/>
      <c r="M1035" s="296"/>
      <c r="N1035" s="296"/>
      <c r="O1035" s="386"/>
      <c r="P1035" s="297">
        <f t="shared" si="313"/>
        <v>2187.5</v>
      </c>
      <c r="Q1035" s="520">
        <f t="shared" si="300"/>
        <v>0</v>
      </c>
      <c r="R1035" s="298">
        <v>0</v>
      </c>
      <c r="S1035" s="388">
        <f t="shared" si="314"/>
        <v>0</v>
      </c>
      <c r="T1035" s="388">
        <f t="shared" si="315"/>
        <v>0</v>
      </c>
      <c r="U1035" s="389" t="e">
        <f t="shared" si="316"/>
        <v>#DIV/0!</v>
      </c>
      <c r="V1035" s="299"/>
      <c r="W1035" s="299"/>
      <c r="X1035" s="299"/>
      <c r="Y1035" s="299"/>
      <c r="Z1035" s="299"/>
      <c r="AA1035" s="299"/>
      <c r="AB1035" s="300">
        <f t="shared" si="317"/>
        <v>0.14599999999999999</v>
      </c>
      <c r="AC1035" s="385">
        <f t="shared" si="304"/>
        <v>0</v>
      </c>
      <c r="AD1035" s="499" t="str">
        <f t="shared" si="318"/>
        <v>水、ミリストイルグルタミン酸Na、BG、グリセリン、ステアリン酸PEG-150、ポリクオタニウム-10、EDTA-2Na、グリチルリチン酸2K、香料、トレハロース、センチフォリアバラ花エキス、加水分解酵母、ヒアルロン酸ヒドロキシプロピルトリモニウム、メチルパラベン</v>
      </c>
      <c r="AE1035" s="489" t="s">
        <v>4115</v>
      </c>
      <c r="AF1035" s="489" t="s">
        <v>364</v>
      </c>
      <c r="AG1035" s="489" t="s">
        <v>370</v>
      </c>
    </row>
    <row r="1036" spans="1:33" s="292" customFormat="1" ht="20.100000000000001" hidden="1" customHeight="1" thickBot="1">
      <c r="A1036" s="290"/>
      <c r="B1036" s="638"/>
      <c r="C1036" s="289" t="str">
        <f t="shared" si="311"/>
        <v>4953035062764</v>
      </c>
      <c r="D1036" s="289" t="s">
        <v>3918</v>
      </c>
      <c r="E1036" s="290" t="s">
        <v>2133</v>
      </c>
      <c r="F1036" s="692" t="s">
        <v>3918</v>
      </c>
      <c r="G1036" s="305"/>
      <c r="H1036" s="613" t="s">
        <v>6076</v>
      </c>
      <c r="I1036" s="677" t="s">
        <v>3980</v>
      </c>
      <c r="J1036" s="677" t="s">
        <v>3979</v>
      </c>
      <c r="K1036" s="295" t="str">
        <f t="shared" si="312"/>
        <v>face wash</v>
      </c>
      <c r="L1036" s="295"/>
      <c r="M1036" s="296"/>
      <c r="N1036" s="296"/>
      <c r="O1036" s="386"/>
      <c r="P1036" s="297">
        <f t="shared" si="313"/>
        <v>2187.5</v>
      </c>
      <c r="Q1036" s="520">
        <f t="shared" si="300"/>
        <v>0</v>
      </c>
      <c r="R1036" s="298">
        <v>0</v>
      </c>
      <c r="S1036" s="388">
        <f t="shared" si="314"/>
        <v>0</v>
      </c>
      <c r="T1036" s="388">
        <f t="shared" si="315"/>
        <v>0</v>
      </c>
      <c r="U1036" s="389" t="e">
        <f t="shared" si="316"/>
        <v>#DIV/0!</v>
      </c>
      <c r="V1036" s="299"/>
      <c r="W1036" s="299"/>
      <c r="X1036" s="299"/>
      <c r="Y1036" s="299"/>
      <c r="Z1036" s="299"/>
      <c r="AA1036" s="299"/>
      <c r="AB1036" s="300">
        <f t="shared" si="317"/>
        <v>0.151</v>
      </c>
      <c r="AC1036" s="385">
        <f t="shared" si="304"/>
        <v>0</v>
      </c>
      <c r="AD1036" s="499" t="str">
        <f t="shared" si="318"/>
        <v>水、グリセリン、ミリスチン酸、ステアリン酸、水酸化K、パルミチン酸、ラウリン酸、ポリグリセリル-4ラウリルエーテル、BG、エチルヘキシルグリセリン、香料、ポリクオタニウム-39、EDTA-2Na、グリチルリチン酸2K、ポリクオタニウム-7、カオリン、タナクラクレイ、ベントナイト、センチフォリアバラ花エキス、加水分解酵母、乳酸桿菌/ハイビスカス花発酵液</v>
      </c>
      <c r="AE1036" s="489" t="s">
        <v>4115</v>
      </c>
      <c r="AF1036" s="489" t="s">
        <v>364</v>
      </c>
      <c r="AG1036" s="489" t="s">
        <v>370</v>
      </c>
    </row>
    <row r="1037" spans="1:33" s="292" customFormat="1" ht="20.100000000000001" hidden="1" customHeight="1" thickBot="1">
      <c r="A1037" s="290"/>
      <c r="B1037" s="638"/>
      <c r="C1037" s="289" t="str">
        <f t="shared" si="311"/>
        <v>4953035062771</v>
      </c>
      <c r="D1037" s="289" t="s">
        <v>3919</v>
      </c>
      <c r="E1037" s="290" t="s">
        <v>2133</v>
      </c>
      <c r="F1037" s="692" t="s">
        <v>3919</v>
      </c>
      <c r="G1037" s="305"/>
      <c r="H1037" s="613" t="s">
        <v>6077</v>
      </c>
      <c r="I1037" s="677" t="s">
        <v>3982</v>
      </c>
      <c r="J1037" s="677" t="s">
        <v>3981</v>
      </c>
      <c r="K1037" s="295" t="str">
        <f t="shared" si="312"/>
        <v>face wash</v>
      </c>
      <c r="L1037" s="295"/>
      <c r="M1037" s="296"/>
      <c r="N1037" s="296"/>
      <c r="O1037" s="386"/>
      <c r="P1037" s="297">
        <f t="shared" si="313"/>
        <v>2187.5</v>
      </c>
      <c r="Q1037" s="520">
        <f t="shared" si="300"/>
        <v>0</v>
      </c>
      <c r="R1037" s="298">
        <v>0</v>
      </c>
      <c r="S1037" s="388">
        <f t="shared" si="314"/>
        <v>0</v>
      </c>
      <c r="T1037" s="388">
        <f t="shared" si="315"/>
        <v>0</v>
      </c>
      <c r="U1037" s="389" t="e">
        <f t="shared" si="316"/>
        <v>#DIV/0!</v>
      </c>
      <c r="V1037" s="299"/>
      <c r="W1037" s="299"/>
      <c r="X1037" s="299"/>
      <c r="Y1037" s="299"/>
      <c r="Z1037" s="299"/>
      <c r="AA1037" s="299"/>
      <c r="AB1037" s="300">
        <f t="shared" si="317"/>
        <v>0.27700000000000002</v>
      </c>
      <c r="AC1037" s="385">
        <f t="shared" si="304"/>
        <v>0</v>
      </c>
      <c r="AD1037" s="499" t="str">
        <f t="shared" si="318"/>
        <v>水、ココイルグリシンK、グリセリン、BG、ココアンホ酢酸Na、ミリスチン酸、PEG-60水添ヒマシ油、水酸化K、ラウリン酸、炭酸水素Na、EDTA-2Na、香料、ベタイン、グリチルリチン酸2K、マンダリンオレンジ果皮エキス、センチフォリアバラ花エキス、加水分解酵母、メチルパラベン</v>
      </c>
      <c r="AE1037" s="489" t="s">
        <v>4115</v>
      </c>
      <c r="AF1037" s="489" t="s">
        <v>364</v>
      </c>
      <c r="AG1037" s="489" t="s">
        <v>370</v>
      </c>
    </row>
    <row r="1038" spans="1:33" s="292" customFormat="1" ht="20.100000000000001" hidden="1" customHeight="1" thickBot="1">
      <c r="A1038" s="290"/>
      <c r="B1038" s="638"/>
      <c r="C1038" s="289" t="str">
        <f t="shared" si="311"/>
        <v>4953035062740</v>
      </c>
      <c r="D1038" s="289" t="s">
        <v>3920</v>
      </c>
      <c r="E1038" s="290" t="s">
        <v>2133</v>
      </c>
      <c r="F1038" s="692" t="s">
        <v>3920</v>
      </c>
      <c r="G1038" s="305"/>
      <c r="H1038" s="613" t="s">
        <v>6078</v>
      </c>
      <c r="I1038" s="677" t="s">
        <v>3984</v>
      </c>
      <c r="J1038" s="677" t="s">
        <v>3983</v>
      </c>
      <c r="K1038" s="295" t="str">
        <f t="shared" si="312"/>
        <v>face cleansing</v>
      </c>
      <c r="L1038" s="295"/>
      <c r="M1038" s="296"/>
      <c r="N1038" s="296"/>
      <c r="O1038" s="386"/>
      <c r="P1038" s="297">
        <f t="shared" si="313"/>
        <v>2406.2499999999995</v>
      </c>
      <c r="Q1038" s="520">
        <f t="shared" si="300"/>
        <v>0</v>
      </c>
      <c r="R1038" s="298">
        <v>0</v>
      </c>
      <c r="S1038" s="388">
        <f t="shared" si="314"/>
        <v>0</v>
      </c>
      <c r="T1038" s="388">
        <f t="shared" si="315"/>
        <v>0</v>
      </c>
      <c r="U1038" s="389" t="e">
        <f t="shared" si="316"/>
        <v>#DIV/0!</v>
      </c>
      <c r="V1038" s="299"/>
      <c r="W1038" s="299"/>
      <c r="X1038" s="299"/>
      <c r="Y1038" s="299"/>
      <c r="Z1038" s="299"/>
      <c r="AA1038" s="299"/>
      <c r="AB1038" s="300">
        <f t="shared" si="317"/>
        <v>0.10199999999999999</v>
      </c>
      <c r="AC1038" s="385">
        <f t="shared" si="304"/>
        <v>0</v>
      </c>
      <c r="AD1038" s="499" t="str">
        <f t="shared" si="318"/>
        <v>スクワラン、トリエチルヘキサノイン、水、BG、ジカプリリルエーテル、ジステアリン酸スクロース、イソステアリン酸グリセリル、ステアリルアルコール、ステアリン酸スクロース、ステアリン酸ポリグリセリル-10、ステアロイルグルタミン酸Na、フィトステロールズ、ポリグリセリル-4ラウリルエーテル、香料、ベルガモット果実油、アラントイン、ホホバ種子油、センチフォリアバラ花エキス、加水分解酵母、ノイバラ果実エキス、ポリグルタミン酸、アーチチョーク葉エキス、メチルパラベン</v>
      </c>
      <c r="AE1038" s="489" t="s">
        <v>4115</v>
      </c>
      <c r="AF1038" s="489" t="s">
        <v>364</v>
      </c>
      <c r="AG1038" s="489" t="s">
        <v>370</v>
      </c>
    </row>
    <row r="1039" spans="1:33" s="292" customFormat="1" ht="20.100000000000001" hidden="1" customHeight="1" thickBot="1">
      <c r="A1039" s="290"/>
      <c r="B1039" s="638"/>
      <c r="C1039" s="289" t="str">
        <f>C172</f>
        <v>4953035053441</v>
      </c>
      <c r="D1039" s="289">
        <f>D172</f>
        <v>0</v>
      </c>
      <c r="E1039" s="290" t="s">
        <v>2133</v>
      </c>
      <c r="F1039" s="302" t="str">
        <f>F172</f>
        <v>A0000725</v>
      </c>
      <c r="G1039" s="305"/>
      <c r="H1039" s="613" t="s">
        <v>6079</v>
      </c>
      <c r="I1039" s="295" t="str">
        <f>I172</f>
        <v>Facialist Ferment Powder</v>
      </c>
      <c r="J1039" s="295">
        <f>J172</f>
        <v>0</v>
      </c>
      <c r="K1039" s="295" t="str">
        <f>K172</f>
        <v>face wash</v>
      </c>
      <c r="L1039" s="295"/>
      <c r="M1039" s="296"/>
      <c r="N1039" s="296"/>
      <c r="O1039" s="386"/>
      <c r="P1039" s="297">
        <f t="shared" si="313"/>
        <v>11982</v>
      </c>
      <c r="Q1039" s="520">
        <f t="shared" si="300"/>
        <v>0</v>
      </c>
      <c r="R1039" s="298">
        <v>0</v>
      </c>
      <c r="S1039" s="388">
        <f t="shared" si="314"/>
        <v>0</v>
      </c>
      <c r="T1039" s="388">
        <f t="shared" si="315"/>
        <v>0</v>
      </c>
      <c r="U1039" s="389" t="e">
        <f t="shared" si="316"/>
        <v>#DIV/0!</v>
      </c>
      <c r="V1039" s="299"/>
      <c r="W1039" s="299"/>
      <c r="X1039" s="299"/>
      <c r="Y1039" s="299"/>
      <c r="Z1039" s="299"/>
      <c r="AA1039" s="299"/>
      <c r="AB1039" s="300">
        <f>AB172</f>
        <v>0</v>
      </c>
      <c r="AC1039" s="385">
        <f t="shared" si="304"/>
        <v>0</v>
      </c>
      <c r="AD1039" s="499" t="str">
        <f>AD172</f>
        <v>マンニトール、リン酸2Na、リン酸K、プロテアーゼ、グリチルリチン酸2K</v>
      </c>
      <c r="AE1039" s="844" t="str">
        <f>AE172</f>
        <v>ЕАЭС N RU Д-JP.РА01.В.64334/21 от 09.08.2021 действует до 08.08.2026</v>
      </c>
      <c r="AF1039" s="844" t="str">
        <f>AF172</f>
        <v>С'BON</v>
      </c>
      <c r="AG1039" s="844" t="str">
        <f>AG172</f>
        <v>C'BON COSMETICS Co.,Ltd</v>
      </c>
    </row>
    <row r="1040" spans="1:33" s="292" customFormat="1" ht="20.100000000000001" hidden="1" customHeight="1" thickBot="1">
      <c r="A1040" s="290"/>
      <c r="B1040" s="638"/>
      <c r="C1040" s="289">
        <f>C173</f>
        <v>4953035050082</v>
      </c>
      <c r="D1040" s="289"/>
      <c r="E1040" s="290" t="s">
        <v>2133</v>
      </c>
      <c r="F1040" s="302" t="s">
        <v>2137</v>
      </c>
      <c r="G1040" s="305"/>
      <c r="H1040" s="613" t="s">
        <v>6080</v>
      </c>
      <c r="I1040" s="295" t="s">
        <v>428</v>
      </c>
      <c r="J1040" s="519" t="s">
        <v>429</v>
      </c>
      <c r="K1040" s="295" t="s">
        <v>36</v>
      </c>
      <c r="L1040" s="295"/>
      <c r="M1040" s="296"/>
      <c r="N1040" s="296"/>
      <c r="O1040" s="386"/>
      <c r="P1040" s="297">
        <f>P174</f>
        <v>2406</v>
      </c>
      <c r="Q1040" s="520">
        <f t="shared" si="300"/>
        <v>0</v>
      </c>
      <c r="R1040" s="298">
        <v>0</v>
      </c>
      <c r="S1040" s="388">
        <f t="shared" si="296"/>
        <v>0</v>
      </c>
      <c r="T1040" s="388">
        <f t="shared" si="297"/>
        <v>0</v>
      </c>
      <c r="U1040" s="389" t="e">
        <f t="shared" si="298"/>
        <v>#DIV/0!</v>
      </c>
      <c r="V1040" s="299"/>
      <c r="W1040" s="299"/>
      <c r="X1040" s="299"/>
      <c r="Y1040" s="299"/>
      <c r="Z1040" s="299"/>
      <c r="AA1040" s="299" t="s">
        <v>430</v>
      </c>
      <c r="AB1040" s="300">
        <f>AB173</f>
        <v>0.33700000000000002</v>
      </c>
      <c r="AC1040" s="385">
        <f t="shared" si="304"/>
        <v>0</v>
      </c>
      <c r="AD1040" s="499"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040" s="489" t="s">
        <v>396</v>
      </c>
      <c r="AF1040" s="489" t="s">
        <v>369</v>
      </c>
      <c r="AG1040" s="489" t="s">
        <v>370</v>
      </c>
    </row>
    <row r="1041" spans="1:33" s="292" customFormat="1" ht="20.100000000000001" hidden="1" customHeight="1" thickBot="1">
      <c r="A1041" s="290"/>
      <c r="B1041" s="638"/>
      <c r="C1041" s="289" t="str">
        <f>C178</f>
        <v>4953035038981</v>
      </c>
      <c r="D1041" s="289"/>
      <c r="E1041" s="290" t="s">
        <v>2133</v>
      </c>
      <c r="F1041" s="302" t="s">
        <v>2138</v>
      </c>
      <c r="G1041" s="305"/>
      <c r="H1041" s="295" t="s">
        <v>6081</v>
      </c>
      <c r="I1041" s="295" t="s">
        <v>443</v>
      </c>
      <c r="J1041" s="519" t="s">
        <v>444</v>
      </c>
      <c r="K1041" s="295" t="s">
        <v>49</v>
      </c>
      <c r="L1041" s="295"/>
      <c r="M1041" s="296"/>
      <c r="N1041" s="296"/>
      <c r="O1041" s="386"/>
      <c r="P1041" s="297">
        <f>P178</f>
        <v>2625</v>
      </c>
      <c r="Q1041" s="520">
        <f t="shared" si="300"/>
        <v>0</v>
      </c>
      <c r="R1041" s="298">
        <v>0</v>
      </c>
      <c r="S1041" s="388">
        <f t="shared" si="296"/>
        <v>0</v>
      </c>
      <c r="T1041" s="388">
        <f t="shared" si="297"/>
        <v>0</v>
      </c>
      <c r="U1041" s="389" t="e">
        <f t="shared" si="298"/>
        <v>#DIV/0!</v>
      </c>
      <c r="V1041" s="299"/>
      <c r="W1041" s="299"/>
      <c r="X1041" s="299"/>
      <c r="Y1041" s="299"/>
      <c r="Z1041" s="299"/>
      <c r="AA1041" s="299" t="s">
        <v>2139</v>
      </c>
      <c r="AB1041" s="300">
        <f>AB178</f>
        <v>0.27200000000000002</v>
      </c>
      <c r="AC1041" s="385">
        <f t="shared" si="304"/>
        <v>0</v>
      </c>
      <c r="AD1041" s="499"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1041" s="489" t="s">
        <v>408</v>
      </c>
      <c r="AF1041" s="489" t="s">
        <v>369</v>
      </c>
      <c r="AG1041" s="489" t="s">
        <v>370</v>
      </c>
    </row>
    <row r="1042" spans="1:33" s="292" customFormat="1" ht="20.100000000000001" hidden="1" customHeight="1" thickBot="1">
      <c r="A1042" s="290"/>
      <c r="B1042" s="638"/>
      <c r="C1042" s="289" t="str">
        <f>C180</f>
        <v>4953035039001</v>
      </c>
      <c r="D1042" s="289"/>
      <c r="E1042" s="290" t="s">
        <v>2133</v>
      </c>
      <c r="F1042" s="302" t="s">
        <v>2140</v>
      </c>
      <c r="G1042" s="305"/>
      <c r="H1042" s="295" t="s">
        <v>6082</v>
      </c>
      <c r="I1042" s="295" t="s">
        <v>449</v>
      </c>
      <c r="J1042" s="519" t="s">
        <v>450</v>
      </c>
      <c r="K1042" s="295" t="s">
        <v>57</v>
      </c>
      <c r="L1042" s="295"/>
      <c r="M1042" s="296"/>
      <c r="N1042" s="296"/>
      <c r="O1042" s="386"/>
      <c r="P1042" s="297">
        <f>P180</f>
        <v>2188</v>
      </c>
      <c r="Q1042" s="520">
        <f t="shared" si="300"/>
        <v>0</v>
      </c>
      <c r="R1042" s="298">
        <v>0</v>
      </c>
      <c r="S1042" s="388">
        <f t="shared" si="296"/>
        <v>0</v>
      </c>
      <c r="T1042" s="388">
        <f t="shared" si="297"/>
        <v>0</v>
      </c>
      <c r="U1042" s="389" t="e">
        <f t="shared" si="298"/>
        <v>#DIV/0!</v>
      </c>
      <c r="V1042" s="299"/>
      <c r="W1042" s="299"/>
      <c r="X1042" s="299"/>
      <c r="Y1042" s="299"/>
      <c r="Z1042" s="299"/>
      <c r="AA1042" s="299" t="s">
        <v>2141</v>
      </c>
      <c r="AB1042" s="300">
        <f>AB180</f>
        <v>0.31900000000000001</v>
      </c>
      <c r="AC1042" s="385">
        <f t="shared" si="304"/>
        <v>0</v>
      </c>
      <c r="AD1042" s="499"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1042" s="489" t="s">
        <v>396</v>
      </c>
      <c r="AF1042" s="489" t="s">
        <v>369</v>
      </c>
      <c r="AG1042" s="489" t="s">
        <v>370</v>
      </c>
    </row>
    <row r="1043" spans="1:33" s="292" customFormat="1" ht="20.100000000000001" hidden="1" customHeight="1" thickBot="1">
      <c r="A1043" s="290"/>
      <c r="B1043" s="638"/>
      <c r="C1043" s="289" t="str">
        <f>C181</f>
        <v>4953035046429</v>
      </c>
      <c r="D1043" s="289"/>
      <c r="E1043" s="290" t="s">
        <v>2133</v>
      </c>
      <c r="F1043" s="302" t="s">
        <v>2142</v>
      </c>
      <c r="G1043" s="305"/>
      <c r="H1043" s="295" t="s">
        <v>6083</v>
      </c>
      <c r="I1043" s="295" t="s">
        <v>454</v>
      </c>
      <c r="J1043" s="519" t="s">
        <v>455</v>
      </c>
      <c r="K1043" s="295" t="s">
        <v>63</v>
      </c>
      <c r="L1043" s="295"/>
      <c r="M1043" s="296"/>
      <c r="N1043" s="296"/>
      <c r="O1043" s="386"/>
      <c r="P1043" s="297">
        <f>P181</f>
        <v>3500</v>
      </c>
      <c r="Q1043" s="520">
        <f t="shared" si="300"/>
        <v>0</v>
      </c>
      <c r="R1043" s="298">
        <v>0</v>
      </c>
      <c r="S1043" s="388">
        <f t="shared" si="296"/>
        <v>0</v>
      </c>
      <c r="T1043" s="388">
        <f t="shared" si="297"/>
        <v>0</v>
      </c>
      <c r="U1043" s="389" t="e">
        <f t="shared" si="298"/>
        <v>#DIV/0!</v>
      </c>
      <c r="V1043" s="299"/>
      <c r="W1043" s="299"/>
      <c r="X1043" s="299"/>
      <c r="Y1043" s="299"/>
      <c r="Z1043" s="299"/>
      <c r="AA1043" s="299"/>
      <c r="AB1043" s="300">
        <f>AB181</f>
        <v>0.23300000000000001</v>
      </c>
      <c r="AC1043" s="385">
        <f t="shared" si="304"/>
        <v>0</v>
      </c>
      <c r="AD1043" s="499"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1043" s="489" t="s">
        <v>396</v>
      </c>
      <c r="AF1043" s="489" t="s">
        <v>369</v>
      </c>
      <c r="AG1043" s="489" t="s">
        <v>370</v>
      </c>
    </row>
    <row r="1044" spans="1:33" s="292" customFormat="1" ht="20.100000000000001" hidden="1" customHeight="1" thickBot="1">
      <c r="A1044" s="290"/>
      <c r="B1044" s="638"/>
      <c r="C1044" s="289" t="s">
        <v>2143</v>
      </c>
      <c r="D1044" s="289"/>
      <c r="E1044" s="290" t="s">
        <v>2133</v>
      </c>
      <c r="F1044" s="290" t="s">
        <v>3266</v>
      </c>
      <c r="G1044" s="305"/>
      <c r="H1044" s="295" t="s">
        <v>6084</v>
      </c>
      <c r="I1044" s="295" t="s">
        <v>3265</v>
      </c>
      <c r="J1044" s="519" t="s">
        <v>3618</v>
      </c>
      <c r="K1044" s="525" t="str">
        <f>K188</f>
        <v>cleansing towel</v>
      </c>
      <c r="L1044" s="525"/>
      <c r="M1044" s="305"/>
      <c r="N1044" s="305"/>
      <c r="O1044" s="386"/>
      <c r="P1044" s="297">
        <f>P188</f>
        <v>744</v>
      </c>
      <c r="Q1044" s="520">
        <f t="shared" si="300"/>
        <v>0</v>
      </c>
      <c r="R1044" s="298">
        <v>0</v>
      </c>
      <c r="S1044" s="388">
        <f t="shared" si="296"/>
        <v>0</v>
      </c>
      <c r="T1044" s="388">
        <f t="shared" si="297"/>
        <v>0</v>
      </c>
      <c r="U1044" s="389" t="e">
        <f t="shared" si="298"/>
        <v>#DIV/0!</v>
      </c>
      <c r="V1044" s="299"/>
      <c r="W1044" s="299"/>
      <c r="X1044" s="299"/>
      <c r="Y1044" s="299"/>
      <c r="Z1044" s="299"/>
      <c r="AA1044" s="299" t="s">
        <v>2144</v>
      </c>
      <c r="AB1044" s="300">
        <v>4.8000000000000001E-2</v>
      </c>
      <c r="AC1044" s="385">
        <f t="shared" si="304"/>
        <v>0</v>
      </c>
      <c r="AD1044" s="499" t="s">
        <v>6085</v>
      </c>
      <c r="AE1044" s="489" t="s">
        <v>3267</v>
      </c>
      <c r="AF1044" s="489" t="s">
        <v>369</v>
      </c>
      <c r="AG1044" s="489" t="s">
        <v>3268</v>
      </c>
    </row>
    <row r="1045" spans="1:33" s="292" customFormat="1" ht="20.100000000000001" hidden="1" customHeight="1" thickBot="1">
      <c r="A1045" s="290"/>
      <c r="B1045" s="638"/>
      <c r="C1045" s="289"/>
      <c r="D1045" s="289"/>
      <c r="E1045" s="290" t="s">
        <v>6086</v>
      </c>
      <c r="F1045" s="290"/>
      <c r="G1045" s="305"/>
      <c r="H1045" s="613" t="s">
        <v>6087</v>
      </c>
      <c r="I1045" s="295" t="s">
        <v>443</v>
      </c>
      <c r="J1045" s="519" t="s">
        <v>444</v>
      </c>
      <c r="K1045" s="295" t="s">
        <v>49</v>
      </c>
      <c r="L1045" s="525"/>
      <c r="M1045" s="305"/>
      <c r="N1045" s="305"/>
      <c r="O1045" s="386"/>
      <c r="P1045" s="297">
        <v>10</v>
      </c>
      <c r="Q1045" s="520">
        <f>O1045*P1045</f>
        <v>0</v>
      </c>
      <c r="R1045" s="298">
        <v>0</v>
      </c>
      <c r="S1045" s="388">
        <f>O1045*R1045</f>
        <v>0</v>
      </c>
      <c r="T1045" s="388">
        <f>Q1045-S1045</f>
        <v>0</v>
      </c>
      <c r="U1045" s="389" t="e">
        <f>T1045/Q1045</f>
        <v>#DIV/0!</v>
      </c>
      <c r="V1045" s="299"/>
      <c r="W1045" s="299"/>
      <c r="X1045" s="299"/>
      <c r="Y1045" s="299"/>
      <c r="Z1045" s="299"/>
      <c r="AA1045" s="299"/>
      <c r="AB1045" s="300"/>
      <c r="AC1045" s="385"/>
      <c r="AD1045" s="499"/>
      <c r="AE1045" s="489"/>
      <c r="AF1045" s="489"/>
      <c r="AG1045" s="489"/>
    </row>
    <row r="1046" spans="1:33" s="292" customFormat="1" ht="20.100000000000001" hidden="1" customHeight="1" thickBot="1">
      <c r="A1046" s="290"/>
      <c r="B1046" s="638"/>
      <c r="C1046" s="289"/>
      <c r="D1046" s="289"/>
      <c r="E1046" s="290" t="s">
        <v>6086</v>
      </c>
      <c r="F1046" s="290"/>
      <c r="G1046" s="305"/>
      <c r="H1046" s="295" t="s">
        <v>6088</v>
      </c>
      <c r="I1046" s="295" t="s">
        <v>449</v>
      </c>
      <c r="J1046" s="519" t="s">
        <v>450</v>
      </c>
      <c r="K1046" s="295" t="s">
        <v>57</v>
      </c>
      <c r="L1046" s="525"/>
      <c r="M1046" s="305"/>
      <c r="N1046" s="305"/>
      <c r="O1046" s="386"/>
      <c r="P1046" s="297">
        <v>10</v>
      </c>
      <c r="Q1046" s="520">
        <f>O1046*P1046</f>
        <v>0</v>
      </c>
      <c r="R1046" s="298">
        <v>0</v>
      </c>
      <c r="S1046" s="388">
        <f>O1046*R1046</f>
        <v>0</v>
      </c>
      <c r="T1046" s="388">
        <f>Q1046-S1046</f>
        <v>0</v>
      </c>
      <c r="U1046" s="389" t="e">
        <f>T1046/Q1046</f>
        <v>#DIV/0!</v>
      </c>
      <c r="V1046" s="299"/>
      <c r="W1046" s="299"/>
      <c r="X1046" s="299"/>
      <c r="Y1046" s="299"/>
      <c r="Z1046" s="299"/>
      <c r="AA1046" s="299"/>
      <c r="AB1046" s="300"/>
      <c r="AC1046" s="385"/>
      <c r="AD1046" s="499"/>
      <c r="AE1046" s="489"/>
      <c r="AF1046" s="489"/>
      <c r="AG1046" s="489"/>
    </row>
    <row r="1047" spans="1:33" s="292" customFormat="1" ht="20.100000000000001" hidden="1" customHeight="1" thickBot="1">
      <c r="A1047" s="290"/>
      <c r="B1047" s="638"/>
      <c r="C1047" s="289" t="s">
        <v>3174</v>
      </c>
      <c r="D1047" s="289" t="s">
        <v>3175</v>
      </c>
      <c r="E1047" s="290" t="s">
        <v>6086</v>
      </c>
      <c r="F1047" s="290" t="s">
        <v>2145</v>
      </c>
      <c r="G1047" s="305"/>
      <c r="H1047" s="613" t="s">
        <v>6089</v>
      </c>
      <c r="I1047" s="613" t="s">
        <v>365</v>
      </c>
      <c r="J1047" s="519" t="s">
        <v>366</v>
      </c>
      <c r="K1047" s="525" t="s">
        <v>2146</v>
      </c>
      <c r="L1047" s="525"/>
      <c r="M1047" s="305"/>
      <c r="N1047" s="305"/>
      <c r="O1047" s="386"/>
      <c r="P1047" s="297">
        <v>10</v>
      </c>
      <c r="Q1047" s="520">
        <f t="shared" si="300"/>
        <v>0</v>
      </c>
      <c r="R1047" s="298">
        <v>0</v>
      </c>
      <c r="S1047" s="388">
        <f t="shared" si="296"/>
        <v>0</v>
      </c>
      <c r="T1047" s="388">
        <f t="shared" si="297"/>
        <v>0</v>
      </c>
      <c r="U1047" s="389" t="e">
        <f t="shared" si="298"/>
        <v>#DIV/0!</v>
      </c>
      <c r="V1047" s="299"/>
      <c r="W1047" s="299"/>
      <c r="X1047" s="299"/>
      <c r="Y1047" s="299"/>
      <c r="Z1047" s="299"/>
      <c r="AA1047" s="299"/>
      <c r="AB1047" s="416">
        <v>2E-3</v>
      </c>
      <c r="AC1047" s="530">
        <f t="shared" si="304"/>
        <v>0</v>
      </c>
      <c r="AD1047" s="499" t="str">
        <f>AD151</f>
        <v>グリチルリチン酸ジカリウム*、精製水、濃グリセリン、1,3-ブチレングリコール、1,3-プロパンジオール、ジグリセリン、スクワラン、尿素、ポリエチレングリコール1500、乳酸ナトリウム液、モノイソステアリン酸ポリグリセリル、モノオレイン酸ポリグリセリル、ヒアルロン酸ナトリウム(2)、L-ピロリドンカルボン酸、L-アルギニン、DL-ピロリドンカルボン酸ナトリウム液、L-アスパラギン酸、エデト酸二ナトリウム、加水分解ヒアルロン酸、卵黄リゾホスファチジルコリン、クエン酸ナトリウム、乳酸、水酸化ナトリウム、ヒアルロン酸ヒドロキシプロピルトリモニウム、グリシン、L-アラニン、L-セリン、L-バリン、アセチル化ヒアルロン酸ナトリウム、L-イソロイシン、L-スレオニン、L-プロリン、L-ヒスチジン、L-フェニルアラニン、異性化糖、ポリメタクリロイルオキシエチルホスホリルコリン液、γ-グルタミン酸ポリペプチド、パラオキシ安息香酸メチル</v>
      </c>
      <c r="AE1047" s="489" t="s">
        <v>368</v>
      </c>
      <c r="AF1047" s="489" t="s">
        <v>369</v>
      </c>
      <c r="AG1047" s="489" t="s">
        <v>370</v>
      </c>
    </row>
    <row r="1048" spans="1:33" s="292" customFormat="1" ht="20.100000000000001" hidden="1" customHeight="1" thickBot="1">
      <c r="A1048" s="290"/>
      <c r="B1048" s="638"/>
      <c r="C1048" s="289" t="s">
        <v>3176</v>
      </c>
      <c r="D1048" s="289" t="s">
        <v>3177</v>
      </c>
      <c r="E1048" s="290" t="s">
        <v>6086</v>
      </c>
      <c r="F1048" s="290" t="s">
        <v>2147</v>
      </c>
      <c r="G1048" s="305"/>
      <c r="H1048" s="613" t="s">
        <v>6090</v>
      </c>
      <c r="I1048" s="613" t="s">
        <v>373</v>
      </c>
      <c r="J1048" s="519" t="s">
        <v>374</v>
      </c>
      <c r="K1048" s="525" t="s">
        <v>2146</v>
      </c>
      <c r="L1048" s="525"/>
      <c r="M1048" s="305"/>
      <c r="N1048" s="305"/>
      <c r="O1048" s="386"/>
      <c r="P1048" s="297">
        <v>10</v>
      </c>
      <c r="Q1048" s="520">
        <f t="shared" si="300"/>
        <v>0</v>
      </c>
      <c r="R1048" s="298">
        <v>0</v>
      </c>
      <c r="S1048" s="388">
        <f t="shared" si="296"/>
        <v>0</v>
      </c>
      <c r="T1048" s="388">
        <f t="shared" si="297"/>
        <v>0</v>
      </c>
      <c r="U1048" s="389" t="e">
        <f t="shared" si="298"/>
        <v>#DIV/0!</v>
      </c>
      <c r="V1048" s="299"/>
      <c r="W1048" s="299"/>
      <c r="X1048" s="299"/>
      <c r="Y1048" s="299"/>
      <c r="Z1048" s="299"/>
      <c r="AA1048" s="299"/>
      <c r="AB1048" s="300">
        <v>2E-3</v>
      </c>
      <c r="AC1048" s="385">
        <f t="shared" si="304"/>
        <v>0</v>
      </c>
      <c r="AD1048" s="499" t="str">
        <f>AD152</f>
        <v>リン酸L-アスコルビルマグネシウム*、グリチルリチン酸ジカリウム*、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1,3-ブチレングリコール、シアノコバラミン、キウイエキス、タイムエキス（1）、アルテロモナス発酵エキス、パウダルコ樹皮エキス、パラオキシ安息香酸メチル</v>
      </c>
      <c r="AE1048" s="489" t="s">
        <v>368</v>
      </c>
      <c r="AF1048" s="489" t="s">
        <v>369</v>
      </c>
      <c r="AG1048" s="489" t="s">
        <v>370</v>
      </c>
    </row>
    <row r="1049" spans="1:33" s="292" customFormat="1" ht="20.100000000000001" hidden="1" customHeight="1" thickBot="1">
      <c r="A1049" s="290"/>
      <c r="B1049" s="638"/>
      <c r="C1049" s="289" t="s">
        <v>3178</v>
      </c>
      <c r="D1049" s="289" t="s">
        <v>3179</v>
      </c>
      <c r="E1049" s="290" t="s">
        <v>6086</v>
      </c>
      <c r="F1049" s="290" t="s">
        <v>2148</v>
      </c>
      <c r="G1049" s="305"/>
      <c r="H1049" s="613" t="s">
        <v>6091</v>
      </c>
      <c r="I1049" s="613" t="s">
        <v>377</v>
      </c>
      <c r="J1049" s="519" t="s">
        <v>378</v>
      </c>
      <c r="K1049" s="525" t="s">
        <v>2146</v>
      </c>
      <c r="L1049" s="525"/>
      <c r="M1049" s="305"/>
      <c r="N1049" s="305"/>
      <c r="O1049" s="386"/>
      <c r="P1049" s="297">
        <v>10</v>
      </c>
      <c r="Q1049" s="520">
        <f t="shared" si="300"/>
        <v>0</v>
      </c>
      <c r="R1049" s="298">
        <v>0</v>
      </c>
      <c r="S1049" s="388">
        <f t="shared" si="296"/>
        <v>0</v>
      </c>
      <c r="T1049" s="388">
        <f t="shared" si="297"/>
        <v>0</v>
      </c>
      <c r="U1049" s="389" t="e">
        <f t="shared" si="298"/>
        <v>#DIV/0!</v>
      </c>
      <c r="V1049" s="299"/>
      <c r="W1049" s="299"/>
      <c r="X1049" s="299"/>
      <c r="Y1049" s="299"/>
      <c r="Z1049" s="299"/>
      <c r="AA1049" s="299"/>
      <c r="AB1049" s="300">
        <v>2E-3</v>
      </c>
      <c r="AC1049" s="385">
        <f t="shared" si="304"/>
        <v>0</v>
      </c>
      <c r="AD1049" s="499" t="str">
        <f>AD153</f>
        <v>アラントイン*、精製水、ジプロピレングリコール、濃グリセリン、グリコシルトレハロース･水添デンプン分解物混合溶液、1,3-ブチレングリコール、ポリオキシブチレンポリオキシエチレンポリオキシプロピレングリセリルエーテル（3B.O.）（8E.O.）（5P.O.）、N-アセチル-Ｌ-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水溶性ツボクサエキス、N-ステアロイルフィトスフィンゴシン、シソエキス（1）、N-ステアロイルジヒドロスフィンゴシン、ヒドロキシステアリルフィトスフィンゴシン、ビルベリー葉エキス、バラエキス、クリサンテルムインディクム抽出液、パラオキシ安息香酸メチル</v>
      </c>
      <c r="AE1049" s="489" t="s">
        <v>368</v>
      </c>
      <c r="AF1049" s="489" t="s">
        <v>369</v>
      </c>
      <c r="AG1049" s="489" t="s">
        <v>370</v>
      </c>
    </row>
    <row r="1050" spans="1:33" s="292" customFormat="1" ht="20.100000000000001" hidden="1" customHeight="1" thickBot="1">
      <c r="A1050" s="290"/>
      <c r="B1050" s="638"/>
      <c r="C1050" s="289" t="s">
        <v>3182</v>
      </c>
      <c r="D1050" s="289" t="s">
        <v>3183</v>
      </c>
      <c r="E1050" s="290" t="s">
        <v>6086</v>
      </c>
      <c r="F1050" s="290" t="s">
        <v>2149</v>
      </c>
      <c r="G1050" s="305"/>
      <c r="H1050" s="613" t="s">
        <v>6092</v>
      </c>
      <c r="I1050" s="613" t="s">
        <v>389</v>
      </c>
      <c r="J1050" s="519" t="s">
        <v>390</v>
      </c>
      <c r="K1050" s="525" t="s">
        <v>2146</v>
      </c>
      <c r="L1050" s="525"/>
      <c r="M1050" s="305"/>
      <c r="N1050" s="305"/>
      <c r="O1050" s="386"/>
      <c r="P1050" s="297">
        <v>10</v>
      </c>
      <c r="Q1050" s="520">
        <f t="shared" ref="Q1050:Q1179" si="319">O1050*P1050</f>
        <v>0</v>
      </c>
      <c r="R1050" s="298">
        <v>0</v>
      </c>
      <c r="S1050" s="388">
        <f t="shared" si="296"/>
        <v>0</v>
      </c>
      <c r="T1050" s="388">
        <f t="shared" si="297"/>
        <v>0</v>
      </c>
      <c r="U1050" s="389" t="e">
        <f t="shared" si="298"/>
        <v>#DIV/0!</v>
      </c>
      <c r="V1050" s="299"/>
      <c r="W1050" s="299"/>
      <c r="X1050" s="299"/>
      <c r="Y1050" s="299"/>
      <c r="Z1050" s="299"/>
      <c r="AA1050" s="299"/>
      <c r="AB1050" s="416">
        <v>2E-3</v>
      </c>
      <c r="AC1050" s="530">
        <f t="shared" si="304"/>
        <v>0</v>
      </c>
      <c r="AD1050" s="499" t="str">
        <f>AD156</f>
        <v xml:space="preserve">アラントイン*、精製水、濃グリセリン、スクワラン、1,3-ブチレングリコール、ローズ水、水素添加大豆リン脂質、モノオレイン酸ポリグリセリル、コレステロール、混合脂肪酸トリグリセリル、キサンタンガム、テトラ2-ヘキシルデカン酸アスコルビル、クインスシードエキス、ユキノシタエキス、マロニエエキス、パラオキシ安息香酸ブチル、パラオキシ安息香酸メチル
</v>
      </c>
      <c r="AE1050" s="489" t="s">
        <v>368</v>
      </c>
      <c r="AF1050" s="489" t="s">
        <v>369</v>
      </c>
      <c r="AG1050" s="489" t="s">
        <v>370</v>
      </c>
    </row>
    <row r="1051" spans="1:33" s="292" customFormat="1" ht="20.100000000000001" hidden="1" customHeight="1" thickBot="1">
      <c r="A1051" s="296"/>
      <c r="B1051" s="631"/>
      <c r="C1051" s="289"/>
      <c r="D1051" s="289"/>
      <c r="E1051" s="290" t="s">
        <v>6086</v>
      </c>
      <c r="F1051" s="845" t="s">
        <v>2150</v>
      </c>
      <c r="G1051" s="305"/>
      <c r="H1051" s="613" t="s">
        <v>6093</v>
      </c>
      <c r="I1051" s="846" t="s">
        <v>504</v>
      </c>
      <c r="J1051" s="519" t="s">
        <v>2151</v>
      </c>
      <c r="K1051" s="525" t="s">
        <v>2146</v>
      </c>
      <c r="L1051" s="525"/>
      <c r="M1051" s="305"/>
      <c r="N1051" s="305"/>
      <c r="O1051" s="386"/>
      <c r="P1051" s="297">
        <v>10</v>
      </c>
      <c r="Q1051" s="520">
        <f t="shared" si="319"/>
        <v>0</v>
      </c>
      <c r="R1051" s="298">
        <v>0</v>
      </c>
      <c r="S1051" s="388">
        <f>O1051*R1051</f>
        <v>0</v>
      </c>
      <c r="T1051" s="388">
        <f>Q1051-S1051</f>
        <v>0</v>
      </c>
      <c r="U1051" s="389" t="e">
        <f>T1051/Q1051</f>
        <v>#DIV/0!</v>
      </c>
      <c r="V1051" s="299"/>
      <c r="W1051" s="299"/>
      <c r="X1051" s="299"/>
      <c r="Y1051" s="299"/>
      <c r="Z1051" s="299"/>
      <c r="AA1051" s="299"/>
      <c r="AB1051" s="413">
        <v>2E-3</v>
      </c>
      <c r="AC1051" s="523">
        <f t="shared" si="304"/>
        <v>0</v>
      </c>
      <c r="AD1051" s="499" t="s">
        <v>5064</v>
      </c>
      <c r="AE1051" s="750" t="s">
        <v>501</v>
      </c>
      <c r="AF1051" s="750" t="s">
        <v>369</v>
      </c>
      <c r="AG1051" s="838" t="s">
        <v>370</v>
      </c>
    </row>
    <row r="1052" spans="1:33" s="292" customFormat="1" ht="20.100000000000001" hidden="1" customHeight="1" thickBot="1">
      <c r="A1052" s="290"/>
      <c r="B1052" s="638"/>
      <c r="C1052" s="289" t="s">
        <v>3180</v>
      </c>
      <c r="D1052" s="289" t="s">
        <v>3181</v>
      </c>
      <c r="E1052" s="290" t="s">
        <v>6086</v>
      </c>
      <c r="F1052" s="290" t="s">
        <v>2152</v>
      </c>
      <c r="G1052" s="305"/>
      <c r="H1052" s="613" t="s">
        <v>6094</v>
      </c>
      <c r="I1052" s="613" t="s">
        <v>381</v>
      </c>
      <c r="J1052" s="519" t="s">
        <v>382</v>
      </c>
      <c r="K1052" s="525" t="s">
        <v>2146</v>
      </c>
      <c r="L1052" s="525"/>
      <c r="M1052" s="305"/>
      <c r="N1052" s="305"/>
      <c r="O1052" s="386"/>
      <c r="P1052" s="297">
        <v>10</v>
      </c>
      <c r="Q1052" s="520">
        <f t="shared" si="319"/>
        <v>0</v>
      </c>
      <c r="R1052" s="298">
        <v>0</v>
      </c>
      <c r="S1052" s="388">
        <f t="shared" si="296"/>
        <v>0</v>
      </c>
      <c r="T1052" s="388">
        <f t="shared" si="297"/>
        <v>0</v>
      </c>
      <c r="U1052" s="389" t="e">
        <f t="shared" si="298"/>
        <v>#DIV/0!</v>
      </c>
      <c r="V1052" s="299"/>
      <c r="W1052" s="299"/>
      <c r="X1052" s="299"/>
      <c r="Y1052" s="299"/>
      <c r="Z1052" s="299"/>
      <c r="AA1052" s="299"/>
      <c r="AB1052" s="416">
        <v>2E-3</v>
      </c>
      <c r="AC1052" s="530">
        <f t="shared" si="304"/>
        <v>0</v>
      </c>
      <c r="AD1052" s="499" t="str">
        <f>AD154</f>
        <v>グリチルレチン酸ステアリル*、濃グリセリン、精製水、スクワラン、1,3-ブチレングリコール、1,3-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N-ラウロイル-L-グルタミン酸ジ（フィトステリル･2-オクチルドデシル）、N-オレオイルフィトスフィンゴシン、N-ステアロイル-L-グルタミン酸ナトリウム、コレステロール、疎水化ヒドロキシプロピルメチルセルロース、メチルポリシロキサン、ヒドロキシステアリルフィトスフィンゴシン、天然ビタミンE、ツバキ油、ビタミンA油、トウモロコシ油、グリセリル-N-（2-メタクリロイルオキシエチル）カルバメート･メタクリル酸ステアリル共重合体</v>
      </c>
      <c r="AE1052" s="489" t="s">
        <v>368</v>
      </c>
      <c r="AF1052" s="489" t="s">
        <v>369</v>
      </c>
      <c r="AG1052" s="489" t="s">
        <v>370</v>
      </c>
    </row>
    <row r="1053" spans="1:33" s="292" customFormat="1" ht="20.100000000000001" hidden="1" customHeight="1" thickBot="1">
      <c r="A1053" s="290"/>
      <c r="B1053" s="638"/>
      <c r="C1053" s="289" t="s">
        <v>3169</v>
      </c>
      <c r="D1053" s="289" t="s">
        <v>3170</v>
      </c>
      <c r="E1053" s="290" t="s">
        <v>3287</v>
      </c>
      <c r="F1053" s="290" t="s">
        <v>2153</v>
      </c>
      <c r="G1053" s="305"/>
      <c r="H1053" s="613" t="s">
        <v>6095</v>
      </c>
      <c r="I1053" s="613" t="s">
        <v>428</v>
      </c>
      <c r="J1053" s="519" t="s">
        <v>429</v>
      </c>
      <c r="K1053" s="525" t="s">
        <v>36</v>
      </c>
      <c r="L1053" s="525"/>
      <c r="M1053" s="305"/>
      <c r="N1053" s="305"/>
      <c r="O1053" s="386"/>
      <c r="P1053" s="297">
        <v>10</v>
      </c>
      <c r="Q1053" s="520">
        <f t="shared" si="319"/>
        <v>0</v>
      </c>
      <c r="R1053" s="298">
        <v>0</v>
      </c>
      <c r="S1053" s="388">
        <f>O1053*R1053</f>
        <v>0</v>
      </c>
      <c r="T1053" s="388">
        <f>Q1053-S1053</f>
        <v>0</v>
      </c>
      <c r="U1053" s="389" t="e">
        <f>T1053/Q1053</f>
        <v>#DIV/0!</v>
      </c>
      <c r="V1053" s="299"/>
      <c r="W1053" s="299"/>
      <c r="X1053" s="299"/>
      <c r="Y1053" s="299"/>
      <c r="Z1053" s="299"/>
      <c r="AA1053" s="299"/>
      <c r="AB1053" s="300">
        <v>1.6999999999999999E-3</v>
      </c>
      <c r="AC1053" s="385">
        <f t="shared" si="304"/>
        <v>0</v>
      </c>
      <c r="AD1053" s="499"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053" s="489" t="s">
        <v>396</v>
      </c>
      <c r="AF1053" s="489" t="s">
        <v>369</v>
      </c>
      <c r="AG1053" s="489" t="s">
        <v>370</v>
      </c>
    </row>
    <row r="1054" spans="1:33" s="292" customFormat="1" ht="20.100000000000001" hidden="1" customHeight="1" thickBot="1">
      <c r="A1054" s="290"/>
      <c r="B1054" s="638"/>
      <c r="C1054" s="290" t="s">
        <v>3171</v>
      </c>
      <c r="D1054" s="289" t="s">
        <v>2154</v>
      </c>
      <c r="E1054" s="290" t="s">
        <v>3287</v>
      </c>
      <c r="F1054" s="290" t="s">
        <v>2155</v>
      </c>
      <c r="G1054" s="305"/>
      <c r="H1054" s="295" t="s">
        <v>6096</v>
      </c>
      <c r="I1054" s="295" t="s">
        <v>443</v>
      </c>
      <c r="J1054" s="519" t="s">
        <v>444</v>
      </c>
      <c r="K1054" s="525" t="s">
        <v>269</v>
      </c>
      <c r="L1054" s="525"/>
      <c r="M1054" s="305"/>
      <c r="N1054" s="305"/>
      <c r="O1054" s="386"/>
      <c r="P1054" s="297">
        <v>10</v>
      </c>
      <c r="Q1054" s="520">
        <f t="shared" si="319"/>
        <v>0</v>
      </c>
      <c r="R1054" s="298">
        <v>0</v>
      </c>
      <c r="S1054" s="388">
        <f t="shared" si="296"/>
        <v>0</v>
      </c>
      <c r="T1054" s="388">
        <f t="shared" si="297"/>
        <v>0</v>
      </c>
      <c r="U1054" s="389" t="e">
        <f t="shared" si="298"/>
        <v>#DIV/0!</v>
      </c>
      <c r="V1054" s="299"/>
      <c r="W1054" s="299"/>
      <c r="X1054" s="299"/>
      <c r="Y1054" s="299"/>
      <c r="Z1054" s="299"/>
      <c r="AA1054" s="299"/>
      <c r="AB1054" s="300">
        <v>2E-3</v>
      </c>
      <c r="AC1054" s="385">
        <f t="shared" si="304"/>
        <v>0</v>
      </c>
      <c r="AD1054" s="499"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1054" s="489" t="s">
        <v>408</v>
      </c>
      <c r="AF1054" s="489" t="s">
        <v>369</v>
      </c>
      <c r="AG1054" s="489" t="s">
        <v>370</v>
      </c>
    </row>
    <row r="1055" spans="1:33" s="292" customFormat="1" ht="20.100000000000001" hidden="1" customHeight="1" thickBot="1">
      <c r="A1055" s="290"/>
      <c r="B1055" s="638"/>
      <c r="C1055" s="289" t="s">
        <v>3172</v>
      </c>
      <c r="D1055" s="289" t="s">
        <v>2156</v>
      </c>
      <c r="E1055" s="290" t="s">
        <v>6086</v>
      </c>
      <c r="F1055" s="290" t="s">
        <v>2157</v>
      </c>
      <c r="G1055" s="305"/>
      <c r="H1055" s="295" t="s">
        <v>6097</v>
      </c>
      <c r="I1055" s="295" t="s">
        <v>449</v>
      </c>
      <c r="J1055" s="519" t="s">
        <v>450</v>
      </c>
      <c r="K1055" s="525" t="s">
        <v>1191</v>
      </c>
      <c r="L1055" s="525"/>
      <c r="M1055" s="305"/>
      <c r="N1055" s="305"/>
      <c r="O1055" s="386"/>
      <c r="P1055" s="297">
        <v>10</v>
      </c>
      <c r="Q1055" s="520">
        <f t="shared" si="319"/>
        <v>0</v>
      </c>
      <c r="R1055" s="298">
        <v>0</v>
      </c>
      <c r="S1055" s="388">
        <f t="shared" si="296"/>
        <v>0</v>
      </c>
      <c r="T1055" s="388">
        <f t="shared" si="297"/>
        <v>0</v>
      </c>
      <c r="U1055" s="389" t="e">
        <f t="shared" si="298"/>
        <v>#DIV/0!</v>
      </c>
      <c r="V1055" s="299"/>
      <c r="W1055" s="299"/>
      <c r="X1055" s="299"/>
      <c r="Y1055" s="299"/>
      <c r="Z1055" s="299"/>
      <c r="AA1055" s="299"/>
      <c r="AB1055" s="300">
        <v>2E-3</v>
      </c>
      <c r="AC1055" s="385">
        <f t="shared" si="304"/>
        <v>0</v>
      </c>
      <c r="AD1055" s="499"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1055" s="489" t="s">
        <v>396</v>
      </c>
      <c r="AF1055" s="489" t="s">
        <v>369</v>
      </c>
      <c r="AG1055" s="489" t="s">
        <v>370</v>
      </c>
    </row>
    <row r="1056" spans="1:33" s="292" customFormat="1" ht="20.100000000000001" hidden="1" customHeight="1" thickBot="1">
      <c r="A1056" s="290"/>
      <c r="B1056" s="638"/>
      <c r="C1056" s="289" t="s">
        <v>3173</v>
      </c>
      <c r="D1056" s="289" t="s">
        <v>2158</v>
      </c>
      <c r="E1056" s="290" t="s">
        <v>3287</v>
      </c>
      <c r="F1056" s="290" t="s">
        <v>2159</v>
      </c>
      <c r="G1056" s="305"/>
      <c r="H1056" s="295" t="s">
        <v>6098</v>
      </c>
      <c r="I1056" s="295" t="s">
        <v>454</v>
      </c>
      <c r="J1056" s="519" t="s">
        <v>455</v>
      </c>
      <c r="K1056" s="525" t="s">
        <v>753</v>
      </c>
      <c r="L1056" s="525"/>
      <c r="M1056" s="305"/>
      <c r="N1056" s="305"/>
      <c r="O1056" s="386"/>
      <c r="P1056" s="297">
        <v>10</v>
      </c>
      <c r="Q1056" s="520">
        <f t="shared" si="319"/>
        <v>0</v>
      </c>
      <c r="R1056" s="298">
        <v>0</v>
      </c>
      <c r="S1056" s="388">
        <f t="shared" si="296"/>
        <v>0</v>
      </c>
      <c r="T1056" s="388">
        <f t="shared" si="297"/>
        <v>0</v>
      </c>
      <c r="U1056" s="389" t="e">
        <f t="shared" si="298"/>
        <v>#DIV/0!</v>
      </c>
      <c r="V1056" s="299"/>
      <c r="W1056" s="299"/>
      <c r="X1056" s="299"/>
      <c r="Y1056" s="299"/>
      <c r="Z1056" s="299"/>
      <c r="AA1056" s="299"/>
      <c r="AB1056" s="300">
        <v>2E-3</v>
      </c>
      <c r="AC1056" s="385">
        <f>ROUND(O1056*AB1056,3)</f>
        <v>0</v>
      </c>
      <c r="AD1056" s="499"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1056" s="489" t="s">
        <v>396</v>
      </c>
      <c r="AF1056" s="489" t="s">
        <v>369</v>
      </c>
      <c r="AG1056" s="489" t="s">
        <v>370</v>
      </c>
    </row>
    <row r="1057" spans="1:33" s="292" customFormat="1" ht="20.100000000000001" hidden="1" customHeight="1" thickBot="1">
      <c r="A1057" s="290"/>
      <c r="B1057" s="638"/>
      <c r="C1057" s="289" t="s">
        <v>2160</v>
      </c>
      <c r="D1057" s="289"/>
      <c r="E1057" s="290" t="s">
        <v>6086</v>
      </c>
      <c r="F1057" s="290" t="s">
        <v>2161</v>
      </c>
      <c r="G1057" s="305"/>
      <c r="H1057" s="295" t="s">
        <v>6099</v>
      </c>
      <c r="I1057" s="295" t="s">
        <v>405</v>
      </c>
      <c r="J1057" s="519" t="s">
        <v>406</v>
      </c>
      <c r="K1057" s="525" t="s">
        <v>49</v>
      </c>
      <c r="L1057" s="525"/>
      <c r="M1057" s="305"/>
      <c r="N1057" s="305"/>
      <c r="O1057" s="386"/>
      <c r="P1057" s="297">
        <v>10</v>
      </c>
      <c r="Q1057" s="520">
        <f t="shared" si="319"/>
        <v>0</v>
      </c>
      <c r="R1057" s="298">
        <v>0</v>
      </c>
      <c r="S1057" s="388">
        <f t="shared" ref="S1057:S1075" si="320">O1057*R1057</f>
        <v>0</v>
      </c>
      <c r="T1057" s="388">
        <f t="shared" ref="T1057:T1075" si="321">Q1057-S1057</f>
        <v>0</v>
      </c>
      <c r="U1057" s="389" t="e">
        <f t="shared" ref="U1057:U1199" si="322">T1057/Q1057</f>
        <v>#DIV/0!</v>
      </c>
      <c r="V1057" s="299"/>
      <c r="W1057" s="299"/>
      <c r="X1057" s="299"/>
      <c r="Y1057" s="299"/>
      <c r="Z1057" s="299"/>
      <c r="AA1057" s="299"/>
      <c r="AB1057" s="300">
        <v>1E-3</v>
      </c>
      <c r="AC1057" s="385">
        <f>ROUND(O1057*AB1057,3)</f>
        <v>0</v>
      </c>
      <c r="AD1057" s="499"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1057" s="489" t="s">
        <v>408</v>
      </c>
      <c r="AF1057" s="489" t="s">
        <v>369</v>
      </c>
      <c r="AG1057" s="489" t="s">
        <v>370</v>
      </c>
    </row>
    <row r="1058" spans="1:33" s="292" customFormat="1" ht="20.100000000000001" hidden="1" customHeight="1" thickBot="1">
      <c r="A1058" s="290"/>
      <c r="B1058" s="638"/>
      <c r="C1058" s="289" t="s">
        <v>2162</v>
      </c>
      <c r="D1058" s="289"/>
      <c r="E1058" s="290" t="s">
        <v>6086</v>
      </c>
      <c r="F1058" s="290" t="s">
        <v>2163</v>
      </c>
      <c r="G1058" s="305"/>
      <c r="H1058" s="295" t="s">
        <v>6100</v>
      </c>
      <c r="I1058" s="295" t="s">
        <v>411</v>
      </c>
      <c r="J1058" s="519" t="s">
        <v>412</v>
      </c>
      <c r="K1058" s="525" t="s">
        <v>226</v>
      </c>
      <c r="L1058" s="525"/>
      <c r="M1058" s="305"/>
      <c r="N1058" s="305"/>
      <c r="O1058" s="386"/>
      <c r="P1058" s="297">
        <v>10</v>
      </c>
      <c r="Q1058" s="520">
        <f t="shared" si="319"/>
        <v>0</v>
      </c>
      <c r="R1058" s="298">
        <v>0</v>
      </c>
      <c r="S1058" s="388">
        <f t="shared" si="320"/>
        <v>0</v>
      </c>
      <c r="T1058" s="388">
        <f t="shared" si="321"/>
        <v>0</v>
      </c>
      <c r="U1058" s="389" t="e">
        <f t="shared" si="322"/>
        <v>#DIV/0!</v>
      </c>
      <c r="V1058" s="299"/>
      <c r="W1058" s="299"/>
      <c r="X1058" s="299"/>
      <c r="Y1058" s="299"/>
      <c r="Z1058" s="299"/>
      <c r="AA1058" s="299"/>
      <c r="AB1058" s="300">
        <v>1E-3</v>
      </c>
      <c r="AC1058" s="385">
        <f>ROUND(O1058*AB1058,3)</f>
        <v>0</v>
      </c>
      <c r="AD1058" s="499" t="str">
        <f>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1058" s="489" t="s">
        <v>414</v>
      </c>
      <c r="AF1058" s="489" t="s">
        <v>369</v>
      </c>
      <c r="AG1058" s="489" t="s">
        <v>415</v>
      </c>
    </row>
    <row r="1059" spans="1:33" s="292" customFormat="1" ht="20.100000000000001" hidden="1" customHeight="1" thickBot="1">
      <c r="A1059" s="290"/>
      <c r="B1059" s="638"/>
      <c r="C1059" s="289"/>
      <c r="D1059" s="289"/>
      <c r="E1059" s="290" t="s">
        <v>6086</v>
      </c>
      <c r="F1059" s="290" t="s">
        <v>2164</v>
      </c>
      <c r="G1059" s="305"/>
      <c r="H1059" s="295" t="s">
        <v>6101</v>
      </c>
      <c r="I1059" s="295" t="s">
        <v>418</v>
      </c>
      <c r="J1059" s="519" t="s">
        <v>419</v>
      </c>
      <c r="K1059" s="525" t="s">
        <v>558</v>
      </c>
      <c r="L1059" s="525"/>
      <c r="M1059" s="305"/>
      <c r="N1059" s="305"/>
      <c r="O1059" s="386"/>
      <c r="P1059" s="297">
        <v>10</v>
      </c>
      <c r="Q1059" s="520">
        <f t="shared" si="319"/>
        <v>0</v>
      </c>
      <c r="R1059" s="298">
        <v>0</v>
      </c>
      <c r="S1059" s="388">
        <f t="shared" si="320"/>
        <v>0</v>
      </c>
      <c r="T1059" s="388">
        <f t="shared" si="321"/>
        <v>0</v>
      </c>
      <c r="U1059" s="389" t="e">
        <f t="shared" si="322"/>
        <v>#DIV/0!</v>
      </c>
      <c r="V1059" s="299"/>
      <c r="W1059" s="299"/>
      <c r="X1059" s="299"/>
      <c r="Y1059" s="299"/>
      <c r="Z1059" s="299"/>
      <c r="AA1059" s="299"/>
      <c r="AB1059" s="300">
        <v>1E-3</v>
      </c>
      <c r="AC1059" s="385">
        <f>ROUND(O1059*AB1059,3)</f>
        <v>0</v>
      </c>
      <c r="AD1059" s="499" t="str">
        <f>AD1029</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1059" s="489" t="s">
        <v>408</v>
      </c>
      <c r="AF1059" s="489" t="s">
        <v>369</v>
      </c>
      <c r="AG1059" s="489" t="s">
        <v>370</v>
      </c>
    </row>
    <row r="1060" spans="1:33" s="292" customFormat="1" ht="20.100000000000001" hidden="1" customHeight="1" thickBot="1">
      <c r="A1060" s="290"/>
      <c r="B1060" s="638"/>
      <c r="C1060" s="289"/>
      <c r="D1060" s="289"/>
      <c r="E1060" s="290" t="s">
        <v>6086</v>
      </c>
      <c r="F1060" s="290" t="s">
        <v>2165</v>
      </c>
      <c r="G1060" s="305"/>
      <c r="H1060" s="295" t="s">
        <v>6102</v>
      </c>
      <c r="I1060" s="295" t="s">
        <v>423</v>
      </c>
      <c r="J1060" s="519" t="s">
        <v>2166</v>
      </c>
      <c r="K1060" s="525" t="s">
        <v>284</v>
      </c>
      <c r="L1060" s="525"/>
      <c r="M1060" s="305"/>
      <c r="N1060" s="305"/>
      <c r="O1060" s="386"/>
      <c r="P1060" s="297">
        <v>10</v>
      </c>
      <c r="Q1060" s="520">
        <f t="shared" si="319"/>
        <v>0</v>
      </c>
      <c r="R1060" s="298">
        <v>0</v>
      </c>
      <c r="S1060" s="388">
        <f t="shared" si="320"/>
        <v>0</v>
      </c>
      <c r="T1060" s="388">
        <f t="shared" si="321"/>
        <v>0</v>
      </c>
      <c r="U1060" s="389" t="e">
        <f>T1060/Q1060</f>
        <v>#DIV/0!</v>
      </c>
      <c r="V1060" s="299"/>
      <c r="W1060" s="299"/>
      <c r="X1060" s="299"/>
      <c r="Y1060" s="299"/>
      <c r="Z1060" s="299"/>
      <c r="AA1060" s="299"/>
      <c r="AB1060" s="300">
        <v>1E-3</v>
      </c>
      <c r="AC1060" s="385">
        <f>ROUND(O1060*AB1060,3)</f>
        <v>0</v>
      </c>
      <c r="AD1060" s="499" t="str">
        <f>AD162</f>
        <v>水、シクロペンタシロキサン、酸化チタン、BG、酸化亜鉛、ラウロイルサルコシンイソプロピル、（加水分解シルク/PG-プロピルメチルシランジオール）クロスポリマー、ジカプリン酸ネオペンチルグリコール、フェニルトリメチコン、ジメチコン、セチルジメチコンコポリオール、イソステアリン酸ポリグリセリル-2、硫酸Mg、水酸化Al、ステアリン酸、シリカ、（ジメチコン/ビニルジメチコン）クロスポリマー、イノシトール、グリチルレチン酸ステアリル、トコフェロール、ベタイン、ローズマリー油、テトラヘキシルデカン酸アスコルビル、PCA-Na、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v>
      </c>
      <c r="AE1060" s="489" t="s">
        <v>426</v>
      </c>
      <c r="AF1060" s="489" t="s">
        <v>427</v>
      </c>
      <c r="AG1060" s="489" t="s">
        <v>370</v>
      </c>
    </row>
    <row r="1061" spans="1:33" s="292" customFormat="1" ht="20.100000000000001" hidden="1" customHeight="1" thickBot="1">
      <c r="A1061" s="290"/>
      <c r="B1061" s="638"/>
      <c r="C1061" s="289">
        <v>4953035045040</v>
      </c>
      <c r="D1061" s="289" t="s">
        <v>2167</v>
      </c>
      <c r="E1061" s="290" t="s">
        <v>6086</v>
      </c>
      <c r="F1061" s="290" t="s">
        <v>2168</v>
      </c>
      <c r="G1061" s="305"/>
      <c r="H1061" s="295" t="s">
        <v>6103</v>
      </c>
      <c r="I1061" s="295" t="s">
        <v>468</v>
      </c>
      <c r="J1061" s="519" t="s">
        <v>469</v>
      </c>
      <c r="K1061" s="525" t="s">
        <v>43</v>
      </c>
      <c r="L1061" s="525"/>
      <c r="M1061" s="305"/>
      <c r="N1061" s="305"/>
      <c r="O1061" s="386"/>
      <c r="P1061" s="297">
        <v>10</v>
      </c>
      <c r="Q1061" s="520">
        <f t="shared" si="319"/>
        <v>0</v>
      </c>
      <c r="R1061" s="298">
        <v>0</v>
      </c>
      <c r="S1061" s="388">
        <f t="shared" si="320"/>
        <v>0</v>
      </c>
      <c r="T1061" s="388">
        <f t="shared" si="321"/>
        <v>0</v>
      </c>
      <c r="U1061" s="389" t="e">
        <f t="shared" si="322"/>
        <v>#DIV/0!</v>
      </c>
      <c r="V1061" s="299"/>
      <c r="W1061" s="299"/>
      <c r="X1061" s="299"/>
      <c r="Y1061" s="299"/>
      <c r="Z1061" s="299"/>
      <c r="AA1061" s="299"/>
      <c r="AB1061" s="300">
        <v>2.2000000000000001E-3</v>
      </c>
      <c r="AC1061" s="385">
        <f t="shared" ref="AC1061:AC1090" si="323">ROUND(O1061*AB1061,3)</f>
        <v>0</v>
      </c>
      <c r="AD1061" s="499" t="str">
        <f>AD184</f>
        <v>水、BG、グリセリン、ローズ水、エタノール、グリセリルグルコシド、ペンチレングリコール、ベタイン、（アクリル酸ヒドロキシエチル/アクリロイルジメチルタウリンNa）コポリマー、オクチルドデセス-20、PEG-32、PEG-6、スクワラン、ジイソステアリン酸ポリグリセリル-2、シクロヘキサン-1,4-ジカルボン酸ビスエトキシジグリコール、PEG-60水添ヒマシ油、トレハロース、ラウロイルグルタミン酸ジ（フィトステリル/オクチルドデシル）、イソステアリン酸ソルビタン、ポリソルベート60、グリチルリチン酸2K、ヒアルロン酸Na、サッカロミセス溶解質エキス、ビフィズス菌培養溶解質、ポリグルタミン酸、クリサンテルムインジクムエキス、アラリアエスクレンタエキス、加水分解酵母エキス、メチルパラベン</v>
      </c>
      <c r="AE1061" s="573" t="s">
        <v>402</v>
      </c>
      <c r="AF1061" s="489" t="s">
        <v>369</v>
      </c>
      <c r="AG1061" s="498" t="s">
        <v>370</v>
      </c>
    </row>
    <row r="1062" spans="1:33" s="292" customFormat="1" ht="20.100000000000001" hidden="1" customHeight="1" thickBot="1">
      <c r="A1062" s="290"/>
      <c r="B1062" s="638"/>
      <c r="C1062" s="289" t="s">
        <v>2169</v>
      </c>
      <c r="D1062" s="289"/>
      <c r="E1062" s="290" t="s">
        <v>6086</v>
      </c>
      <c r="F1062" s="290" t="s">
        <v>2170</v>
      </c>
      <c r="G1062" s="305"/>
      <c r="H1062" s="295" t="s">
        <v>6104</v>
      </c>
      <c r="I1062" s="295" t="s">
        <v>477</v>
      </c>
      <c r="J1062" s="519" t="s">
        <v>478</v>
      </c>
      <c r="K1062" s="525" t="s">
        <v>479</v>
      </c>
      <c r="L1062" s="525"/>
      <c r="M1062" s="305"/>
      <c r="N1062" s="305"/>
      <c r="O1062" s="386"/>
      <c r="P1062" s="297">
        <v>10</v>
      </c>
      <c r="Q1062" s="520">
        <f t="shared" si="319"/>
        <v>0</v>
      </c>
      <c r="R1062" s="298">
        <v>0</v>
      </c>
      <c r="S1062" s="388">
        <f t="shared" si="320"/>
        <v>0</v>
      </c>
      <c r="T1062" s="388">
        <f t="shared" si="321"/>
        <v>0</v>
      </c>
      <c r="U1062" s="389" t="e">
        <f t="shared" si="322"/>
        <v>#DIV/0!</v>
      </c>
      <c r="V1062" s="299"/>
      <c r="W1062" s="299"/>
      <c r="X1062" s="299"/>
      <c r="Y1062" s="299"/>
      <c r="Z1062" s="299"/>
      <c r="AA1062" s="299"/>
      <c r="AB1062" s="413">
        <v>2.2000000000000001E-3</v>
      </c>
      <c r="AC1062" s="523">
        <f t="shared" si="323"/>
        <v>0</v>
      </c>
      <c r="AD1062" s="499" t="str">
        <f>AD186</f>
        <v xml:space="preserve">水、グリセリン、BG、スクワラン、オレイン酸ポリグリセリル-10、グリコシルトレハロース、加水分解水添デンプン、カルボマー、グリチルリチン酸2K、ノバラ油、ポリ-γ-グルタミン酸Na、ポリアクリルアミド、ペンチレングリコール、アルギニン、水添ポリイソブテン、ヒドロキシプロリン、キサンタンガムクロスポリマー、炭酸水素Na、ベタイン、サッカロミセス溶解質エキス、ヒアルロン酸Na、ビフィズス菌培養溶解質、ラウレス-7、ラベンダー油、PCA-Na、ツボクサ葉エキス、ヒドロキシエチルセルロース、ソルビトール、ラミナリアディギタータエキス、セリン、グリシン、グルタミン酸、セラミドNP、アラニン、アラリアエスクレンタエキス、乳酸桿菌/ハス種子発酵液、リシン、トレオニン、プロリン、加水分解酵母エキス、ブチルパラベン、メチルパラベン
</v>
      </c>
      <c r="AE1062" s="573" t="s">
        <v>481</v>
      </c>
      <c r="AF1062" s="489" t="s">
        <v>369</v>
      </c>
      <c r="AG1062" s="498" t="s">
        <v>415</v>
      </c>
    </row>
    <row r="1063" spans="1:33" s="292" customFormat="1" ht="19.5" hidden="1" customHeight="1" thickBot="1">
      <c r="A1063" s="290"/>
      <c r="B1063" s="638"/>
      <c r="C1063" s="289">
        <f t="shared" ref="C1063:C1071" si="324">C206</f>
        <v>4953035066908</v>
      </c>
      <c r="D1063" s="289"/>
      <c r="E1063" s="290" t="s">
        <v>2133</v>
      </c>
      <c r="F1063" s="1030" t="s">
        <v>6711</v>
      </c>
      <c r="G1063" s="305"/>
      <c r="H1063" s="259" t="s">
        <v>5090</v>
      </c>
      <c r="I1063" s="259" t="s">
        <v>6728</v>
      </c>
      <c r="J1063" s="259" t="s">
        <v>6729</v>
      </c>
      <c r="K1063" s="259" t="s">
        <v>1429</v>
      </c>
      <c r="L1063" s="525"/>
      <c r="M1063" s="305"/>
      <c r="N1063" s="305"/>
      <c r="O1063" s="386"/>
      <c r="P1063" s="297">
        <f t="shared" ref="P1063:P1071" si="325">P206</f>
        <v>3000</v>
      </c>
      <c r="Q1063" s="520">
        <f t="shared" si="319"/>
        <v>0</v>
      </c>
      <c r="R1063" s="298">
        <v>0</v>
      </c>
      <c r="S1063" s="388">
        <f t="shared" ref="S1063:S1071" si="326">O1063*R1063</f>
        <v>0</v>
      </c>
      <c r="T1063" s="388">
        <f t="shared" ref="T1063:T1071" si="327">Q1063-S1063</f>
        <v>0</v>
      </c>
      <c r="U1063" s="389" t="e">
        <f t="shared" ref="U1063:U1071" si="328">T1063/Q1063</f>
        <v>#DIV/0!</v>
      </c>
      <c r="V1063" s="299"/>
      <c r="W1063" s="299"/>
      <c r="X1063" s="299"/>
      <c r="Y1063" s="299"/>
      <c r="Z1063" s="299"/>
      <c r="AA1063" s="299"/>
      <c r="AB1063" s="413">
        <f t="shared" ref="AB1063:AB1071" si="329">AB206</f>
        <v>5.5E-2</v>
      </c>
      <c r="AC1063" s="523">
        <f t="shared" si="323"/>
        <v>0</v>
      </c>
      <c r="AD1063" s="499" t="str">
        <f t="shared" ref="AD1063:AD1071" si="330">AD206</f>
        <v>水、ジメチコン、シクロペンタシロキサン、酸化亜鉛、ジフェニルシロキシフェニルトリメチコン、メチルトリメチコン、BG、トリメチルシロキシケイ酸、パルミチン酸エチルヘキシル、PEG/PPG-19/19ジメチコン、ポリグリセリル-3ポリジメチルシロキシエチルジメチコン、ペンチレングリコール、グリセリン、水酸化Al、ステアリン酸、イソステアリン酸ソルビタン、塩化Na、トリエトキシカプリリルシラン、スクワラン、ラウロイルリシン、シリカ、α-グルカン、マイカ、グルコシルセラミド、リンゴ果実培養細胞エキス、加水分解酵母、キサンタンガム、オウゴン根エキス、レシチン、フェノキシエタノール、酸化チタン、タルク、酸化鉄</v>
      </c>
      <c r="AE1063" s="1007" t="s">
        <v>6715</v>
      </c>
      <c r="AF1063" s="1031" t="s">
        <v>562</v>
      </c>
      <c r="AG1063" s="1032" t="s">
        <v>6716</v>
      </c>
    </row>
    <row r="1064" spans="1:33" s="292" customFormat="1" ht="20.100000000000001" hidden="1" customHeight="1" thickBot="1">
      <c r="A1064" s="290"/>
      <c r="B1064" s="638"/>
      <c r="C1064" s="289">
        <f t="shared" si="324"/>
        <v>4953035066922</v>
      </c>
      <c r="D1064" s="289"/>
      <c r="E1064" s="290" t="s">
        <v>2133</v>
      </c>
      <c r="F1064" s="1030" t="s">
        <v>6712</v>
      </c>
      <c r="G1064" s="305"/>
      <c r="H1064" s="259" t="s">
        <v>5092</v>
      </c>
      <c r="I1064" s="259" t="s">
        <v>6730</v>
      </c>
      <c r="J1064" s="259" t="s">
        <v>6731</v>
      </c>
      <c r="K1064" s="259" t="s">
        <v>4670</v>
      </c>
      <c r="L1064" s="525"/>
      <c r="M1064" s="305"/>
      <c r="N1064" s="305"/>
      <c r="O1064" s="386"/>
      <c r="P1064" s="297">
        <f t="shared" si="325"/>
        <v>3000</v>
      </c>
      <c r="Q1064" s="520">
        <f t="shared" si="319"/>
        <v>0</v>
      </c>
      <c r="R1064" s="298">
        <v>0</v>
      </c>
      <c r="S1064" s="388">
        <f t="shared" si="326"/>
        <v>0</v>
      </c>
      <c r="T1064" s="388">
        <f t="shared" si="327"/>
        <v>0</v>
      </c>
      <c r="U1064" s="389" t="e">
        <f t="shared" si="328"/>
        <v>#DIV/0!</v>
      </c>
      <c r="V1064" s="299"/>
      <c r="W1064" s="299"/>
      <c r="X1064" s="299"/>
      <c r="Y1064" s="299"/>
      <c r="Z1064" s="299"/>
      <c r="AA1064" s="299"/>
      <c r="AB1064" s="413">
        <f t="shared" si="329"/>
        <v>3.5000000000000003E-2</v>
      </c>
      <c r="AC1064" s="523">
        <f t="shared" si="323"/>
        <v>0</v>
      </c>
      <c r="AD1064" s="499" t="str">
        <f t="shared" si="330"/>
        <v>水、ジメチコン、シクロペンタシロキサン、ジフェニルシロキシフェニルトリメチコン、BG、PEG-9ポリジメチルシロキシエチルジメチコン、トリエチルヘキサノイン、ジグリセリン、ポリメチルシルセスキオキサン、ジステアルジモニウムヘクトライト、セチルPEG/PPG-10/1ジメチコン、ミリスチン酸オクチルドデシル、トリメチルシロキシケイ酸、塩化Na、水酸化Al、ステアリン酸、（ビニルジメチコン/メチコンシルセスキオキサン）クロスポリマー、ラウロイルグルタミン酸ジ（フィトステリル/オクチルドデシル）、（ジメチコン/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-8、マイカ、（アクリレーツ/ジメチコン）コポリマー、リンゴ果実培養細胞エキス、ウメ果実エキス、キサンタンガム、加水分解酵母、オウゴン根エキス、グリセリン、レシチン、フェノキシエタノール、(+/-)酸化チタン、タルク、酸化鉄</v>
      </c>
      <c r="AE1064" s="1007" t="s">
        <v>6715</v>
      </c>
      <c r="AF1064" s="1031" t="s">
        <v>562</v>
      </c>
      <c r="AG1064" s="1032" t="s">
        <v>6716</v>
      </c>
    </row>
    <row r="1065" spans="1:33" s="292" customFormat="1" ht="20.100000000000001" hidden="1" customHeight="1" thickBot="1">
      <c r="A1065" s="290"/>
      <c r="B1065" s="638"/>
      <c r="C1065" s="289">
        <f t="shared" si="324"/>
        <v>4953035066915</v>
      </c>
      <c r="D1065" s="289"/>
      <c r="E1065" s="290" t="s">
        <v>2133</v>
      </c>
      <c r="F1065" s="1030" t="s">
        <v>6713</v>
      </c>
      <c r="G1065" s="305"/>
      <c r="H1065" s="259" t="s">
        <v>5094</v>
      </c>
      <c r="I1065" s="259" t="s">
        <v>6732</v>
      </c>
      <c r="J1065" s="259" t="s">
        <v>6733</v>
      </c>
      <c r="K1065" s="259" t="s">
        <v>4670</v>
      </c>
      <c r="L1065" s="525"/>
      <c r="M1065" s="305"/>
      <c r="N1065" s="305"/>
      <c r="O1065" s="386"/>
      <c r="P1065" s="297">
        <f t="shared" si="325"/>
        <v>3000</v>
      </c>
      <c r="Q1065" s="520">
        <f t="shared" si="319"/>
        <v>0</v>
      </c>
      <c r="R1065" s="298">
        <v>0</v>
      </c>
      <c r="S1065" s="388">
        <f t="shared" si="326"/>
        <v>0</v>
      </c>
      <c r="T1065" s="388">
        <f t="shared" si="327"/>
        <v>0</v>
      </c>
      <c r="U1065" s="389" t="e">
        <f t="shared" si="328"/>
        <v>#DIV/0!</v>
      </c>
      <c r="V1065" s="299"/>
      <c r="W1065" s="299"/>
      <c r="X1065" s="299"/>
      <c r="Y1065" s="299"/>
      <c r="Z1065" s="299"/>
      <c r="AA1065" s="299"/>
      <c r="AB1065" s="413">
        <f t="shared" si="329"/>
        <v>3.5000000000000003E-2</v>
      </c>
      <c r="AC1065" s="523">
        <f t="shared" si="323"/>
        <v>0</v>
      </c>
      <c r="AD1065" s="499" t="str">
        <f t="shared" si="330"/>
        <v>水、ジメチコン、シクロペンタシロキサン、ジフェニルシロキシフェニルトリメチコン、BG、PEG-9ポリジメチルシロキシエチルジメチコン、トリエチルヘキサノイン、ジグリセリン、ポリメチルシルセスキオキサン、ジステアルジモニウムヘクトライト、セチルPEG/PPG-10/1ジメチコン、ミリスチン酸オクチルドデシル、トリメチルシロキシケイ酸、塩化Na、水酸化Al、ステアリン酸、（ビニルジメチコン/メチコンシルセスキオキサン）クロスポリマー、ラウロイルグルタミン酸ジ（フィトステリル/オクチルドデシル）、（ジメチコン/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-8、マイカ、（アクリレーツ/ジメチコン）コポリマー、リンゴ果実培養細胞エキス、ウメ果実エキス、キサンタンガム、加水分解酵母、オウゴン根エキス、グリセリン、レシチン、フェノキシエタノール、(+/-)酸化チタン、タルク、酸化鉄</v>
      </c>
      <c r="AE1065" s="1007" t="s">
        <v>6715</v>
      </c>
      <c r="AF1065" s="1031" t="s">
        <v>562</v>
      </c>
      <c r="AG1065" s="1032" t="s">
        <v>6716</v>
      </c>
    </row>
    <row r="1066" spans="1:33" s="292" customFormat="1" ht="20.100000000000001" hidden="1" customHeight="1" thickBot="1">
      <c r="A1066" s="290"/>
      <c r="B1066" s="638"/>
      <c r="C1066" s="289">
        <f t="shared" si="324"/>
        <v>4953035066939</v>
      </c>
      <c r="D1066" s="289"/>
      <c r="E1066" s="290" t="s">
        <v>2133</v>
      </c>
      <c r="F1066" s="1030" t="s">
        <v>6714</v>
      </c>
      <c r="G1066" s="305"/>
      <c r="H1066" s="259" t="s">
        <v>5095</v>
      </c>
      <c r="I1066" s="259" t="s">
        <v>6734</v>
      </c>
      <c r="J1066" s="259" t="s">
        <v>6735</v>
      </c>
      <c r="K1066" s="259" t="s">
        <v>899</v>
      </c>
      <c r="L1066" s="525"/>
      <c r="M1066" s="305"/>
      <c r="N1066" s="305"/>
      <c r="O1066" s="386"/>
      <c r="P1066" s="297">
        <f t="shared" si="325"/>
        <v>2100</v>
      </c>
      <c r="Q1066" s="520">
        <f t="shared" si="319"/>
        <v>0</v>
      </c>
      <c r="R1066" s="298">
        <v>0</v>
      </c>
      <c r="S1066" s="388">
        <f t="shared" si="326"/>
        <v>0</v>
      </c>
      <c r="T1066" s="388">
        <f t="shared" si="327"/>
        <v>0</v>
      </c>
      <c r="U1066" s="389" t="e">
        <f t="shared" si="328"/>
        <v>#DIV/0!</v>
      </c>
      <c r="V1066" s="299"/>
      <c r="W1066" s="299"/>
      <c r="X1066" s="299"/>
      <c r="Y1066" s="299"/>
      <c r="Z1066" s="299"/>
      <c r="AA1066" s="299"/>
      <c r="AB1066" s="413">
        <f t="shared" si="329"/>
        <v>3.5000000000000003E-2</v>
      </c>
      <c r="AC1066" s="523">
        <f t="shared" si="323"/>
        <v>0</v>
      </c>
      <c r="AD1066" s="499" t="str">
        <f t="shared" si="330"/>
        <v>（ビニルジメチコン/メチコンシルセスキオキサン）クロスポリマー、シリカ、ポリメタクリル酸メチル、アクリレーツクロスポリマー、マイカ、ラウロイルリシン、ジメチコン、スクワラン、ヒドロキシアセトフェノン、ジフェニルシロキシフェニルトリメチコン、野菜油、硫酸Ba、ビサボロール、ミリスチン酸Mg、トリメチルシロキシケイ酸、酸化セリウム、（ジメチコン/ビニルジメチコン）クロスポリマー、トコフェロール、ステアリン酸、水酸化Al、水、BG、ヒドロキシアパタイト、リンゴ果実培養細胞エキス、キサンタンガム、加水分解コンキオリンタンパク、加水分解酵母、オウゴン根エキス、グリセリン、レシチン、タルク、酸化亜鉛、合成フルオロフロゴパイト、酸化チタン、酸化鉄、酸化スズ、ハイドロゲンジメチコン</v>
      </c>
      <c r="AE1066" s="1007" t="s">
        <v>6715</v>
      </c>
      <c r="AF1066" s="1031" t="s">
        <v>562</v>
      </c>
      <c r="AG1066" s="1032" t="s">
        <v>6716</v>
      </c>
    </row>
    <row r="1067" spans="1:33" s="292" customFormat="1" ht="20.100000000000001" hidden="1" customHeight="1" thickBot="1">
      <c r="A1067" s="290"/>
      <c r="B1067" s="638"/>
      <c r="C1067" s="289">
        <f t="shared" si="324"/>
        <v>0</v>
      </c>
      <c r="D1067" s="289"/>
      <c r="E1067" s="290" t="s">
        <v>2133</v>
      </c>
      <c r="F1067" s="290">
        <v>1708</v>
      </c>
      <c r="G1067" s="305"/>
      <c r="H1067" s="259" t="s">
        <v>5097</v>
      </c>
      <c r="I1067" s="259" t="s">
        <v>4672</v>
      </c>
      <c r="J1067" s="259" t="s">
        <v>4672</v>
      </c>
      <c r="K1067" s="259" t="s">
        <v>269</v>
      </c>
      <c r="L1067" s="525"/>
      <c r="M1067" s="305"/>
      <c r="N1067" s="305"/>
      <c r="O1067" s="386"/>
      <c r="P1067" s="297">
        <f t="shared" si="325"/>
        <v>7875</v>
      </c>
      <c r="Q1067" s="520">
        <f t="shared" si="319"/>
        <v>0</v>
      </c>
      <c r="R1067" s="298">
        <v>0</v>
      </c>
      <c r="S1067" s="388">
        <f t="shared" si="326"/>
        <v>0</v>
      </c>
      <c r="T1067" s="388">
        <f t="shared" si="327"/>
        <v>0</v>
      </c>
      <c r="U1067" s="389" t="e">
        <f t="shared" si="328"/>
        <v>#DIV/0!</v>
      </c>
      <c r="V1067" s="299"/>
      <c r="W1067" s="299"/>
      <c r="X1067" s="299"/>
      <c r="Y1067" s="299"/>
      <c r="Z1067" s="299"/>
      <c r="AA1067" s="299"/>
      <c r="AB1067" s="413">
        <f t="shared" si="329"/>
        <v>0</v>
      </c>
      <c r="AC1067" s="523">
        <f t="shared" si="323"/>
        <v>0</v>
      </c>
      <c r="AD1067" s="499" t="str">
        <f t="shared" si="330"/>
        <v>ナイアシンアミド＊、精製水、1,3-ブチレングリコール、ジプロピレングリコール、グリコシルトレハロース･水添デンプン分解物混合溶液、1,2-ペンタンジオール、ジグリセリン、濃グリセリン、ポリオキシエチレン硬化ヒマシ油、ポリオキシブチレンポリオキシエチレンポリオキシプロピレングリセリルエーテル（3B.O.）（8E.O.）（5P.O.）、アクリル酸･メタクリル酸アルキル共重合体、水素添加大豆リン脂質、ヒアルロン酸ナトリウム（2）、トリ（カプリル･カプリン酸）グリセリル、水酸化カリウム、フィトステロール、加水分解シルク液、香料、天然ビタミンE、エクトイン、シアノコバラミン、L-アスコルビン酸　２-グルコシド、アスタキサンチン液、酵母エキス（1）、γ-グルタミン酸ポリペプチド、パラオキシ安息香酸メチル</v>
      </c>
      <c r="AE1067" s="573" t="str">
        <f t="shared" ref="AE1067:AG1071" si="331">AE210</f>
        <v>НЕ РЕГИСТРИРОВАЛИ</v>
      </c>
      <c r="AF1067" s="489" t="str">
        <f t="shared" si="331"/>
        <v>C’BON Cosmetics</v>
      </c>
      <c r="AG1067" s="498" t="str">
        <f t="shared" si="331"/>
        <v>C'BON COSMETICS Co.,Ltd</v>
      </c>
    </row>
    <row r="1068" spans="1:33" s="292" customFormat="1" ht="20.100000000000001" hidden="1" customHeight="1" thickBot="1">
      <c r="A1068" s="290"/>
      <c r="B1068" s="638"/>
      <c r="C1068" s="289">
        <f t="shared" si="324"/>
        <v>0</v>
      </c>
      <c r="D1068" s="289"/>
      <c r="E1068" s="290" t="s">
        <v>2133</v>
      </c>
      <c r="F1068" s="290">
        <v>1709</v>
      </c>
      <c r="G1068" s="305"/>
      <c r="H1068" s="259" t="s">
        <v>5099</v>
      </c>
      <c r="I1068" s="259" t="s">
        <v>4672</v>
      </c>
      <c r="J1068" s="259" t="s">
        <v>4672</v>
      </c>
      <c r="K1068" s="259" t="s">
        <v>558</v>
      </c>
      <c r="L1068" s="525"/>
      <c r="M1068" s="305"/>
      <c r="N1068" s="305"/>
      <c r="O1068" s="386"/>
      <c r="P1068" s="297">
        <f t="shared" si="325"/>
        <v>10938</v>
      </c>
      <c r="Q1068" s="520">
        <f t="shared" si="319"/>
        <v>0</v>
      </c>
      <c r="R1068" s="298">
        <v>0</v>
      </c>
      <c r="S1068" s="388">
        <f t="shared" si="326"/>
        <v>0</v>
      </c>
      <c r="T1068" s="388">
        <f t="shared" si="327"/>
        <v>0</v>
      </c>
      <c r="U1068" s="389" t="e">
        <f t="shared" si="328"/>
        <v>#DIV/0!</v>
      </c>
      <c r="V1068" s="299"/>
      <c r="W1068" s="299"/>
      <c r="X1068" s="299"/>
      <c r="Y1068" s="299"/>
      <c r="Z1068" s="299"/>
      <c r="AA1068" s="299"/>
      <c r="AB1068" s="413">
        <f t="shared" si="329"/>
        <v>0</v>
      </c>
      <c r="AC1068" s="523">
        <f t="shared" si="323"/>
        <v>0</v>
      </c>
      <c r="AD1068" s="499" t="str">
        <f t="shared" si="330"/>
        <v>ナイアシンアミド＊、精製水、1,3-ブチレングリコール、1,2-ペンタンジオール、トリ（カプリル･カプリン酸）グリセリル、スクワラン、濃グリセリン、ポリオキシブチレンポリオキシエチレンポリオキシプロピレングリセリルエーテル（3B.O.）（8E.O.）（5P.O.）、ジプロピレングリコール、ポリアクリル酸アミド、トリメチルグリシン、ポリエチレングリコール1500、軽質流動イソパラフィン、イソステアリン酸イソプロピル、ポリオキシエチレン硬化ヒマシ油、ポリオキシエチレンラウリルエーテル、水素添加大豆リン脂質、アクリル酸･メタクリル酸アルキル共重合体、エデト酸三ナトリウム、L-アルギニン、香料、ヒアルロン酸ナトリウム（2）、コレステロール、ヒアルロン酸ヒドロキシプロピルトリモニウム、フィトステロール、加水分解シルク液、天然ビタミンE、イノシット、テトラ2-ヘキシルデカン酸アスコルビル、アスタキサンチン液、サンゴ草抽出液、酵母エキス（1）、L-エルゴチオネイン液、パラオキシ安息香酸メチル</v>
      </c>
      <c r="AE1068" s="573" t="str">
        <f t="shared" si="331"/>
        <v>НЕ РЕГИСТРИРОВАЛИ</v>
      </c>
      <c r="AF1068" s="489" t="str">
        <f t="shared" si="331"/>
        <v>C’BON Cosmetics</v>
      </c>
      <c r="AG1068" s="498" t="str">
        <f t="shared" si="331"/>
        <v>C'BON COSMETICS Co.,Ltd</v>
      </c>
    </row>
    <row r="1069" spans="1:33" s="292" customFormat="1" ht="20.100000000000001" hidden="1" customHeight="1" thickBot="1">
      <c r="A1069" s="290"/>
      <c r="B1069" s="638"/>
      <c r="C1069" s="289">
        <f t="shared" si="324"/>
        <v>0</v>
      </c>
      <c r="D1069" s="289"/>
      <c r="E1069" s="290" t="s">
        <v>2133</v>
      </c>
      <c r="F1069" s="290">
        <v>1710</v>
      </c>
      <c r="G1069" s="305"/>
      <c r="H1069" s="259" t="s">
        <v>5101</v>
      </c>
      <c r="I1069" s="259" t="s">
        <v>4672</v>
      </c>
      <c r="J1069" s="259" t="s">
        <v>4672</v>
      </c>
      <c r="K1069" s="259" t="s">
        <v>753</v>
      </c>
      <c r="L1069" s="525"/>
      <c r="M1069" s="305"/>
      <c r="N1069" s="305"/>
      <c r="O1069" s="386"/>
      <c r="P1069" s="297">
        <f t="shared" si="325"/>
        <v>17500</v>
      </c>
      <c r="Q1069" s="520">
        <f t="shared" si="319"/>
        <v>0</v>
      </c>
      <c r="R1069" s="298">
        <v>0</v>
      </c>
      <c r="S1069" s="388">
        <f t="shared" si="326"/>
        <v>0</v>
      </c>
      <c r="T1069" s="388">
        <f t="shared" si="327"/>
        <v>0</v>
      </c>
      <c r="U1069" s="389" t="e">
        <f t="shared" si="328"/>
        <v>#DIV/0!</v>
      </c>
      <c r="V1069" s="299"/>
      <c r="W1069" s="299"/>
      <c r="X1069" s="299"/>
      <c r="Y1069" s="299"/>
      <c r="Z1069" s="299"/>
      <c r="AA1069" s="299"/>
      <c r="AB1069" s="413">
        <f t="shared" si="329"/>
        <v>0</v>
      </c>
      <c r="AC1069" s="523">
        <f t="shared" si="323"/>
        <v>0</v>
      </c>
      <c r="AD1069" s="499" t="str">
        <f t="shared" si="330"/>
        <v>ナイアシンアミド＊、精製水、スクワラン、イソステアリン酸硬化ヒマシ油、濃グリセリン、ホホバ油、イソステアリン酸フィトステリル、モノミリスチン酸デカグリセリル、1,2-ペンタンジオール、親油型モノステアリン酸グリセリル、ステアリン酸、セトステアリルアルコール、パルミチン酸セチル、ベヘニルアルコール、ポリアクリル酸アミド、コメヌカロウ、コレステロール、メチルポリシロキサン、軽質流動イソパラフィン、1,3-ブチレングリコール、ジラウロイルグルタミン酸リシンナトリウム液、ポリオキシエチレン硬化ヒマシ油、ポリオキシエチレンラウリルエーテル、香料、水素添加大豆リン脂質、トリ（カプリル･カプリン酸）グリセリル、フィトステロール、加水分解シルク液、天然ビタミンE、テトラ2-ヘキシルデカン酸アスコルビル、フェルラ酸、ルチングルコシド、ポリメタクリロイルオキシエチルホスホリルコリン液、アスタキサンチン液、酵母エキス（1）、パラオキシ安息香酸メチル</v>
      </c>
      <c r="AE1069" s="489" t="str">
        <f t="shared" si="331"/>
        <v>НЕ РЕГИСТРИРОВАЛИ</v>
      </c>
      <c r="AF1069" s="489" t="str">
        <f t="shared" si="331"/>
        <v>C’BON Cosmetics</v>
      </c>
      <c r="AG1069" s="489" t="str">
        <f t="shared" si="331"/>
        <v>C'BON COSMETICS Co.,Ltd</v>
      </c>
    </row>
    <row r="1070" spans="1:33" s="292" customFormat="1" ht="20.100000000000001" hidden="1" customHeight="1" thickBot="1">
      <c r="A1070" s="290"/>
      <c r="B1070" s="638"/>
      <c r="C1070" s="289">
        <f t="shared" si="324"/>
        <v>0</v>
      </c>
      <c r="D1070" s="289"/>
      <c r="E1070" s="290" t="s">
        <v>2133</v>
      </c>
      <c r="F1070" s="290">
        <v>1354</v>
      </c>
      <c r="G1070" s="305"/>
      <c r="H1070" s="259" t="s">
        <v>5103</v>
      </c>
      <c r="I1070" s="259" t="s">
        <v>4672</v>
      </c>
      <c r="J1070" s="259" t="s">
        <v>4672</v>
      </c>
      <c r="K1070" s="259" t="s">
        <v>745</v>
      </c>
      <c r="L1070" s="525"/>
      <c r="M1070" s="305"/>
      <c r="N1070" s="305"/>
      <c r="O1070" s="386"/>
      <c r="P1070" s="297">
        <f t="shared" si="325"/>
        <v>6188</v>
      </c>
      <c r="Q1070" s="520">
        <f t="shared" si="319"/>
        <v>0</v>
      </c>
      <c r="R1070" s="298">
        <v>0</v>
      </c>
      <c r="S1070" s="388">
        <f t="shared" si="326"/>
        <v>0</v>
      </c>
      <c r="T1070" s="388">
        <f t="shared" si="327"/>
        <v>0</v>
      </c>
      <c r="U1070" s="389" t="e">
        <f t="shared" si="328"/>
        <v>#DIV/0!</v>
      </c>
      <c r="V1070" s="299"/>
      <c r="W1070" s="299"/>
      <c r="X1070" s="299"/>
      <c r="Y1070" s="299"/>
      <c r="Z1070" s="299"/>
      <c r="AA1070" s="299"/>
      <c r="AB1070" s="413">
        <f t="shared" si="329"/>
        <v>0</v>
      </c>
      <c r="AC1070" s="523">
        <f t="shared" si="323"/>
        <v>0</v>
      </c>
      <c r="AD1070" s="499" t="str">
        <f t="shared" si="330"/>
        <v>水、BG、イソステアリン酸水添ヒマシ油、グリセリン、スクワラン、イソステアリン酸フィトステリル、ベヘニルアルコール、ホホバ種子油、ステアリン酸ポリグリセリル-10、PEG-400、ケイ酸（Al/Mg）、パルミチン酸セチル、ステアリン酸グリセリル、ポリアクリルアミド、水添ポリイソブテン、パルミチン酸エチルヘキシル、ラウレス-7、EDTA-2Na、トリヒドロキシステアリン、パルミチン酸レチノール、コーン油、アルニカ花エキス、加水分解酵母、ボタンエキス、ヒアルロン酸Na、アセチルヘキサペプチド-8、トコフェロール、メチルパラベン</v>
      </c>
      <c r="AE1070" s="489" t="str">
        <f t="shared" si="331"/>
        <v>НЕ РЕГИСТРИРОВАЛИ</v>
      </c>
      <c r="AF1070" s="489" t="str">
        <f t="shared" si="331"/>
        <v>C’BON Cosmetics</v>
      </c>
      <c r="AG1070" s="489" t="str">
        <f t="shared" si="331"/>
        <v>C'BON COSMETICS Co.,Ltd</v>
      </c>
    </row>
    <row r="1071" spans="1:33" s="292" customFormat="1" ht="20.100000000000001" hidden="1" customHeight="1" thickBot="1">
      <c r="A1071" s="290"/>
      <c r="B1071" s="638"/>
      <c r="C1071" s="289">
        <f t="shared" si="324"/>
        <v>0</v>
      </c>
      <c r="D1071" s="289"/>
      <c r="E1071" s="290" t="s">
        <v>2133</v>
      </c>
      <c r="F1071" s="290">
        <v>1355</v>
      </c>
      <c r="G1071" s="305"/>
      <c r="H1071" s="259" t="s">
        <v>5105</v>
      </c>
      <c r="I1071" s="259" t="s">
        <v>4672</v>
      </c>
      <c r="J1071" s="259" t="s">
        <v>4672</v>
      </c>
      <c r="K1071" s="259" t="s">
        <v>558</v>
      </c>
      <c r="L1071" s="525"/>
      <c r="M1071" s="305"/>
      <c r="N1071" s="305"/>
      <c r="O1071" s="386"/>
      <c r="P1071" s="297">
        <f t="shared" si="325"/>
        <v>7425</v>
      </c>
      <c r="Q1071" s="520">
        <f t="shared" si="319"/>
        <v>0</v>
      </c>
      <c r="R1071" s="298">
        <v>0</v>
      </c>
      <c r="S1071" s="388">
        <f t="shared" si="326"/>
        <v>0</v>
      </c>
      <c r="T1071" s="388">
        <f t="shared" si="327"/>
        <v>0</v>
      </c>
      <c r="U1071" s="389" t="e">
        <f t="shared" si="328"/>
        <v>#DIV/0!</v>
      </c>
      <c r="V1071" s="299"/>
      <c r="W1071" s="299"/>
      <c r="X1071" s="299"/>
      <c r="Y1071" s="299"/>
      <c r="Z1071" s="299"/>
      <c r="AA1071" s="299"/>
      <c r="AB1071" s="413">
        <f t="shared" si="329"/>
        <v>0</v>
      </c>
      <c r="AC1071" s="523">
        <f t="shared" si="323"/>
        <v>0</v>
      </c>
      <c r="AD1071" s="499" t="str">
        <f t="shared" si="330"/>
        <v>水、ジメチコン、（ジメチコン/ビニルジメチコン）クロスポリマー、BG、DPG、セチルPEG/PPG-10/1ジメチコン、（ジメチコン/（PEG-10/15））クロスポリマー、ビス（PEG/PPG-14/14）ジメチコン、スクワラン、ラベンダー油、イノシトール、ベタイン、マカデミアナッツ脂肪酸フィトステリル、オレンジ果皮油、パルミチン酸エチルヘキシル、シロキクラゲ多糖体、トリヒドロキシステアリン、加水分解酵母、ヒアルロン酸Na</v>
      </c>
      <c r="AE1071" s="489" t="str">
        <f t="shared" si="331"/>
        <v>НЕ РЕГИСТРИРОВАЛИ</v>
      </c>
      <c r="AF1071" s="489" t="str">
        <f t="shared" si="331"/>
        <v>C’BON Cosmetics</v>
      </c>
      <c r="AG1071" s="489" t="str">
        <f t="shared" si="331"/>
        <v>C'BON COSMETICS Co.,Ltd</v>
      </c>
    </row>
    <row r="1072" spans="1:33" s="292" customFormat="1" ht="20.100000000000001" hidden="1" customHeight="1" thickBot="1">
      <c r="A1072" s="290"/>
      <c r="B1072" s="638"/>
      <c r="C1072" s="289">
        <f>C233</f>
        <v>4560401460491</v>
      </c>
      <c r="D1072" s="289"/>
      <c r="E1072" s="290" t="s">
        <v>3286</v>
      </c>
      <c r="F1072" s="290" t="s">
        <v>2171</v>
      </c>
      <c r="G1072" s="305"/>
      <c r="H1072" s="613" t="s">
        <v>6105</v>
      </c>
      <c r="I1072" s="613" t="s">
        <v>574</v>
      </c>
      <c r="J1072" s="614" t="s">
        <v>575</v>
      </c>
      <c r="K1072" s="525" t="s">
        <v>27</v>
      </c>
      <c r="L1072" s="525"/>
      <c r="M1072" s="296">
        <v>144</v>
      </c>
      <c r="N1072" s="296">
        <v>144</v>
      </c>
      <c r="O1072" s="386"/>
      <c r="P1072" s="297">
        <v>1350</v>
      </c>
      <c r="Q1072" s="520">
        <f t="shared" si="319"/>
        <v>0</v>
      </c>
      <c r="R1072" s="298">
        <v>0</v>
      </c>
      <c r="S1072" s="388">
        <f t="shared" si="320"/>
        <v>0</v>
      </c>
      <c r="T1072" s="388">
        <f t="shared" si="321"/>
        <v>0</v>
      </c>
      <c r="U1072" s="389" t="e">
        <f t="shared" si="322"/>
        <v>#DIV/0!</v>
      </c>
      <c r="V1072" s="299">
        <v>4.5999999999999999E-2</v>
      </c>
      <c r="W1072" s="299">
        <v>15.023999999999999</v>
      </c>
      <c r="X1072" s="299">
        <f>O1072/M1072</f>
        <v>0</v>
      </c>
      <c r="Y1072" s="299">
        <f>V1072*X1072</f>
        <v>0</v>
      </c>
      <c r="Z1072" s="299">
        <f>W1072*X1072</f>
        <v>0</v>
      </c>
      <c r="AA1072" s="299"/>
      <c r="AB1072" s="413">
        <f>AB233</f>
        <v>8.7999999999999995E-2</v>
      </c>
      <c r="AC1072" s="523">
        <f t="shared" si="323"/>
        <v>0</v>
      </c>
      <c r="AD1072" s="499" t="s">
        <v>6106</v>
      </c>
      <c r="AE1072" s="489" t="s">
        <v>4436</v>
      </c>
      <c r="AF1072" s="489" t="s">
        <v>570</v>
      </c>
      <c r="AG1072" s="489" t="s">
        <v>571</v>
      </c>
    </row>
    <row r="1073" spans="1:33" s="292" customFormat="1" ht="20.100000000000001" hidden="1" customHeight="1" thickBot="1">
      <c r="A1073" s="290"/>
      <c r="B1073" s="638"/>
      <c r="C1073" s="289"/>
      <c r="D1073" s="289"/>
      <c r="E1073" s="290" t="s">
        <v>3286</v>
      </c>
      <c r="F1073" s="290" t="s">
        <v>2172</v>
      </c>
      <c r="G1073" s="305"/>
      <c r="H1073" s="613" t="s">
        <v>6107</v>
      </c>
      <c r="I1073" s="613" t="s">
        <v>595</v>
      </c>
      <c r="J1073" s="614" t="s">
        <v>596</v>
      </c>
      <c r="K1073" s="525" t="s">
        <v>243</v>
      </c>
      <c r="L1073" s="525"/>
      <c r="M1073" s="296">
        <v>48</v>
      </c>
      <c r="N1073" s="296">
        <v>48</v>
      </c>
      <c r="O1073" s="386"/>
      <c r="P1073" s="297">
        <v>400</v>
      </c>
      <c r="Q1073" s="520">
        <f t="shared" si="319"/>
        <v>0</v>
      </c>
      <c r="R1073" s="298">
        <v>0</v>
      </c>
      <c r="S1073" s="388">
        <f t="shared" si="320"/>
        <v>0</v>
      </c>
      <c r="T1073" s="388">
        <f t="shared" si="321"/>
        <v>0</v>
      </c>
      <c r="U1073" s="389" t="e">
        <f>T1073/Q1073</f>
        <v>#DIV/0!</v>
      </c>
      <c r="V1073" s="299">
        <v>4.1000000000000002E-2</v>
      </c>
      <c r="W1073" s="299">
        <v>10.8</v>
      </c>
      <c r="X1073" s="299">
        <f>O1073/M1073</f>
        <v>0</v>
      </c>
      <c r="Y1073" s="299">
        <f>V1073*X1073</f>
        <v>0</v>
      </c>
      <c r="Z1073" s="299">
        <f>W1073*X1073</f>
        <v>0</v>
      </c>
      <c r="AA1073" s="299"/>
      <c r="AB1073" s="413">
        <v>0.20300000000000001</v>
      </c>
      <c r="AC1073" s="523">
        <f t="shared" si="323"/>
        <v>0</v>
      </c>
      <c r="AD1073" s="499" t="str">
        <f>AD242</f>
        <v>水	ＤＰＧ	グリセリン	ジグリセリン	ＢＧ	加水分解シルク	スクワラン	ホホバ種子油	ソルビトール	ベタイン	加水分解コラーゲン	プラセンタエキス	レシチン	アルブチン	リノール酸	リノレン酸	酢酸トコフェロール	パルミチン酸アスコルビル	グルタチオン	リン酸アスコルビルＭｇ	水添レシチン	コレステロール	セラミド３	加水分解酵母エキス	水溶性プロテオグリカン	ローヤルゼリーエキス	水溶性コラーゲン	温泉水	ＰＥＧ－６０水添ヒマシ油	"イソステアリン酸
ポリグリセリル－６"	キサンタンガム	アニス酸	クエン酸	クエン酸Ｎａ	ダマスクバラ花油	ニオイテンジクアオイ油	パルマローザ油	ラベンダー油	グレープフルーツ果皮油	ローズマリー油</v>
      </c>
      <c r="AE1073" s="489" t="s">
        <v>4436</v>
      </c>
      <c r="AF1073" s="489" t="s">
        <v>570</v>
      </c>
      <c r="AG1073" s="489" t="s">
        <v>571</v>
      </c>
    </row>
    <row r="1074" spans="1:33" s="292" customFormat="1" ht="20.100000000000001" hidden="1" customHeight="1" thickBot="1">
      <c r="A1074" s="290"/>
      <c r="B1074" s="638"/>
      <c r="C1074" s="289"/>
      <c r="D1074" s="289"/>
      <c r="E1074" s="290" t="s">
        <v>3286</v>
      </c>
      <c r="F1074" s="290" t="s">
        <v>2173</v>
      </c>
      <c r="G1074" s="305"/>
      <c r="H1074" s="613" t="s">
        <v>6108</v>
      </c>
      <c r="I1074" s="613" t="s">
        <v>592</v>
      </c>
      <c r="J1074" s="614" t="s">
        <v>593</v>
      </c>
      <c r="K1074" s="525" t="s">
        <v>27</v>
      </c>
      <c r="L1074" s="525"/>
      <c r="M1074" s="296">
        <v>48</v>
      </c>
      <c r="N1074" s="296">
        <v>48</v>
      </c>
      <c r="O1074" s="386"/>
      <c r="P1074" s="297">
        <f>P241</f>
        <v>400</v>
      </c>
      <c r="Q1074" s="520">
        <f t="shared" si="319"/>
        <v>0</v>
      </c>
      <c r="R1074" s="298">
        <v>0</v>
      </c>
      <c r="S1074" s="388">
        <f t="shared" si="320"/>
        <v>0</v>
      </c>
      <c r="T1074" s="388">
        <f t="shared" si="321"/>
        <v>0</v>
      </c>
      <c r="U1074" s="389" t="e">
        <f>T1074/Q1074</f>
        <v>#DIV/0!</v>
      </c>
      <c r="V1074" s="299">
        <v>4.1000000000000002E-2</v>
      </c>
      <c r="W1074" s="299">
        <v>10.8</v>
      </c>
      <c r="X1074" s="299">
        <f>O1074/M1074</f>
        <v>0</v>
      </c>
      <c r="Y1074" s="299">
        <f>V1074*X1074</f>
        <v>0</v>
      </c>
      <c r="Z1074" s="299">
        <f>W1074*X1074</f>
        <v>0</v>
      </c>
      <c r="AA1074" s="299"/>
      <c r="AB1074" s="413">
        <v>0.20300000000000001</v>
      </c>
      <c r="AC1074" s="523">
        <f t="shared" si="323"/>
        <v>0</v>
      </c>
      <c r="AD1074" s="499" t="s">
        <v>6109</v>
      </c>
      <c r="AE1074" s="489" t="s">
        <v>4436</v>
      </c>
      <c r="AF1074" s="489" t="s">
        <v>570</v>
      </c>
      <c r="AG1074" s="489" t="s">
        <v>571</v>
      </c>
    </row>
    <row r="1075" spans="1:33" s="292" customFormat="1" ht="48" hidden="1" customHeight="1" thickBot="1">
      <c r="A1075" s="290"/>
      <c r="B1075" s="638"/>
      <c r="C1075" s="289"/>
      <c r="D1075" s="289"/>
      <c r="E1075" s="290" t="s">
        <v>3346</v>
      </c>
      <c r="F1075" s="290" t="s">
        <v>615</v>
      </c>
      <c r="G1075" s="305"/>
      <c r="H1075" s="613" t="s">
        <v>4714</v>
      </c>
      <c r="I1075" s="613" t="s">
        <v>616</v>
      </c>
      <c r="J1075" s="614" t="s">
        <v>2174</v>
      </c>
      <c r="K1075" s="620" t="s">
        <v>2175</v>
      </c>
      <c r="L1075" s="525"/>
      <c r="M1075" s="305"/>
      <c r="N1075" s="305"/>
      <c r="O1075" s="386"/>
      <c r="P1075" s="297">
        <v>3700</v>
      </c>
      <c r="Q1075" s="520">
        <f t="shared" si="319"/>
        <v>0</v>
      </c>
      <c r="R1075" s="298">
        <v>0</v>
      </c>
      <c r="S1075" s="388">
        <f t="shared" si="320"/>
        <v>0</v>
      </c>
      <c r="T1075" s="388">
        <f t="shared" si="321"/>
        <v>0</v>
      </c>
      <c r="U1075" s="389" t="e">
        <f>T1075/Q1075</f>
        <v>#DIV/0!</v>
      </c>
      <c r="V1075" s="299"/>
      <c r="W1075" s="299"/>
      <c r="X1075" s="299"/>
      <c r="Y1075" s="299"/>
      <c r="Z1075" s="299"/>
      <c r="AA1075" s="299"/>
      <c r="AB1075" s="413">
        <v>1.2999999999999999E-2</v>
      </c>
      <c r="AC1075" s="523">
        <f>ROUND(O1075*AB1075,3)</f>
        <v>0</v>
      </c>
      <c r="AD1075" s="499" t="s">
        <v>6110</v>
      </c>
      <c r="AE1075" s="489" t="s">
        <v>619</v>
      </c>
      <c r="AF1075" s="489"/>
      <c r="AG1075" s="489" t="s">
        <v>620</v>
      </c>
    </row>
    <row r="1076" spans="1:33" s="292" customFormat="1" ht="70.5" hidden="1" customHeight="1" thickBot="1">
      <c r="A1076" s="290"/>
      <c r="B1076" s="638"/>
      <c r="C1076" s="289">
        <v>4560401461573</v>
      </c>
      <c r="D1076" s="289"/>
      <c r="E1076" s="290" t="s">
        <v>3347</v>
      </c>
      <c r="F1076" s="290"/>
      <c r="G1076" s="305"/>
      <c r="H1076" s="613" t="s">
        <v>3348</v>
      </c>
      <c r="I1076" s="613" t="s">
        <v>3365</v>
      </c>
      <c r="J1076" s="614" t="s">
        <v>3366</v>
      </c>
      <c r="K1076" s="620" t="s">
        <v>1057</v>
      </c>
      <c r="L1076" s="525"/>
      <c r="M1076" s="305"/>
      <c r="N1076" s="305"/>
      <c r="O1076" s="386"/>
      <c r="P1076" s="297">
        <f t="shared" ref="P1076:P1120" si="332">P250</f>
        <v>1066</v>
      </c>
      <c r="Q1076" s="520">
        <f t="shared" si="319"/>
        <v>0</v>
      </c>
      <c r="R1076" s="298">
        <v>0</v>
      </c>
      <c r="S1076" s="388">
        <f t="shared" ref="S1076:S1094" si="333">O1076*R1076</f>
        <v>0</v>
      </c>
      <c r="T1076" s="388">
        <f t="shared" ref="T1076:T1094" si="334">Q1076-S1076</f>
        <v>0</v>
      </c>
      <c r="U1076" s="389" t="e">
        <f t="shared" ref="U1076:U1094" si="335">T1076/Q1076</f>
        <v>#DIV/0!</v>
      </c>
      <c r="V1076" s="299"/>
      <c r="W1076" s="299"/>
      <c r="X1076" s="299"/>
      <c r="Y1076" s="299"/>
      <c r="Z1076" s="299"/>
      <c r="AA1076" s="299"/>
      <c r="AB1076" s="413">
        <f t="shared" ref="AB1076:AB1120" si="336">AB250</f>
        <v>0.74399999999999999</v>
      </c>
      <c r="AC1076" s="523">
        <f t="shared" si="323"/>
        <v>0</v>
      </c>
      <c r="AD1076" s="499" t="str">
        <f t="shared" ref="AD1076:AD1097" si="337">AD250</f>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76" s="489"/>
      <c r="AF1076" s="489"/>
      <c r="AG1076" s="489"/>
    </row>
    <row r="1077" spans="1:33" s="292" customFormat="1" ht="38.25" hidden="1" customHeight="1" thickBot="1">
      <c r="A1077" s="290"/>
      <c r="B1077" s="638"/>
      <c r="C1077" s="289">
        <v>4560401461627</v>
      </c>
      <c r="D1077" s="289"/>
      <c r="E1077" s="290" t="s">
        <v>3347</v>
      </c>
      <c r="F1077" s="290"/>
      <c r="G1077" s="305"/>
      <c r="H1077" s="613" t="s">
        <v>3363</v>
      </c>
      <c r="I1077" s="613" t="s">
        <v>3365</v>
      </c>
      <c r="J1077" s="614" t="s">
        <v>3367</v>
      </c>
      <c r="K1077" s="620" t="s">
        <v>1057</v>
      </c>
      <c r="L1077" s="525"/>
      <c r="M1077" s="305"/>
      <c r="N1077" s="305"/>
      <c r="O1077" s="681"/>
      <c r="P1077" s="297">
        <f t="shared" si="332"/>
        <v>314</v>
      </c>
      <c r="Q1077" s="520">
        <f>O1077*P1077</f>
        <v>0</v>
      </c>
      <c r="R1077" s="298">
        <v>0</v>
      </c>
      <c r="S1077" s="388">
        <f t="shared" si="333"/>
        <v>0</v>
      </c>
      <c r="T1077" s="388">
        <f t="shared" si="334"/>
        <v>0</v>
      </c>
      <c r="U1077" s="389" t="e">
        <f t="shared" si="335"/>
        <v>#DIV/0!</v>
      </c>
      <c r="V1077" s="299"/>
      <c r="W1077" s="299"/>
      <c r="X1077" s="299"/>
      <c r="Y1077" s="299"/>
      <c r="Z1077" s="299"/>
      <c r="AA1077" s="299"/>
      <c r="AB1077" s="300">
        <f t="shared" si="336"/>
        <v>0.16400000000000001</v>
      </c>
      <c r="AC1077" s="523">
        <f t="shared" si="323"/>
        <v>0</v>
      </c>
      <c r="AD1077" s="499"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77" s="489"/>
      <c r="AF1077" s="489" t="s">
        <v>570</v>
      </c>
      <c r="AG1077" s="489" t="s">
        <v>3412</v>
      </c>
    </row>
    <row r="1078" spans="1:33" s="292" customFormat="1" ht="46.5" hidden="1" customHeight="1" thickBot="1">
      <c r="A1078" s="290"/>
      <c r="B1078" s="638"/>
      <c r="C1078" s="289">
        <v>4560401461610</v>
      </c>
      <c r="D1078" s="289"/>
      <c r="E1078" s="290" t="s">
        <v>3347</v>
      </c>
      <c r="F1078" s="290"/>
      <c r="G1078" s="305"/>
      <c r="H1078" s="613" t="s">
        <v>3350</v>
      </c>
      <c r="I1078" s="613" t="s">
        <v>3368</v>
      </c>
      <c r="J1078" s="614" t="s">
        <v>3369</v>
      </c>
      <c r="K1078" s="620" t="s">
        <v>1057</v>
      </c>
      <c r="L1078" s="525"/>
      <c r="M1078" s="305"/>
      <c r="N1078" s="305"/>
      <c r="O1078" s="386"/>
      <c r="P1078" s="297">
        <f t="shared" si="332"/>
        <v>1513</v>
      </c>
      <c r="Q1078" s="520">
        <f t="shared" si="319"/>
        <v>0</v>
      </c>
      <c r="R1078" s="298">
        <v>0</v>
      </c>
      <c r="S1078" s="388">
        <f t="shared" si="333"/>
        <v>0</v>
      </c>
      <c r="T1078" s="388">
        <f t="shared" si="334"/>
        <v>0</v>
      </c>
      <c r="U1078" s="389" t="e">
        <f t="shared" si="335"/>
        <v>#DIV/0!</v>
      </c>
      <c r="V1078" s="299"/>
      <c r="W1078" s="299"/>
      <c r="X1078" s="299"/>
      <c r="Y1078" s="299"/>
      <c r="Z1078" s="299"/>
      <c r="AA1078" s="299"/>
      <c r="AB1078" s="413">
        <f t="shared" si="336"/>
        <v>0.627</v>
      </c>
      <c r="AC1078" s="523">
        <f t="shared" si="323"/>
        <v>0</v>
      </c>
      <c r="AD1078" s="499" t="str">
        <f t="shared" si="337"/>
        <v>水,ＤＰＧ,グリセリン,ナイアシンアミド,ガラクトミセス培養液,パルミチン酸アスコルビルリン酸３Ｎａ,リン酸アスコルビルＭｇ,アスコルビン酸,３－Ｏ－エチルアスコルビン酸,アスコルビルグルコシド,テトラヘキシルデカン酸アスコルビル,グリチルリチン酸２Ｋ,アルギニン,アスパラギン酸,グリシン,アラニン,セリン,バリン,プロリン,トレオニン,イソロイシン,ヒスチジン,フェニルアラニン,パルミチン酸レチノール,ピーナッツ油,トコフェロール,バクチオール,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水酸化Ｋ,ラベンダー油,レモン果皮油,ニオイテンジクアオイ油,ライム油,レモングラス油,エンピツビャクシン油,ローズマリー葉油,ニオイヒバ葉油</v>
      </c>
      <c r="AE1078" s="489"/>
      <c r="AF1078" s="489"/>
      <c r="AG1078" s="489"/>
    </row>
    <row r="1079" spans="1:33" s="292" customFormat="1" ht="19.5" hidden="1" customHeight="1" thickBot="1">
      <c r="A1079" s="290"/>
      <c r="B1079" s="638"/>
      <c r="C1079" s="289">
        <v>4560401461665</v>
      </c>
      <c r="D1079" s="289"/>
      <c r="E1079" s="290" t="s">
        <v>3347</v>
      </c>
      <c r="F1079" s="290"/>
      <c r="G1079" s="305"/>
      <c r="H1079" s="613" t="s">
        <v>3351</v>
      </c>
      <c r="I1079" s="613" t="s">
        <v>3370</v>
      </c>
      <c r="J1079" s="614" t="s">
        <v>3856</v>
      </c>
      <c r="K1079" s="620" t="s">
        <v>1057</v>
      </c>
      <c r="L1079" s="525"/>
      <c r="M1079" s="305"/>
      <c r="N1079" s="305"/>
      <c r="O1079" s="681"/>
      <c r="P1079" s="297">
        <f t="shared" si="332"/>
        <v>428</v>
      </c>
      <c r="Q1079" s="520">
        <f t="shared" si="319"/>
        <v>0</v>
      </c>
      <c r="R1079" s="298">
        <v>0</v>
      </c>
      <c r="S1079" s="388">
        <f t="shared" si="333"/>
        <v>0</v>
      </c>
      <c r="T1079" s="388">
        <f t="shared" si="334"/>
        <v>0</v>
      </c>
      <c r="U1079" s="389" t="e">
        <f t="shared" si="335"/>
        <v>#DIV/0!</v>
      </c>
      <c r="V1079" s="299"/>
      <c r="W1079" s="299"/>
      <c r="X1079" s="299"/>
      <c r="Y1079" s="299"/>
      <c r="Z1079" s="299"/>
      <c r="AA1079" s="299"/>
      <c r="AB1079" s="300">
        <f t="shared" si="336"/>
        <v>0.14599999999999999</v>
      </c>
      <c r="AC1079" s="523">
        <f t="shared" si="323"/>
        <v>0</v>
      </c>
      <c r="AD1079" s="499" t="str">
        <f t="shared" si="337"/>
        <v>水,ＤＰＧ,グリセリン,ナイアシンアミド,ガラクトミセス培養液,パルミチン酸アスコルビルリン酸３Ｎａ,リン酸アスコルビルＭｇ,アスコルビン酸,３－Ｏ－エチルアスコルビン酸,アスコルビルグルコシド,テトラヘキシルデカン酸アスコルビル,グリチルリチン酸２Ｋ,アルギニン,アスパラギン酸,グリシン,アラニン,セリン,バリン,プロリン,トレオニン,イソロイシン,ヒスチジン,フェニルアラニン,パルミチン酸レチノール,ピーナッツ油,トコフェロール,バクチオール,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水酸化Ｋ,ラベンダー油,レモン果皮油,ニオイテンジクアオイ油,ライム油,レモングラス油,エンピツビャクシン油,ローズマリー葉油,ニオイヒバ葉油</v>
      </c>
      <c r="AE1079" s="489"/>
      <c r="AF1079" s="489" t="s">
        <v>570</v>
      </c>
      <c r="AG1079" s="489" t="s">
        <v>3412</v>
      </c>
    </row>
    <row r="1080" spans="1:33" s="292" customFormat="1" ht="25.5" hidden="1" customHeight="1" thickBot="1">
      <c r="A1080" s="290"/>
      <c r="B1080" s="638"/>
      <c r="C1080" s="289">
        <v>4560401461580</v>
      </c>
      <c r="D1080" s="289"/>
      <c r="E1080" s="290" t="s">
        <v>3347</v>
      </c>
      <c r="F1080" s="290"/>
      <c r="G1080" s="305"/>
      <c r="H1080" s="613" t="s">
        <v>3352</v>
      </c>
      <c r="I1080" s="613" t="s">
        <v>3371</v>
      </c>
      <c r="J1080" s="614" t="s">
        <v>3372</v>
      </c>
      <c r="K1080" s="620" t="s">
        <v>1057</v>
      </c>
      <c r="L1080" s="525"/>
      <c r="M1080" s="305"/>
      <c r="N1080" s="305"/>
      <c r="O1080" s="386"/>
      <c r="P1080" s="297">
        <f t="shared" si="332"/>
        <v>1134</v>
      </c>
      <c r="Q1080" s="520">
        <f t="shared" si="319"/>
        <v>0</v>
      </c>
      <c r="R1080" s="298">
        <v>0</v>
      </c>
      <c r="S1080" s="388">
        <f t="shared" si="333"/>
        <v>0</v>
      </c>
      <c r="T1080" s="388">
        <f t="shared" si="334"/>
        <v>0</v>
      </c>
      <c r="U1080" s="389" t="e">
        <f t="shared" si="335"/>
        <v>#DIV/0!</v>
      </c>
      <c r="V1080" s="299"/>
      <c r="W1080" s="299"/>
      <c r="X1080" s="299"/>
      <c r="Y1080" s="299"/>
      <c r="Z1080" s="299"/>
      <c r="AA1080" s="299"/>
      <c r="AB1080" s="413">
        <f t="shared" si="336"/>
        <v>0.74399999999999999</v>
      </c>
      <c r="AC1080" s="523">
        <f t="shared" si="323"/>
        <v>0</v>
      </c>
      <c r="AD1080" s="499" t="str">
        <f t="shared" si="337"/>
        <v>水,ＤＰＧ,グリセリン,ナイアシンアミド,ガラクトミセス培養液,セラミドＥＯＰ,セラミドＮＧ,セラミドＮＰ,セラミドＡＧ,セラミドＡＰ,グルコシルセラミド,ツボクサエキス,グリチルリチン酸２Ｋ,オウゴン根エキス,イタドリ根エキス,カンゾウ根エキス,チャ葉エキス,ローズマリー葉エキス,カミツレ花エキス,ジラウロイルグルタミン酸リシンＮａ,α－グルカン,ヒアルロン酸Ｎａ,パルミチン酸アスコルビルリン酸３Ｎａ,リン酸アスコルビルＭｇ,水溶性プロテオグリカン,ベタイン,ＰＣＡ－Ｎａ,乳酸Ｎａ,アルギニン,アスパラギン酸,ＰＣＡ,グリシン,アラニン,セリン,バリン,プロリン,トレオニン,イソロイシン,ヒスチジン,フェニルアラニン,カプロイルプロリンＮａ,ココイルアルギニンエチルＰＣＡ,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0" s="489"/>
      <c r="AF1080" s="489"/>
      <c r="AG1080" s="489"/>
    </row>
    <row r="1081" spans="1:33" s="292" customFormat="1" ht="19.5" hidden="1" customHeight="1" thickBot="1">
      <c r="A1081" s="290"/>
      <c r="B1081" s="638"/>
      <c r="C1081" s="289">
        <v>4560401461634</v>
      </c>
      <c r="D1081" s="289"/>
      <c r="E1081" s="290" t="s">
        <v>3347</v>
      </c>
      <c r="F1081" s="290"/>
      <c r="G1081" s="305"/>
      <c r="H1081" s="613" t="s">
        <v>3353</v>
      </c>
      <c r="I1081" s="613" t="s">
        <v>3371</v>
      </c>
      <c r="J1081" s="614" t="s">
        <v>3373</v>
      </c>
      <c r="K1081" s="620" t="s">
        <v>1057</v>
      </c>
      <c r="L1081" s="525"/>
      <c r="M1081" s="305"/>
      <c r="N1081" s="305"/>
      <c r="O1081" s="681"/>
      <c r="P1081" s="297">
        <f t="shared" si="332"/>
        <v>335</v>
      </c>
      <c r="Q1081" s="520">
        <f t="shared" si="319"/>
        <v>0</v>
      </c>
      <c r="R1081" s="298">
        <v>0</v>
      </c>
      <c r="S1081" s="388">
        <f t="shared" si="333"/>
        <v>0</v>
      </c>
      <c r="T1081" s="388">
        <f t="shared" si="334"/>
        <v>0</v>
      </c>
      <c r="U1081" s="389" t="e">
        <f t="shared" si="335"/>
        <v>#DIV/0!</v>
      </c>
      <c r="V1081" s="299"/>
      <c r="W1081" s="299"/>
      <c r="X1081" s="299"/>
      <c r="Y1081" s="299"/>
      <c r="Z1081" s="299"/>
      <c r="AA1081" s="299"/>
      <c r="AB1081" s="300">
        <f t="shared" si="336"/>
        <v>0.16400000000000001</v>
      </c>
      <c r="AC1081" s="523">
        <f t="shared" si="323"/>
        <v>0</v>
      </c>
      <c r="AD1081" s="499" t="str">
        <f t="shared" si="337"/>
        <v>水,ＤＰＧ,グリセリン,ナイアシンアミド,ガラクトミセス培養液,セラミドＥＯＰ,セラミドＮＧ,セラミドＮＰ,セラミドＡＧ,セラミドＡＰ,グルコシルセラミド,ツボクサエキス,グリチルリチン酸２Ｋ,オウゴン根エキス,イタドリ根エキス,カンゾウ根エキス,チャ葉エキス,ローズマリー葉エキス,カミツレ花エキス,ジラウロイルグルタミン酸リシンＮａ,α－グルカン,ヒアルロン酸Ｎａ,パルミチン酸アスコルビルリン酸３Ｎａ,リン酸アスコルビルＭｇ,水溶性プロテオグリカン,ベタイン,ＰＣＡ－Ｎａ,乳酸Ｎａ,アルギニン,アスパラギン酸,ＰＣＡ,グリシン,アラニン,セリン,バリン,プロリン,トレオニン,イソロイシン,ヒスチジン,フェニルアラニン,カプロイルプロリンＮａ,ココイルアルギニンエチルＰＣＡ,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1" s="489"/>
      <c r="AF1081" s="489" t="s">
        <v>570</v>
      </c>
      <c r="AG1081" s="489" t="s">
        <v>3412</v>
      </c>
    </row>
    <row r="1082" spans="1:33" s="292" customFormat="1" ht="26.25" hidden="1" customHeight="1" thickBot="1">
      <c r="A1082" s="290"/>
      <c r="B1082" s="638"/>
      <c r="C1082" s="289">
        <v>4560401461603</v>
      </c>
      <c r="D1082" s="289"/>
      <c r="E1082" s="290" t="s">
        <v>3347</v>
      </c>
      <c r="F1082" s="290"/>
      <c r="G1082" s="305"/>
      <c r="H1082" s="613" t="s">
        <v>3354</v>
      </c>
      <c r="I1082" s="613" t="s">
        <v>3374</v>
      </c>
      <c r="J1082" s="614" t="s">
        <v>3375</v>
      </c>
      <c r="K1082" s="620" t="s">
        <v>1057</v>
      </c>
      <c r="L1082" s="525"/>
      <c r="M1082" s="305"/>
      <c r="N1082" s="305"/>
      <c r="O1082" s="386"/>
      <c r="P1082" s="297">
        <f t="shared" si="332"/>
        <v>1134</v>
      </c>
      <c r="Q1082" s="520">
        <f t="shared" si="319"/>
        <v>0</v>
      </c>
      <c r="R1082" s="298">
        <v>0</v>
      </c>
      <c r="S1082" s="388">
        <f t="shared" si="333"/>
        <v>0</v>
      </c>
      <c r="T1082" s="388">
        <f t="shared" si="334"/>
        <v>0</v>
      </c>
      <c r="U1082" s="389" t="e">
        <f t="shared" si="335"/>
        <v>#DIV/0!</v>
      </c>
      <c r="V1082" s="299"/>
      <c r="W1082" s="299"/>
      <c r="X1082" s="299"/>
      <c r="Y1082" s="299"/>
      <c r="Z1082" s="299"/>
      <c r="AA1082" s="299"/>
      <c r="AB1082" s="413">
        <f t="shared" si="336"/>
        <v>0.74399999999999999</v>
      </c>
      <c r="AC1082" s="523">
        <f t="shared" si="323"/>
        <v>0</v>
      </c>
      <c r="AD1082" s="499"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2" s="489"/>
      <c r="AF1082" s="489"/>
      <c r="AG1082" s="489"/>
    </row>
    <row r="1083" spans="1:33" s="292" customFormat="1" ht="19.5" hidden="1" customHeight="1" thickBot="1">
      <c r="A1083" s="290"/>
      <c r="B1083" s="638"/>
      <c r="C1083" s="289">
        <v>4560401461658</v>
      </c>
      <c r="D1083" s="289"/>
      <c r="E1083" s="290" t="s">
        <v>3347</v>
      </c>
      <c r="F1083" s="290"/>
      <c r="G1083" s="305"/>
      <c r="H1083" s="613" t="s">
        <v>3355</v>
      </c>
      <c r="I1083" s="613" t="s">
        <v>3374</v>
      </c>
      <c r="J1083" s="614" t="s">
        <v>3376</v>
      </c>
      <c r="K1083" s="620" t="s">
        <v>1057</v>
      </c>
      <c r="L1083" s="525"/>
      <c r="M1083" s="305"/>
      <c r="N1083" s="305"/>
      <c r="O1083" s="681"/>
      <c r="P1083" s="297">
        <f t="shared" si="332"/>
        <v>335</v>
      </c>
      <c r="Q1083" s="520">
        <f t="shared" si="319"/>
        <v>0</v>
      </c>
      <c r="R1083" s="298">
        <v>0</v>
      </c>
      <c r="S1083" s="388">
        <f t="shared" si="333"/>
        <v>0</v>
      </c>
      <c r="T1083" s="388">
        <f t="shared" si="334"/>
        <v>0</v>
      </c>
      <c r="U1083" s="389" t="e">
        <f t="shared" si="335"/>
        <v>#DIV/0!</v>
      </c>
      <c r="V1083" s="299"/>
      <c r="W1083" s="299"/>
      <c r="X1083" s="299"/>
      <c r="Y1083" s="299"/>
      <c r="Z1083" s="299"/>
      <c r="AA1083" s="299"/>
      <c r="AB1083" s="300">
        <f t="shared" si="336"/>
        <v>0.16400000000000001</v>
      </c>
      <c r="AC1083" s="523">
        <f t="shared" si="323"/>
        <v>0</v>
      </c>
      <c r="AD1083" s="499"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3" s="489"/>
      <c r="AF1083" s="489" t="s">
        <v>570</v>
      </c>
      <c r="AG1083" s="489" t="s">
        <v>3412</v>
      </c>
    </row>
    <row r="1084" spans="1:33" s="292" customFormat="1" ht="46.5" hidden="1" customHeight="1" thickBot="1">
      <c r="A1084" s="290"/>
      <c r="B1084" s="638"/>
      <c r="C1084" s="289">
        <v>4560401461597</v>
      </c>
      <c r="D1084" s="289"/>
      <c r="E1084" s="290" t="s">
        <v>3347</v>
      </c>
      <c r="F1084" s="290"/>
      <c r="G1084" s="305"/>
      <c r="H1084" s="613" t="s">
        <v>6111</v>
      </c>
      <c r="I1084" s="613" t="s">
        <v>3377</v>
      </c>
      <c r="J1084" s="614" t="s">
        <v>3378</v>
      </c>
      <c r="K1084" s="620" t="s">
        <v>1057</v>
      </c>
      <c r="L1084" s="525"/>
      <c r="M1084" s="305"/>
      <c r="N1084" s="305"/>
      <c r="O1084" s="386"/>
      <c r="P1084" s="297">
        <f t="shared" si="332"/>
        <v>1134</v>
      </c>
      <c r="Q1084" s="520">
        <f t="shared" si="319"/>
        <v>0</v>
      </c>
      <c r="R1084" s="298">
        <v>0</v>
      </c>
      <c r="S1084" s="388">
        <f t="shared" si="333"/>
        <v>0</v>
      </c>
      <c r="T1084" s="388">
        <f t="shared" si="334"/>
        <v>0</v>
      </c>
      <c r="U1084" s="389" t="e">
        <f t="shared" si="335"/>
        <v>#DIV/0!</v>
      </c>
      <c r="V1084" s="299"/>
      <c r="W1084" s="299"/>
      <c r="X1084" s="299"/>
      <c r="Y1084" s="299"/>
      <c r="Z1084" s="299"/>
      <c r="AA1084" s="299"/>
      <c r="AB1084" s="413">
        <f t="shared" si="336"/>
        <v>0.74399999999999999</v>
      </c>
      <c r="AC1084" s="523">
        <f t="shared" si="323"/>
        <v>0</v>
      </c>
      <c r="AD1084" s="499" t="str">
        <f t="shared" si="337"/>
        <v>水,ＤＰＧ,グリセリン,ナイアシンアミド,ガラクトミセス培養液,パルミチン酸アスコルビルリン酸３Ｎａ,リン酸アスコルビルＭｇ,アスコルビン酸,３－Ｏ－エチルアスコルビン酸,アルギニン,アスパラギン酸,グリシン,アラニン,セリン,バリン,プロリン,トレオニン,イソロイシン,ヒスチジン,フェニルアラニン,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4" s="489"/>
      <c r="AF1084" s="489"/>
      <c r="AG1084" s="489"/>
    </row>
    <row r="1085" spans="1:33" s="292" customFormat="1" ht="20.100000000000001" hidden="1" customHeight="1" thickBot="1">
      <c r="A1085" s="290"/>
      <c r="B1085" s="638"/>
      <c r="C1085" s="289">
        <v>4560401461641</v>
      </c>
      <c r="D1085" s="289"/>
      <c r="E1085" s="290" t="s">
        <v>3347</v>
      </c>
      <c r="F1085" s="290"/>
      <c r="G1085" s="305"/>
      <c r="H1085" s="613" t="s">
        <v>6112</v>
      </c>
      <c r="I1085" s="613" t="s">
        <v>3377</v>
      </c>
      <c r="J1085" s="614" t="s">
        <v>3379</v>
      </c>
      <c r="K1085" s="620" t="s">
        <v>1057</v>
      </c>
      <c r="L1085" s="525"/>
      <c r="M1085" s="305"/>
      <c r="N1085" s="305"/>
      <c r="O1085" s="681"/>
      <c r="P1085" s="297">
        <f t="shared" si="332"/>
        <v>335</v>
      </c>
      <c r="Q1085" s="520">
        <f t="shared" si="319"/>
        <v>0</v>
      </c>
      <c r="R1085" s="298">
        <v>0</v>
      </c>
      <c r="S1085" s="388">
        <f t="shared" si="333"/>
        <v>0</v>
      </c>
      <c r="T1085" s="388">
        <f t="shared" si="334"/>
        <v>0</v>
      </c>
      <c r="U1085" s="389" t="e">
        <f t="shared" si="335"/>
        <v>#DIV/0!</v>
      </c>
      <c r="V1085" s="299"/>
      <c r="W1085" s="299"/>
      <c r="X1085" s="299"/>
      <c r="Y1085" s="299"/>
      <c r="Z1085" s="299"/>
      <c r="AA1085" s="299"/>
      <c r="AB1085" s="300">
        <f t="shared" si="336"/>
        <v>0.16400000000000001</v>
      </c>
      <c r="AC1085" s="523">
        <f t="shared" si="323"/>
        <v>0</v>
      </c>
      <c r="AD1085" s="499" t="str">
        <f t="shared" si="337"/>
        <v>水,ＤＰＧ,グリセリン,ナイアシンアミド,ガラクトミセス培養液,パルミチン酸アスコルビルリン酸３Ｎａ,リン酸アスコルビルＭｇ,アスコルビン酸,３－Ｏ－エチルアスコルビン酸,アルギニン,アスパラギン酸,グリシン,アラニン,セリン,バリン,プロリン,トレオニン,イソロイシン,ヒスチジン,フェニルアラニン,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5" s="489"/>
      <c r="AF1085" s="489" t="s">
        <v>570</v>
      </c>
      <c r="AG1085" s="489" t="s">
        <v>3412</v>
      </c>
    </row>
    <row r="1086" spans="1:33" s="292" customFormat="1" ht="30" hidden="1" customHeight="1" thickBot="1">
      <c r="A1086" s="290"/>
      <c r="B1086" s="638"/>
      <c r="C1086" s="289">
        <v>4560401461436</v>
      </c>
      <c r="D1086" s="289"/>
      <c r="E1086" s="290" t="s">
        <v>3347</v>
      </c>
      <c r="F1086" s="290"/>
      <c r="G1086" s="305"/>
      <c r="H1086" s="613" t="s">
        <v>3356</v>
      </c>
      <c r="I1086" s="613" t="s">
        <v>3380</v>
      </c>
      <c r="J1086" s="614" t="s">
        <v>3381</v>
      </c>
      <c r="K1086" s="620" t="s">
        <v>1057</v>
      </c>
      <c r="L1086" s="525"/>
      <c r="M1086" s="305"/>
      <c r="N1086" s="305"/>
      <c r="O1086" s="386"/>
      <c r="P1086" s="297">
        <f t="shared" si="332"/>
        <v>499</v>
      </c>
      <c r="Q1086" s="520">
        <f t="shared" si="319"/>
        <v>0</v>
      </c>
      <c r="R1086" s="298">
        <v>0</v>
      </c>
      <c r="S1086" s="388">
        <f t="shared" si="333"/>
        <v>0</v>
      </c>
      <c r="T1086" s="388">
        <f t="shared" si="334"/>
        <v>0</v>
      </c>
      <c r="U1086" s="389" t="e">
        <f t="shared" si="335"/>
        <v>#DIV/0!</v>
      </c>
      <c r="V1086" s="299"/>
      <c r="W1086" s="299"/>
      <c r="X1086" s="299"/>
      <c r="Y1086" s="299"/>
      <c r="Z1086" s="299"/>
      <c r="AA1086" s="299"/>
      <c r="AB1086" s="413">
        <f t="shared" si="336"/>
        <v>0.22500000000000001</v>
      </c>
      <c r="AC1086" s="523">
        <f t="shared" si="323"/>
        <v>0</v>
      </c>
      <c r="AD1086" s="499" t="str">
        <f t="shared" si="337"/>
        <v>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86" s="489"/>
      <c r="AF1086" s="489" t="s">
        <v>570</v>
      </c>
      <c r="AG1086" s="489" t="s">
        <v>3412</v>
      </c>
    </row>
    <row r="1087" spans="1:33" s="292" customFormat="1" ht="29.25" hidden="1" customHeight="1" thickBot="1">
      <c r="A1087" s="290"/>
      <c r="B1087" s="638"/>
      <c r="C1087" s="289">
        <v>4560401461443</v>
      </c>
      <c r="D1087" s="289"/>
      <c r="E1087" s="290" t="s">
        <v>3347</v>
      </c>
      <c r="F1087" s="290"/>
      <c r="G1087" s="305"/>
      <c r="H1087" s="613" t="s">
        <v>3357</v>
      </c>
      <c r="I1087" s="613" t="s">
        <v>3382</v>
      </c>
      <c r="J1087" s="614" t="s">
        <v>3857</v>
      </c>
      <c r="K1087" s="620" t="s">
        <v>1057</v>
      </c>
      <c r="L1087" s="525"/>
      <c r="M1087" s="305"/>
      <c r="N1087" s="305"/>
      <c r="O1087" s="681"/>
      <c r="P1087" s="297">
        <f t="shared" si="332"/>
        <v>499</v>
      </c>
      <c r="Q1087" s="520">
        <f t="shared" si="319"/>
        <v>0</v>
      </c>
      <c r="R1087" s="298">
        <v>0</v>
      </c>
      <c r="S1087" s="388">
        <f t="shared" si="333"/>
        <v>0</v>
      </c>
      <c r="T1087" s="388">
        <f t="shared" si="334"/>
        <v>0</v>
      </c>
      <c r="U1087" s="389" t="e">
        <f t="shared" si="335"/>
        <v>#DIV/0!</v>
      </c>
      <c r="V1087" s="299"/>
      <c r="W1087" s="299"/>
      <c r="X1087" s="299"/>
      <c r="Y1087" s="299"/>
      <c r="Z1087" s="299"/>
      <c r="AA1087" s="299"/>
      <c r="AB1087" s="300">
        <f t="shared" si="336"/>
        <v>0.222</v>
      </c>
      <c r="AC1087" s="523">
        <f t="shared" si="323"/>
        <v>0</v>
      </c>
      <c r="AD1087" s="499" t="str">
        <f t="shared" si="337"/>
        <v>水,ＤＰＧ,グリセリン,ＢＧ,グリチルリチン酸２Ｋ,トリプロピレングリコール,ティーツリー葉油,ティーツリー葉エキス,水添レシチン,ダイズステロール,セラミドＮＰ,グレープフルーツ種子エキス,ＰＥＧ－６０水添ヒマシ油,キサンタンガム,カルボマー,エチルヘキシルグリセリン,水酸化Ｎａ,クエン酸,クエン酸Ｎａ</v>
      </c>
      <c r="AE1087" s="489"/>
      <c r="AF1087" s="489"/>
      <c r="AG1087" s="489"/>
    </row>
    <row r="1088" spans="1:33" s="292" customFormat="1" ht="20.100000000000001" hidden="1" customHeight="1" thickBot="1">
      <c r="A1088" s="290"/>
      <c r="B1088" s="638"/>
      <c r="C1088" s="289">
        <v>4560401461498</v>
      </c>
      <c r="D1088" s="289"/>
      <c r="E1088" s="290" t="s">
        <v>3347</v>
      </c>
      <c r="F1088" s="290"/>
      <c r="G1088" s="305"/>
      <c r="H1088" s="613" t="s">
        <v>3858</v>
      </c>
      <c r="I1088" s="613" t="s">
        <v>3859</v>
      </c>
      <c r="J1088" s="614" t="s">
        <v>3508</v>
      </c>
      <c r="K1088" s="620" t="s">
        <v>1057</v>
      </c>
      <c r="L1088" s="525"/>
      <c r="M1088" s="305"/>
      <c r="N1088" s="305"/>
      <c r="O1088" s="681"/>
      <c r="P1088" s="297">
        <f t="shared" si="332"/>
        <v>499</v>
      </c>
      <c r="Q1088" s="520">
        <f t="shared" si="319"/>
        <v>0</v>
      </c>
      <c r="R1088" s="298">
        <v>0</v>
      </c>
      <c r="S1088" s="388">
        <f t="shared" si="333"/>
        <v>0</v>
      </c>
      <c r="T1088" s="388">
        <f t="shared" si="334"/>
        <v>0</v>
      </c>
      <c r="U1088" s="389" t="e">
        <f t="shared" si="335"/>
        <v>#DIV/0!</v>
      </c>
      <c r="V1088" s="299"/>
      <c r="W1088" s="299"/>
      <c r="X1088" s="299"/>
      <c r="Y1088" s="299"/>
      <c r="Z1088" s="299"/>
      <c r="AA1088" s="299"/>
      <c r="AB1088" s="300">
        <f t="shared" si="336"/>
        <v>0.222</v>
      </c>
      <c r="AC1088" s="523">
        <f t="shared" si="323"/>
        <v>0</v>
      </c>
      <c r="AD1088" s="499" t="str">
        <f t="shared" si="337"/>
        <v>水,ＤＰＧ,ナイアシンアミド,グリセリン,ニコチンアミドモノヌクレオチド,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88" s="489"/>
      <c r="AF1088" s="489" t="s">
        <v>570</v>
      </c>
      <c r="AG1088" s="489" t="s">
        <v>3413</v>
      </c>
    </row>
    <row r="1089" spans="1:33" s="292" customFormat="1" ht="20.100000000000001" hidden="1" customHeight="1" thickBot="1">
      <c r="A1089" s="290"/>
      <c r="B1089" s="638"/>
      <c r="C1089" s="289">
        <v>4560401461504</v>
      </c>
      <c r="D1089" s="289"/>
      <c r="E1089" s="290" t="s">
        <v>3347</v>
      </c>
      <c r="F1089" s="290"/>
      <c r="G1089" s="305"/>
      <c r="H1089" s="613" t="s">
        <v>3358</v>
      </c>
      <c r="I1089" s="613" t="s">
        <v>3383</v>
      </c>
      <c r="J1089" s="614" t="s">
        <v>3384</v>
      </c>
      <c r="K1089" s="620" t="s">
        <v>1057</v>
      </c>
      <c r="L1089" s="525"/>
      <c r="M1089" s="305"/>
      <c r="N1089" s="305"/>
      <c r="O1089" s="681"/>
      <c r="P1089" s="297">
        <f t="shared" si="332"/>
        <v>499</v>
      </c>
      <c r="Q1089" s="520">
        <f t="shared" si="319"/>
        <v>0</v>
      </c>
      <c r="R1089" s="298">
        <v>0</v>
      </c>
      <c r="S1089" s="388">
        <f t="shared" si="333"/>
        <v>0</v>
      </c>
      <c r="T1089" s="388">
        <f t="shared" si="334"/>
        <v>0</v>
      </c>
      <c r="U1089" s="389" t="e">
        <f t="shared" si="335"/>
        <v>#DIV/0!</v>
      </c>
      <c r="V1089" s="299"/>
      <c r="W1089" s="299"/>
      <c r="X1089" s="299"/>
      <c r="Y1089" s="299"/>
      <c r="Z1089" s="299"/>
      <c r="AA1089" s="299"/>
      <c r="AB1089" s="300">
        <f t="shared" si="336"/>
        <v>0.222</v>
      </c>
      <c r="AC1089" s="523">
        <f t="shared" si="323"/>
        <v>0</v>
      </c>
      <c r="AD1089" s="499" t="str">
        <f t="shared" si="337"/>
        <v>水,ＤＰＧ,グリセリン,セレブロシド,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ＮＰ,セラミドＡＰ,セラミドＥＯ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フィトスフィンゴシン,コレステロール,ラウロイルラクチレートＮａ,カルボマー</v>
      </c>
      <c r="AE1089" s="489"/>
      <c r="AF1089" s="489"/>
      <c r="AG1089" s="489"/>
    </row>
    <row r="1090" spans="1:33" s="292" customFormat="1" ht="20.100000000000001" hidden="1" customHeight="1" thickBot="1">
      <c r="A1090" s="290"/>
      <c r="B1090" s="638"/>
      <c r="C1090" s="289">
        <v>4560401461481</v>
      </c>
      <c r="D1090" s="289"/>
      <c r="E1090" s="290" t="s">
        <v>3347</v>
      </c>
      <c r="F1090" s="290"/>
      <c r="G1090" s="305"/>
      <c r="H1090" s="613" t="s">
        <v>3359</v>
      </c>
      <c r="I1090" s="613" t="s">
        <v>3385</v>
      </c>
      <c r="J1090" s="614" t="s">
        <v>3386</v>
      </c>
      <c r="K1090" s="620" t="s">
        <v>1057</v>
      </c>
      <c r="L1090" s="525"/>
      <c r="M1090" s="305"/>
      <c r="N1090" s="305"/>
      <c r="O1090" s="681"/>
      <c r="P1090" s="297">
        <f t="shared" si="332"/>
        <v>499</v>
      </c>
      <c r="Q1090" s="520">
        <f t="shared" si="319"/>
        <v>0</v>
      </c>
      <c r="R1090" s="298">
        <v>0</v>
      </c>
      <c r="S1090" s="388">
        <f t="shared" si="333"/>
        <v>0</v>
      </c>
      <c r="T1090" s="388">
        <f t="shared" si="334"/>
        <v>0</v>
      </c>
      <c r="U1090" s="389" t="e">
        <f t="shared" si="335"/>
        <v>#DIV/0!</v>
      </c>
      <c r="V1090" s="299"/>
      <c r="W1090" s="299"/>
      <c r="X1090" s="299"/>
      <c r="Y1090" s="299"/>
      <c r="Z1090" s="299"/>
      <c r="AA1090" s="299"/>
      <c r="AB1090" s="300">
        <f t="shared" si="336"/>
        <v>0.222</v>
      </c>
      <c r="AC1090" s="523">
        <f t="shared" si="323"/>
        <v>0</v>
      </c>
      <c r="AD1090" s="499" t="str">
        <f t="shared" si="337"/>
        <v>水,ＤＰＧ,グリセリン,ナイアシンアミド,３－Ｏ－エチルアスコルビン酸,アスコルビン酸,パルミチン酸アスコルビルリン酸３Ｎａ,リン酸アスコルビルＭｇ,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90" s="489"/>
      <c r="AF1090" s="489" t="s">
        <v>570</v>
      </c>
      <c r="AG1090" s="489" t="s">
        <v>3413</v>
      </c>
    </row>
    <row r="1091" spans="1:33" s="292" customFormat="1" ht="20.100000000000001" hidden="1" customHeight="1" thickBot="1">
      <c r="A1091" s="290"/>
      <c r="B1091" s="638"/>
      <c r="C1091" s="289">
        <v>4560401461672</v>
      </c>
      <c r="D1091" s="289"/>
      <c r="E1091" s="290" t="s">
        <v>3347</v>
      </c>
      <c r="F1091" s="290"/>
      <c r="G1091" s="305"/>
      <c r="H1091" s="613" t="s">
        <v>3360</v>
      </c>
      <c r="I1091" s="613" t="s">
        <v>3387</v>
      </c>
      <c r="J1091" s="614" t="s">
        <v>3388</v>
      </c>
      <c r="K1091" s="620" t="s">
        <v>1057</v>
      </c>
      <c r="L1091" s="525"/>
      <c r="M1091" s="305"/>
      <c r="N1091" s="305"/>
      <c r="O1091" s="681"/>
      <c r="P1091" s="297">
        <f t="shared" si="332"/>
        <v>499</v>
      </c>
      <c r="Q1091" s="520">
        <f t="shared" si="319"/>
        <v>0</v>
      </c>
      <c r="R1091" s="298">
        <v>0</v>
      </c>
      <c r="S1091" s="388">
        <f t="shared" si="333"/>
        <v>0</v>
      </c>
      <c r="T1091" s="388">
        <f t="shared" si="334"/>
        <v>0</v>
      </c>
      <c r="U1091" s="389" t="e">
        <f t="shared" si="335"/>
        <v>#DIV/0!</v>
      </c>
      <c r="V1091" s="299"/>
      <c r="W1091" s="299"/>
      <c r="X1091" s="299"/>
      <c r="Y1091" s="299"/>
      <c r="Z1091" s="299"/>
      <c r="AA1091" s="299"/>
      <c r="AB1091" s="300">
        <f t="shared" si="336"/>
        <v>0.222</v>
      </c>
      <c r="AC1091" s="523">
        <f t="shared" ref="AC1091:AC1129" si="338">ROUND(O1091*AB1091,3)</f>
        <v>0</v>
      </c>
      <c r="AD1091" s="499" t="str">
        <f t="shared" si="337"/>
        <v>水,ＤＰＧ,ナイアシンアミド,グリセリン,ニコチンアミドモノヌクレオチド,水添レチノール,グリチルリチン酸２Ｋ,ＢＧ,水添レシチン,ダイズステロール,セラミドＮＰ,キハダ樹皮エキス,ラベンダー油,レモン果皮油,ライム油,レモングラス油,エンピツビャクシン油,ローズマリー葉油,トリプロピレングリコール,ＰＥＧ－６０水添ヒマシ油,キサンタンガム,エチルヘキシルグリセリン,水酸化Ｋ,クエン酸,クエン酸Ｎａ,エチドロン酸,トリ（カプリル酸／カプリン酸）グリセリル</v>
      </c>
      <c r="AE1091" s="489"/>
      <c r="AF1091" s="489"/>
      <c r="AG1091" s="489"/>
    </row>
    <row r="1092" spans="1:33" s="292" customFormat="1" ht="20.100000000000001" hidden="1" customHeight="1" thickBot="1">
      <c r="A1092" s="290"/>
      <c r="B1092" s="638"/>
      <c r="C1092" s="289">
        <v>4560401461771</v>
      </c>
      <c r="D1092" s="289"/>
      <c r="E1092" s="290" t="s">
        <v>3347</v>
      </c>
      <c r="F1092" s="290"/>
      <c r="G1092" s="305"/>
      <c r="H1092" s="613" t="s">
        <v>3361</v>
      </c>
      <c r="I1092" s="613" t="s">
        <v>3389</v>
      </c>
      <c r="J1092" s="614" t="s">
        <v>3390</v>
      </c>
      <c r="K1092" s="620" t="s">
        <v>1057</v>
      </c>
      <c r="L1092" s="525"/>
      <c r="M1092" s="305"/>
      <c r="N1092" s="305"/>
      <c r="O1092" s="681"/>
      <c r="P1092" s="297">
        <f t="shared" si="332"/>
        <v>499</v>
      </c>
      <c r="Q1092" s="520">
        <f t="shared" si="319"/>
        <v>0</v>
      </c>
      <c r="R1092" s="298">
        <v>0</v>
      </c>
      <c r="S1092" s="388">
        <f t="shared" si="333"/>
        <v>0</v>
      </c>
      <c r="T1092" s="388">
        <f t="shared" si="334"/>
        <v>0</v>
      </c>
      <c r="U1092" s="389" t="e">
        <f t="shared" si="335"/>
        <v>#DIV/0!</v>
      </c>
      <c r="V1092" s="299"/>
      <c r="W1092" s="299"/>
      <c r="X1092" s="299"/>
      <c r="Y1092" s="299"/>
      <c r="Z1092" s="299"/>
      <c r="AA1092" s="299"/>
      <c r="AB1092" s="300">
        <f t="shared" si="336"/>
        <v>0.222</v>
      </c>
      <c r="AC1092" s="523">
        <f t="shared" si="338"/>
        <v>0</v>
      </c>
      <c r="AD1092" s="499" t="str">
        <f t="shared" si="337"/>
        <v>水,ＤＰＧ,グリセリン,アゼライン酸,グレープフルーツ種子エキス,セラミドＮＰ,グリチルリチン酸２Ｋ,ティーツリー葉エキス,ＢＧ,水添レシチン,ダイズステロール,カプリリルグリコール,ＰＥＧ－６０水添ヒマシ油,キサンタンガム,カルボマー,エチルヘキシルグリセリン,トリプロピレングリコール,ヘキシレングリコール,クエン酸,クエン酸Ｎａ,水酸化Ｎａ,ラベンダー油,レモン果皮油,ライム油,レモングラス油,エンピツビャクシン油,ローズマリー葉油,ティーツリー葉油</v>
      </c>
      <c r="AE1092" s="489"/>
      <c r="AF1092" s="489"/>
      <c r="AG1092" s="489"/>
    </row>
    <row r="1093" spans="1:33" s="292" customFormat="1" ht="20.100000000000001" hidden="1" customHeight="1" thickBot="1">
      <c r="A1093" s="290"/>
      <c r="B1093" s="638"/>
      <c r="C1093" s="289">
        <v>4560401461788</v>
      </c>
      <c r="D1093" s="289"/>
      <c r="E1093" s="290" t="s">
        <v>3347</v>
      </c>
      <c r="F1093" s="290"/>
      <c r="G1093" s="305"/>
      <c r="H1093" s="613" t="s">
        <v>3362</v>
      </c>
      <c r="I1093" s="613" t="s">
        <v>3391</v>
      </c>
      <c r="J1093" s="614" t="s">
        <v>3392</v>
      </c>
      <c r="K1093" s="620" t="s">
        <v>1057</v>
      </c>
      <c r="L1093" s="525"/>
      <c r="M1093" s="305"/>
      <c r="N1093" s="305"/>
      <c r="O1093" s="681"/>
      <c r="P1093" s="297">
        <f t="shared" si="332"/>
        <v>499</v>
      </c>
      <c r="Q1093" s="520">
        <f t="shared" si="319"/>
        <v>0</v>
      </c>
      <c r="R1093" s="298">
        <v>0</v>
      </c>
      <c r="S1093" s="388">
        <f t="shared" si="333"/>
        <v>0</v>
      </c>
      <c r="T1093" s="388">
        <f t="shared" si="334"/>
        <v>0</v>
      </c>
      <c r="U1093" s="389" t="e">
        <f t="shared" si="335"/>
        <v>#DIV/0!</v>
      </c>
      <c r="V1093" s="299"/>
      <c r="W1093" s="299"/>
      <c r="X1093" s="299"/>
      <c r="Y1093" s="299"/>
      <c r="Z1093" s="299"/>
      <c r="AA1093" s="299"/>
      <c r="AB1093" s="413">
        <f t="shared" si="336"/>
        <v>0.15</v>
      </c>
      <c r="AC1093" s="523">
        <f t="shared" si="338"/>
        <v>0</v>
      </c>
      <c r="AD1093" s="499" t="str">
        <f t="shared" si="337"/>
        <v>水、DPG、グリセリン、ナイアシンアミド、アスコルビン酸、パルミチン酸アスコルビルリン酸3Na、リン酸アスコル ビルMg、テトラヘキシルデカン酸アスコルビル、グリチルリチン酸2K、BG、 トリプロピレングリコール、水添レシチン、ダイズ ステロール、セラミドNP、キハダ樹皮エキス、ラベンダー油、レモン果皮油、ライム油、レモングラス油、エンピツビャクシン油、ローズマリー葉油、PEG-60水添ヒマシ油、キサンタンガム、エチルヘキシルグリセリン、水酸化K、クエン酸、クエン酸Na、 エチドロン酸</v>
      </c>
      <c r="AE1093" s="489"/>
      <c r="AF1093" s="489"/>
      <c r="AG1093" s="489"/>
    </row>
    <row r="1094" spans="1:33" s="292" customFormat="1" ht="20.100000000000001" hidden="1" customHeight="1" thickBot="1">
      <c r="A1094" s="290"/>
      <c r="B1094" s="638"/>
      <c r="C1094" s="289">
        <f t="shared" ref="C1094:C1111" si="339">C268</f>
        <v>4560401461801</v>
      </c>
      <c r="D1094" s="289"/>
      <c r="E1094" s="290" t="s">
        <v>3347</v>
      </c>
      <c r="F1094" s="289"/>
      <c r="G1094" s="847">
        <f t="shared" ref="G1094:H1099" si="340">G268</f>
        <v>0</v>
      </c>
      <c r="H1094" s="301" t="str">
        <f t="shared" si="340"/>
        <v>QUALITY 1st DERMA LASER SUPER EXOSOME 100 7</v>
      </c>
      <c r="I1094" s="677" t="s">
        <v>4187</v>
      </c>
      <c r="J1094" s="677" t="s">
        <v>4188</v>
      </c>
      <c r="K1094" s="289" t="str">
        <f t="shared" ref="K1094:K1100" si="341">K268</f>
        <v>face mask</v>
      </c>
      <c r="L1094" s="525"/>
      <c r="M1094" s="305"/>
      <c r="N1094" s="305"/>
      <c r="O1094" s="681"/>
      <c r="P1094" s="297">
        <f t="shared" si="332"/>
        <v>499</v>
      </c>
      <c r="Q1094" s="520">
        <f t="shared" si="319"/>
        <v>0</v>
      </c>
      <c r="R1094" s="298">
        <v>0</v>
      </c>
      <c r="S1094" s="388">
        <f t="shared" si="333"/>
        <v>0</v>
      </c>
      <c r="T1094" s="388">
        <f t="shared" si="334"/>
        <v>0</v>
      </c>
      <c r="U1094" s="389" t="e">
        <f t="shared" si="335"/>
        <v>#DIV/0!</v>
      </c>
      <c r="V1094" s="299">
        <f t="shared" ref="V1094:W1099" si="342">V268</f>
        <v>5.5E-2</v>
      </c>
      <c r="W1094" s="299">
        <f t="shared" si="342"/>
        <v>19.8</v>
      </c>
      <c r="X1094" s="299"/>
      <c r="Y1094" s="299"/>
      <c r="Z1094" s="299"/>
      <c r="AA1094" s="299" t="str">
        <f t="shared" ref="AA1094:AA1099" si="343">AA268</f>
        <v>155×210×14</v>
      </c>
      <c r="AB1094" s="299">
        <f t="shared" si="336"/>
        <v>0.222</v>
      </c>
      <c r="AC1094" s="523">
        <f t="shared" si="338"/>
        <v>0</v>
      </c>
      <c r="AD1094" s="499" t="str">
        <f t="shared" si="337"/>
        <v>水,ＤＰＧ,グリセリン,ナイアシンアミド,ヒト脂肪由来間葉系細胞エクソソーム,ヒト幹細胞順化培養液,アスコルビン酸,パルミチン酸アスコルビルリン酸３Ｎａ,リン酸アスコルビルＭｇ,テトラヘキシルデカン酸アスコルビル,アスコルビルメチルカルボニルペンタペプチド－７２－トリ－ｔ－ブチルトリプトファナミド,グリチルリチン酸２Ｋ,ＢＧ,トリプロピレングリコール,水添レシチン,ダイズステロール,セラミドＮＰ,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トリ（カプリル酸／カプリン酸）グリセリル,１，２－ヘキサンジオール,ポリソルベート８０,カプリリルグリコール,酢酸トコフェロール</v>
      </c>
      <c r="AE1094" s="489" t="str">
        <f t="shared" ref="AE1094:AG1097" si="344">AE268</f>
        <v>ЕАЭС N RU Д-JP.РА04.В.88102/25   от 03.06.2025 действует до 02.06.2030</v>
      </c>
      <c r="AF1094" s="489" t="str">
        <f t="shared" si="344"/>
        <v>QUALITY 1st</v>
      </c>
      <c r="AG1094" s="489" t="str">
        <f t="shared" si="344"/>
        <v xml:space="preserve">Shin Factory Co.,Ltd. </v>
      </c>
    </row>
    <row r="1095" spans="1:33" s="292" customFormat="1" ht="20.100000000000001" hidden="1" customHeight="1" thickBot="1">
      <c r="A1095" s="290"/>
      <c r="B1095" s="638"/>
      <c r="C1095" s="289">
        <f t="shared" si="339"/>
        <v>4560401461818</v>
      </c>
      <c r="D1095" s="289"/>
      <c r="E1095" s="290" t="s">
        <v>3347</v>
      </c>
      <c r="F1095" s="289"/>
      <c r="G1095" s="847">
        <f t="shared" si="340"/>
        <v>0</v>
      </c>
      <c r="H1095" s="301" t="str">
        <f t="shared" si="340"/>
        <v>QUALITY 1st DERMA LASER SUPER GLUTATHIONE 100 7</v>
      </c>
      <c r="I1095" s="677" t="s">
        <v>4187</v>
      </c>
      <c r="J1095" s="677" t="s">
        <v>4188</v>
      </c>
      <c r="K1095" s="289" t="str">
        <f t="shared" si="341"/>
        <v>face mask</v>
      </c>
      <c r="L1095" s="525"/>
      <c r="M1095" s="305"/>
      <c r="N1095" s="305"/>
      <c r="O1095" s="681"/>
      <c r="P1095" s="297">
        <f t="shared" si="332"/>
        <v>499</v>
      </c>
      <c r="Q1095" s="520">
        <f t="shared" si="319"/>
        <v>0</v>
      </c>
      <c r="R1095" s="298">
        <v>0</v>
      </c>
      <c r="S1095" s="388">
        <f t="shared" ref="S1095:S1097" si="345">O1095*R1095</f>
        <v>0</v>
      </c>
      <c r="T1095" s="388">
        <f t="shared" ref="T1095:T1117" si="346">Q1095-S1095</f>
        <v>0</v>
      </c>
      <c r="U1095" s="389" t="e">
        <f t="shared" ref="U1095:U1111" si="347">T1095/Q1095</f>
        <v>#DIV/0!</v>
      </c>
      <c r="V1095" s="299">
        <f t="shared" si="342"/>
        <v>5.5E-2</v>
      </c>
      <c r="W1095" s="299">
        <f t="shared" si="342"/>
        <v>19.8</v>
      </c>
      <c r="X1095" s="299"/>
      <c r="Y1095" s="299"/>
      <c r="Z1095" s="299"/>
      <c r="AA1095" s="299" t="str">
        <f t="shared" si="343"/>
        <v>155×210×14</v>
      </c>
      <c r="AB1095" s="299">
        <f t="shared" si="336"/>
        <v>0.222</v>
      </c>
      <c r="AC1095" s="523">
        <f t="shared" si="338"/>
        <v>0</v>
      </c>
      <c r="AD1095" s="499" t="str">
        <f t="shared" si="337"/>
        <v>水,ＤＰＧ,グリセリン,ナイアシンアミド,グルタチオン,アルブチン,アスコルビン酸,パルミチン酸アスコルビルリン酸３Ｎａ,リン酸アスコルビルＭｇ,テトラヘキシルデカン酸アスコルビル,パルミチン酸アスコルビル,グリチルリチン酸２Ｋ,ＢＧ,トリプロピレングリコール,水添レシチン,ダイズステロール,セラミドＮＰ,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リノール酸,リノレン酸,レシチン</v>
      </c>
      <c r="AE1095" s="489" t="str">
        <f t="shared" si="344"/>
        <v>ЕАЭС N RU Д-JP.РА04.В.88102/25   от 03.06.2025 действует до 02.06.2030</v>
      </c>
      <c r="AF1095" s="489" t="str">
        <f t="shared" si="344"/>
        <v>QUALITY 1st</v>
      </c>
      <c r="AG1095" s="489" t="str">
        <f t="shared" si="344"/>
        <v xml:space="preserve">Shin Factory Co.,Ltd. </v>
      </c>
    </row>
    <row r="1096" spans="1:33" s="292" customFormat="1" ht="20.100000000000001" hidden="1" customHeight="1" thickBot="1">
      <c r="A1096" s="290"/>
      <c r="B1096" s="638"/>
      <c r="C1096" s="289">
        <f t="shared" si="339"/>
        <v>4560401461832</v>
      </c>
      <c r="D1096" s="289"/>
      <c r="E1096" s="290" t="s">
        <v>3347</v>
      </c>
      <c r="F1096" s="289"/>
      <c r="G1096" s="847">
        <f t="shared" si="340"/>
        <v>0</v>
      </c>
      <c r="H1096" s="301" t="str">
        <f t="shared" si="340"/>
        <v>QUALITY 1st DERMA LASER SUPER BLACK 7</v>
      </c>
      <c r="I1096" s="677" t="s">
        <v>4189</v>
      </c>
      <c r="J1096" s="677" t="s">
        <v>4190</v>
      </c>
      <c r="K1096" s="289" t="str">
        <f t="shared" si="341"/>
        <v>face mask</v>
      </c>
      <c r="L1096" s="525"/>
      <c r="M1096" s="305"/>
      <c r="N1096" s="305"/>
      <c r="O1096" s="681"/>
      <c r="P1096" s="297">
        <f t="shared" si="332"/>
        <v>713</v>
      </c>
      <c r="Q1096" s="520">
        <f t="shared" si="319"/>
        <v>0</v>
      </c>
      <c r="R1096" s="298">
        <v>0</v>
      </c>
      <c r="S1096" s="388">
        <f t="shared" si="345"/>
        <v>0</v>
      </c>
      <c r="T1096" s="388">
        <f t="shared" si="346"/>
        <v>0</v>
      </c>
      <c r="U1096" s="389" t="e">
        <f t="shared" si="347"/>
        <v>#DIV/0!</v>
      </c>
      <c r="V1096" s="299">
        <f t="shared" si="342"/>
        <v>5.5E-2</v>
      </c>
      <c r="W1096" s="299">
        <f t="shared" si="342"/>
        <v>19.3</v>
      </c>
      <c r="X1096" s="299"/>
      <c r="Y1096" s="299"/>
      <c r="Z1096" s="299"/>
      <c r="AA1096" s="299" t="str">
        <f t="shared" si="343"/>
        <v>155×210×25</v>
      </c>
      <c r="AB1096" s="299">
        <f t="shared" si="336"/>
        <v>0.26200000000000001</v>
      </c>
      <c r="AC1096" s="523">
        <f t="shared" si="338"/>
        <v>0</v>
      </c>
      <c r="AD1096" s="499" t="str">
        <f t="shared" si="337"/>
        <v>水、DPG、ナイアシンアミド、グリセリン、アスコルビン酸、パルミチン酸アスコルビルリン酸3Na、リン酸アスコルビルMg、テトラヘキシルデカン酸アスコルビル、水添レチノール、セラミドNP、セラミドAP、セラミドEOP、フィトスフィンゴシン、グリチルリチン酸2K、BG、トリプロピレングリコール、水添レシチン、ダイズステロール、セラミドNP、キハダ樹皮エキス、PEG-60水添ヒマシ油、キサンタンガム、エチルヘキシルグリセリン、水酸化K、クエン酸、クエン酸Na、エチドロン酸、ラベンダー油、レモン果皮油、ライム油、レモングラス油、エンピツビャクシン油、ローズマリー葉油、トリ(カプリル酸/カプリン酸)グリセリル、コレステロール、ラウロイルラクチレートNa、カルボマー</v>
      </c>
      <c r="AE1096" s="489" t="str">
        <f t="shared" si="344"/>
        <v>ЕАЭС N RU Д-JP.РА04.В.88102/25   от 03.06.2025 действует до 02.06.2030</v>
      </c>
      <c r="AF1096" s="489" t="str">
        <f t="shared" si="344"/>
        <v>QUALITY 1st</v>
      </c>
      <c r="AG1096" s="489" t="str">
        <f t="shared" si="344"/>
        <v xml:space="preserve">Shin Factory Co.,Ltd. </v>
      </c>
    </row>
    <row r="1097" spans="1:33" s="292" customFormat="1" ht="20.100000000000001" hidden="1" customHeight="1" thickBot="1">
      <c r="A1097" s="290"/>
      <c r="B1097" s="638"/>
      <c r="C1097" s="289">
        <f t="shared" si="339"/>
        <v>4560401461825</v>
      </c>
      <c r="D1097" s="289"/>
      <c r="E1097" s="290" t="s">
        <v>3347</v>
      </c>
      <c r="F1097" s="289"/>
      <c r="G1097" s="847">
        <f t="shared" si="340"/>
        <v>0</v>
      </c>
      <c r="H1097" s="301" t="str">
        <f t="shared" si="340"/>
        <v>QUALITY 1st DERMA LASER EYE SHEET SUPER VCR (10sheets,5times)</v>
      </c>
      <c r="I1097" s="677" t="s">
        <v>4191</v>
      </c>
      <c r="J1097" s="677" t="s">
        <v>4192</v>
      </c>
      <c r="K1097" s="289" t="str">
        <f t="shared" si="341"/>
        <v>face mask</v>
      </c>
      <c r="L1097" s="525"/>
      <c r="M1097" s="305"/>
      <c r="N1097" s="305"/>
      <c r="O1097" s="681"/>
      <c r="P1097" s="297">
        <f t="shared" si="332"/>
        <v>570</v>
      </c>
      <c r="Q1097" s="520">
        <f t="shared" si="319"/>
        <v>0</v>
      </c>
      <c r="R1097" s="298">
        <v>0</v>
      </c>
      <c r="S1097" s="388">
        <f t="shared" si="345"/>
        <v>0</v>
      </c>
      <c r="T1097" s="388">
        <f t="shared" si="346"/>
        <v>0</v>
      </c>
      <c r="U1097" s="389" t="e">
        <f t="shared" si="347"/>
        <v>#DIV/0!</v>
      </c>
      <c r="V1097" s="299">
        <f t="shared" si="342"/>
        <v>3.3000000000000002E-2</v>
      </c>
      <c r="W1097" s="299">
        <f t="shared" si="342"/>
        <v>6.2</v>
      </c>
      <c r="X1097" s="299"/>
      <c r="Y1097" s="299"/>
      <c r="Z1097" s="299"/>
      <c r="AA1097" s="299" t="str">
        <f t="shared" si="343"/>
        <v>130×135×15</v>
      </c>
      <c r="AB1097" s="299">
        <f t="shared" si="336"/>
        <v>0.38500000000000001</v>
      </c>
      <c r="AC1097" s="523">
        <f t="shared" si="338"/>
        <v>0</v>
      </c>
      <c r="AD1097" s="499" t="str">
        <f t="shared" si="337"/>
        <v xml:space="preserve">	水、ＤＰＧ、グリセリン、テトラヘキシルデカン酸アスコルビル、パルミチン酸アスコルビルリン酸３Ｎａ、パルミチン酸アスコルビル、レチノール、水添レチノール、グルタチオン、加水分解ヒアルロン酸、ナイアシンアミド、グリチルリチン酸２Ｋ、水添レシチン、ダイズステロール、セラミドＮＰ、キハダ樹皮エキス、アルブチン、セレブロシド、ＢＧ、ラベンダー油、レモン果皮油、ライム油、レモングラス油、エンピツビャクシン油、ローズマリー葉油、リノール酸、リノレン酸、レシチン、グルコシルルチン、トリ（カプリル酸／カプリン酸）グリセリル、ペンチレングリコール、ＢＨＴ、トリプロピレングリコール、ＰＥＧ－６０水添ヒマシ油、キサンタンガム、エチルヘキシルグリセリン、クエン酸、クエン酸Ｎａ、水酸化Ｋ、エチドロン酸</v>
      </c>
      <c r="AE1097" s="489" t="str">
        <f t="shared" si="344"/>
        <v>ЕАЭС N RU Д-JP.РА04.В.85638/25 от 03.06.2025 действует до 02.06.2030</v>
      </c>
      <c r="AF1097" s="489" t="str">
        <f t="shared" si="344"/>
        <v>QUALITY 1st</v>
      </c>
      <c r="AG1097" s="489" t="str">
        <f t="shared" si="344"/>
        <v xml:space="preserve">Shin Factory Co.,Ltd. </v>
      </c>
    </row>
    <row r="1098" spans="1:33" s="292" customFormat="1" ht="20.100000000000001" hidden="1" customHeight="1" thickBot="1">
      <c r="A1098" s="290"/>
      <c r="B1098" s="638"/>
      <c r="C1098" s="289">
        <f t="shared" si="339"/>
        <v>4560401461863</v>
      </c>
      <c r="D1098" s="289"/>
      <c r="E1098" s="290" t="s">
        <v>3347</v>
      </c>
      <c r="F1098" s="1000" t="s">
        <v>6656</v>
      </c>
      <c r="G1098" s="847">
        <f t="shared" si="340"/>
        <v>0</v>
      </c>
      <c r="H1098" s="301" t="str">
        <f t="shared" si="340"/>
        <v>QUALITY 1st DERMA LASER SHOT X SUPER VC100 (15 sheets)</v>
      </c>
      <c r="I1098" s="301" t="s">
        <v>6736</v>
      </c>
      <c r="J1098" s="301" t="s">
        <v>6737</v>
      </c>
      <c r="K1098" s="289" t="str">
        <f t="shared" si="341"/>
        <v>face mask</v>
      </c>
      <c r="L1098" s="525"/>
      <c r="M1098" s="305"/>
      <c r="N1098" s="305"/>
      <c r="O1098" s="386"/>
      <c r="P1098" s="297">
        <f t="shared" si="332"/>
        <v>390</v>
      </c>
      <c r="Q1098" s="520">
        <f t="shared" si="319"/>
        <v>0</v>
      </c>
      <c r="R1098" s="298">
        <v>0</v>
      </c>
      <c r="S1098" s="388">
        <f t="shared" ref="S1098:S1118" si="348">O1098*R1098</f>
        <v>0</v>
      </c>
      <c r="T1098" s="388">
        <f t="shared" si="346"/>
        <v>0</v>
      </c>
      <c r="U1098" s="389" t="e">
        <f t="shared" si="347"/>
        <v>#DIV/0!</v>
      </c>
      <c r="V1098" s="299">
        <f t="shared" si="342"/>
        <v>4.5999999999999999E-2</v>
      </c>
      <c r="W1098" s="299">
        <f t="shared" si="342"/>
        <v>14</v>
      </c>
      <c r="X1098" s="299"/>
      <c r="Y1098" s="299"/>
      <c r="Z1098" s="299"/>
      <c r="AA1098" s="299" t="str">
        <f t="shared" si="343"/>
        <v>120×185×8</v>
      </c>
      <c r="AB1098" s="299">
        <f t="shared" si="336"/>
        <v>5.7000000000000002E-2</v>
      </c>
      <c r="AC1098" s="523">
        <f t="shared" si="338"/>
        <v>0</v>
      </c>
      <c r="AD1098" s="499" t="s">
        <v>6607</v>
      </c>
      <c r="AE1098" s="1007" t="s">
        <v>6717</v>
      </c>
      <c r="AF1098" s="1031" t="s">
        <v>4485</v>
      </c>
      <c r="AG1098" s="1031" t="s">
        <v>4487</v>
      </c>
    </row>
    <row r="1099" spans="1:33" s="292" customFormat="1" ht="20.100000000000001" hidden="1" customHeight="1" thickBot="1">
      <c r="A1099" s="290"/>
      <c r="B1099" s="638"/>
      <c r="C1099" s="289">
        <f t="shared" si="339"/>
        <v>4560401461870</v>
      </c>
      <c r="D1099" s="289"/>
      <c r="E1099" s="290" t="s">
        <v>3347</v>
      </c>
      <c r="F1099" s="1000" t="s">
        <v>6657</v>
      </c>
      <c r="G1099" s="847">
        <f t="shared" si="340"/>
        <v>0</v>
      </c>
      <c r="H1099" s="301" t="str">
        <f t="shared" si="340"/>
        <v>QUALITY 1st DERMA LASER SHOT X SUPER TEATREE100+CICA (15 sheets)</v>
      </c>
      <c r="I1099" s="301" t="s">
        <v>6738</v>
      </c>
      <c r="J1099" s="301" t="s">
        <v>6739</v>
      </c>
      <c r="K1099" s="289" t="str">
        <f t="shared" si="341"/>
        <v>face mask</v>
      </c>
      <c r="L1099" s="525"/>
      <c r="M1099" s="305"/>
      <c r="N1099" s="305"/>
      <c r="O1099" s="386"/>
      <c r="P1099" s="297">
        <f t="shared" si="332"/>
        <v>390</v>
      </c>
      <c r="Q1099" s="520">
        <f t="shared" si="319"/>
        <v>0</v>
      </c>
      <c r="R1099" s="298">
        <v>0</v>
      </c>
      <c r="S1099" s="388">
        <f t="shared" si="348"/>
        <v>0</v>
      </c>
      <c r="T1099" s="388">
        <f t="shared" si="346"/>
        <v>0</v>
      </c>
      <c r="U1099" s="389" t="e">
        <f t="shared" si="347"/>
        <v>#DIV/0!</v>
      </c>
      <c r="V1099" s="299">
        <f t="shared" si="342"/>
        <v>4.5999999999999999E-2</v>
      </c>
      <c r="W1099" s="299">
        <f t="shared" si="342"/>
        <v>14</v>
      </c>
      <c r="X1099" s="299"/>
      <c r="Y1099" s="299"/>
      <c r="Z1099" s="299"/>
      <c r="AA1099" s="299" t="str">
        <f t="shared" si="343"/>
        <v>120×185×8</v>
      </c>
      <c r="AB1099" s="299">
        <f t="shared" si="336"/>
        <v>5.7000000000000002E-2</v>
      </c>
      <c r="AC1099" s="523">
        <f t="shared" si="338"/>
        <v>0</v>
      </c>
      <c r="AD1099" s="499" t="s">
        <v>6608</v>
      </c>
      <c r="AE1099" s="1007" t="s">
        <v>6717</v>
      </c>
      <c r="AF1099" s="1032" t="s">
        <v>4485</v>
      </c>
      <c r="AG1099" s="1032" t="s">
        <v>4487</v>
      </c>
    </row>
    <row r="1100" spans="1:33" s="292" customFormat="1" ht="20.100000000000001" hidden="1" customHeight="1" thickBot="1">
      <c r="A1100" s="938"/>
      <c r="B1100" s="938"/>
      <c r="C1100" s="970">
        <f t="shared" si="339"/>
        <v>4560401461900</v>
      </c>
      <c r="D1100" s="970"/>
      <c r="E1100" s="290" t="s">
        <v>3347</v>
      </c>
      <c r="F1100" s="1000" t="s">
        <v>6658</v>
      </c>
      <c r="G1100" s="971"/>
      <c r="H1100" s="665" t="s">
        <v>6596</v>
      </c>
      <c r="I1100" s="665" t="s">
        <v>6740</v>
      </c>
      <c r="J1100" s="665" t="s">
        <v>6741</v>
      </c>
      <c r="K1100" s="289" t="str">
        <f t="shared" si="341"/>
        <v>face mask</v>
      </c>
      <c r="L1100" s="944"/>
      <c r="M1100" s="945"/>
      <c r="N1100" s="945"/>
      <c r="O1100" s="946"/>
      <c r="P1100" s="297">
        <f t="shared" si="332"/>
        <v>650</v>
      </c>
      <c r="Q1100" s="520">
        <f t="shared" si="319"/>
        <v>0</v>
      </c>
      <c r="R1100" s="298">
        <v>0</v>
      </c>
      <c r="S1100" s="388">
        <f t="shared" si="348"/>
        <v>0</v>
      </c>
      <c r="T1100" s="388">
        <f t="shared" si="346"/>
        <v>0</v>
      </c>
      <c r="U1100" s="959"/>
      <c r="V1100" s="949"/>
      <c r="W1100" s="949"/>
      <c r="X1100" s="949"/>
      <c r="Y1100" s="949"/>
      <c r="Z1100" s="949"/>
      <c r="AA1100" s="949"/>
      <c r="AB1100" s="299">
        <f t="shared" si="336"/>
        <v>0.11899999999999999</v>
      </c>
      <c r="AC1100" s="523">
        <f t="shared" si="338"/>
        <v>0</v>
      </c>
      <c r="AD1100" s="951" t="s">
        <v>6609</v>
      </c>
      <c r="AE1100" s="1007" t="s">
        <v>6717</v>
      </c>
      <c r="AF1100" s="1032" t="s">
        <v>4485</v>
      </c>
      <c r="AG1100" s="1032" t="s">
        <v>4487</v>
      </c>
    </row>
    <row r="1101" spans="1:33" s="292" customFormat="1" ht="20.100000000000001" hidden="1" customHeight="1" thickBot="1">
      <c r="A1101" s="938"/>
      <c r="B1101" s="938"/>
      <c r="C1101" s="970">
        <f t="shared" si="339"/>
        <v>4560401461887</v>
      </c>
      <c r="D1101" s="970"/>
      <c r="E1101" s="290" t="s">
        <v>3347</v>
      </c>
      <c r="F1101" s="1000" t="s">
        <v>6659</v>
      </c>
      <c r="G1101" s="971"/>
      <c r="H1101" s="665" t="s">
        <v>6593</v>
      </c>
      <c r="I1101" s="665" t="s">
        <v>6742</v>
      </c>
      <c r="J1101" s="665" t="s">
        <v>6743</v>
      </c>
      <c r="K1101" s="289" t="s">
        <v>162</v>
      </c>
      <c r="L1101" s="944"/>
      <c r="M1101" s="945"/>
      <c r="N1101" s="945"/>
      <c r="O1101" s="946"/>
      <c r="P1101" s="297">
        <f t="shared" si="332"/>
        <v>1250</v>
      </c>
      <c r="Q1101" s="520">
        <f t="shared" si="319"/>
        <v>0</v>
      </c>
      <c r="R1101" s="298">
        <v>0</v>
      </c>
      <c r="S1101" s="388">
        <f t="shared" si="348"/>
        <v>0</v>
      </c>
      <c r="T1101" s="388">
        <f t="shared" si="346"/>
        <v>0</v>
      </c>
      <c r="U1101" s="959"/>
      <c r="V1101" s="949"/>
      <c r="W1101" s="949"/>
      <c r="X1101" s="949"/>
      <c r="Y1101" s="949"/>
      <c r="Z1101" s="949"/>
      <c r="AA1101" s="949"/>
      <c r="AB1101" s="299">
        <f t="shared" si="336"/>
        <v>7.0000000000000007E-2</v>
      </c>
      <c r="AC1101" s="523">
        <f t="shared" si="338"/>
        <v>0</v>
      </c>
      <c r="AD1101" s="951" t="s">
        <v>6610</v>
      </c>
      <c r="AE1101" s="1007" t="s">
        <v>6718</v>
      </c>
      <c r="AF1101" s="1032" t="s">
        <v>4485</v>
      </c>
      <c r="AG1101" s="1032" t="s">
        <v>6719</v>
      </c>
    </row>
    <row r="1102" spans="1:33" s="292" customFormat="1" ht="20.100000000000001" hidden="1" customHeight="1" thickBot="1">
      <c r="A1102" s="290"/>
      <c r="B1102" s="638"/>
      <c r="C1102" s="289">
        <f t="shared" si="339"/>
        <v>4560401461467</v>
      </c>
      <c r="D1102" s="289"/>
      <c r="E1102" s="290" t="s">
        <v>3347</v>
      </c>
      <c r="F1102" s="289"/>
      <c r="G1102" s="847">
        <f t="shared" ref="G1102:H1111" si="349">G276</f>
        <v>0</v>
      </c>
      <c r="H1102" s="301" t="str">
        <f t="shared" si="349"/>
        <v>QUALITY 1st DERMA LASER VC100 REFRESHING (LOTION) 240ml</v>
      </c>
      <c r="I1102" s="677" t="s">
        <v>4193</v>
      </c>
      <c r="J1102" s="677" t="s">
        <v>4194</v>
      </c>
      <c r="K1102" s="289" t="str">
        <f t="shared" ref="K1102:K1111" si="350">K276</f>
        <v>face lotion</v>
      </c>
      <c r="L1102" s="525"/>
      <c r="M1102" s="305"/>
      <c r="N1102" s="305"/>
      <c r="O1102" s="681"/>
      <c r="P1102" s="297">
        <f t="shared" si="332"/>
        <v>1031</v>
      </c>
      <c r="Q1102" s="520">
        <f t="shared" si="319"/>
        <v>0</v>
      </c>
      <c r="R1102" s="298">
        <v>0</v>
      </c>
      <c r="S1102" s="388">
        <f t="shared" si="348"/>
        <v>0</v>
      </c>
      <c r="T1102" s="388">
        <f t="shared" si="346"/>
        <v>0</v>
      </c>
      <c r="U1102" s="389" t="e">
        <f t="shared" si="347"/>
        <v>#DIV/0!</v>
      </c>
      <c r="V1102" s="299">
        <f t="shared" ref="V1102:W1111" si="351">V276</f>
        <v>1.9E-2</v>
      </c>
      <c r="W1102" s="299">
        <f t="shared" si="351"/>
        <v>8.8000000000000007</v>
      </c>
      <c r="X1102" s="299"/>
      <c r="Y1102" s="299"/>
      <c r="Z1102" s="299"/>
      <c r="AA1102" s="299" t="str">
        <f t="shared" ref="AA1102:AA1111" si="352">AA276</f>
        <v>48×193×48</v>
      </c>
      <c r="AB1102" s="299">
        <f t="shared" si="336"/>
        <v>0.28000000000000003</v>
      </c>
      <c r="AC1102" s="523">
        <f t="shared" si="338"/>
        <v>0</v>
      </c>
      <c r="AD1102" s="499" t="str">
        <f t="shared" ref="AD1102:AG1111" si="353">AD276</f>
        <v>水、ＤＰＧ、ナイアシンアミド、グリセリン、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2" s="489" t="str">
        <f t="shared" si="353"/>
        <v>ЕАЭС N RU Д-JP.РА04.В.85420/25 от 03.06.2025 действует до 02.06.2030</v>
      </c>
      <c r="AF1102" s="489" t="str">
        <f t="shared" si="353"/>
        <v>QUALITY 1st</v>
      </c>
      <c r="AG1102" s="489" t="str">
        <f t="shared" si="353"/>
        <v xml:space="preserve">Shin Factory Co.,Ltd. </v>
      </c>
    </row>
    <row r="1103" spans="1:33" s="292" customFormat="1" ht="20.100000000000001" hidden="1" customHeight="1" thickBot="1">
      <c r="A1103" s="290"/>
      <c r="B1103" s="638"/>
      <c r="C1103" s="289">
        <f t="shared" si="339"/>
        <v>4560401461474</v>
      </c>
      <c r="D1103" s="289"/>
      <c r="E1103" s="290" t="s">
        <v>3347</v>
      </c>
      <c r="F1103" s="289"/>
      <c r="G1103" s="847">
        <f t="shared" si="349"/>
        <v>0</v>
      </c>
      <c r="H1103" s="301" t="str">
        <f t="shared" si="349"/>
        <v>QUALITY 1st DERMA LASER VC100 MOISTURE (LOTION) 240ml</v>
      </c>
      <c r="I1103" s="677" t="s">
        <v>4195</v>
      </c>
      <c r="J1103" s="677" t="s">
        <v>4196</v>
      </c>
      <c r="K1103" s="289" t="str">
        <f t="shared" si="350"/>
        <v>face lotion</v>
      </c>
      <c r="L1103" s="525"/>
      <c r="M1103" s="305"/>
      <c r="N1103" s="305"/>
      <c r="O1103" s="681"/>
      <c r="P1103" s="297">
        <f t="shared" si="332"/>
        <v>1031</v>
      </c>
      <c r="Q1103" s="520">
        <f t="shared" si="319"/>
        <v>0</v>
      </c>
      <c r="R1103" s="298">
        <v>0</v>
      </c>
      <c r="S1103" s="388">
        <f t="shared" si="348"/>
        <v>0</v>
      </c>
      <c r="T1103" s="388">
        <f t="shared" si="346"/>
        <v>0</v>
      </c>
      <c r="U1103" s="389" t="e">
        <f t="shared" si="347"/>
        <v>#DIV/0!</v>
      </c>
      <c r="V1103" s="299">
        <f t="shared" si="351"/>
        <v>1.9E-2</v>
      </c>
      <c r="W1103" s="299">
        <f t="shared" si="351"/>
        <v>8.9</v>
      </c>
      <c r="X1103" s="299"/>
      <c r="Y1103" s="299"/>
      <c r="Z1103" s="299"/>
      <c r="AA1103" s="299" t="str">
        <f t="shared" si="352"/>
        <v>48×193×48</v>
      </c>
      <c r="AB1103" s="299">
        <f t="shared" si="336"/>
        <v>0.28000000000000003</v>
      </c>
      <c r="AC1103" s="523">
        <f t="shared" si="338"/>
        <v>0</v>
      </c>
      <c r="AD1103" s="499" t="str">
        <f t="shared" si="353"/>
        <v>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3" s="489" t="str">
        <f t="shared" si="353"/>
        <v>ЕАЭС N RU Д-JP.РА04.В.85420/25 от 03.06.2025 действует до 02.06.2030</v>
      </c>
      <c r="AF1103" s="489" t="str">
        <f t="shared" si="353"/>
        <v>QUALITY 1st</v>
      </c>
      <c r="AG1103" s="489" t="str">
        <f t="shared" si="353"/>
        <v xml:space="preserve">Shin Factory Co.,Ltd. </v>
      </c>
    </row>
    <row r="1104" spans="1:33" s="292" customFormat="1" ht="20.100000000000001" hidden="1" customHeight="1" thickBot="1">
      <c r="A1104" s="290"/>
      <c r="B1104" s="638"/>
      <c r="C1104" s="289">
        <f t="shared" si="339"/>
        <v>4560401461511</v>
      </c>
      <c r="D1104" s="289"/>
      <c r="E1104" s="290" t="s">
        <v>3347</v>
      </c>
      <c r="F1104" s="289"/>
      <c r="G1104" s="847">
        <f t="shared" si="349"/>
        <v>0</v>
      </c>
      <c r="H1104" s="301" t="str">
        <f t="shared" si="349"/>
        <v>QUALITY 1st DERMA LASER ULTHERA C 30ml</v>
      </c>
      <c r="I1104" s="677" t="s">
        <v>4197</v>
      </c>
      <c r="J1104" s="677" t="s">
        <v>4198</v>
      </c>
      <c r="K1104" s="289" t="str">
        <f t="shared" si="350"/>
        <v>face serum</v>
      </c>
      <c r="L1104" s="525"/>
      <c r="M1104" s="305"/>
      <c r="N1104" s="305"/>
      <c r="O1104" s="681"/>
      <c r="P1104" s="297">
        <f t="shared" si="332"/>
        <v>1375</v>
      </c>
      <c r="Q1104" s="520">
        <f t="shared" si="319"/>
        <v>0</v>
      </c>
      <c r="R1104" s="298">
        <v>0</v>
      </c>
      <c r="S1104" s="388">
        <f t="shared" si="348"/>
        <v>0</v>
      </c>
      <c r="T1104" s="388">
        <f t="shared" si="346"/>
        <v>0</v>
      </c>
      <c r="U1104" s="389" t="e">
        <f t="shared" si="347"/>
        <v>#DIV/0!</v>
      </c>
      <c r="V1104" s="299">
        <f t="shared" si="351"/>
        <v>1.2E-2</v>
      </c>
      <c r="W1104" s="299">
        <f t="shared" si="351"/>
        <v>3.9</v>
      </c>
      <c r="X1104" s="299"/>
      <c r="Y1104" s="299"/>
      <c r="Z1104" s="299"/>
      <c r="AA1104" s="299" t="str">
        <f t="shared" si="352"/>
        <v>38×105×38</v>
      </c>
      <c r="AB1104" s="299">
        <f t="shared" si="336"/>
        <v>0.1</v>
      </c>
      <c r="AC1104" s="523">
        <f t="shared" si="338"/>
        <v>0</v>
      </c>
      <c r="AD1104" s="499" t="str">
        <f t="shared" si="353"/>
        <v>ガラクトミセス培養液、ナイアシンアミド、ＢＧ、ジグリセリン、アスコルビルグルコシド、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クエン酸、クエン酸Ｎａ、エチドロン酸、水、ピロ亜硫酸Ｎａ、ラベンダー油、レモン果皮油、ライム油、レモングラス油、エンピツビャクシン油、ローズマリー葉油</v>
      </c>
      <c r="AE1104" s="489" t="str">
        <f t="shared" si="353"/>
        <v>ЕАЭС N RU Д-JP.РА04.В.84957/25 от 03.06.2025 действует до 02.06.2030</v>
      </c>
      <c r="AF1104" s="489" t="str">
        <f t="shared" si="353"/>
        <v>QUALITY 1st</v>
      </c>
      <c r="AG1104" s="489" t="str">
        <f t="shared" si="353"/>
        <v xml:space="preserve">Shin Factory Co.,Ltd. </v>
      </c>
    </row>
    <row r="1105" spans="1:33" s="292" customFormat="1" ht="20.100000000000001" hidden="1" customHeight="1" thickBot="1">
      <c r="A1105" s="290"/>
      <c r="B1105" s="638"/>
      <c r="C1105" s="289">
        <f t="shared" si="339"/>
        <v>4560401461528</v>
      </c>
      <c r="D1105" s="289"/>
      <c r="E1105" s="290" t="s">
        <v>3347</v>
      </c>
      <c r="F1105" s="289"/>
      <c r="G1105" s="847">
        <f t="shared" si="349"/>
        <v>0</v>
      </c>
      <c r="H1105" s="301" t="str">
        <f t="shared" si="349"/>
        <v>QUALITY 1st DERMA LASER VC100 GEL CREAM</v>
      </c>
      <c r="I1105" s="677" t="s">
        <v>4199</v>
      </c>
      <c r="J1105" s="677" t="s">
        <v>4200</v>
      </c>
      <c r="K1105" s="289" t="str">
        <f t="shared" si="350"/>
        <v>face cream</v>
      </c>
      <c r="L1105" s="525"/>
      <c r="M1105" s="305"/>
      <c r="N1105" s="305"/>
      <c r="O1105" s="681"/>
      <c r="P1105" s="297">
        <f t="shared" si="332"/>
        <v>1375</v>
      </c>
      <c r="Q1105" s="520">
        <f t="shared" si="319"/>
        <v>0</v>
      </c>
      <c r="R1105" s="298">
        <v>0</v>
      </c>
      <c r="S1105" s="388">
        <f t="shared" si="348"/>
        <v>0</v>
      </c>
      <c r="T1105" s="388">
        <f t="shared" si="346"/>
        <v>0</v>
      </c>
      <c r="U1105" s="389" t="e">
        <f t="shared" si="347"/>
        <v>#DIV/0!</v>
      </c>
      <c r="V1105" s="299">
        <f t="shared" si="351"/>
        <v>3.2000000000000001E-2</v>
      </c>
      <c r="W1105" s="299">
        <f t="shared" si="351"/>
        <v>5.6</v>
      </c>
      <c r="X1105" s="299"/>
      <c r="Y1105" s="299"/>
      <c r="Z1105" s="299"/>
      <c r="AA1105" s="299" t="str">
        <f t="shared" si="352"/>
        <v>73×57×73</v>
      </c>
      <c r="AB1105" s="299">
        <f t="shared" si="336"/>
        <v>0.14000000000000001</v>
      </c>
      <c r="AC1105" s="523">
        <f t="shared" si="338"/>
        <v>0</v>
      </c>
      <c r="AD1105" s="499" t="str">
        <f t="shared" si="353"/>
        <v>水、ＤＰＧ、グリセリン、ジメチコン、ペンチレングリコール、ポリアクリルアミド、ナイアシンアミド、パルミチン酸アスコルビルリン酸３Ｎａ、テトラヘキシルデカン酸アスコルビル、リン酸アスコルビルMg、アスコルビン酸、ツボクサエキス、セレブロシド、グリチルリチン酸２Ｋ、セラミドＮＰ、ミリスチン酸オクチルドデシル、アルガニアスピノサ核油、加水分解ヒアルロン酸Ｎａ、ヒアルロン酸Ｎａ、スクワラン、水添レシチン、フィトステロールズ、ＢＧ、キハダ樹皮エキス、オウゴン根エキス、イタドリ根エキス、カンゾウ根エキス、チャ葉エキス、ローズマリー葉エキス、カミツレ花エキス、水添ポリイソブテン、ラウレス－７、キサンタンガム、ヒドロキシエチルセルロース、（スチレン／ＶＰ）コポリマー、エチルヘキシルグリセリン、クエン酸、クエン酸Ｎａ、ピロ亜硫酸Ｎａ、ラベンダー油、レモン果皮油、ライム油、レモングラス油、エンピツビャクシン油、ローズマリー葉油</v>
      </c>
      <c r="AE1105" s="489" t="str">
        <f t="shared" si="353"/>
        <v>ЕАЭС N RU Д-JP.РА04.В.84952/25 от 03.06.2025 действует до 02.06.2030</v>
      </c>
      <c r="AF1105" s="489" t="str">
        <f t="shared" si="353"/>
        <v>QUALITY 1st</v>
      </c>
      <c r="AG1105" s="489" t="str">
        <f t="shared" si="353"/>
        <v xml:space="preserve">Shin Factory Co.,Ltd. </v>
      </c>
    </row>
    <row r="1106" spans="1:33" s="292" customFormat="1" ht="20.100000000000001" hidden="1" customHeight="1" thickBot="1">
      <c r="A1106" s="290"/>
      <c r="B1106" s="638"/>
      <c r="C1106" s="289">
        <f t="shared" si="339"/>
        <v>4560401461535</v>
      </c>
      <c r="D1106" s="289"/>
      <c r="E1106" s="290" t="s">
        <v>3347</v>
      </c>
      <c r="F1106" s="289"/>
      <c r="G1106" s="847">
        <f t="shared" si="349"/>
        <v>0</v>
      </c>
      <c r="H1106" s="301" t="str">
        <f t="shared" si="349"/>
        <v>QUALITY 1st DERMA LASER ULTHERA R</v>
      </c>
      <c r="I1106" s="677" t="s">
        <v>4201</v>
      </c>
      <c r="J1106" s="677" t="s">
        <v>4202</v>
      </c>
      <c r="K1106" s="289" t="str">
        <f t="shared" si="350"/>
        <v>face serum</v>
      </c>
      <c r="L1106" s="525"/>
      <c r="M1106" s="305"/>
      <c r="N1106" s="305"/>
      <c r="O1106" s="681"/>
      <c r="P1106" s="297">
        <f t="shared" si="332"/>
        <v>1375</v>
      </c>
      <c r="Q1106" s="520">
        <f t="shared" si="319"/>
        <v>0</v>
      </c>
      <c r="R1106" s="298">
        <v>0</v>
      </c>
      <c r="S1106" s="388">
        <f t="shared" si="348"/>
        <v>0</v>
      </c>
      <c r="T1106" s="388">
        <f t="shared" si="346"/>
        <v>0</v>
      </c>
      <c r="U1106" s="389" t="e">
        <f t="shared" si="347"/>
        <v>#DIV/0!</v>
      </c>
      <c r="V1106" s="299">
        <f t="shared" si="351"/>
        <v>1.2E-2</v>
      </c>
      <c r="W1106" s="299">
        <f t="shared" si="351"/>
        <v>3.9</v>
      </c>
      <c r="X1106" s="299"/>
      <c r="Y1106" s="299"/>
      <c r="Z1106" s="299"/>
      <c r="AA1106" s="299" t="str">
        <f t="shared" si="352"/>
        <v>38×105×38</v>
      </c>
      <c r="AB1106" s="299">
        <f t="shared" si="336"/>
        <v>0.1</v>
      </c>
      <c r="AC1106" s="523">
        <f t="shared" si="338"/>
        <v>0</v>
      </c>
      <c r="AD1106" s="499" t="str">
        <f t="shared" si="353"/>
        <v>ガラクトミセス培養液、ナイアシンアミド、ＢＧ、ジグリセリン、１，２－ヘキサンジオール、レチノール、パルミチン酸レチノール、トコフェロール、スクワラン、セラミドＮＰ、ベタイン、ツボクサエキス、オウゴン根エキス、イタドリ根エキス、カンゾウ根エキス、チャ葉エキス、ローズマリー葉エキス、カミツレ花エキス、トリプロピレングリコール、水添レシチン、フィトステロールズ、ＰＥＧ－６０水添ヒマシ油、エチルヘキシルグリセリン、カルボマー、ヒドロキシエチルセルロース、セテアリルアルコール、ポリソルベート２０、ポリソルベート６０、水酸化Ｎａ、クエン酸、クエン酸Ｎａ、エチドロン酸、水、ピーナッツ油、ラベンダー油、レモン果皮油、ライム油、レモングラス油、エンピツビャクシン</v>
      </c>
      <c r="AE1106" s="489" t="str">
        <f t="shared" si="353"/>
        <v>ЕАЭС N RU Д-JP.РА04.В.84957/25 от 03.06.2025 действует до 02.06.2030</v>
      </c>
      <c r="AF1106" s="489" t="str">
        <f t="shared" si="353"/>
        <v>QUALITY 1st</v>
      </c>
      <c r="AG1106" s="489" t="str">
        <f t="shared" si="353"/>
        <v xml:space="preserve">Shin Factory Co.,Ltd. </v>
      </c>
    </row>
    <row r="1107" spans="1:33" s="292" customFormat="1" ht="20.100000000000001" hidden="1" customHeight="1" thickBot="1">
      <c r="A1107" s="290"/>
      <c r="B1107" s="638"/>
      <c r="C1107" s="289">
        <f t="shared" si="339"/>
        <v>4560401461542</v>
      </c>
      <c r="D1107" s="289"/>
      <c r="E1107" s="290" t="s">
        <v>3347</v>
      </c>
      <c r="F1107" s="289"/>
      <c r="G1107" s="847">
        <f t="shared" si="349"/>
        <v>0</v>
      </c>
      <c r="H1107" s="301" t="str">
        <f t="shared" si="349"/>
        <v>QUALITY 1st DERMA LASER R100 GEl CREAM</v>
      </c>
      <c r="I1107" s="677" t="s">
        <v>4203</v>
      </c>
      <c r="J1107" s="677" t="s">
        <v>4204</v>
      </c>
      <c r="K1107" s="289" t="str">
        <f t="shared" si="350"/>
        <v>face cream</v>
      </c>
      <c r="L1107" s="525"/>
      <c r="M1107" s="305"/>
      <c r="N1107" s="305"/>
      <c r="O1107" s="681"/>
      <c r="P1107" s="297">
        <f t="shared" si="332"/>
        <v>1375</v>
      </c>
      <c r="Q1107" s="520">
        <f t="shared" si="319"/>
        <v>0</v>
      </c>
      <c r="R1107" s="298">
        <v>0</v>
      </c>
      <c r="S1107" s="388">
        <f t="shared" si="348"/>
        <v>0</v>
      </c>
      <c r="T1107" s="388">
        <f t="shared" si="346"/>
        <v>0</v>
      </c>
      <c r="U1107" s="389" t="e">
        <f t="shared" si="347"/>
        <v>#DIV/0!</v>
      </c>
      <c r="V1107" s="299">
        <f t="shared" si="351"/>
        <v>3.2000000000000001E-2</v>
      </c>
      <c r="W1107" s="299">
        <f t="shared" si="351"/>
        <v>4.5</v>
      </c>
      <c r="X1107" s="299"/>
      <c r="Y1107" s="299"/>
      <c r="Z1107" s="299"/>
      <c r="AA1107" s="299" t="str">
        <f t="shared" si="352"/>
        <v>73×57×73</v>
      </c>
      <c r="AB1107" s="299">
        <f t="shared" si="336"/>
        <v>0.11</v>
      </c>
      <c r="AC1107" s="523">
        <f t="shared" si="338"/>
        <v>0</v>
      </c>
      <c r="AD1107" s="499" t="str">
        <f t="shared" si="353"/>
        <v>水、ＤＰＧ、グリセリン、ミリスチン酸オクチルドデシル、ジメチコン、ペンチレングリコール、ポリアクリルアミド、ナイアシンアミド、セレブロシド、セラミドＮＰ、スクワラン、レチノール、パルミチン酸レチノール、トコフェロール、グリチルリチン酸２Ｋ、アルガニアスピノサ核油、加水分解ヒアルロン酸Ｎａ、ヒアルロン酸Ｎａ、水添レシチン、フィトステロールズ、ＢＧ、ツボクサエキス、オウゴン根エキス、イタドリ根エキス、カンゾウ根エキス、チャ葉エキス、ローズマリー葉エキス、カミツレ花エキス、水添ポリイソブテン、ラウレス－７、セテアリルアルコール、ポリソルベート２０、ポリソルベート６０、キサンタンガム、ヒドロキシエチルセルロース、エチルヘキシルグリセリン、クエン酸、クエン酸Ｎａ、ピーナッツ油、ラベンダー油、レモン果皮油、ライム油、レモングラス油、エンピツビャクシン油、ローズマリー葉油</v>
      </c>
      <c r="AE1107" s="489" t="str">
        <f t="shared" si="353"/>
        <v>ЕАЭС N RU Д-JP.РА04.В.84952/25 от 03.06.2025 действует до 02.06.2030</v>
      </c>
      <c r="AF1107" s="489" t="str">
        <f t="shared" si="353"/>
        <v>QUALITY 1st</v>
      </c>
      <c r="AG1107" s="489" t="str">
        <f t="shared" si="353"/>
        <v xml:space="preserve">Shin Factory Co.,Ltd. </v>
      </c>
    </row>
    <row r="1108" spans="1:33" s="292" customFormat="1" ht="20.100000000000001" hidden="1" customHeight="1" thickBot="1">
      <c r="A1108" s="290"/>
      <c r="B1108" s="638"/>
      <c r="C1108" s="289">
        <f t="shared" si="339"/>
        <v>4560401461559</v>
      </c>
      <c r="D1108" s="289"/>
      <c r="E1108" s="290" t="s">
        <v>3347</v>
      </c>
      <c r="F1108" s="289"/>
      <c r="G1108" s="847">
        <f t="shared" si="349"/>
        <v>0</v>
      </c>
      <c r="H1108" s="301" t="str">
        <f t="shared" si="349"/>
        <v>QUALITY 1st DERMA LASER SUPER VC100 (WHITE LOTION)</v>
      </c>
      <c r="I1108" s="677" t="s">
        <v>4205</v>
      </c>
      <c r="J1108" s="677" t="s">
        <v>4206</v>
      </c>
      <c r="K1108" s="289" t="str">
        <f t="shared" si="350"/>
        <v>face serum</v>
      </c>
      <c r="L1108" s="525"/>
      <c r="M1108" s="305"/>
      <c r="N1108" s="305"/>
      <c r="O1108" s="681"/>
      <c r="P1108" s="297">
        <f t="shared" si="332"/>
        <v>1031</v>
      </c>
      <c r="Q1108" s="520">
        <f t="shared" si="319"/>
        <v>0</v>
      </c>
      <c r="R1108" s="298">
        <v>0</v>
      </c>
      <c r="S1108" s="388">
        <f t="shared" si="348"/>
        <v>0</v>
      </c>
      <c r="T1108" s="388">
        <f t="shared" si="346"/>
        <v>0</v>
      </c>
      <c r="U1108" s="389" t="e">
        <f t="shared" si="347"/>
        <v>#DIV/0!</v>
      </c>
      <c r="V1108" s="299">
        <f t="shared" si="351"/>
        <v>1.9E-2</v>
      </c>
      <c r="W1108" s="299">
        <f t="shared" si="351"/>
        <v>8.9</v>
      </c>
      <c r="X1108" s="299"/>
      <c r="Y1108" s="299"/>
      <c r="Z1108" s="299"/>
      <c r="AA1108" s="299" t="str">
        <f t="shared" si="352"/>
        <v>48×193×48</v>
      </c>
      <c r="AB1108" s="299">
        <f t="shared" si="336"/>
        <v>0.28000000000000003</v>
      </c>
      <c r="AC1108" s="523">
        <f t="shared" si="338"/>
        <v>0</v>
      </c>
      <c r="AD1108" s="499" t="str">
        <f t="shared" si="353"/>
        <v>水、ＤＰＧ、ナイアシンアミド、グリセリン、アスコルビン酸、パルミチン酸アスコルビルリン酸３Ｎａ、リン酸アスコルビルＭｇ、３－Ｏ－エチルアスコルビン酸、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8" s="489" t="str">
        <f t="shared" si="353"/>
        <v>ЕАЭС N RU Д-JP.РА04.В.85420/25 от 03.06.2025 действует до 02.06.2030</v>
      </c>
      <c r="AF1108" s="489" t="str">
        <f t="shared" si="353"/>
        <v>QUALITY 1st</v>
      </c>
      <c r="AG1108" s="489" t="str">
        <f t="shared" si="353"/>
        <v xml:space="preserve">Shin Factory Co.,Ltd. </v>
      </c>
    </row>
    <row r="1109" spans="1:33" s="292" customFormat="1" ht="20.100000000000001" hidden="1" customHeight="1" thickBot="1">
      <c r="A1109" s="290"/>
      <c r="B1109" s="638"/>
      <c r="C1109" s="289">
        <f t="shared" si="339"/>
        <v>4560401461566</v>
      </c>
      <c r="D1109" s="289"/>
      <c r="E1109" s="290" t="s">
        <v>3347</v>
      </c>
      <c r="F1109" s="289"/>
      <c r="G1109" s="847">
        <f t="shared" si="349"/>
        <v>0</v>
      </c>
      <c r="H1109" s="301" t="str">
        <f t="shared" si="349"/>
        <v>QUALITY 1st DERMA LASER ULTHERA CW</v>
      </c>
      <c r="I1109" s="677" t="s">
        <v>4207</v>
      </c>
      <c r="J1109" s="677" t="s">
        <v>4208</v>
      </c>
      <c r="K1109" s="289" t="str">
        <f t="shared" si="350"/>
        <v>face serum</v>
      </c>
      <c r="L1109" s="525"/>
      <c r="M1109" s="305"/>
      <c r="N1109" s="305"/>
      <c r="O1109" s="681"/>
      <c r="P1109" s="297">
        <f t="shared" si="332"/>
        <v>1375</v>
      </c>
      <c r="Q1109" s="520">
        <f t="shared" si="319"/>
        <v>0</v>
      </c>
      <c r="R1109" s="298">
        <v>0</v>
      </c>
      <c r="S1109" s="388">
        <f t="shared" si="348"/>
        <v>0</v>
      </c>
      <c r="T1109" s="388">
        <f t="shared" si="346"/>
        <v>0</v>
      </c>
      <c r="U1109" s="389" t="e">
        <f t="shared" si="347"/>
        <v>#DIV/0!</v>
      </c>
      <c r="V1109" s="299">
        <f t="shared" si="351"/>
        <v>1.2E-2</v>
      </c>
      <c r="W1109" s="299">
        <f t="shared" si="351"/>
        <v>3.9</v>
      </c>
      <c r="X1109" s="299"/>
      <c r="Y1109" s="299"/>
      <c r="Z1109" s="299"/>
      <c r="AA1109" s="299" t="str">
        <f t="shared" si="352"/>
        <v>38×105×38</v>
      </c>
      <c r="AB1109" s="299">
        <f t="shared" si="336"/>
        <v>0.1</v>
      </c>
      <c r="AC1109" s="523">
        <f t="shared" si="338"/>
        <v>0</v>
      </c>
      <c r="AD1109" s="499" t="str">
        <f t="shared" si="353"/>
        <v>ガラクトミセス培養液、ナイアシンアミド、ＢＧ、ジグリセリン、アスコルビルグルコシド、３－Ｏ－エチルアスコルビン酸、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
クエン酸、クエン酸Ｎａ、エチドロン酸、水、ピロ亜硫酸Ｎａ、ラベンダー油、レモン果皮油、ライム油、レモングラス油、エンピツビャクシン油、ローズマリー葉油</v>
      </c>
      <c r="AE1109" s="489" t="str">
        <f t="shared" si="353"/>
        <v>ЕАЭС N RU Д-JP.РА04.В.84957/25 от 03.06.2025 действует до 02.06.2030</v>
      </c>
      <c r="AF1109" s="489" t="str">
        <f t="shared" si="353"/>
        <v>QUALITY 1st</v>
      </c>
      <c r="AG1109" s="489" t="str">
        <f t="shared" si="353"/>
        <v xml:space="preserve">Shin Factory Co.,Ltd. </v>
      </c>
    </row>
    <row r="1110" spans="1:33" s="292" customFormat="1" ht="20.100000000000001" hidden="1" customHeight="1" thickBot="1">
      <c r="A1110" s="290"/>
      <c r="B1110" s="638"/>
      <c r="C1110" s="289">
        <f t="shared" si="339"/>
        <v>4560401461764</v>
      </c>
      <c r="D1110" s="289"/>
      <c r="E1110" s="290" t="s">
        <v>3347</v>
      </c>
      <c r="F1110" s="289"/>
      <c r="G1110" s="847">
        <f t="shared" si="349"/>
        <v>0</v>
      </c>
      <c r="H1110" s="301" t="str">
        <f t="shared" si="349"/>
        <v>QUALITY 1st DERMA LASER SUPER AZ100 (AC CARE LOTION)</v>
      </c>
      <c r="I1110" s="677" t="s">
        <v>4209</v>
      </c>
      <c r="J1110" s="677" t="s">
        <v>4210</v>
      </c>
      <c r="K1110" s="289" t="str">
        <f t="shared" si="350"/>
        <v>face lotion</v>
      </c>
      <c r="L1110" s="525"/>
      <c r="M1110" s="305"/>
      <c r="N1110" s="305"/>
      <c r="O1110" s="681"/>
      <c r="P1110" s="297">
        <f t="shared" si="332"/>
        <v>1031</v>
      </c>
      <c r="Q1110" s="520">
        <f t="shared" si="319"/>
        <v>0</v>
      </c>
      <c r="R1110" s="298">
        <v>0</v>
      </c>
      <c r="S1110" s="388">
        <f t="shared" si="348"/>
        <v>0</v>
      </c>
      <c r="T1110" s="388">
        <f t="shared" si="346"/>
        <v>0</v>
      </c>
      <c r="U1110" s="389" t="e">
        <f t="shared" si="347"/>
        <v>#DIV/0!</v>
      </c>
      <c r="V1110" s="299">
        <f t="shared" si="351"/>
        <v>1.9E-2</v>
      </c>
      <c r="W1110" s="299">
        <f t="shared" si="351"/>
        <v>8.9</v>
      </c>
      <c r="X1110" s="299"/>
      <c r="Y1110" s="299"/>
      <c r="Z1110" s="299"/>
      <c r="AA1110" s="299" t="str">
        <f t="shared" si="352"/>
        <v>48×193×48</v>
      </c>
      <c r="AB1110" s="299">
        <f t="shared" si="336"/>
        <v>0.28000000000000003</v>
      </c>
      <c r="AC1110" s="523">
        <f t="shared" si="338"/>
        <v>0</v>
      </c>
      <c r="AD1110" s="499" t="str">
        <f t="shared" si="353"/>
        <v>水,ＤＰＧ,ジグリセリン,ナイアシンアミド,アゼライン酸,グリチルリチン酸２Ｋ,トリプロピレングリコール,水添レシチン,ダイズステロール,セラミド3,ＰＥＧ－６０水添ヒマシ油,キサンタンガム,メントキシプロパンジオール,エチルヘキシルグリセリン,ホウケイ酸（Ｃａ／Ｎａ）,酸化銀,クエン酸,クエン酸Ｎａ,ラベンダー油,レモン果皮油,ライム油,レモングラス油,エンピツビャクシン油,ローズマリー葉油</v>
      </c>
      <c r="AE1110" s="489" t="str">
        <f t="shared" si="353"/>
        <v>ЕАЭС N RU Д-JP.РА04.В.85420/25 от 03.06.2025 действует до 02.06.2030</v>
      </c>
      <c r="AF1110" s="489" t="str">
        <f t="shared" si="353"/>
        <v>QUALITY 1st</v>
      </c>
      <c r="AG1110" s="489" t="str">
        <f t="shared" si="353"/>
        <v xml:space="preserve">Shin Factory Co.,Ltd. </v>
      </c>
    </row>
    <row r="1111" spans="1:33" s="292" customFormat="1" ht="20.100000000000001" hidden="1" customHeight="1" thickBot="1">
      <c r="A1111" s="290"/>
      <c r="B1111" s="638"/>
      <c r="C1111" s="289">
        <f t="shared" si="339"/>
        <v>4560401461757</v>
      </c>
      <c r="D1111" s="289"/>
      <c r="E1111" s="290" t="s">
        <v>3347</v>
      </c>
      <c r="F1111" s="289"/>
      <c r="G1111" s="847">
        <f t="shared" si="349"/>
        <v>0</v>
      </c>
      <c r="H1111" s="301" t="str">
        <f t="shared" si="349"/>
        <v>QUALITY 1st DERMA LASER ULTHERA AZ</v>
      </c>
      <c r="I1111" s="677" t="s">
        <v>4211</v>
      </c>
      <c r="J1111" s="677" t="s">
        <v>4212</v>
      </c>
      <c r="K1111" s="289" t="str">
        <f t="shared" si="350"/>
        <v>face serum</v>
      </c>
      <c r="L1111" s="525"/>
      <c r="M1111" s="305"/>
      <c r="N1111" s="305"/>
      <c r="O1111" s="681"/>
      <c r="P1111" s="297">
        <f t="shared" si="332"/>
        <v>1375</v>
      </c>
      <c r="Q1111" s="520">
        <f t="shared" si="319"/>
        <v>0</v>
      </c>
      <c r="R1111" s="298">
        <v>0</v>
      </c>
      <c r="S1111" s="388">
        <f t="shared" si="348"/>
        <v>0</v>
      </c>
      <c r="T1111" s="388">
        <f t="shared" si="346"/>
        <v>0</v>
      </c>
      <c r="U1111" s="389" t="e">
        <f t="shared" si="347"/>
        <v>#DIV/0!</v>
      </c>
      <c r="V1111" s="299">
        <f t="shared" si="351"/>
        <v>1.2E-2</v>
      </c>
      <c r="W1111" s="299">
        <f t="shared" si="351"/>
        <v>3.9</v>
      </c>
      <c r="X1111" s="299"/>
      <c r="Y1111" s="299"/>
      <c r="Z1111" s="299"/>
      <c r="AA1111" s="299" t="str">
        <f t="shared" si="352"/>
        <v>38×105×38</v>
      </c>
      <c r="AB1111" s="299">
        <f t="shared" si="336"/>
        <v>0.1</v>
      </c>
      <c r="AC1111" s="523">
        <f t="shared" si="338"/>
        <v>0</v>
      </c>
      <c r="AD1111" s="499" t="str">
        <f t="shared" si="353"/>
        <v>ガラクトミセス培養液, BG, ナイア シンアミド、ジグリセリン, アゼライン酸、グリチルリチン酸2K, ティーツリー葉油、セラミドN P,ツボクサエキス、オウゴン根エキス、イタドリ 根エキス、カンゾウ根エキス、チャ葉エキス、 ローズマリー葉エキス、カミツレ花エキス、トリ プロピレングリコール、水添レシチン、フィトステロールズ, PEG-60水添ヒマシ油、エチル ヘキシルグリセリン,1,2-ヘキサンジオー ル,ホウケイ酸(Ca/Na)、酸化銀、クエン酸、 クエン酸Na、水、ラベンダー油、レモン果皮油、 ライム油、レモングラス油、エンピツビャクシン 油、ローズマリー葉油</v>
      </c>
      <c r="AE1111" s="489" t="str">
        <f t="shared" si="353"/>
        <v>ЕАЭС N RU Д-JP.РА04.В.84957/25 от 03.06.2025 действует до 02.06.2030</v>
      </c>
      <c r="AF1111" s="489" t="str">
        <f t="shared" si="353"/>
        <v>QUALITY 1st</v>
      </c>
      <c r="AG1111" s="489" t="str">
        <f t="shared" si="353"/>
        <v xml:space="preserve">Shin Factory Co.,Ltd. </v>
      </c>
    </row>
    <row r="1112" spans="1:33" s="292" customFormat="1" ht="20.100000000000001" hidden="1" customHeight="1" thickBot="1">
      <c r="A1112" s="938"/>
      <c r="B1112" s="938"/>
      <c r="C1112" s="970" t="s">
        <v>6558</v>
      </c>
      <c r="D1112" s="970"/>
      <c r="E1112" s="290" t="s">
        <v>3347</v>
      </c>
      <c r="F1112" s="1000" t="s">
        <v>6660</v>
      </c>
      <c r="G1112" s="971"/>
      <c r="H1112" s="665" t="s">
        <v>6565</v>
      </c>
      <c r="I1112" s="1050" t="s">
        <v>6744</v>
      </c>
      <c r="J1112" s="1050" t="s">
        <v>6745</v>
      </c>
      <c r="K1112" s="970" t="s">
        <v>49</v>
      </c>
      <c r="L1112" s="944"/>
      <c r="M1112" s="945"/>
      <c r="N1112" s="945"/>
      <c r="O1112" s="946"/>
      <c r="P1112" s="947">
        <f t="shared" si="332"/>
        <v>1250</v>
      </c>
      <c r="Q1112" s="520">
        <f t="shared" si="319"/>
        <v>0</v>
      </c>
      <c r="R1112" s="298">
        <v>0</v>
      </c>
      <c r="S1112" s="388">
        <f t="shared" si="348"/>
        <v>0</v>
      </c>
      <c r="T1112" s="388">
        <f t="shared" si="346"/>
        <v>0</v>
      </c>
      <c r="U1112" s="959"/>
      <c r="V1112" s="949"/>
      <c r="W1112" s="949"/>
      <c r="X1112" s="949"/>
      <c r="Y1112" s="949"/>
      <c r="Z1112" s="949"/>
      <c r="AA1112" s="949"/>
      <c r="AB1112" s="974">
        <f t="shared" si="336"/>
        <v>0.28000000000000003</v>
      </c>
      <c r="AC1112" s="523">
        <f t="shared" si="338"/>
        <v>0</v>
      </c>
      <c r="AD1112" s="951" t="s">
        <v>6611</v>
      </c>
      <c r="AE1112" s="1007" t="s">
        <v>6718</v>
      </c>
      <c r="AF1112" s="1032" t="s">
        <v>4485</v>
      </c>
      <c r="AG1112" s="1032" t="s">
        <v>6719</v>
      </c>
    </row>
    <row r="1113" spans="1:33" s="292" customFormat="1" ht="20.100000000000001" hidden="1" customHeight="1" thickBot="1">
      <c r="A1113" s="938"/>
      <c r="B1113" s="938"/>
      <c r="C1113" s="970" t="s">
        <v>6559</v>
      </c>
      <c r="D1113" s="970"/>
      <c r="E1113" s="290" t="s">
        <v>3347</v>
      </c>
      <c r="F1113" s="1000" t="s">
        <v>6661</v>
      </c>
      <c r="G1113" s="971"/>
      <c r="H1113" s="665" t="s">
        <v>6566</v>
      </c>
      <c r="I1113" s="1050" t="s">
        <v>6746</v>
      </c>
      <c r="J1113" s="1050" t="s">
        <v>6747</v>
      </c>
      <c r="K1113" s="970" t="s">
        <v>49</v>
      </c>
      <c r="L1113" s="944"/>
      <c r="M1113" s="945"/>
      <c r="N1113" s="945"/>
      <c r="O1113" s="946"/>
      <c r="P1113" s="947">
        <f t="shared" si="332"/>
        <v>1250</v>
      </c>
      <c r="Q1113" s="520">
        <f t="shared" si="319"/>
        <v>0</v>
      </c>
      <c r="R1113" s="298">
        <v>0</v>
      </c>
      <c r="S1113" s="388">
        <f t="shared" si="348"/>
        <v>0</v>
      </c>
      <c r="T1113" s="388">
        <f t="shared" si="346"/>
        <v>0</v>
      </c>
      <c r="U1113" s="959"/>
      <c r="V1113" s="949"/>
      <c r="W1113" s="949"/>
      <c r="X1113" s="949"/>
      <c r="Y1113" s="949"/>
      <c r="Z1113" s="949"/>
      <c r="AA1113" s="949"/>
      <c r="AB1113" s="974">
        <f t="shared" si="336"/>
        <v>0.28000000000000003</v>
      </c>
      <c r="AC1113" s="523">
        <f t="shared" si="338"/>
        <v>0</v>
      </c>
      <c r="AD1113" s="951" t="s">
        <v>6612</v>
      </c>
      <c r="AE1113" s="1007" t="s">
        <v>6718</v>
      </c>
      <c r="AF1113" s="1032" t="s">
        <v>4485</v>
      </c>
      <c r="AG1113" s="1032" t="s">
        <v>6719</v>
      </c>
    </row>
    <row r="1114" spans="1:33" s="292" customFormat="1" ht="20.100000000000001" hidden="1" customHeight="1" thickBot="1">
      <c r="A1114" s="938"/>
      <c r="B1114" s="938"/>
      <c r="C1114" s="970" t="s">
        <v>6560</v>
      </c>
      <c r="D1114" s="970"/>
      <c r="E1114" s="290" t="s">
        <v>3347</v>
      </c>
      <c r="F1114" s="1000" t="s">
        <v>6662</v>
      </c>
      <c r="G1114" s="971"/>
      <c r="H1114" s="665" t="s">
        <v>6567</v>
      </c>
      <c r="I1114" s="1050" t="s">
        <v>6748</v>
      </c>
      <c r="J1114" s="1050" t="s">
        <v>6749</v>
      </c>
      <c r="K1114" s="970" t="s">
        <v>162</v>
      </c>
      <c r="L1114" s="944"/>
      <c r="M1114" s="945"/>
      <c r="N1114" s="945"/>
      <c r="O1114" s="946"/>
      <c r="P1114" s="947">
        <f t="shared" si="332"/>
        <v>2250</v>
      </c>
      <c r="Q1114" s="520">
        <f t="shared" si="319"/>
        <v>0</v>
      </c>
      <c r="R1114" s="298">
        <v>0</v>
      </c>
      <c r="S1114" s="388">
        <f t="shared" si="348"/>
        <v>0</v>
      </c>
      <c r="T1114" s="388">
        <f t="shared" si="346"/>
        <v>0</v>
      </c>
      <c r="U1114" s="959"/>
      <c r="V1114" s="949"/>
      <c r="W1114" s="949"/>
      <c r="X1114" s="949"/>
      <c r="Y1114" s="949"/>
      <c r="Z1114" s="949"/>
      <c r="AA1114" s="949"/>
      <c r="AB1114" s="974">
        <f t="shared" si="336"/>
        <v>0.1</v>
      </c>
      <c r="AC1114" s="523">
        <f t="shared" si="338"/>
        <v>0</v>
      </c>
      <c r="AD1114" s="951" t="s">
        <v>6613</v>
      </c>
      <c r="AE1114" s="1007" t="s">
        <v>6718</v>
      </c>
      <c r="AF1114" s="1032" t="s">
        <v>4485</v>
      </c>
      <c r="AG1114" s="1032" t="s">
        <v>6719</v>
      </c>
    </row>
    <row r="1115" spans="1:33" s="292" customFormat="1" ht="20.100000000000001" hidden="1" customHeight="1" thickBot="1">
      <c r="A1115" s="938"/>
      <c r="B1115" s="938"/>
      <c r="C1115" s="970" t="s">
        <v>6561</v>
      </c>
      <c r="D1115" s="970"/>
      <c r="E1115" s="290" t="s">
        <v>3347</v>
      </c>
      <c r="F1115" s="1000" t="s">
        <v>6663</v>
      </c>
      <c r="G1115" s="971"/>
      <c r="H1115" s="665" t="s">
        <v>6568</v>
      </c>
      <c r="I1115" s="1050" t="s">
        <v>6750</v>
      </c>
      <c r="J1115" s="1050" t="s">
        <v>6751</v>
      </c>
      <c r="K1115" s="970" t="s">
        <v>162</v>
      </c>
      <c r="L1115" s="944"/>
      <c r="M1115" s="945"/>
      <c r="N1115" s="945"/>
      <c r="O1115" s="946"/>
      <c r="P1115" s="947">
        <f t="shared" si="332"/>
        <v>2250</v>
      </c>
      <c r="Q1115" s="520">
        <f t="shared" si="319"/>
        <v>0</v>
      </c>
      <c r="R1115" s="298">
        <v>0</v>
      </c>
      <c r="S1115" s="388">
        <f t="shared" si="348"/>
        <v>0</v>
      </c>
      <c r="T1115" s="388">
        <f t="shared" si="346"/>
        <v>0</v>
      </c>
      <c r="U1115" s="959"/>
      <c r="V1115" s="949"/>
      <c r="W1115" s="949"/>
      <c r="X1115" s="949"/>
      <c r="Y1115" s="949"/>
      <c r="Z1115" s="949"/>
      <c r="AA1115" s="949"/>
      <c r="AB1115" s="974">
        <f t="shared" si="336"/>
        <v>0.1</v>
      </c>
      <c r="AC1115" s="523">
        <f t="shared" si="338"/>
        <v>0</v>
      </c>
      <c r="AD1115" s="951" t="s">
        <v>6614</v>
      </c>
      <c r="AE1115" s="1007" t="s">
        <v>6718</v>
      </c>
      <c r="AF1115" s="1032" t="s">
        <v>4485</v>
      </c>
      <c r="AG1115" s="1032" t="s">
        <v>6719</v>
      </c>
    </row>
    <row r="1116" spans="1:33" s="292" customFormat="1" ht="20.100000000000001" hidden="1" customHeight="1" thickBot="1">
      <c r="A1116" s="938"/>
      <c r="B1116" s="938"/>
      <c r="C1116" s="970" t="s">
        <v>6562</v>
      </c>
      <c r="D1116" s="970"/>
      <c r="E1116" s="290" t="s">
        <v>3347</v>
      </c>
      <c r="F1116" s="1000" t="s">
        <v>6664</v>
      </c>
      <c r="G1116" s="971"/>
      <c r="H1116" s="665" t="s">
        <v>6569</v>
      </c>
      <c r="I1116" s="1050" t="s">
        <v>6752</v>
      </c>
      <c r="J1116" s="1050" t="s">
        <v>6753</v>
      </c>
      <c r="K1116" s="970" t="s">
        <v>63</v>
      </c>
      <c r="L1116" s="944"/>
      <c r="M1116" s="945"/>
      <c r="N1116" s="945"/>
      <c r="O1116" s="946"/>
      <c r="P1116" s="947">
        <f t="shared" si="332"/>
        <v>1688</v>
      </c>
      <c r="Q1116" s="520">
        <f t="shared" si="319"/>
        <v>0</v>
      </c>
      <c r="R1116" s="298">
        <v>0</v>
      </c>
      <c r="S1116" s="388">
        <f t="shared" si="348"/>
        <v>0</v>
      </c>
      <c r="T1116" s="388">
        <f t="shared" si="346"/>
        <v>0</v>
      </c>
      <c r="U1116" s="959"/>
      <c r="V1116" s="949"/>
      <c r="W1116" s="949"/>
      <c r="X1116" s="949"/>
      <c r="Y1116" s="949"/>
      <c r="Z1116" s="949"/>
      <c r="AA1116" s="949"/>
      <c r="AB1116" s="974">
        <f t="shared" si="336"/>
        <v>0.13</v>
      </c>
      <c r="AC1116" s="523">
        <f t="shared" si="338"/>
        <v>0</v>
      </c>
      <c r="AD1116" s="951" t="s">
        <v>6615</v>
      </c>
      <c r="AE1116" s="1007" t="s">
        <v>6718</v>
      </c>
      <c r="AF1116" s="1032" t="s">
        <v>4485</v>
      </c>
      <c r="AG1116" s="1032" t="s">
        <v>6719</v>
      </c>
    </row>
    <row r="1117" spans="1:33" s="292" customFormat="1" ht="20.100000000000001" hidden="1" customHeight="1" thickBot="1">
      <c r="A1117" s="938"/>
      <c r="B1117" s="938"/>
      <c r="C1117" s="970" t="s">
        <v>6563</v>
      </c>
      <c r="D1117" s="970"/>
      <c r="E1117" s="290" t="s">
        <v>3347</v>
      </c>
      <c r="F1117" s="1000" t="s">
        <v>6665</v>
      </c>
      <c r="G1117" s="971"/>
      <c r="H1117" s="665" t="s">
        <v>6604</v>
      </c>
      <c r="I1117" s="1050" t="s">
        <v>6754</v>
      </c>
      <c r="J1117" s="1050" t="s">
        <v>6755</v>
      </c>
      <c r="K1117" s="970" t="s">
        <v>6454</v>
      </c>
      <c r="L1117" s="944"/>
      <c r="M1117" s="945"/>
      <c r="N1117" s="945"/>
      <c r="O1117" s="946"/>
      <c r="P1117" s="947">
        <f t="shared" si="332"/>
        <v>1125</v>
      </c>
      <c r="Q1117" s="520">
        <f t="shared" si="319"/>
        <v>0</v>
      </c>
      <c r="R1117" s="298">
        <v>0</v>
      </c>
      <c r="S1117" s="388">
        <f t="shared" si="348"/>
        <v>0</v>
      </c>
      <c r="T1117" s="388">
        <f t="shared" si="346"/>
        <v>0</v>
      </c>
      <c r="U1117" s="959"/>
      <c r="V1117" s="949"/>
      <c r="W1117" s="949"/>
      <c r="X1117" s="949"/>
      <c r="Y1117" s="949"/>
      <c r="Z1117" s="949"/>
      <c r="AA1117" s="949"/>
      <c r="AB1117" s="974">
        <f t="shared" si="336"/>
        <v>9.5000000000000001E-2</v>
      </c>
      <c r="AC1117" s="523">
        <f t="shared" si="338"/>
        <v>0</v>
      </c>
      <c r="AD1117" s="951" t="s">
        <v>6616</v>
      </c>
      <c r="AE1117" s="1007" t="s">
        <v>6720</v>
      </c>
      <c r="AF1117" s="1032" t="s">
        <v>4485</v>
      </c>
      <c r="AG1117" s="1032" t="s">
        <v>6721</v>
      </c>
    </row>
    <row r="1118" spans="1:33" s="292" customFormat="1" ht="20.100000000000001" hidden="1" customHeight="1" thickBot="1">
      <c r="A1118" s="938"/>
      <c r="B1118" s="938"/>
      <c r="C1118" s="970" t="s">
        <v>6564</v>
      </c>
      <c r="D1118" s="970"/>
      <c r="E1118" s="290" t="s">
        <v>3347</v>
      </c>
      <c r="F1118" s="1000" t="s">
        <v>6666</v>
      </c>
      <c r="G1118" s="971"/>
      <c r="H1118" s="665" t="s">
        <v>6570</v>
      </c>
      <c r="I1118" s="1050" t="s">
        <v>6756</v>
      </c>
      <c r="J1118" s="1050" t="s">
        <v>6757</v>
      </c>
      <c r="K1118" s="970" t="s">
        <v>674</v>
      </c>
      <c r="L1118" s="944"/>
      <c r="M1118" s="945"/>
      <c r="N1118" s="945"/>
      <c r="O1118" s="946"/>
      <c r="P1118" s="947">
        <f t="shared" si="332"/>
        <v>750</v>
      </c>
      <c r="Q1118" s="520">
        <f t="shared" si="319"/>
        <v>0</v>
      </c>
      <c r="R1118" s="298">
        <v>0</v>
      </c>
      <c r="S1118" s="388">
        <f t="shared" si="348"/>
        <v>0</v>
      </c>
      <c r="T1118" s="388">
        <f t="shared" ref="T1118" si="354">Q1118-S1118</f>
        <v>0</v>
      </c>
      <c r="U1118" s="959"/>
      <c r="V1118" s="949"/>
      <c r="W1118" s="949"/>
      <c r="X1118" s="949"/>
      <c r="Y1118" s="949"/>
      <c r="Z1118" s="949"/>
      <c r="AA1118" s="949"/>
      <c r="AB1118" s="974">
        <f t="shared" si="336"/>
        <v>0.26200000000000001</v>
      </c>
      <c r="AC1118" s="523">
        <f t="shared" si="338"/>
        <v>0</v>
      </c>
      <c r="AD1118" s="951" t="s">
        <v>6571</v>
      </c>
      <c r="AE1118" s="1007" t="s">
        <v>6717</v>
      </c>
      <c r="AF1118" s="1032" t="s">
        <v>4485</v>
      </c>
      <c r="AG1118" s="1032" t="s">
        <v>4487</v>
      </c>
    </row>
    <row r="1119" spans="1:33" s="292" customFormat="1" ht="20.100000000000001" hidden="1" customHeight="1" thickBot="1">
      <c r="A1119" s="938"/>
      <c r="B1119" s="938"/>
      <c r="C1119" s="970"/>
      <c r="D1119" s="970"/>
      <c r="E1119" s="938" t="s">
        <v>6572</v>
      </c>
      <c r="F1119" s="1033" t="s">
        <v>6723</v>
      </c>
      <c r="G1119" s="971"/>
      <c r="H1119" s="665" t="s">
        <v>6573</v>
      </c>
      <c r="I1119" s="1050" t="s">
        <v>6758</v>
      </c>
      <c r="J1119" s="1050" t="s">
        <v>6759</v>
      </c>
      <c r="K1119" s="970" t="s">
        <v>1480</v>
      </c>
      <c r="L1119" s="944"/>
      <c r="M1119" s="945"/>
      <c r="N1119" s="945"/>
      <c r="O1119" s="946"/>
      <c r="P1119" s="947">
        <f t="shared" si="332"/>
        <v>897</v>
      </c>
      <c r="Q1119" s="520">
        <f t="shared" ref="Q1119:Q1121" si="355">O1119*P1119</f>
        <v>0</v>
      </c>
      <c r="R1119" s="972">
        <v>0</v>
      </c>
      <c r="S1119" s="388">
        <f t="shared" ref="S1119:S1121" si="356">O1119*R1119</f>
        <v>0</v>
      </c>
      <c r="T1119" s="388">
        <f t="shared" ref="T1119:T1121" si="357">Q1119-S1119</f>
        <v>0</v>
      </c>
      <c r="U1119" s="389" t="e">
        <f t="shared" ref="U1119:U1121" si="358">T1119/Q1119</f>
        <v>#DIV/0!</v>
      </c>
      <c r="V1119" s="949"/>
      <c r="W1119" s="949"/>
      <c r="X1119" s="949"/>
      <c r="Y1119" s="949"/>
      <c r="Z1119" s="949"/>
      <c r="AA1119" s="949"/>
      <c r="AB1119" s="974">
        <f t="shared" si="336"/>
        <v>0.65200000000000002</v>
      </c>
      <c r="AC1119" s="523">
        <f t="shared" ref="AC1119:AC1121" si="359">ROUND(O1119*AB1119,3)</f>
        <v>0</v>
      </c>
      <c r="AD1119" s="951" t="str">
        <f>AD293</f>
        <v>水、オレフィン（Ｃ１４－１６）スルホン酸Ｎａ、コカミドＤＥＡ、コカミドプロピルベタイン、ソルビトール、ラウラミノプロピオン酸Ｎａ、香料、ラベンダー花エキス、ブドウ葉エキス、エゴマ葉エキス、酵母発酵エキス、カキタンニン、エクトイン、クエン酸トリエチル、（カプロイル／ラウロイル）ラクチレートＮａ、グアーヒドロキシプロピルトリモニウムクロリド、ココイルグルタミン酸ＴＥＡ、クエン酸、エチドロン酸４Ｎａ、ポリリシン、ＢＧ、塩化Ｎａ、安息香酸Ｎａ、炭酸水素Ｎａ、炭酸Ｎａ、硫酸Ｎａ、クロラミンＴ、フェノキシエタノール、メチルパラベン</v>
      </c>
      <c r="AE1119" s="1007" t="s">
        <v>6722</v>
      </c>
      <c r="AF1119" s="1031" t="s">
        <v>626</v>
      </c>
      <c r="AG1119" s="1031" t="s">
        <v>627</v>
      </c>
    </row>
    <row r="1120" spans="1:33" s="292" customFormat="1" ht="20.100000000000001" hidden="1" customHeight="1" thickBot="1">
      <c r="A1120" s="938"/>
      <c r="B1120" s="938"/>
      <c r="C1120" s="970"/>
      <c r="D1120" s="970"/>
      <c r="E1120" s="938" t="s">
        <v>6572</v>
      </c>
      <c r="F1120" s="1033" t="s">
        <v>6724</v>
      </c>
      <c r="G1120" s="971"/>
      <c r="H1120" s="665" t="s">
        <v>6574</v>
      </c>
      <c r="I1120" s="1050" t="s">
        <v>6760</v>
      </c>
      <c r="J1120" s="1050" t="s">
        <v>6761</v>
      </c>
      <c r="K1120" s="970" t="s">
        <v>6576</v>
      </c>
      <c r="L1120" s="944"/>
      <c r="M1120" s="945"/>
      <c r="N1120" s="945"/>
      <c r="O1120" s="946"/>
      <c r="P1120" s="947">
        <f t="shared" si="332"/>
        <v>897</v>
      </c>
      <c r="Q1120" s="520">
        <f t="shared" si="355"/>
        <v>0</v>
      </c>
      <c r="R1120" s="972">
        <v>0</v>
      </c>
      <c r="S1120" s="388">
        <f t="shared" si="356"/>
        <v>0</v>
      </c>
      <c r="T1120" s="388">
        <f t="shared" si="357"/>
        <v>0</v>
      </c>
      <c r="U1120" s="389" t="e">
        <f t="shared" si="358"/>
        <v>#DIV/0!</v>
      </c>
      <c r="V1120" s="949"/>
      <c r="W1120" s="949"/>
      <c r="X1120" s="949"/>
      <c r="Y1120" s="949"/>
      <c r="Z1120" s="949"/>
      <c r="AA1120" s="949"/>
      <c r="AB1120" s="974">
        <f t="shared" si="336"/>
        <v>0.63100000000000001</v>
      </c>
      <c r="AC1120" s="523">
        <f t="shared" si="359"/>
        <v>0</v>
      </c>
      <c r="AD1120" s="951" t="str">
        <f>AD294</f>
        <v>水、ジメチコン、ジステアリン酸グリコール、セタノール、グリセリン、ステアルトリモニウムクロリド、香料、ラベンダー花エキス、ブドウ葉エキス、エゴマ葉エキス、酵母発酵エキス、カキタンニン、エクトイン、クエン酸トリエチル、（カプロイル／ラウロイル）ラクチレートＮａ、（エチルヘキサン酸／ステアリン酸／アジピン酸）グリセリル、グアーヒドロキシプロピルトリモニウムクロリド、イソプロパノール、ステアリルアルコール、オクチルドデカノール、ポリシリコーン－２９、アモジメチコン、ポリリシン、ＢＧ、ＤＰＧ、グリコール酸、乳酸、炭酸水素Ｎａ、炭酸Ｎａ、硫酸Ｎａ、クロラミンＴ、フェノキシエタノール、メチルパラベン</v>
      </c>
      <c r="AE1120" s="1007" t="s">
        <v>6722</v>
      </c>
      <c r="AF1120" s="1031" t="s">
        <v>626</v>
      </c>
      <c r="AG1120" s="1031" t="s">
        <v>627</v>
      </c>
    </row>
    <row r="1121" spans="1:33" s="292" customFormat="1" ht="20.100000000000001" hidden="1" customHeight="1" thickBot="1">
      <c r="A1121" s="938"/>
      <c r="B1121" s="938"/>
      <c r="C1121" s="970"/>
      <c r="D1121" s="970"/>
      <c r="E1121" s="938" t="s">
        <v>6572</v>
      </c>
      <c r="F1121" s="1033" t="s">
        <v>6725</v>
      </c>
      <c r="G1121" s="971"/>
      <c r="H1121" s="665" t="s">
        <v>6575</v>
      </c>
      <c r="I1121" s="1050" t="s">
        <v>6762</v>
      </c>
      <c r="J1121" s="1050" t="s">
        <v>6763</v>
      </c>
      <c r="K1121" s="970" t="s">
        <v>493</v>
      </c>
      <c r="L1121" s="944"/>
      <c r="M1121" s="945"/>
      <c r="N1121" s="945"/>
      <c r="O1121" s="946"/>
      <c r="P1121" s="947">
        <f>P297</f>
        <v>897</v>
      </c>
      <c r="Q1121" s="520">
        <f t="shared" si="355"/>
        <v>0</v>
      </c>
      <c r="R1121" s="972">
        <v>0</v>
      </c>
      <c r="S1121" s="388">
        <f t="shared" si="356"/>
        <v>0</v>
      </c>
      <c r="T1121" s="388">
        <f t="shared" si="357"/>
        <v>0</v>
      </c>
      <c r="U1121" s="389" t="e">
        <f t="shared" si="358"/>
        <v>#DIV/0!</v>
      </c>
      <c r="V1121" s="949"/>
      <c r="W1121" s="949"/>
      <c r="X1121" s="949"/>
      <c r="Y1121" s="949"/>
      <c r="Z1121" s="949"/>
      <c r="AA1121" s="949"/>
      <c r="AB1121" s="974">
        <f>AB297</f>
        <v>0.63900000000000001</v>
      </c>
      <c r="AC1121" s="523">
        <f t="shared" si="359"/>
        <v>0</v>
      </c>
      <c r="AD1121" s="951" t="str">
        <f>AD297</f>
        <v>水、ソルビトール、カリ石ケン素地、ココアンホ酢酸Ｎａ、コカミドＤＥＡ、塩化Ｎａ、香料、ラベンダー花エキス、ブドウ葉エキス、エゴマ葉エキス、酵母発酵エキス、カキタンニン、エクトイン、クエン酸トリエチル、（カプロイル／ラウロイル）ラクチレートＮａ、α－グルカンオリゴサッカリド、ＢＧ、エチドロン酸４Ｎａ、ポリリシン、炭酸水素Ｎａ、炭酸Ｎａ、硫酸Ｎａ、クロラミンＴ、フェノキシエタノール</v>
      </c>
      <c r="AE1121" s="1007" t="s">
        <v>6722</v>
      </c>
      <c r="AF1121" s="1031" t="s">
        <v>626</v>
      </c>
      <c r="AG1121" s="1031" t="s">
        <v>627</v>
      </c>
    </row>
    <row r="1122" spans="1:33" s="292" customFormat="1" ht="20.100000000000001" hidden="1" customHeight="1" thickBot="1">
      <c r="A1122" s="290"/>
      <c r="B1122" s="638"/>
      <c r="C1122" s="289"/>
      <c r="D1122" s="289"/>
      <c r="E1122" s="290" t="s">
        <v>2176</v>
      </c>
      <c r="F1122" s="302" t="s">
        <v>2177</v>
      </c>
      <c r="G1122" s="497" t="s">
        <v>6113</v>
      </c>
      <c r="H1122" s="259" t="s">
        <v>6114</v>
      </c>
      <c r="I1122" s="259" t="s">
        <v>820</v>
      </c>
      <c r="J1122" s="343" t="s">
        <v>821</v>
      </c>
      <c r="K1122" s="525" t="s">
        <v>298</v>
      </c>
      <c r="L1122" s="525"/>
      <c r="M1122" s="305">
        <v>10</v>
      </c>
      <c r="N1122" s="305"/>
      <c r="O1122" s="386"/>
      <c r="P1122" s="297">
        <v>260</v>
      </c>
      <c r="Q1122" s="520">
        <f t="shared" si="319"/>
        <v>0</v>
      </c>
      <c r="R1122" s="298">
        <v>0</v>
      </c>
      <c r="S1122" s="388">
        <f t="shared" ref="S1122:S1130" si="360">O1122*R1122</f>
        <v>0</v>
      </c>
      <c r="T1122" s="388">
        <f t="shared" ref="T1122:T1130" si="361">Q1122-S1122</f>
        <v>0</v>
      </c>
      <c r="U1122" s="389" t="e">
        <f t="shared" ref="U1122:U1130" si="362">T1122/Q1122</f>
        <v>#DIV/0!</v>
      </c>
      <c r="V1122" s="299"/>
      <c r="W1122" s="299"/>
      <c r="X1122" s="299"/>
      <c r="Y1122" s="299"/>
      <c r="Z1122" s="299"/>
      <c r="AA1122" s="299"/>
      <c r="AB1122" s="413">
        <v>1.6E-2</v>
      </c>
      <c r="AC1122" s="523">
        <f t="shared" si="338"/>
        <v>0</v>
      </c>
      <c r="AD1122" s="499" t="str">
        <f>AD384</f>
        <v>TEA、ステアリン酸、水酸化Na、ラウリン酸、水、ミリスチン酸、ココアンホジ酢酸2Na、グリコール酸、グリセリン、エチドロン酸4Na、青404</v>
      </c>
      <c r="AE1122" s="489" t="s">
        <v>822</v>
      </c>
      <c r="AF1122" s="489" t="s">
        <v>819</v>
      </c>
      <c r="AG1122" s="489" t="s">
        <v>823</v>
      </c>
    </row>
    <row r="1123" spans="1:33" s="292" customFormat="1" ht="20.100000000000001" hidden="1" customHeight="1" thickBot="1">
      <c r="A1123" s="290"/>
      <c r="B1123" s="638"/>
      <c r="C1123" s="289"/>
      <c r="D1123" s="289"/>
      <c r="E1123" s="290" t="s">
        <v>2176</v>
      </c>
      <c r="F1123" s="692" t="s">
        <v>4116</v>
      </c>
      <c r="G1123" s="497"/>
      <c r="H1123" s="259" t="s">
        <v>6115</v>
      </c>
      <c r="I1123" s="259" t="s">
        <v>824</v>
      </c>
      <c r="J1123" s="343" t="s">
        <v>825</v>
      </c>
      <c r="K1123" s="525" t="s">
        <v>298</v>
      </c>
      <c r="L1123" s="525"/>
      <c r="M1123" s="305">
        <v>10</v>
      </c>
      <c r="N1123" s="305"/>
      <c r="O1123" s="386"/>
      <c r="P1123" s="297">
        <v>260</v>
      </c>
      <c r="Q1123" s="520">
        <f>O1123*P1123</f>
        <v>0</v>
      </c>
      <c r="R1123" s="298">
        <v>0</v>
      </c>
      <c r="S1123" s="388">
        <f t="shared" si="360"/>
        <v>0</v>
      </c>
      <c r="T1123" s="388">
        <f t="shared" si="361"/>
        <v>0</v>
      </c>
      <c r="U1123" s="389" t="e">
        <f t="shared" si="362"/>
        <v>#DIV/0!</v>
      </c>
      <c r="V1123" s="299"/>
      <c r="W1123" s="299"/>
      <c r="X1123" s="299"/>
      <c r="Y1123" s="299"/>
      <c r="Z1123" s="299"/>
      <c r="AA1123" s="299"/>
      <c r="AB1123" s="413">
        <v>1.6E-2</v>
      </c>
      <c r="AC1123" s="523">
        <f t="shared" si="338"/>
        <v>0</v>
      </c>
      <c r="AD1123" s="499" t="s">
        <v>6116</v>
      </c>
      <c r="AE1123" s="489" t="s">
        <v>822</v>
      </c>
      <c r="AF1123" s="489" t="s">
        <v>819</v>
      </c>
      <c r="AG1123" s="489" t="s">
        <v>823</v>
      </c>
    </row>
    <row r="1124" spans="1:33" s="292" customFormat="1" ht="20.100000000000001" hidden="1" customHeight="1" thickBot="1">
      <c r="A1124" s="290"/>
      <c r="B1124" s="638"/>
      <c r="C1124" s="289"/>
      <c r="D1124" s="289"/>
      <c r="E1124" s="290" t="s">
        <v>2176</v>
      </c>
      <c r="F1124" s="302" t="s">
        <v>2178</v>
      </c>
      <c r="G1124" s="497" t="s">
        <v>5322</v>
      </c>
      <c r="H1124" s="259" t="s">
        <v>6117</v>
      </c>
      <c r="I1124" s="259" t="s">
        <v>826</v>
      </c>
      <c r="J1124" s="343" t="s">
        <v>827</v>
      </c>
      <c r="K1124" s="525" t="s">
        <v>298</v>
      </c>
      <c r="L1124" s="525"/>
      <c r="M1124" s="305">
        <v>10</v>
      </c>
      <c r="N1124" s="305"/>
      <c r="O1124" s="386"/>
      <c r="P1124" s="297">
        <v>312</v>
      </c>
      <c r="Q1124" s="520">
        <f t="shared" si="319"/>
        <v>0</v>
      </c>
      <c r="R1124" s="298">
        <v>0</v>
      </c>
      <c r="S1124" s="388">
        <f t="shared" si="360"/>
        <v>0</v>
      </c>
      <c r="T1124" s="388">
        <f t="shared" si="361"/>
        <v>0</v>
      </c>
      <c r="U1124" s="389" t="e">
        <f t="shared" si="362"/>
        <v>#DIV/0!</v>
      </c>
      <c r="V1124" s="299"/>
      <c r="W1124" s="299"/>
      <c r="X1124" s="299"/>
      <c r="Y1124" s="299"/>
      <c r="Z1124" s="299"/>
      <c r="AA1124" s="299"/>
      <c r="AB1124" s="413">
        <v>1.6E-2</v>
      </c>
      <c r="AC1124" s="523">
        <f t="shared" si="338"/>
        <v>0</v>
      </c>
      <c r="AD1124" s="499" t="str">
        <f t="shared" ref="AD1124:AD1129" si="363">AD377</f>
        <v>TEA、ステアリン酸、水酸化Na、ラウリン酸、水、ミリスチン酸、ティーツリー油、ココアンホジ酢酸2Na、グリコール酸、グリセリン、バルミ７イン酸レチノール、エチドロン酸4Na、赤225、赤213</v>
      </c>
      <c r="AE1124" s="489" t="s">
        <v>822</v>
      </c>
      <c r="AF1124" s="489" t="s">
        <v>819</v>
      </c>
      <c r="AG1124" s="489" t="s">
        <v>823</v>
      </c>
    </row>
    <row r="1125" spans="1:33" s="292" customFormat="1" ht="20.100000000000001" hidden="1" customHeight="1" thickBot="1">
      <c r="A1125" s="290"/>
      <c r="B1125" s="638"/>
      <c r="C1125" s="289"/>
      <c r="D1125" s="289"/>
      <c r="E1125" s="290" t="s">
        <v>2176</v>
      </c>
      <c r="F1125" s="302" t="s">
        <v>2179</v>
      </c>
      <c r="G1125" s="497" t="s">
        <v>5323</v>
      </c>
      <c r="H1125" s="259" t="s">
        <v>6118</v>
      </c>
      <c r="I1125" s="259" t="s">
        <v>828</v>
      </c>
      <c r="J1125" s="343" t="s">
        <v>829</v>
      </c>
      <c r="K1125" s="525" t="s">
        <v>298</v>
      </c>
      <c r="L1125" s="525"/>
      <c r="M1125" s="305">
        <v>10</v>
      </c>
      <c r="N1125" s="305"/>
      <c r="O1125" s="386"/>
      <c r="P1125" s="297">
        <v>494</v>
      </c>
      <c r="Q1125" s="520">
        <f t="shared" si="319"/>
        <v>0</v>
      </c>
      <c r="R1125" s="298">
        <v>0</v>
      </c>
      <c r="S1125" s="388">
        <f t="shared" si="360"/>
        <v>0</v>
      </c>
      <c r="T1125" s="388">
        <f t="shared" si="361"/>
        <v>0</v>
      </c>
      <c r="U1125" s="389" t="e">
        <f t="shared" si="362"/>
        <v>#DIV/0!</v>
      </c>
      <c r="V1125" s="299"/>
      <c r="W1125" s="299"/>
      <c r="X1125" s="299"/>
      <c r="Y1125" s="299"/>
      <c r="Z1125" s="299"/>
      <c r="AA1125" s="299"/>
      <c r="AB1125" s="413">
        <v>1.6E-2</v>
      </c>
      <c r="AC1125" s="523">
        <f t="shared" si="338"/>
        <v>0</v>
      </c>
      <c r="AD1125" s="499" t="str">
        <f t="shared" si="363"/>
        <v>TEA、ステアリン酸、水酸化Na、ラウリン酸、水、ミリスチン酸、ウワウルシエキス、アボカドエキス、ココアンホジ酢酸2Na、グリコール酸、炭、グリセリン、サリチル酸、ハイドロキノン</v>
      </c>
      <c r="AE1125" s="489" t="s">
        <v>822</v>
      </c>
      <c r="AF1125" s="489" t="s">
        <v>819</v>
      </c>
      <c r="AG1125" s="489" t="s">
        <v>823</v>
      </c>
    </row>
    <row r="1126" spans="1:33" s="292" customFormat="1" ht="20.100000000000001" hidden="1" customHeight="1" thickBot="1">
      <c r="A1126" s="290"/>
      <c r="B1126" s="638"/>
      <c r="C1126" s="289">
        <v>4544884917505</v>
      </c>
      <c r="D1126" s="289"/>
      <c r="E1126" s="290" t="s">
        <v>819</v>
      </c>
      <c r="F1126" s="302">
        <v>1020188</v>
      </c>
      <c r="G1126" s="497"/>
      <c r="H1126" s="259" t="s">
        <v>6119</v>
      </c>
      <c r="I1126" s="259" t="s">
        <v>3619</v>
      </c>
      <c r="J1126" s="343" t="s">
        <v>3620</v>
      </c>
      <c r="K1126" s="525" t="s">
        <v>674</v>
      </c>
      <c r="L1126" s="525"/>
      <c r="M1126" s="305"/>
      <c r="N1126" s="305"/>
      <c r="O1126" s="386"/>
      <c r="P1126" s="297">
        <v>584</v>
      </c>
      <c r="Q1126" s="520">
        <f>O1126*P1126</f>
        <v>0</v>
      </c>
      <c r="R1126" s="298">
        <v>0</v>
      </c>
      <c r="S1126" s="388">
        <f t="shared" si="360"/>
        <v>0</v>
      </c>
      <c r="T1126" s="388">
        <f t="shared" si="361"/>
        <v>0</v>
      </c>
      <c r="U1126" s="389" t="e">
        <f t="shared" si="362"/>
        <v>#DIV/0!</v>
      </c>
      <c r="V1126" s="299"/>
      <c r="W1126" s="299"/>
      <c r="X1126" s="299"/>
      <c r="Y1126" s="299"/>
      <c r="Z1126" s="299"/>
      <c r="AA1126" s="299"/>
      <c r="AB1126" s="300">
        <v>0.05</v>
      </c>
      <c r="AC1126" s="385">
        <f t="shared" si="338"/>
        <v>0</v>
      </c>
      <c r="AD1126" s="499" t="str">
        <f t="shared" si="363"/>
        <v xml:space="preserve">水 
グリセリン 
BG 
ペンチレングリコール 
アセチルヘキサペプチド-8 
ヒト遺伝子組換オリゴペプチド-1 
ヒアルロン酸Na 
サクシノイルアテロコラーゲン 
グリチルリチン酸2K 
グリコシルトレハロース 
加水分解水添デンプン 
ポリアクリレート-13 
ポリイソブテン 
ポリソルベート20 
クエン酸 
クエン酸Na 
グレープフルーツ果皮油 
PEG-60水添ヒマシ油 
ココイルアルギニンエチルPCA 
カプリリルグリコール 
エチルヘキシルグリセリン </v>
      </c>
      <c r="AE1126" s="489" t="s">
        <v>3435</v>
      </c>
      <c r="AF1126" s="489" t="s">
        <v>819</v>
      </c>
      <c r="AG1126" s="489" t="s">
        <v>3627</v>
      </c>
    </row>
    <row r="1127" spans="1:33" s="292" customFormat="1" ht="20.100000000000001" hidden="1" customHeight="1" thickBot="1">
      <c r="A1127" s="290"/>
      <c r="B1127" s="638"/>
      <c r="C1127" s="289">
        <v>4544884917581</v>
      </c>
      <c r="D1127" s="289"/>
      <c r="E1127" s="290" t="s">
        <v>819</v>
      </c>
      <c r="F1127" s="302">
        <v>1020190</v>
      </c>
      <c r="G1127" s="497" t="s">
        <v>6120</v>
      </c>
      <c r="H1127" s="259" t="s">
        <v>6121</v>
      </c>
      <c r="I1127" s="259" t="s">
        <v>3621</v>
      </c>
      <c r="J1127" s="343" t="s">
        <v>3622</v>
      </c>
      <c r="K1127" s="525" t="s">
        <v>674</v>
      </c>
      <c r="L1127" s="525"/>
      <c r="M1127" s="305"/>
      <c r="N1127" s="305"/>
      <c r="O1127" s="386"/>
      <c r="P1127" s="297">
        <v>789</v>
      </c>
      <c r="Q1127" s="520">
        <f>O1127*P1127</f>
        <v>0</v>
      </c>
      <c r="R1127" s="298">
        <v>0</v>
      </c>
      <c r="S1127" s="388">
        <f t="shared" si="360"/>
        <v>0</v>
      </c>
      <c r="T1127" s="388">
        <f t="shared" si="361"/>
        <v>0</v>
      </c>
      <c r="U1127" s="389" t="e">
        <f t="shared" si="362"/>
        <v>#DIV/0!</v>
      </c>
      <c r="V1127" s="299"/>
      <c r="W1127" s="299"/>
      <c r="X1127" s="299"/>
      <c r="Y1127" s="299"/>
      <c r="Z1127" s="299"/>
      <c r="AA1127" s="299"/>
      <c r="AB1127" s="300">
        <v>0.05</v>
      </c>
      <c r="AC1127" s="385">
        <f t="shared" si="338"/>
        <v>0</v>
      </c>
      <c r="AD1127" s="499" t="str">
        <f t="shared" si="363"/>
        <v xml:space="preserve">水 
グリセリン 
BG 
ペンチレングリコール 
アスコルビルリン酸Na 
プラセンタエキス 
メロン胎座エキス 
加水分解サケ卵巣膜エキス 
アルガニアスピノサ核油 
アセチルヘキサペプチド-8 
ヒト遺伝子組換オリゴペプチド-1 
ヒアルロン酸Na 
サクシノイルアテロコラーゲン 
グリチルリチン酸2K 
グリコシルトレハロース 
加水分解水添デンプン 
ポリアクリレート-13 
ポリイソブテン 
ポリソルベート20 
クエン酸 
クエン酸Na 
グレープフルーツ果皮油 
PEG-60水添ヒマシ油 
ココイルアルギニンエチルPCA 
カプリリルグリコール 
エチルヘキシルグリセリン 
1,2-ヘキサンジオール 
フェノキシエタノール </v>
      </c>
      <c r="AE1127" s="489" t="s">
        <v>3435</v>
      </c>
      <c r="AF1127" s="489" t="s">
        <v>819</v>
      </c>
      <c r="AG1127" s="489" t="s">
        <v>3627</v>
      </c>
    </row>
    <row r="1128" spans="1:33" s="292" customFormat="1" ht="20.100000000000001" hidden="1" customHeight="1" thickBot="1">
      <c r="A1128" s="290"/>
      <c r="B1128" s="638"/>
      <c r="C1128" s="289">
        <v>4544884917543</v>
      </c>
      <c r="D1128" s="289"/>
      <c r="E1128" s="290" t="s">
        <v>819</v>
      </c>
      <c r="F1128" s="302">
        <v>1020191</v>
      </c>
      <c r="G1128" s="497"/>
      <c r="H1128" s="259" t="s">
        <v>6122</v>
      </c>
      <c r="I1128" s="259" t="s">
        <v>3623</v>
      </c>
      <c r="J1128" s="343" t="s">
        <v>3624</v>
      </c>
      <c r="K1128" s="525" t="s">
        <v>674</v>
      </c>
      <c r="L1128" s="525"/>
      <c r="M1128" s="305"/>
      <c r="N1128" s="305"/>
      <c r="O1128" s="386"/>
      <c r="P1128" s="297">
        <v>1169</v>
      </c>
      <c r="Q1128" s="520">
        <f>O1128*P1128</f>
        <v>0</v>
      </c>
      <c r="R1128" s="298">
        <v>0</v>
      </c>
      <c r="S1128" s="388">
        <f t="shared" si="360"/>
        <v>0</v>
      </c>
      <c r="T1128" s="388">
        <f t="shared" si="361"/>
        <v>0</v>
      </c>
      <c r="U1128" s="389" t="e">
        <f t="shared" si="362"/>
        <v>#DIV/0!</v>
      </c>
      <c r="V1128" s="299"/>
      <c r="W1128" s="299"/>
      <c r="X1128" s="299"/>
      <c r="Y1128" s="299"/>
      <c r="Z1128" s="299"/>
      <c r="AA1128" s="299"/>
      <c r="AB1128" s="300">
        <v>0.05</v>
      </c>
      <c r="AC1128" s="385">
        <f t="shared" si="338"/>
        <v>0</v>
      </c>
      <c r="AD1128" s="499" t="str">
        <f t="shared" si="363"/>
        <v xml:space="preserve">水 
BG 
グリセリン 
プロパンジオール 
ヒト遺伝子組換ポリペプチド-3 
ヒト遺伝子組換オリゴペプチド-1 
ヒト遺伝子組換ポリペプチド-11 
ヒトサイタイ血幹細胞順化培養液 
ヒアルロン酸Na 
グリチルリチン酸2K 
アラントイン 
グリコシルトレハロース 
加水分解水添デンプン 
水添レシチン 
コレステロール 
ココイルサルコシンNa 
ポリアクリレート-13 
ポリイソブテン 
ポリソルベート20 
クエン酸 
クエン酸Na 
PEG-60水添ヒマシ油 
ココイルアルギニンエチルPCA 
キサンタンガム 
エタノール 
エチルヘキシルグリセリン 
1，2-ヘキサンジオール 
フェノキシエタノール </v>
      </c>
      <c r="AE1128" s="489" t="s">
        <v>3435</v>
      </c>
      <c r="AF1128" s="489" t="s">
        <v>819</v>
      </c>
      <c r="AG1128" s="489" t="s">
        <v>3627</v>
      </c>
    </row>
    <row r="1129" spans="1:33" s="292" customFormat="1" ht="20.100000000000001" hidden="1" customHeight="1" thickBot="1">
      <c r="A1129" s="290"/>
      <c r="B1129" s="638"/>
      <c r="C1129" s="289">
        <v>4544884917529</v>
      </c>
      <c r="D1129" s="289"/>
      <c r="E1129" s="290" t="s">
        <v>819</v>
      </c>
      <c r="F1129" s="302">
        <v>1020192</v>
      </c>
      <c r="G1129" s="497"/>
      <c r="H1129" s="259" t="s">
        <v>6123</v>
      </c>
      <c r="I1129" s="259" t="s">
        <v>3625</v>
      </c>
      <c r="J1129" s="343" t="s">
        <v>3626</v>
      </c>
      <c r="K1129" s="525" t="s">
        <v>674</v>
      </c>
      <c r="L1129" s="525"/>
      <c r="M1129" s="305"/>
      <c r="N1129" s="305"/>
      <c r="O1129" s="386"/>
      <c r="P1129" s="297">
        <v>643</v>
      </c>
      <c r="Q1129" s="520">
        <f>O1129*P1129</f>
        <v>0</v>
      </c>
      <c r="R1129" s="298">
        <v>0</v>
      </c>
      <c r="S1129" s="388">
        <f t="shared" si="360"/>
        <v>0</v>
      </c>
      <c r="T1129" s="388">
        <f t="shared" si="361"/>
        <v>0</v>
      </c>
      <c r="U1129" s="389" t="e">
        <f t="shared" si="362"/>
        <v>#DIV/0!</v>
      </c>
      <c r="V1129" s="299"/>
      <c r="W1129" s="299"/>
      <c r="X1129" s="299"/>
      <c r="Y1129" s="299"/>
      <c r="Z1129" s="299"/>
      <c r="AA1129" s="299"/>
      <c r="AB1129" s="300">
        <v>0.05</v>
      </c>
      <c r="AC1129" s="385">
        <f t="shared" si="338"/>
        <v>0</v>
      </c>
      <c r="AD1129" s="499" t="str">
        <f t="shared" si="363"/>
        <v xml:space="preserve">水
BG 
グリセリン 
プロパンジオール 
ツボクサエキス 
ツバキ種子エキス 
ヒアルロン酸Na 
3-O-エチルアスコルビン酸 
グリチルリチン酸2K 
アラントイン 
グリコシルトレハロース 
加水分解水添デンプン 
トコフェロール 
ポリアクリレート-13 
ポリイソブテン 
ポリソルベート-20 
クエン酸 
クエン酸Na 
PEG-60水添ヒマシ油 
ココイルアルギニンエチルPCA 
ティーツリー葉油 
エチルヘキシルグリセリン 
1，2-ヘキサンジオール </v>
      </c>
      <c r="AE1129" s="489" t="s">
        <v>3435</v>
      </c>
      <c r="AF1129" s="489" t="s">
        <v>819</v>
      </c>
      <c r="AG1129" s="489" t="s">
        <v>3627</v>
      </c>
    </row>
    <row r="1130" spans="1:33" s="292" customFormat="1" ht="24" hidden="1" customHeight="1" thickBot="1">
      <c r="A1130" s="290"/>
      <c r="B1130" s="638"/>
      <c r="C1130" s="848">
        <v>4573383082094</v>
      </c>
      <c r="D1130" s="848"/>
      <c r="E1130" s="290" t="s">
        <v>2180</v>
      </c>
      <c r="F1130" s="302" t="str">
        <f>F466</f>
        <v>LP27</v>
      </c>
      <c r="G1130" s="497"/>
      <c r="H1130" s="259" t="s">
        <v>6124</v>
      </c>
      <c r="I1130" s="259" t="s">
        <v>1103</v>
      </c>
      <c r="J1130" s="343" t="s">
        <v>2181</v>
      </c>
      <c r="K1130" s="525" t="s">
        <v>1037</v>
      </c>
      <c r="L1130" s="525"/>
      <c r="M1130" s="305"/>
      <c r="N1130" s="305"/>
      <c r="O1130" s="386"/>
      <c r="P1130" s="297">
        <f>P466</f>
        <v>2588</v>
      </c>
      <c r="Q1130" s="612">
        <f t="shared" si="319"/>
        <v>0</v>
      </c>
      <c r="R1130" s="387">
        <v>0</v>
      </c>
      <c r="S1130" s="616">
        <f t="shared" si="360"/>
        <v>0</v>
      </c>
      <c r="T1130" s="616">
        <f t="shared" si="361"/>
        <v>0</v>
      </c>
      <c r="U1130" s="389" t="e">
        <f t="shared" si="362"/>
        <v>#DIV/0!</v>
      </c>
      <c r="V1130" s="299"/>
      <c r="W1130" s="299"/>
      <c r="X1130" s="299"/>
      <c r="Y1130" s="299"/>
      <c r="Z1130" s="299"/>
      <c r="AA1130" s="299"/>
      <c r="AB1130" s="385">
        <v>0.39</v>
      </c>
      <c r="AC1130" s="385">
        <f t="shared" ref="AC1130:AC1131" si="364">ROUND(O1130*AB1130,3)</f>
        <v>0</v>
      </c>
      <c r="AD1130" s="499" t="s">
        <v>6125</v>
      </c>
      <c r="AE1130" s="489" t="s">
        <v>3530</v>
      </c>
      <c r="AF1130" s="489" t="s">
        <v>3029</v>
      </c>
      <c r="AG1130" s="489" t="s">
        <v>3531</v>
      </c>
    </row>
    <row r="1131" spans="1:33" s="292" customFormat="1" ht="20.100000000000001" hidden="1" customHeight="1" thickBot="1">
      <c r="A1131" s="290"/>
      <c r="B1131" s="638"/>
      <c r="C1131" s="224">
        <f>C467</f>
        <v>4573383081950</v>
      </c>
      <c r="D1131" s="224"/>
      <c r="E1131" s="290" t="s">
        <v>2180</v>
      </c>
      <c r="F1131" s="302" t="s">
        <v>2182</v>
      </c>
      <c r="G1131" s="497"/>
      <c r="H1131" s="259" t="s">
        <v>6126</v>
      </c>
      <c r="I1131" s="259" t="s">
        <v>3053</v>
      </c>
      <c r="J1131" s="343" t="s">
        <v>2183</v>
      </c>
      <c r="K1131" s="525" t="s">
        <v>1094</v>
      </c>
      <c r="L1131" s="525"/>
      <c r="M1131" s="305"/>
      <c r="N1131" s="305"/>
      <c r="O1131" s="386"/>
      <c r="P1131" s="297">
        <f>P467</f>
        <v>2635</v>
      </c>
      <c r="Q1131" s="612">
        <f t="shared" si="319"/>
        <v>0</v>
      </c>
      <c r="R1131" s="387">
        <v>0</v>
      </c>
      <c r="S1131" s="616">
        <f t="shared" ref="S1131:S1138" si="365">O1131*R1131</f>
        <v>0</v>
      </c>
      <c r="T1131" s="616">
        <f t="shared" ref="T1131:T1138" si="366">Q1131-S1131</f>
        <v>0</v>
      </c>
      <c r="U1131" s="389" t="e">
        <f t="shared" si="322"/>
        <v>#DIV/0!</v>
      </c>
      <c r="V1131" s="299"/>
      <c r="W1131" s="299"/>
      <c r="X1131" s="299"/>
      <c r="Y1131" s="299"/>
      <c r="Z1131" s="299"/>
      <c r="AA1131" s="299" t="s">
        <v>1041</v>
      </c>
      <c r="AB1131" s="524">
        <v>0.38600000000000001</v>
      </c>
      <c r="AC1131" s="385">
        <f t="shared" si="364"/>
        <v>0</v>
      </c>
      <c r="AD1131" s="499" t="str">
        <f>AD467</f>
        <v>水、マカデミア種子油、ホホバ種子油、カオリン、セテアリルアルコール、ペンチレング
リコール、水添レシチン、オニサルビ油、オレンジ油、ライム油、ラベンダー油、アスペ
ルギルス/ コメ発酵液、エチルヘキシルグリセリン、ＢＧ、グリセリン、カプリル酸グリセ
リル、キサンタンガム、セイヨウネズ果実油、ヒノキチオール、水溶性プロテオグリカン、
ペンタペプチド-５９、シア脂 、フェネチルアルコール、マルトデキストリン、レシチン、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エキス、エタノール、ヒポファエラムノイデス油、ユビキノン、トリ(カプリル酸/カプリン酸)
グリセリル、酢酸トコフェロール、セイヨウニンジンボク果実エキス</v>
      </c>
      <c r="AE1131" s="489" t="s">
        <v>3533</v>
      </c>
      <c r="AF1131" s="489" t="s">
        <v>1043</v>
      </c>
      <c r="AG1131" s="489" t="s">
        <v>1044</v>
      </c>
    </row>
    <row r="1132" spans="1:33" s="292" customFormat="1" ht="20.100000000000001" hidden="1" customHeight="1" thickBot="1">
      <c r="A1132" s="296"/>
      <c r="B1132" s="631"/>
      <c r="C1132" s="224">
        <v>4573383082148</v>
      </c>
      <c r="D1132" s="224"/>
      <c r="E1132" s="290" t="s">
        <v>2180</v>
      </c>
      <c r="F1132" s="302" t="s">
        <v>2184</v>
      </c>
      <c r="G1132" s="497" t="s">
        <v>6127</v>
      </c>
      <c r="H1132" s="259" t="s">
        <v>6128</v>
      </c>
      <c r="I1132" s="259" t="s">
        <v>1059</v>
      </c>
      <c r="J1132" s="343" t="s">
        <v>2185</v>
      </c>
      <c r="K1132" s="295" t="s">
        <v>1061</v>
      </c>
      <c r="L1132" s="295"/>
      <c r="M1132" s="305"/>
      <c r="N1132" s="305"/>
      <c r="O1132" s="386"/>
      <c r="P1132" s="297">
        <f>P477</f>
        <v>4982</v>
      </c>
      <c r="Q1132" s="612">
        <f t="shared" si="319"/>
        <v>0</v>
      </c>
      <c r="R1132" s="387">
        <v>0</v>
      </c>
      <c r="S1132" s="616">
        <f t="shared" si="365"/>
        <v>0</v>
      </c>
      <c r="T1132" s="616">
        <f t="shared" si="366"/>
        <v>0</v>
      </c>
      <c r="U1132" s="389" t="e">
        <f t="shared" si="322"/>
        <v>#DIV/0!</v>
      </c>
      <c r="V1132" s="299"/>
      <c r="W1132" s="299"/>
      <c r="X1132" s="299"/>
      <c r="Y1132" s="299"/>
      <c r="Z1132" s="299"/>
      <c r="AA1132" s="299" t="s">
        <v>1062</v>
      </c>
      <c r="AB1132" s="530">
        <v>0.31</v>
      </c>
      <c r="AC1132" s="385">
        <f>ROUND(O1132*AB1132,3)</f>
        <v>0</v>
      </c>
      <c r="AD1132" s="499" t="str">
        <f>AD477</f>
        <v>ゴマ油、アルガニアスピノサ核油、オリーブ果実油、シア脂、ホホバ種子油、ベルガモット果実油、ユズ果皮油、コメヌカ油、アーモンド油、トコフェロール、月見草油、ツバキ油、マカデミア種子油、ライム油</v>
      </c>
      <c r="AE1132" s="489" t="s">
        <v>3534</v>
      </c>
      <c r="AF1132" s="489" t="s">
        <v>1043</v>
      </c>
      <c r="AG1132" s="489" t="s">
        <v>1044</v>
      </c>
    </row>
    <row r="1133" spans="1:33" s="292" customFormat="1" ht="20.100000000000001" hidden="1" customHeight="1" thickBot="1">
      <c r="A1133" s="290"/>
      <c r="B1133" s="638"/>
      <c r="C1133" s="224">
        <v>4573383082155</v>
      </c>
      <c r="D1133" s="224"/>
      <c r="E1133" s="290" t="s">
        <v>2180</v>
      </c>
      <c r="F1133" s="302" t="s">
        <v>2186</v>
      </c>
      <c r="G1133" s="497" t="s">
        <v>6129</v>
      </c>
      <c r="H1133" s="259" t="s">
        <v>6130</v>
      </c>
      <c r="I1133" s="259" t="s">
        <v>1063</v>
      </c>
      <c r="J1133" s="343" t="s">
        <v>2187</v>
      </c>
      <c r="K1133" s="295" t="s">
        <v>1061</v>
      </c>
      <c r="L1133" s="295"/>
      <c r="M1133" s="305"/>
      <c r="N1133" s="305"/>
      <c r="O1133" s="386"/>
      <c r="P1133" s="297">
        <f>P478</f>
        <v>4982</v>
      </c>
      <c r="Q1133" s="612">
        <f t="shared" si="319"/>
        <v>0</v>
      </c>
      <c r="R1133" s="387">
        <v>0</v>
      </c>
      <c r="S1133" s="616">
        <f t="shared" si="365"/>
        <v>0</v>
      </c>
      <c r="T1133" s="616">
        <f t="shared" si="366"/>
        <v>0</v>
      </c>
      <c r="U1133" s="389" t="e">
        <f t="shared" si="322"/>
        <v>#DIV/0!</v>
      </c>
      <c r="V1133" s="299"/>
      <c r="W1133" s="299"/>
      <c r="X1133" s="299"/>
      <c r="Y1133" s="299"/>
      <c r="Z1133" s="299"/>
      <c r="AA1133" s="299" t="s">
        <v>1062</v>
      </c>
      <c r="AB1133" s="530">
        <v>0.31</v>
      </c>
      <c r="AC1133" s="530">
        <f t="shared" ref="AC1133:AC1154" si="367">ROUND(O1133*AB1133,3)</f>
        <v>0</v>
      </c>
      <c r="AD1133" s="499" t="str">
        <f>AD478</f>
        <v>ゴマ油、ラベンダー油、アルガニアスピノサ核油、オリーブ果実油、ホホバ種子油、コメヌカ油、シア脂、アーモンド油、イランイラン花油、トコフェロール、月見草油、ツバキ油、マカデミア種子油、ビターオレンジ花油</v>
      </c>
      <c r="AE1133" s="489" t="s">
        <v>3534</v>
      </c>
      <c r="AF1133" s="489" t="s">
        <v>1043</v>
      </c>
      <c r="AG1133" s="489" t="s">
        <v>1044</v>
      </c>
    </row>
    <row r="1134" spans="1:33" s="292" customFormat="1" ht="20.100000000000001" hidden="1" customHeight="1" thickBot="1">
      <c r="A1134" s="290"/>
      <c r="B1134" s="638"/>
      <c r="C1134" s="224">
        <v>4573383082162</v>
      </c>
      <c r="D1134" s="224"/>
      <c r="E1134" s="290" t="s">
        <v>2180</v>
      </c>
      <c r="F1134" s="290" t="s">
        <v>2188</v>
      </c>
      <c r="G1134" s="305" t="s">
        <v>5450</v>
      </c>
      <c r="H1134" s="613" t="s">
        <v>6131</v>
      </c>
      <c r="I1134" s="295" t="s">
        <v>1098</v>
      </c>
      <c r="J1134" s="519" t="s">
        <v>2189</v>
      </c>
      <c r="K1134" s="295" t="s">
        <v>1061</v>
      </c>
      <c r="L1134" s="295"/>
      <c r="M1134" s="305"/>
      <c r="N1134" s="305"/>
      <c r="O1134" s="386"/>
      <c r="P1134" s="297">
        <f>P479</f>
        <v>4982</v>
      </c>
      <c r="Q1134" s="612">
        <f t="shared" si="319"/>
        <v>0</v>
      </c>
      <c r="R1134" s="387">
        <v>0</v>
      </c>
      <c r="S1134" s="616">
        <f t="shared" si="365"/>
        <v>0</v>
      </c>
      <c r="T1134" s="616">
        <f t="shared" si="366"/>
        <v>0</v>
      </c>
      <c r="U1134" s="389" t="e">
        <f t="shared" si="322"/>
        <v>#DIV/0!</v>
      </c>
      <c r="V1134" s="299"/>
      <c r="W1134" s="299"/>
      <c r="X1134" s="299"/>
      <c r="Y1134" s="299"/>
      <c r="Z1134" s="299"/>
      <c r="AA1134" s="299" t="s">
        <v>1062</v>
      </c>
      <c r="AB1134" s="530">
        <v>0.31</v>
      </c>
      <c r="AC1134" s="530">
        <f t="shared" si="367"/>
        <v>0</v>
      </c>
      <c r="AD1134" s="499" t="str">
        <f>AD479</f>
        <v>ゴマ油、レモン果皮油、アルガニアスピノサ核油、オリーブ果実油、ホホバ種子油、ニュウコウジュ油、コメヌカ油、シア脂、アーモンド油、トコフェロール、月見草油、ツバキ油、セイヨウハッカ油、マカデミア種子油</v>
      </c>
      <c r="AE1134" s="489" t="s">
        <v>3534</v>
      </c>
      <c r="AF1134" s="489" t="s">
        <v>1043</v>
      </c>
      <c r="AG1134" s="489" t="s">
        <v>1044</v>
      </c>
    </row>
    <row r="1135" spans="1:33" s="292" customFormat="1" ht="20.100000000000001" hidden="1" customHeight="1" thickBot="1">
      <c r="A1135" s="290"/>
      <c r="B1135" s="638"/>
      <c r="C1135" s="224">
        <v>4573383082179</v>
      </c>
      <c r="D1135" s="224"/>
      <c r="E1135" s="290" t="s">
        <v>2180</v>
      </c>
      <c r="F1135" s="302" t="s">
        <v>2190</v>
      </c>
      <c r="G1135" s="305" t="s">
        <v>5454</v>
      </c>
      <c r="H1135" s="613" t="s">
        <v>6132</v>
      </c>
      <c r="I1135" s="295" t="s">
        <v>1065</v>
      </c>
      <c r="J1135" s="519" t="s">
        <v>2191</v>
      </c>
      <c r="K1135" s="295" t="s">
        <v>1061</v>
      </c>
      <c r="L1135" s="295"/>
      <c r="M1135" s="305"/>
      <c r="N1135" s="305"/>
      <c r="O1135" s="386"/>
      <c r="P1135" s="297">
        <f>P480</f>
        <v>4982</v>
      </c>
      <c r="Q1135" s="612">
        <f t="shared" si="319"/>
        <v>0</v>
      </c>
      <c r="R1135" s="387">
        <v>0</v>
      </c>
      <c r="S1135" s="616">
        <f t="shared" si="365"/>
        <v>0</v>
      </c>
      <c r="T1135" s="616">
        <f t="shared" si="366"/>
        <v>0</v>
      </c>
      <c r="U1135" s="389" t="e">
        <f t="shared" si="322"/>
        <v>#DIV/0!</v>
      </c>
      <c r="V1135" s="299"/>
      <c r="W1135" s="299"/>
      <c r="X1135" s="299"/>
      <c r="Y1135" s="299"/>
      <c r="Z1135" s="299"/>
      <c r="AA1135" s="299" t="s">
        <v>1062</v>
      </c>
      <c r="AB1135" s="530">
        <v>0.31</v>
      </c>
      <c r="AC1135" s="530">
        <f t="shared" si="367"/>
        <v>0</v>
      </c>
      <c r="AD1135" s="499" t="str">
        <f>AD480</f>
        <v>ゴマ油、ユーカリ油、オニサルビ油、アルガニアスピノサ核油、オリーブ果実油、ホホバ種子油、コメヌカ油、シア脂、アーモンド油、トコフェロール、月見草油、ティーツリー葉油、ツバキ油、マカデミア種子油</v>
      </c>
      <c r="AE1135" s="489" t="s">
        <v>3534</v>
      </c>
      <c r="AF1135" s="489" t="s">
        <v>1043</v>
      </c>
      <c r="AG1135" s="489" t="s">
        <v>1044</v>
      </c>
    </row>
    <row r="1136" spans="1:33" s="292" customFormat="1" ht="20.100000000000001" hidden="1" customHeight="1" thickBot="1">
      <c r="A1136" s="290"/>
      <c r="B1136" s="638"/>
      <c r="C1136" s="224">
        <v>4573383082186</v>
      </c>
      <c r="D1136" s="224"/>
      <c r="E1136" s="290" t="s">
        <v>2180</v>
      </c>
      <c r="F1136" s="302" t="s">
        <v>2192</v>
      </c>
      <c r="G1136" s="305" t="s">
        <v>5456</v>
      </c>
      <c r="H1136" s="613" t="s">
        <v>6133</v>
      </c>
      <c r="I1136" s="613" t="s">
        <v>1067</v>
      </c>
      <c r="J1136" s="519" t="s">
        <v>2193</v>
      </c>
      <c r="K1136" s="295" t="s">
        <v>1061</v>
      </c>
      <c r="L1136" s="295"/>
      <c r="M1136" s="305"/>
      <c r="N1136" s="305"/>
      <c r="O1136" s="386"/>
      <c r="P1136" s="297">
        <f>P481</f>
        <v>4982</v>
      </c>
      <c r="Q1136" s="612">
        <f t="shared" si="319"/>
        <v>0</v>
      </c>
      <c r="R1136" s="387">
        <v>0</v>
      </c>
      <c r="S1136" s="616">
        <f t="shared" si="365"/>
        <v>0</v>
      </c>
      <c r="T1136" s="616">
        <f t="shared" si="366"/>
        <v>0</v>
      </c>
      <c r="U1136" s="389" t="e">
        <f t="shared" si="322"/>
        <v>#DIV/0!</v>
      </c>
      <c r="V1136" s="299"/>
      <c r="W1136" s="299"/>
      <c r="X1136" s="299"/>
      <c r="Y1136" s="299"/>
      <c r="Z1136" s="299"/>
      <c r="AA1136" s="299" t="s">
        <v>1062</v>
      </c>
      <c r="AB1136" s="530">
        <v>0.31</v>
      </c>
      <c r="AC1136" s="530">
        <f t="shared" si="367"/>
        <v>0</v>
      </c>
      <c r="AD1136" s="499" t="str">
        <f>AD481</f>
        <v>ゴマ油、ニオイテンジクアオイ油、タチジャコウソウ油、アルガニアスピノサ核油、オリーブ果実油、ホホバ種子油、コメヌカ油、シア脂、アーモンド油、セイヨウネズ果実油、トコフェロール、月見草油、ツバキ油、マカデミア種子油</v>
      </c>
      <c r="AE1136" s="489" t="s">
        <v>3534</v>
      </c>
      <c r="AF1136" s="489" t="s">
        <v>1043</v>
      </c>
      <c r="AG1136" s="489" t="s">
        <v>1044</v>
      </c>
    </row>
    <row r="1137" spans="1:33" s="292" customFormat="1" ht="20.100000000000001" hidden="1" customHeight="1" thickBot="1">
      <c r="A1137" s="583"/>
      <c r="B1137" s="638"/>
      <c r="C1137" s="584">
        <f t="shared" ref="C1137:C1142" si="368">C468</f>
        <v>4573383084005</v>
      </c>
      <c r="D1137" s="584"/>
      <c r="E1137" s="290" t="s">
        <v>2180</v>
      </c>
      <c r="F1137" s="1033" t="s">
        <v>6726</v>
      </c>
      <c r="G1137" s="596"/>
      <c r="H1137" s="744" t="s">
        <v>6764</v>
      </c>
      <c r="I1137" s="744" t="s">
        <v>6765</v>
      </c>
      <c r="J1137" s="1085" t="s">
        <v>6766</v>
      </c>
      <c r="K1137" s="745" t="str">
        <f>K468</f>
        <v>face cleansing</v>
      </c>
      <c r="L1137" s="745"/>
      <c r="M1137" s="596"/>
      <c r="N1137" s="596"/>
      <c r="O1137" s="386"/>
      <c r="P1137" s="746">
        <f>P468</f>
        <v>5047</v>
      </c>
      <c r="Q1137" s="612">
        <f t="shared" si="319"/>
        <v>0</v>
      </c>
      <c r="R1137" s="387">
        <v>0</v>
      </c>
      <c r="S1137" s="616">
        <f t="shared" ref="S1137" si="369">O1137*R1137</f>
        <v>0</v>
      </c>
      <c r="T1137" s="616">
        <f t="shared" ref="T1137" si="370">Q1137-S1137</f>
        <v>0</v>
      </c>
      <c r="U1137" s="389" t="e">
        <f t="shared" ref="U1137" si="371">T1137/Q1137</f>
        <v>#DIV/0!</v>
      </c>
      <c r="V1137" s="592"/>
      <c r="W1137" s="592"/>
      <c r="X1137" s="592"/>
      <c r="Y1137" s="592"/>
      <c r="Z1137" s="592"/>
      <c r="AA1137" s="592"/>
      <c r="AB1137" s="849">
        <f>AB468</f>
        <v>0.34499999999999997</v>
      </c>
      <c r="AC1137" s="530">
        <f t="shared" si="367"/>
        <v>0</v>
      </c>
      <c r="AD1137" s="582" t="str">
        <f t="shared" ref="AD1137:AD1142" si="372">AD468</f>
        <v>水、プロパンジオール、ヤシ油脂肪酸PEG-7グリセリル、ジ(カプリル酸/カプリン酸)プロパンジオール、 (アクリレーツ/アクリル酸アルキル(C10-30))クロスポリマー、フェノキシエタノール、リモネン、水酸化 Na、ホホバ種子油、オリーブ果実油、ニュウコウジュ油、シトラール、リナロール、セイヨウネズ果実油、 レモン果皮油、ジラウロイルグルタミン酸リシンNa、グアイアズレンスルホン酸Na、ナイアシンアミド、 腐植土抽出物</v>
      </c>
      <c r="AE1137" s="1007" t="s">
        <v>6727</v>
      </c>
      <c r="AF1137" s="1032" t="s">
        <v>3029</v>
      </c>
      <c r="AG1137" s="1032" t="s">
        <v>3536</v>
      </c>
    </row>
    <row r="1138" spans="1:33" s="292" customFormat="1" ht="20.100000000000001" hidden="1" customHeight="1" thickBot="1">
      <c r="A1138" s="290"/>
      <c r="B1138" s="638"/>
      <c r="C1138" s="224">
        <f t="shared" si="368"/>
        <v>4573383083008</v>
      </c>
      <c r="D1138" s="224">
        <f>D505</f>
        <v>0</v>
      </c>
      <c r="E1138" s="290" t="s">
        <v>2180</v>
      </c>
      <c r="F1138" s="302" t="s">
        <v>4723</v>
      </c>
      <c r="G1138" s="703"/>
      <c r="H1138" s="259" t="s">
        <v>4727</v>
      </c>
      <c r="I1138" s="259" t="str">
        <f>I469</f>
        <v>Lapidem PRO RITUAL Dewy Jelly Scrub. 80ml</v>
      </c>
      <c r="J1138" s="677" t="s">
        <v>4521</v>
      </c>
      <c r="K1138" s="613" t="s">
        <v>1177</v>
      </c>
      <c r="L1138" s="295"/>
      <c r="M1138" s="305"/>
      <c r="N1138" s="305"/>
      <c r="O1138" s="386"/>
      <c r="P1138" s="297">
        <v>9035</v>
      </c>
      <c r="Q1138" s="612">
        <f t="shared" si="319"/>
        <v>0</v>
      </c>
      <c r="R1138" s="387">
        <v>0</v>
      </c>
      <c r="S1138" s="616">
        <f t="shared" si="365"/>
        <v>0</v>
      </c>
      <c r="T1138" s="616">
        <f t="shared" si="366"/>
        <v>0</v>
      </c>
      <c r="U1138" s="389" t="e">
        <f>T1138/Q1138</f>
        <v>#DIV/0!</v>
      </c>
      <c r="V1138" s="299"/>
      <c r="W1138" s="299"/>
      <c r="X1138" s="299"/>
      <c r="Y1138" s="299"/>
      <c r="Z1138" s="299"/>
      <c r="AA1138" s="299"/>
      <c r="AB1138" s="530">
        <v>0.20300000000000001</v>
      </c>
      <c r="AC1138" s="530">
        <f t="shared" si="367"/>
        <v>0</v>
      </c>
      <c r="AD1138" s="499" t="str">
        <f t="shared" si="372"/>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1138" s="489" t="str">
        <f>AE469</f>
        <v>ЕАЭС N RU Д-JP.РА04.В.85329/25 от  03.06.2025 действует до 02.06.2030</v>
      </c>
      <c r="AF1138" s="489" t="str">
        <f>AF469</f>
        <v>Lapidem</v>
      </c>
      <c r="AG1138" s="489" t="str">
        <f>AG469</f>
        <v>Core Co., Ltd.</v>
      </c>
    </row>
    <row r="1139" spans="1:33" s="292" customFormat="1" ht="20.100000000000001" hidden="1" customHeight="1" thickBot="1">
      <c r="A1139" s="290"/>
      <c r="B1139" s="638"/>
      <c r="C1139" s="224">
        <f t="shared" si="368"/>
        <v>4573383083107</v>
      </c>
      <c r="D1139" s="224">
        <f>D506</f>
        <v>0</v>
      </c>
      <c r="E1139" s="290" t="s">
        <v>2180</v>
      </c>
      <c r="F1139" s="692" t="s">
        <v>4509</v>
      </c>
      <c r="G1139" s="703"/>
      <c r="H1139" s="259" t="s">
        <v>4728</v>
      </c>
      <c r="I1139" s="677" t="s">
        <v>3985</v>
      </c>
      <c r="J1139" s="740" t="s">
        <v>4522</v>
      </c>
      <c r="K1139" s="613" t="s">
        <v>558</v>
      </c>
      <c r="L1139" s="295"/>
      <c r="M1139" s="305"/>
      <c r="N1139" s="305"/>
      <c r="O1139" s="386"/>
      <c r="P1139" s="297">
        <v>11859</v>
      </c>
      <c r="Q1139" s="612">
        <f t="shared" si="319"/>
        <v>0</v>
      </c>
      <c r="R1139" s="387">
        <v>0</v>
      </c>
      <c r="S1139" s="616">
        <f t="shared" ref="S1139:S1151" si="373">O1139*R1139</f>
        <v>0</v>
      </c>
      <c r="T1139" s="616">
        <f t="shared" ref="T1139:T1151" si="374">Q1139-S1139</f>
        <v>0</v>
      </c>
      <c r="U1139" s="389" t="e">
        <f t="shared" ref="U1139:U1151" si="375">T1139/Q1139</f>
        <v>#DIV/0!</v>
      </c>
      <c r="V1139" s="299"/>
      <c r="W1139" s="299"/>
      <c r="X1139" s="299"/>
      <c r="Y1139" s="299"/>
      <c r="Z1139" s="299"/>
      <c r="AA1139" s="299"/>
      <c r="AB1139" s="530">
        <f>199/1000</f>
        <v>0.19900000000000001</v>
      </c>
      <c r="AC1139" s="530">
        <f t="shared" si="367"/>
        <v>0</v>
      </c>
      <c r="AD1139" s="499" t="str">
        <f t="shared" si="372"/>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1139" s="489" t="s">
        <v>4121</v>
      </c>
      <c r="AF1139" s="489" t="s">
        <v>1036</v>
      </c>
      <c r="AG1139" s="489" t="s">
        <v>4122</v>
      </c>
    </row>
    <row r="1140" spans="1:33" s="292" customFormat="1" ht="20.100000000000001" hidden="1" customHeight="1" thickBot="1">
      <c r="A1140" s="290"/>
      <c r="B1140" s="638"/>
      <c r="C1140" s="224">
        <f t="shared" si="368"/>
        <v>4573383083206</v>
      </c>
      <c r="D1140" s="224">
        <f>D507</f>
        <v>0</v>
      </c>
      <c r="E1140" s="290" t="s">
        <v>2180</v>
      </c>
      <c r="F1140" s="692" t="s">
        <v>4118</v>
      </c>
      <c r="G1140" s="703"/>
      <c r="H1140" s="259" t="s">
        <v>4729</v>
      </c>
      <c r="I1140" s="677" t="s">
        <v>3986</v>
      </c>
      <c r="J1140" s="677" t="s">
        <v>4523</v>
      </c>
      <c r="K1140" s="613" t="s">
        <v>558</v>
      </c>
      <c r="L1140" s="295"/>
      <c r="M1140" s="305"/>
      <c r="N1140" s="305"/>
      <c r="O1140" s="386"/>
      <c r="P1140" s="297">
        <v>11859</v>
      </c>
      <c r="Q1140" s="612">
        <f t="shared" si="319"/>
        <v>0</v>
      </c>
      <c r="R1140" s="387">
        <v>0</v>
      </c>
      <c r="S1140" s="616">
        <f t="shared" si="373"/>
        <v>0</v>
      </c>
      <c r="T1140" s="616">
        <f t="shared" si="374"/>
        <v>0</v>
      </c>
      <c r="U1140" s="389" t="e">
        <f t="shared" si="375"/>
        <v>#DIV/0!</v>
      </c>
      <c r="V1140" s="299"/>
      <c r="W1140" s="299"/>
      <c r="X1140" s="299"/>
      <c r="Y1140" s="299"/>
      <c r="Z1140" s="299"/>
      <c r="AA1140" s="299"/>
      <c r="AB1140" s="530">
        <v>0.14099999999999999</v>
      </c>
      <c r="AC1140" s="530">
        <f t="shared" si="367"/>
        <v>0</v>
      </c>
      <c r="AD1140" s="499" t="str">
        <f t="shared" si="372"/>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1140" s="489" t="s">
        <v>4121</v>
      </c>
      <c r="AF1140" s="489" t="s">
        <v>1036</v>
      </c>
      <c r="AG1140" s="489" t="s">
        <v>4122</v>
      </c>
    </row>
    <row r="1141" spans="1:33" s="292" customFormat="1" ht="20.100000000000001" hidden="1" customHeight="1" thickBot="1">
      <c r="A1141" s="290"/>
      <c r="B1141" s="638"/>
      <c r="C1141" s="224">
        <f t="shared" si="368"/>
        <v>4573383083305</v>
      </c>
      <c r="D1141" s="224">
        <f>D508</f>
        <v>0</v>
      </c>
      <c r="E1141" s="290" t="s">
        <v>2180</v>
      </c>
      <c r="F1141" s="692" t="s">
        <v>4119</v>
      </c>
      <c r="G1141" s="703"/>
      <c r="H1141" s="259" t="s">
        <v>4730</v>
      </c>
      <c r="I1141" s="677" t="s">
        <v>4031</v>
      </c>
      <c r="J1141" s="677" t="s">
        <v>4524</v>
      </c>
      <c r="K1141" s="613" t="s">
        <v>558</v>
      </c>
      <c r="L1141" s="295"/>
      <c r="M1141" s="305"/>
      <c r="N1141" s="305"/>
      <c r="O1141" s="386"/>
      <c r="P1141" s="297">
        <v>9035</v>
      </c>
      <c r="Q1141" s="612">
        <f t="shared" si="319"/>
        <v>0</v>
      </c>
      <c r="R1141" s="387">
        <v>0</v>
      </c>
      <c r="S1141" s="616">
        <f t="shared" si="373"/>
        <v>0</v>
      </c>
      <c r="T1141" s="616">
        <f t="shared" si="374"/>
        <v>0</v>
      </c>
      <c r="U1141" s="389" t="e">
        <f t="shared" si="375"/>
        <v>#DIV/0!</v>
      </c>
      <c r="V1141" s="299"/>
      <c r="W1141" s="299"/>
      <c r="X1141" s="299"/>
      <c r="Y1141" s="299"/>
      <c r="Z1141" s="299"/>
      <c r="AA1141" s="299"/>
      <c r="AB1141" s="530">
        <v>0.26700000000000002</v>
      </c>
      <c r="AC1141" s="530">
        <f t="shared" si="367"/>
        <v>0</v>
      </c>
      <c r="AD1141" s="499" t="str">
        <f t="shared" si="372"/>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1141" s="489" t="s">
        <v>4121</v>
      </c>
      <c r="AF1141" s="489" t="s">
        <v>1036</v>
      </c>
      <c r="AG1141" s="489" t="s">
        <v>4122</v>
      </c>
    </row>
    <row r="1142" spans="1:33" s="292" customFormat="1" ht="20.100000000000001" hidden="1" customHeight="1" thickBot="1">
      <c r="A1142" s="290"/>
      <c r="B1142" s="638"/>
      <c r="C1142" s="224">
        <f t="shared" si="368"/>
        <v>4573383083404</v>
      </c>
      <c r="D1142" s="224">
        <f>D509</f>
        <v>0</v>
      </c>
      <c r="E1142" s="290" t="s">
        <v>2180</v>
      </c>
      <c r="F1142" s="692" t="s">
        <v>4120</v>
      </c>
      <c r="G1142" s="703"/>
      <c r="H1142" s="259" t="s">
        <v>4731</v>
      </c>
      <c r="I1142" s="677" t="s">
        <v>4032</v>
      </c>
      <c r="J1142" s="677" t="s">
        <v>4525</v>
      </c>
      <c r="K1142" s="613" t="s">
        <v>753</v>
      </c>
      <c r="L1142" s="295"/>
      <c r="M1142" s="305"/>
      <c r="N1142" s="305"/>
      <c r="O1142" s="386"/>
      <c r="P1142" s="297">
        <v>10235</v>
      </c>
      <c r="Q1142" s="612">
        <f t="shared" si="319"/>
        <v>0</v>
      </c>
      <c r="R1142" s="387">
        <v>0</v>
      </c>
      <c r="S1142" s="616">
        <f t="shared" si="373"/>
        <v>0</v>
      </c>
      <c r="T1142" s="616">
        <f t="shared" si="374"/>
        <v>0</v>
      </c>
      <c r="U1142" s="389" t="e">
        <f t="shared" si="375"/>
        <v>#DIV/0!</v>
      </c>
      <c r="V1142" s="299"/>
      <c r="W1142" s="299"/>
      <c r="X1142" s="299"/>
      <c r="Y1142" s="299"/>
      <c r="Z1142" s="299"/>
      <c r="AA1142" s="299"/>
      <c r="AB1142" s="530">
        <v>0.16700000000000001</v>
      </c>
      <c r="AC1142" s="530">
        <f t="shared" si="367"/>
        <v>0</v>
      </c>
      <c r="AD1142" s="499" t="str">
        <f t="shared" si="372"/>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1142" s="489" t="s">
        <v>4121</v>
      </c>
      <c r="AF1142" s="489" t="s">
        <v>1036</v>
      </c>
      <c r="AG1142" s="489" t="s">
        <v>4122</v>
      </c>
    </row>
    <row r="1143" spans="1:33" s="292" customFormat="1" ht="19.5" hidden="1" customHeight="1" thickBot="1">
      <c r="A1143" s="583"/>
      <c r="B1143" s="638"/>
      <c r="C1143" s="584">
        <f t="shared" ref="C1143:C1148" si="376">C504</f>
        <v>4573383084012</v>
      </c>
      <c r="D1143" s="584"/>
      <c r="E1143" s="290" t="s">
        <v>4721</v>
      </c>
      <c r="F1143" s="742"/>
      <c r="G1143" s="850"/>
      <c r="H1143" s="579" t="s">
        <v>6134</v>
      </c>
      <c r="I1143" s="851">
        <f t="shared" ref="I1143:K1148" si="377">I504</f>
        <v>0</v>
      </c>
      <c r="J1143" s="851">
        <f t="shared" si="377"/>
        <v>0</v>
      </c>
      <c r="K1143" s="851" t="str">
        <f t="shared" si="377"/>
        <v>face cleansing</v>
      </c>
      <c r="L1143" s="745"/>
      <c r="M1143" s="596"/>
      <c r="N1143" s="596"/>
      <c r="O1143" s="386"/>
      <c r="P1143" s="746">
        <f t="shared" ref="P1143:P1148" si="378">P504</f>
        <v>7635</v>
      </c>
      <c r="Q1143" s="612">
        <f t="shared" si="319"/>
        <v>0</v>
      </c>
      <c r="R1143" s="387">
        <v>0</v>
      </c>
      <c r="S1143" s="616">
        <f t="shared" ref="S1143:S1148" si="379">O1143*R1143</f>
        <v>0</v>
      </c>
      <c r="T1143" s="616">
        <f t="shared" ref="T1143:T1148" si="380">Q1143-S1143</f>
        <v>0</v>
      </c>
      <c r="U1143" s="389" t="e">
        <f t="shared" ref="U1143:U1148" si="381">T1143/Q1143</f>
        <v>#DIV/0!</v>
      </c>
      <c r="V1143" s="592"/>
      <c r="W1143" s="592"/>
      <c r="X1143" s="592"/>
      <c r="Y1143" s="592"/>
      <c r="Z1143" s="592"/>
      <c r="AA1143" s="592"/>
      <c r="AB1143" s="849">
        <f t="shared" ref="AB1143:AB1148" si="382">AB504</f>
        <v>0.53500000000000003</v>
      </c>
      <c r="AC1143" s="530">
        <f t="shared" si="367"/>
        <v>0</v>
      </c>
      <c r="AD1143" s="582" t="str">
        <f t="shared" ref="AD1143:AG1148" si="383">AD504</f>
        <v>水、プロパンジオール、ヤシ油脂肪酸PEG-7グリセリル、ジ(カプリル酸/カプリン酸)プロパンジオール、 (アクリレーツ/アクリル酸アルキル(C10-30))クロスポリマー、フェノキシエタノール、リモネン、水酸化 Na、ホホバ種子油、オリーブ果実油、ニュウコウジュ油、シトラール、リナロール、セイヨウネズ果実油、 レモン果皮油、ジラウロイルグルタミン酸リシンNa、グアイアズレンスルホン酸Na、ナイアシンアミド、 腐植土抽出物</v>
      </c>
      <c r="AE1143" s="489" t="str">
        <f t="shared" si="383"/>
        <v>письсмо № 527/25 от 25.07.2025 г.</v>
      </c>
      <c r="AF1143" s="489" t="str">
        <f t="shared" si="383"/>
        <v>LAPIDEM</v>
      </c>
      <c r="AG1143" s="489" t="str">
        <f t="shared" si="383"/>
        <v>CORE Co.,Ltd.</v>
      </c>
    </row>
    <row r="1144" spans="1:33" s="292" customFormat="1" ht="20.100000000000001" hidden="1" customHeight="1" thickBot="1">
      <c r="A1144" s="583"/>
      <c r="B1144" s="638"/>
      <c r="C1144" s="584">
        <f t="shared" si="376"/>
        <v>4573383083503</v>
      </c>
      <c r="D1144" s="584"/>
      <c r="E1144" s="290" t="s">
        <v>4721</v>
      </c>
      <c r="F1144" s="742"/>
      <c r="G1144" s="850"/>
      <c r="H1144" s="579" t="s">
        <v>6135</v>
      </c>
      <c r="I1144" s="851" t="str">
        <f t="shared" si="377"/>
        <v>Lapidem PRO RITUAL Dewy Jelly Scrub. 200ml</v>
      </c>
      <c r="J1144" s="851" t="str">
        <f t="shared" si="377"/>
        <v>Скраб-желе Ритуал Lapidem.</v>
      </c>
      <c r="K1144" s="851" t="str">
        <f t="shared" si="377"/>
        <v>face scrub</v>
      </c>
      <c r="L1144" s="745"/>
      <c r="M1144" s="596"/>
      <c r="N1144" s="596"/>
      <c r="O1144" s="386"/>
      <c r="P1144" s="746">
        <f t="shared" si="378"/>
        <v>18118</v>
      </c>
      <c r="Q1144" s="612">
        <f t="shared" si="319"/>
        <v>0</v>
      </c>
      <c r="R1144" s="387">
        <v>0</v>
      </c>
      <c r="S1144" s="616">
        <f t="shared" si="379"/>
        <v>0</v>
      </c>
      <c r="T1144" s="616">
        <f t="shared" si="380"/>
        <v>0</v>
      </c>
      <c r="U1144" s="389" t="e">
        <f t="shared" si="381"/>
        <v>#DIV/0!</v>
      </c>
      <c r="V1144" s="592"/>
      <c r="W1144" s="592"/>
      <c r="X1144" s="592"/>
      <c r="Y1144" s="592"/>
      <c r="Z1144" s="592"/>
      <c r="AA1144" s="592"/>
      <c r="AB1144" s="849">
        <f t="shared" si="382"/>
        <v>0.20499999999999999</v>
      </c>
      <c r="AC1144" s="530">
        <f t="shared" si="367"/>
        <v>0</v>
      </c>
      <c r="AD1144" s="582" t="str">
        <f t="shared" si="383"/>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1144" s="489" t="str">
        <f t="shared" si="383"/>
        <v>ЕАЭС N RU Д-JP.РА04.В.85329/25 от 03.06.2025 действует до 02.06.2030</v>
      </c>
      <c r="AF1144" s="489" t="str">
        <f t="shared" si="383"/>
        <v>Lapidem</v>
      </c>
      <c r="AG1144" s="489" t="str">
        <f t="shared" si="383"/>
        <v xml:space="preserve">Core Co., Ltd. </v>
      </c>
    </row>
    <row r="1145" spans="1:33" s="292" customFormat="1" ht="19.5" hidden="1" customHeight="1" thickBot="1">
      <c r="A1145" s="583"/>
      <c r="B1145" s="638"/>
      <c r="C1145" s="584">
        <f t="shared" si="376"/>
        <v>4573383083602</v>
      </c>
      <c r="D1145" s="584"/>
      <c r="E1145" s="290" t="s">
        <v>4721</v>
      </c>
      <c r="F1145" s="742"/>
      <c r="G1145" s="850"/>
      <c r="H1145" s="579" t="s">
        <v>6136</v>
      </c>
      <c r="I1145" s="851" t="str">
        <f t="shared" si="377"/>
        <v>Lapidem PRO RITUAL OKIYOME SERUM. 200ml</v>
      </c>
      <c r="J1145" s="851" t="str">
        <f t="shared" si="377"/>
        <v>Смягчающая отшелушивающая сыворотка Окиёмэ Ритуал Lapidem.</v>
      </c>
      <c r="K1145" s="851" t="str">
        <f t="shared" si="377"/>
        <v>face serum</v>
      </c>
      <c r="L1145" s="745"/>
      <c r="M1145" s="596"/>
      <c r="N1145" s="596"/>
      <c r="O1145" s="386"/>
      <c r="P1145" s="746">
        <f t="shared" si="378"/>
        <v>22647</v>
      </c>
      <c r="Q1145" s="612">
        <f t="shared" si="319"/>
        <v>0</v>
      </c>
      <c r="R1145" s="387">
        <v>0</v>
      </c>
      <c r="S1145" s="616">
        <f t="shared" si="379"/>
        <v>0</v>
      </c>
      <c r="T1145" s="616">
        <f t="shared" si="380"/>
        <v>0</v>
      </c>
      <c r="U1145" s="389" t="e">
        <f t="shared" si="381"/>
        <v>#DIV/0!</v>
      </c>
      <c r="V1145" s="592"/>
      <c r="W1145" s="592"/>
      <c r="X1145" s="592"/>
      <c r="Y1145" s="592"/>
      <c r="Z1145" s="592"/>
      <c r="AA1145" s="592"/>
      <c r="AB1145" s="849">
        <f t="shared" si="382"/>
        <v>0.22500000000000001</v>
      </c>
      <c r="AC1145" s="530">
        <f t="shared" si="367"/>
        <v>0</v>
      </c>
      <c r="AD1145" s="582" t="str">
        <f t="shared" si="383"/>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1145" s="489" t="str">
        <f t="shared" si="383"/>
        <v>ЕАЭС N RU Д-JP.РА03.В.41493/25 от 07.04.2025 действует до 06.04.2030</v>
      </c>
      <c r="AF1145" s="489" t="str">
        <f t="shared" si="383"/>
        <v>Lapidem</v>
      </c>
      <c r="AG1145" s="489" t="str">
        <f t="shared" si="383"/>
        <v>Core Co., Ltd.</v>
      </c>
    </row>
    <row r="1146" spans="1:33" s="292" customFormat="1" ht="19.5" hidden="1" customHeight="1" thickBot="1">
      <c r="A1146" s="583"/>
      <c r="B1146" s="638"/>
      <c r="C1146" s="584">
        <f t="shared" si="376"/>
        <v>4573383083701</v>
      </c>
      <c r="D1146" s="584"/>
      <c r="E1146" s="290" t="s">
        <v>4721</v>
      </c>
      <c r="F1146" s="742"/>
      <c r="G1146" s="850"/>
      <c r="H1146" s="579" t="s">
        <v>6137</v>
      </c>
      <c r="I1146" s="851" t="str">
        <f t="shared" si="377"/>
        <v xml:space="preserve">Lapidem PRO RITUAL SILKY SERUM. 100ml </v>
      </c>
      <c r="J1146" s="851" t="str">
        <f t="shared" si="377"/>
        <v>Шёлковая сыворотка с витамином С Ритуал Lapidem.</v>
      </c>
      <c r="K1146" s="851" t="str">
        <f t="shared" si="377"/>
        <v>face serum</v>
      </c>
      <c r="L1146" s="745"/>
      <c r="M1146" s="596"/>
      <c r="N1146" s="596"/>
      <c r="O1146" s="386"/>
      <c r="P1146" s="746">
        <f t="shared" si="378"/>
        <v>20706</v>
      </c>
      <c r="Q1146" s="612">
        <f t="shared" si="319"/>
        <v>0</v>
      </c>
      <c r="R1146" s="387">
        <v>0</v>
      </c>
      <c r="S1146" s="616">
        <f t="shared" si="379"/>
        <v>0</v>
      </c>
      <c r="T1146" s="616">
        <f t="shared" si="380"/>
        <v>0</v>
      </c>
      <c r="U1146" s="389" t="e">
        <f t="shared" si="381"/>
        <v>#DIV/0!</v>
      </c>
      <c r="V1146" s="592"/>
      <c r="W1146" s="592"/>
      <c r="X1146" s="592"/>
      <c r="Y1146" s="592"/>
      <c r="Z1146" s="592"/>
      <c r="AA1146" s="592"/>
      <c r="AB1146" s="849">
        <f t="shared" si="382"/>
        <v>0.215</v>
      </c>
      <c r="AC1146" s="530">
        <f t="shared" si="367"/>
        <v>0</v>
      </c>
      <c r="AD1146" s="582" t="str">
        <f t="shared" si="383"/>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1146" s="489" t="str">
        <f t="shared" si="383"/>
        <v>ЕАЭС N RU Д-JP.РА03.В.41493/25 от 07.04.2025 действует до 06.04.2030</v>
      </c>
      <c r="AF1146" s="489" t="str">
        <f t="shared" si="383"/>
        <v>Lapidem</v>
      </c>
      <c r="AG1146" s="489" t="str">
        <f t="shared" si="383"/>
        <v>Core Co., Ltd.</v>
      </c>
    </row>
    <row r="1147" spans="1:33" s="292" customFormat="1" ht="19.5" hidden="1" customHeight="1" thickBot="1">
      <c r="A1147" s="583"/>
      <c r="B1147" s="638"/>
      <c r="C1147" s="584">
        <f t="shared" si="376"/>
        <v>4573383083800</v>
      </c>
      <c r="D1147" s="584"/>
      <c r="E1147" s="290" t="s">
        <v>4721</v>
      </c>
      <c r="F1147" s="742"/>
      <c r="G1147" s="850"/>
      <c r="H1147" s="579" t="s">
        <v>6138</v>
      </c>
      <c r="I1147" s="851" t="str">
        <f t="shared" si="377"/>
        <v>Lapidem PRO RITUAL NOURISHING ESSENCE. 200ml</v>
      </c>
      <c r="J1147" s="851" t="str">
        <f t="shared" si="377"/>
        <v xml:space="preserve">Питательный эссенция-лосьон Ритуал Lapidem. </v>
      </c>
      <c r="K1147" s="851" t="str">
        <f t="shared" si="377"/>
        <v>face serum</v>
      </c>
      <c r="L1147" s="745"/>
      <c r="M1147" s="596"/>
      <c r="N1147" s="596"/>
      <c r="O1147" s="386"/>
      <c r="P1147" s="746">
        <f t="shared" si="378"/>
        <v>14235</v>
      </c>
      <c r="Q1147" s="612">
        <f t="shared" si="319"/>
        <v>0</v>
      </c>
      <c r="R1147" s="387">
        <v>0</v>
      </c>
      <c r="S1147" s="616">
        <f t="shared" si="379"/>
        <v>0</v>
      </c>
      <c r="T1147" s="616">
        <f t="shared" si="380"/>
        <v>0</v>
      </c>
      <c r="U1147" s="389" t="e">
        <f t="shared" si="381"/>
        <v>#DIV/0!</v>
      </c>
      <c r="V1147" s="592"/>
      <c r="W1147" s="592"/>
      <c r="X1147" s="592"/>
      <c r="Y1147" s="592"/>
      <c r="Z1147" s="592"/>
      <c r="AA1147" s="592"/>
      <c r="AB1147" s="849">
        <f t="shared" si="382"/>
        <v>0.20499999999999999</v>
      </c>
      <c r="AC1147" s="530">
        <f t="shared" si="367"/>
        <v>0</v>
      </c>
      <c r="AD1147" s="582" t="str">
        <f t="shared" si="383"/>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1147" s="489" t="str">
        <f t="shared" si="383"/>
        <v>ЕАЭС N RU Д-JP.РА03.В.41493/25 от 07.04.2025 действует до 06.04.2030</v>
      </c>
      <c r="AF1147" s="489" t="str">
        <f t="shared" si="383"/>
        <v>Lapidem</v>
      </c>
      <c r="AG1147" s="489" t="str">
        <f t="shared" si="383"/>
        <v>Core Co., Ltd.</v>
      </c>
    </row>
    <row r="1148" spans="1:33" s="292" customFormat="1" ht="19.5" hidden="1" customHeight="1" thickBot="1">
      <c r="A1148" s="583"/>
      <c r="B1148" s="638"/>
      <c r="C1148" s="584">
        <f t="shared" si="376"/>
        <v>4573383083909</v>
      </c>
      <c r="D1148" s="584"/>
      <c r="E1148" s="290" t="s">
        <v>4721</v>
      </c>
      <c r="F1148" s="742"/>
      <c r="G1148" s="850"/>
      <c r="H1148" s="579" t="s">
        <v>6139</v>
      </c>
      <c r="I1148" s="851" t="str">
        <f t="shared" si="377"/>
        <v>Lapidem PRO RITUAL SMOOTH MATTE TOUCH CREAM. 100ml</v>
      </c>
      <c r="J1148" s="851" t="str">
        <f t="shared" si="377"/>
        <v xml:space="preserve">Матирующий смягчающий крем Ритуал Lapidem. </v>
      </c>
      <c r="K1148" s="851" t="str">
        <f t="shared" si="377"/>
        <v>face cream</v>
      </c>
      <c r="L1148" s="745"/>
      <c r="M1148" s="596"/>
      <c r="N1148" s="596"/>
      <c r="O1148" s="386"/>
      <c r="P1148" s="746">
        <f t="shared" si="378"/>
        <v>12941</v>
      </c>
      <c r="Q1148" s="612">
        <f t="shared" si="319"/>
        <v>0</v>
      </c>
      <c r="R1148" s="387">
        <v>0</v>
      </c>
      <c r="S1148" s="616">
        <f t="shared" si="379"/>
        <v>0</v>
      </c>
      <c r="T1148" s="616">
        <f t="shared" si="380"/>
        <v>0</v>
      </c>
      <c r="U1148" s="389" t="e">
        <f t="shared" si="381"/>
        <v>#DIV/0!</v>
      </c>
      <c r="V1148" s="592"/>
      <c r="W1148" s="592"/>
      <c r="X1148" s="592"/>
      <c r="Y1148" s="592"/>
      <c r="Z1148" s="592"/>
      <c r="AA1148" s="592"/>
      <c r="AB1148" s="849">
        <f t="shared" si="382"/>
        <v>0.215</v>
      </c>
      <c r="AC1148" s="530">
        <f t="shared" si="367"/>
        <v>0</v>
      </c>
      <c r="AD1148" s="582" t="str">
        <f t="shared" si="383"/>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1148" s="489" t="str">
        <f t="shared" si="383"/>
        <v>ЕАЭС N RU Д-JP.РА03.В.41392/25 от 07.04.2025 действует до 06.04.2030</v>
      </c>
      <c r="AF1148" s="489" t="str">
        <f t="shared" si="383"/>
        <v>Lapidem</v>
      </c>
      <c r="AG1148" s="489" t="str">
        <f t="shared" si="383"/>
        <v>Core Co., Ltd.</v>
      </c>
    </row>
    <row r="1149" spans="1:33" s="292" customFormat="1" ht="20.100000000000001" hidden="1" customHeight="1" thickBot="1">
      <c r="A1149" s="296"/>
      <c r="B1149" s="631"/>
      <c r="C1149" s="224">
        <v>4573383082018</v>
      </c>
      <c r="D1149" s="224"/>
      <c r="E1149" s="290" t="s">
        <v>2180</v>
      </c>
      <c r="F1149" s="302" t="s">
        <v>2194</v>
      </c>
      <c r="G1149" s="305"/>
      <c r="H1149" s="613" t="s">
        <v>6140</v>
      </c>
      <c r="I1149" s="613" t="s">
        <v>1046</v>
      </c>
      <c r="J1149" s="519" t="s">
        <v>2195</v>
      </c>
      <c r="K1149" s="525" t="s">
        <v>49</v>
      </c>
      <c r="L1149" s="525"/>
      <c r="M1149" s="305"/>
      <c r="N1149" s="305"/>
      <c r="O1149" s="386"/>
      <c r="P1149" s="297">
        <f>P474</f>
        <v>7765</v>
      </c>
      <c r="Q1149" s="612">
        <f t="shared" si="319"/>
        <v>0</v>
      </c>
      <c r="R1149" s="387">
        <v>0</v>
      </c>
      <c r="S1149" s="616">
        <f t="shared" si="373"/>
        <v>0</v>
      </c>
      <c r="T1149" s="616">
        <f t="shared" si="374"/>
        <v>0</v>
      </c>
      <c r="U1149" s="389" t="e">
        <f t="shared" si="375"/>
        <v>#DIV/0!</v>
      </c>
      <c r="V1149" s="299"/>
      <c r="W1149" s="299"/>
      <c r="X1149" s="299"/>
      <c r="Y1149" s="299"/>
      <c r="Z1149" s="299"/>
      <c r="AA1149" s="299"/>
      <c r="AB1149" s="530">
        <v>0.32200000000000001</v>
      </c>
      <c r="AC1149" s="385">
        <f t="shared" si="367"/>
        <v>0</v>
      </c>
      <c r="AD1149" s="499" t="str">
        <f>AD510</f>
        <v>乳酸桿菌/加水分解ハトムギ胚/胚乳発酵液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BG
トコフェロール
酢酸トコフェロール
リモネン
ラベンダー油
ジメチルスルホン
テアニン
オニサルビア油
マヨラナ油
ニオイテンジクアオイ油
リンゴ酸
クエン酸ナトリウム
フェノキシエタノール</v>
      </c>
      <c r="AE1149" s="489" t="s">
        <v>1048</v>
      </c>
      <c r="AF1149" s="489" t="s">
        <v>3628</v>
      </c>
      <c r="AG1149" s="489" t="s">
        <v>1049</v>
      </c>
    </row>
    <row r="1150" spans="1:33" s="292" customFormat="1" ht="20.100000000000001" hidden="1" customHeight="1" thickBot="1">
      <c r="A1150" s="296"/>
      <c r="B1150" s="631"/>
      <c r="C1150" s="224">
        <v>4573383082025</v>
      </c>
      <c r="D1150" s="224"/>
      <c r="E1150" s="290" t="s">
        <v>2180</v>
      </c>
      <c r="F1150" s="302" t="s">
        <v>2196</v>
      </c>
      <c r="G1150" s="497"/>
      <c r="H1150" s="259" t="s">
        <v>6141</v>
      </c>
      <c r="I1150" s="259" t="s">
        <v>1051</v>
      </c>
      <c r="J1150" s="343" t="s">
        <v>2197</v>
      </c>
      <c r="K1150" s="525" t="s">
        <v>162</v>
      </c>
      <c r="L1150" s="525"/>
      <c r="M1150" s="305"/>
      <c r="N1150" s="305"/>
      <c r="O1150" s="386"/>
      <c r="P1150" s="297">
        <f>P475</f>
        <v>9576</v>
      </c>
      <c r="Q1150" s="612">
        <f t="shared" si="319"/>
        <v>0</v>
      </c>
      <c r="R1150" s="387">
        <v>0</v>
      </c>
      <c r="S1150" s="616">
        <f t="shared" si="373"/>
        <v>0</v>
      </c>
      <c r="T1150" s="616">
        <f t="shared" si="374"/>
        <v>0</v>
      </c>
      <c r="U1150" s="389" t="e">
        <f t="shared" si="375"/>
        <v>#DIV/0!</v>
      </c>
      <c r="V1150" s="299"/>
      <c r="W1150" s="299"/>
      <c r="X1150" s="299"/>
      <c r="Y1150" s="299"/>
      <c r="Z1150" s="299"/>
      <c r="AA1150" s="299"/>
      <c r="AB1150" s="530">
        <v>0.157</v>
      </c>
      <c r="AC1150" s="385">
        <f t="shared" si="367"/>
        <v>0</v>
      </c>
      <c r="AD1150" s="499" t="str">
        <f>AD511</f>
        <v>乳酸桿菌/加水分解ハトムギ胚/胚乳発酵液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（アクリレーツ/アクリル酸アルキル（C10-30））クロスポリマー
BG
水
ラベンダー油
キサンタンガム
ラウロイルグルタミン酸
水酸化ナトリウム
ジラウロイルグルタミン酸リシンNa
ジャスミン油
ビターオレンジ花油
レチノール
リモネン
フェノキシエタノール
エチルヘキシルグリセリン</v>
      </c>
      <c r="AE1150" s="489" t="s">
        <v>1053</v>
      </c>
      <c r="AF1150" s="489" t="s">
        <v>3628</v>
      </c>
      <c r="AG1150" s="489" t="s">
        <v>1049</v>
      </c>
    </row>
    <row r="1151" spans="1:33" s="292" customFormat="1" ht="20.100000000000001" hidden="1" customHeight="1" thickBot="1">
      <c r="A1151" s="296"/>
      <c r="B1151" s="631"/>
      <c r="C1151" s="224">
        <v>4573383082032</v>
      </c>
      <c r="D1151" s="224"/>
      <c r="E1151" s="290" t="s">
        <v>2180</v>
      </c>
      <c r="F1151" s="302" t="s">
        <v>2198</v>
      </c>
      <c r="G1151" s="497"/>
      <c r="H1151" s="259" t="s">
        <v>6142</v>
      </c>
      <c r="I1151" s="259" t="s">
        <v>1055</v>
      </c>
      <c r="J1151" s="343" t="s">
        <v>2199</v>
      </c>
      <c r="K1151" s="525" t="s">
        <v>674</v>
      </c>
      <c r="L1151" s="525"/>
      <c r="M1151" s="305"/>
      <c r="N1151" s="305"/>
      <c r="O1151" s="386"/>
      <c r="P1151" s="297">
        <f>P476</f>
        <v>9576</v>
      </c>
      <c r="Q1151" s="612">
        <f t="shared" si="319"/>
        <v>0</v>
      </c>
      <c r="R1151" s="387">
        <v>0</v>
      </c>
      <c r="S1151" s="616">
        <f t="shared" si="373"/>
        <v>0</v>
      </c>
      <c r="T1151" s="616">
        <f t="shared" si="374"/>
        <v>0</v>
      </c>
      <c r="U1151" s="389" t="e">
        <f t="shared" si="375"/>
        <v>#DIV/0!</v>
      </c>
      <c r="V1151" s="299"/>
      <c r="W1151" s="299"/>
      <c r="X1151" s="299"/>
      <c r="Y1151" s="299"/>
      <c r="Z1151" s="299"/>
      <c r="AA1151" s="299"/>
      <c r="AB1151" s="530">
        <v>0.30099999999999999</v>
      </c>
      <c r="AC1151" s="385">
        <f t="shared" si="367"/>
        <v>0</v>
      </c>
      <c r="AD1151" s="499" t="str">
        <f>AD512</f>
        <v>乳酸桿菌/加水分解ハトムギ胚/胚乳発酵液
グリセリン
マカダミアナッツ脂肪酸エチル
水
ペンチレングリコール
腐植土抽出物
ナイアシンアミド
BG
ツバキ種子油
コメヌカエキス
コメ胚芽エキス
アズキ種子エキス
褐藻エキス
チャ葉エキス
ベタイン
加水分解ホホバエステル
ジャスミン油
ビターオレンジ花油
ジラウロイルグルタミン酸リシンNa
トコフェリルリン酸Na
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（アクリレーツ/アクリル酸アルキル（C10-30））クロスポリマー
ラベンダー油
エタノール
カプリル酸グリセリル
テアニン
水酸化ナトリウム
トコフェロール
酢酸トコフェロール
リンゴ酸
フェノキシエタノール</v>
      </c>
      <c r="AE1151" s="489" t="s">
        <v>1058</v>
      </c>
      <c r="AF1151" s="489" t="s">
        <v>3628</v>
      </c>
      <c r="AG1151" s="489" t="s">
        <v>1049</v>
      </c>
    </row>
    <row r="1152" spans="1:33" s="292" customFormat="1" ht="20.100000000000001" hidden="1" customHeight="1" thickBot="1">
      <c r="A1152" s="589"/>
      <c r="B1152" s="631"/>
      <c r="C1152" s="584">
        <f>C510</f>
        <v>4573383082049</v>
      </c>
      <c r="D1152" s="584"/>
      <c r="E1152" s="583" t="s">
        <v>4720</v>
      </c>
      <c r="F1152" s="779"/>
      <c r="G1152" s="595"/>
      <c r="H1152" s="579" t="s">
        <v>6143</v>
      </c>
      <c r="I1152" s="579"/>
      <c r="J1152" s="743"/>
      <c r="K1152" s="852" t="s">
        <v>49</v>
      </c>
      <c r="L1152" s="852"/>
      <c r="M1152" s="596"/>
      <c r="N1152" s="596"/>
      <c r="O1152" s="386"/>
      <c r="P1152" s="746">
        <f>P510</f>
        <v>17471</v>
      </c>
      <c r="Q1152" s="612">
        <f t="shared" si="319"/>
        <v>0</v>
      </c>
      <c r="R1152" s="387">
        <v>0</v>
      </c>
      <c r="S1152" s="616">
        <f t="shared" ref="S1152:S1154" si="384">O1152*R1152</f>
        <v>0</v>
      </c>
      <c r="T1152" s="616">
        <f t="shared" ref="T1152:T1154" si="385">Q1152-S1152</f>
        <v>0</v>
      </c>
      <c r="U1152" s="389" t="e">
        <f t="shared" ref="U1152:U1154" si="386">T1152/Q1152</f>
        <v>#DIV/0!</v>
      </c>
      <c r="V1152" s="592"/>
      <c r="W1152" s="592"/>
      <c r="X1152" s="592"/>
      <c r="Y1152" s="592"/>
      <c r="Z1152" s="592"/>
      <c r="AA1152" s="592"/>
      <c r="AB1152" s="849">
        <f>AB510</f>
        <v>0.32200000000000001</v>
      </c>
      <c r="AC1152" s="385">
        <f t="shared" si="367"/>
        <v>0</v>
      </c>
      <c r="AD1152" s="582" t="str">
        <f t="shared" ref="AD1152:AG1154" si="387">AD510</f>
        <v>乳酸桿菌/加水分解ハトムギ胚/胚乳発酵液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BG
トコフェロール
酢酸トコフェロール
リモネン
ラベンダー油
ジメチルスルホン
テアニン
オニサルビア油
マヨラナ油
ニオイテンジクアオイ油
リンゴ酸
クエン酸ナトリウム
フェノキシエタノール</v>
      </c>
      <c r="AE1152" s="489" t="str">
        <f t="shared" si="387"/>
        <v>ЕАЭС N RU Д-JP.РА02.В.76840/23 от 27.03.2023 действует до 26.03.2028</v>
      </c>
      <c r="AF1152" s="489">
        <f t="shared" si="387"/>
        <v>0</v>
      </c>
      <c r="AG1152" s="489" t="str">
        <f t="shared" si="387"/>
        <v>Core Inc.</v>
      </c>
    </row>
    <row r="1153" spans="1:33" s="292" customFormat="1" ht="20.100000000000001" hidden="1" customHeight="1" thickBot="1">
      <c r="A1153" s="589"/>
      <c r="B1153" s="631"/>
      <c r="C1153" s="584">
        <f>C511</f>
        <v>4573383082056</v>
      </c>
      <c r="D1153" s="584"/>
      <c r="E1153" s="583" t="s">
        <v>4720</v>
      </c>
      <c r="F1153" s="779"/>
      <c r="G1153" s="595"/>
      <c r="H1153" s="579" t="s">
        <v>6144</v>
      </c>
      <c r="I1153" s="579"/>
      <c r="J1153" s="743"/>
      <c r="K1153" s="852" t="s">
        <v>162</v>
      </c>
      <c r="L1153" s="852"/>
      <c r="M1153" s="596"/>
      <c r="N1153" s="596"/>
      <c r="O1153" s="386"/>
      <c r="P1153" s="746">
        <f>P511</f>
        <v>32353</v>
      </c>
      <c r="Q1153" s="612">
        <f t="shared" si="319"/>
        <v>0</v>
      </c>
      <c r="R1153" s="387">
        <v>0</v>
      </c>
      <c r="S1153" s="616">
        <f t="shared" si="384"/>
        <v>0</v>
      </c>
      <c r="T1153" s="616">
        <f t="shared" si="385"/>
        <v>0</v>
      </c>
      <c r="U1153" s="389" t="e">
        <f t="shared" si="386"/>
        <v>#DIV/0!</v>
      </c>
      <c r="V1153" s="592"/>
      <c r="W1153" s="592"/>
      <c r="X1153" s="592"/>
      <c r="Y1153" s="592"/>
      <c r="Z1153" s="592"/>
      <c r="AA1153" s="592"/>
      <c r="AB1153" s="849">
        <f>AB511</f>
        <v>0.13400000000000001</v>
      </c>
      <c r="AC1153" s="385">
        <f t="shared" si="367"/>
        <v>0</v>
      </c>
      <c r="AD1153" s="582" t="str">
        <f t="shared" si="387"/>
        <v>乳酸桿菌/加水分解ハトムギ胚/胚乳発酵液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（アクリレーツ/アクリル酸アルキル（C10-30））クロスポリマー
BG
水
ラベンダー油
キサンタンガム
ラウロイルグルタミン酸
水酸化ナトリウム
ジラウロイルグルタミン酸リシンNa
ジャスミン油
ビターオレンジ花油
レチノール
リモネン
フェノキシエタノール
エチルヘキシルグリセリン</v>
      </c>
      <c r="AE1153" s="489" t="str">
        <f t="shared" si="387"/>
        <v>ЕАЭС N RU Д-JP.РА02.В.76824/23 от 27.03.2023 действует до 26.03.2028</v>
      </c>
      <c r="AF1153" s="489">
        <f t="shared" si="387"/>
        <v>0</v>
      </c>
      <c r="AG1153" s="489" t="str">
        <f t="shared" si="387"/>
        <v>Core Inc.</v>
      </c>
    </row>
    <row r="1154" spans="1:33" s="292" customFormat="1" ht="20.100000000000001" hidden="1" customHeight="1" thickBot="1">
      <c r="A1154" s="589"/>
      <c r="B1154" s="631"/>
      <c r="C1154" s="584">
        <f>C512</f>
        <v>4573383082063</v>
      </c>
      <c r="D1154" s="584"/>
      <c r="E1154" s="583" t="s">
        <v>4720</v>
      </c>
      <c r="F1154" s="779"/>
      <c r="G1154" s="595"/>
      <c r="H1154" s="579" t="s">
        <v>6145</v>
      </c>
      <c r="I1154" s="579"/>
      <c r="J1154" s="743"/>
      <c r="K1154" s="852" t="s">
        <v>674</v>
      </c>
      <c r="L1154" s="852"/>
      <c r="M1154" s="596"/>
      <c r="N1154" s="596"/>
      <c r="O1154" s="386"/>
      <c r="P1154" s="746">
        <f>P512</f>
        <v>20706</v>
      </c>
      <c r="Q1154" s="612">
        <f t="shared" si="319"/>
        <v>0</v>
      </c>
      <c r="R1154" s="387">
        <v>0</v>
      </c>
      <c r="S1154" s="616">
        <f t="shared" si="384"/>
        <v>0</v>
      </c>
      <c r="T1154" s="616">
        <f t="shared" si="385"/>
        <v>0</v>
      </c>
      <c r="U1154" s="389" t="e">
        <f t="shared" si="386"/>
        <v>#DIV/0!</v>
      </c>
      <c r="V1154" s="592"/>
      <c r="W1154" s="592"/>
      <c r="X1154" s="592"/>
      <c r="Y1154" s="592"/>
      <c r="Z1154" s="592"/>
      <c r="AA1154" s="592"/>
      <c r="AB1154" s="849">
        <f>AB512</f>
        <v>0.34200000000000003</v>
      </c>
      <c r="AC1154" s="385">
        <f t="shared" si="367"/>
        <v>0</v>
      </c>
      <c r="AD1154" s="582" t="str">
        <f t="shared" si="387"/>
        <v>乳酸桿菌/加水分解ハトムギ胚/胚乳発酵液
グリセリン
マカダミアナッツ脂肪酸エチル
水
ペンチレングリコール
腐植土抽出物
ナイアシンアミド
BG
ツバキ種子油
コメヌカエキス
コメ胚芽エキス
アズキ種子エキス
褐藻エキス
チャ葉エキス
ベタイン
加水分解ホホバエステル
ジャスミン油
ビターオレンジ花油
ジラウロイルグルタミン酸リシンNa
トコフェリルリン酸Na
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（アクリレーツ/アクリル酸アルキル（C10-30））クロスポリマー
ラベンダー油
エタノール
カプリル酸グリセリル
テアニン
水酸化ナトリウム
トコフェロール
酢酸トコフェロール
リンゴ酸
フェノキシエタノール</v>
      </c>
      <c r="AE1154" s="489" t="str">
        <f t="shared" si="387"/>
        <v>ЕАЭС N RU Д-JP.РА02.В.76792/23 от 27.03.2023 действует до 26.03.2028</v>
      </c>
      <c r="AF1154" s="489" t="str">
        <f t="shared" si="387"/>
        <v>Lapidem</v>
      </c>
      <c r="AG1154" s="489" t="str">
        <f t="shared" si="387"/>
        <v>Core Inc.</v>
      </c>
    </row>
    <row r="1155" spans="1:33" s="292" customFormat="1" ht="20.100000000000001" hidden="1" customHeight="1" thickBot="1">
      <c r="A1155" s="290"/>
      <c r="B1155" s="638"/>
      <c r="C1155" s="224">
        <v>4573383082070</v>
      </c>
      <c r="D1155" s="224"/>
      <c r="E1155" s="290" t="s">
        <v>2180</v>
      </c>
      <c r="F1155" s="302" t="s">
        <v>2200</v>
      </c>
      <c r="G1155" s="497"/>
      <c r="H1155" s="259" t="s">
        <v>6146</v>
      </c>
      <c r="I1155" s="677" t="s">
        <v>4018</v>
      </c>
      <c r="J1155" s="677" t="s">
        <v>2201</v>
      </c>
      <c r="K1155" s="295" t="s">
        <v>202</v>
      </c>
      <c r="L1155" s="525"/>
      <c r="M1155" s="305"/>
      <c r="N1155" s="305"/>
      <c r="O1155" s="386"/>
      <c r="P1155" s="297">
        <f>P485</f>
        <v>1882</v>
      </c>
      <c r="Q1155" s="612">
        <f t="shared" si="319"/>
        <v>0</v>
      </c>
      <c r="R1155" s="387">
        <v>0</v>
      </c>
      <c r="S1155" s="616">
        <f t="shared" ref="S1155:S1199" si="388">O1155*R1155</f>
        <v>0</v>
      </c>
      <c r="T1155" s="616">
        <f t="shared" ref="T1155:T1199" si="389">Q1155-S1155</f>
        <v>0</v>
      </c>
      <c r="U1155" s="389" t="e">
        <f>T1155/Q1155</f>
        <v>#DIV/0!</v>
      </c>
      <c r="V1155" s="299"/>
      <c r="W1155" s="299"/>
      <c r="X1155" s="299"/>
      <c r="Y1155" s="299"/>
      <c r="Z1155" s="299"/>
      <c r="AA1155" s="299"/>
      <c r="AB1155" s="531">
        <v>0.38</v>
      </c>
      <c r="AC1155" s="523">
        <f t="shared" ref="AC1155:AC1217" si="390">ROUND(O1155*AB1155,3)</f>
        <v>0</v>
      </c>
      <c r="AD1155" s="499" t="s">
        <v>6147</v>
      </c>
      <c r="AE1155" s="489" t="s">
        <v>4089</v>
      </c>
      <c r="AF1155" s="489" t="s">
        <v>3029</v>
      </c>
      <c r="AG1155" s="489" t="s">
        <v>4091</v>
      </c>
    </row>
    <row r="1156" spans="1:33" s="292" customFormat="1" ht="20.100000000000001" hidden="1" customHeight="1" thickBot="1">
      <c r="A1156" s="290"/>
      <c r="B1156" s="638"/>
      <c r="C1156" s="224">
        <v>4573383082087</v>
      </c>
      <c r="D1156" s="224"/>
      <c r="E1156" s="290" t="s">
        <v>2180</v>
      </c>
      <c r="F1156" s="302" t="s">
        <v>2202</v>
      </c>
      <c r="G1156" s="497"/>
      <c r="H1156" s="259" t="s">
        <v>6148</v>
      </c>
      <c r="I1156" s="677" t="s">
        <v>4033</v>
      </c>
      <c r="J1156" s="677" t="s">
        <v>4034</v>
      </c>
      <c r="K1156" s="295" t="s">
        <v>205</v>
      </c>
      <c r="L1156" s="525"/>
      <c r="M1156" s="305"/>
      <c r="N1156" s="305"/>
      <c r="O1156" s="386"/>
      <c r="P1156" s="297">
        <f>P486</f>
        <v>2588</v>
      </c>
      <c r="Q1156" s="612">
        <f>O1156*P1156</f>
        <v>0</v>
      </c>
      <c r="R1156" s="387">
        <v>0</v>
      </c>
      <c r="S1156" s="616">
        <f t="shared" si="388"/>
        <v>0</v>
      </c>
      <c r="T1156" s="616">
        <f t="shared" si="389"/>
        <v>0</v>
      </c>
      <c r="U1156" s="389" t="e">
        <f>T1156/Q1156</f>
        <v>#DIV/0!</v>
      </c>
      <c r="V1156" s="299"/>
      <c r="W1156" s="299"/>
      <c r="X1156" s="299"/>
      <c r="Y1156" s="299"/>
      <c r="Z1156" s="299"/>
      <c r="AA1156" s="299"/>
      <c r="AB1156" s="531">
        <v>0.36</v>
      </c>
      <c r="AC1156" s="523">
        <f t="shared" si="390"/>
        <v>0</v>
      </c>
      <c r="AD1156" s="499" t="s">
        <v>6149</v>
      </c>
      <c r="AE1156" s="489" t="s">
        <v>4090</v>
      </c>
      <c r="AF1156" s="489" t="s">
        <v>3029</v>
      </c>
      <c r="AG1156" s="489" t="s">
        <v>4091</v>
      </c>
    </row>
    <row r="1157" spans="1:33" s="292" customFormat="1" ht="20.100000000000001" hidden="1" customHeight="1" thickBot="1">
      <c r="A1157" s="290"/>
      <c r="B1157" s="638"/>
      <c r="C1157" s="224">
        <v>4573383082124</v>
      </c>
      <c r="D1157" s="224"/>
      <c r="E1157" s="290" t="s">
        <v>2180</v>
      </c>
      <c r="F1157" s="692" t="s">
        <v>4123</v>
      </c>
      <c r="G1157" s="497"/>
      <c r="H1157" s="973" t="s">
        <v>6150</v>
      </c>
      <c r="I1157" s="259" t="s">
        <v>3296</v>
      </c>
      <c r="J1157" s="343" t="s">
        <v>3294</v>
      </c>
      <c r="K1157" s="295" t="s">
        <v>926</v>
      </c>
      <c r="L1157" s="525"/>
      <c r="M1157" s="305"/>
      <c r="N1157" s="305"/>
      <c r="O1157" s="386"/>
      <c r="P1157" s="297">
        <f>P487</f>
        <v>4659</v>
      </c>
      <c r="Q1157" s="612">
        <f>O1157*P1157</f>
        <v>0</v>
      </c>
      <c r="R1157" s="387">
        <v>0</v>
      </c>
      <c r="S1157" s="616">
        <f t="shared" si="388"/>
        <v>0</v>
      </c>
      <c r="T1157" s="616">
        <f t="shared" si="389"/>
        <v>0</v>
      </c>
      <c r="U1157" s="389" t="e">
        <f t="shared" si="322"/>
        <v>#DIV/0!</v>
      </c>
      <c r="V1157" s="299"/>
      <c r="W1157" s="299"/>
      <c r="X1157" s="299"/>
      <c r="Y1157" s="299"/>
      <c r="Z1157" s="299"/>
      <c r="AA1157" s="299"/>
      <c r="AB1157" s="531">
        <v>0.37</v>
      </c>
      <c r="AC1157" s="523">
        <f t="shared" si="390"/>
        <v>0</v>
      </c>
      <c r="AD1157" s="690" t="str">
        <f>AD487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1157" s="489" t="s">
        <v>4125</v>
      </c>
      <c r="AF1157" s="489" t="s">
        <v>3414</v>
      </c>
      <c r="AG1157" s="489" t="s">
        <v>3415</v>
      </c>
    </row>
    <row r="1158" spans="1:33" s="292" customFormat="1" ht="20.100000000000001" hidden="1" customHeight="1" thickBot="1">
      <c r="A1158" s="290"/>
      <c r="B1158" s="638"/>
      <c r="C1158" s="224">
        <v>4573383082131</v>
      </c>
      <c r="D1158" s="224"/>
      <c r="E1158" s="290" t="s">
        <v>2180</v>
      </c>
      <c r="F1158" s="302" t="s">
        <v>3298</v>
      </c>
      <c r="G1158" s="497"/>
      <c r="H1158" s="259" t="s">
        <v>6151</v>
      </c>
      <c r="I1158" s="259" t="s">
        <v>3296</v>
      </c>
      <c r="J1158" s="343" t="s">
        <v>3299</v>
      </c>
      <c r="K1158" s="295" t="s">
        <v>926</v>
      </c>
      <c r="L1158" s="525"/>
      <c r="M1158" s="305"/>
      <c r="N1158" s="305"/>
      <c r="O1158" s="386"/>
      <c r="P1158" s="297">
        <f>P491</f>
        <v>12812</v>
      </c>
      <c r="Q1158" s="612">
        <f>O1158*P1158</f>
        <v>0</v>
      </c>
      <c r="R1158" s="387">
        <v>0</v>
      </c>
      <c r="S1158" s="616">
        <f t="shared" si="388"/>
        <v>0</v>
      </c>
      <c r="T1158" s="616">
        <f t="shared" si="389"/>
        <v>0</v>
      </c>
      <c r="U1158" s="389" t="e">
        <f t="shared" si="322"/>
        <v>#DIV/0!</v>
      </c>
      <c r="V1158" s="299"/>
      <c r="W1158" s="299"/>
      <c r="X1158" s="299"/>
      <c r="Y1158" s="299"/>
      <c r="Z1158" s="299"/>
      <c r="AA1158" s="299"/>
      <c r="AB1158" s="531"/>
      <c r="AC1158" s="523">
        <f t="shared" si="390"/>
        <v>0</v>
      </c>
      <c r="AD1158" s="499" t="str">
        <f>AD1157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1158" s="489" t="str">
        <f>AE491</f>
        <v>ЕАЭС N RU Д-JP.РА04.В.17897/24  от 07.05.2024 действует до 06.05.2029</v>
      </c>
      <c r="AF1158" s="489" t="str">
        <f>AF491</f>
        <v>Lapidem</v>
      </c>
      <c r="AG1158" s="489" t="str">
        <f>AG491</f>
        <v>CORE Co.,Ltd.</v>
      </c>
    </row>
    <row r="1159" spans="1:33" s="292" customFormat="1" ht="20.100000000000001" hidden="1" customHeight="1" thickBot="1">
      <c r="A1159" s="290"/>
      <c r="B1159" s="638"/>
      <c r="C1159" s="224"/>
      <c r="D1159" s="224"/>
      <c r="E1159" s="290" t="s">
        <v>2180</v>
      </c>
      <c r="F1159" s="302"/>
      <c r="G1159" s="497"/>
      <c r="H1159" s="259" t="s">
        <v>4732</v>
      </c>
      <c r="I1159" s="259"/>
      <c r="J1159" s="343"/>
      <c r="K1159" s="525" t="s">
        <v>3058</v>
      </c>
      <c r="L1159" s="525"/>
      <c r="M1159" s="305"/>
      <c r="N1159" s="305"/>
      <c r="O1159" s="386"/>
      <c r="P1159" s="297">
        <f>P513</f>
        <v>1130</v>
      </c>
      <c r="Q1159" s="612">
        <f t="shared" si="319"/>
        <v>0</v>
      </c>
      <c r="R1159" s="387">
        <v>0</v>
      </c>
      <c r="S1159" s="616">
        <f t="shared" si="388"/>
        <v>0</v>
      </c>
      <c r="T1159" s="616">
        <f t="shared" si="389"/>
        <v>0</v>
      </c>
      <c r="U1159" s="389" t="e">
        <f t="shared" si="322"/>
        <v>#DIV/0!</v>
      </c>
      <c r="V1159" s="299"/>
      <c r="W1159" s="299"/>
      <c r="X1159" s="299"/>
      <c r="Y1159" s="299"/>
      <c r="Z1159" s="299"/>
      <c r="AA1159" s="299" t="s">
        <v>2203</v>
      </c>
      <c r="AB1159" s="523">
        <v>0.03</v>
      </c>
      <c r="AC1159" s="523">
        <f t="shared" si="390"/>
        <v>0</v>
      </c>
      <c r="AD1159" s="499" t="s">
        <v>6152</v>
      </c>
      <c r="AE1159" s="489"/>
      <c r="AF1159" s="489"/>
      <c r="AG1159" s="489"/>
    </row>
    <row r="1160" spans="1:33" s="292" customFormat="1" ht="20.100000000000001" hidden="1" customHeight="1" thickBot="1">
      <c r="A1160" s="290"/>
      <c r="B1160" s="638"/>
      <c r="C1160" s="224"/>
      <c r="D1160" s="224"/>
      <c r="E1160" s="290" t="s">
        <v>2180</v>
      </c>
      <c r="F1160" s="302"/>
      <c r="G1160" s="497"/>
      <c r="H1160" s="259" t="s">
        <v>4733</v>
      </c>
      <c r="I1160" s="259"/>
      <c r="J1160" s="343"/>
      <c r="K1160" s="525" t="s">
        <v>3058</v>
      </c>
      <c r="L1160" s="525"/>
      <c r="M1160" s="305"/>
      <c r="N1160" s="305"/>
      <c r="O1160" s="386"/>
      <c r="P1160" s="297">
        <f>P514</f>
        <v>1130</v>
      </c>
      <c r="Q1160" s="612">
        <f t="shared" si="319"/>
        <v>0</v>
      </c>
      <c r="R1160" s="387">
        <v>0</v>
      </c>
      <c r="S1160" s="616">
        <f t="shared" si="388"/>
        <v>0</v>
      </c>
      <c r="T1160" s="616">
        <f t="shared" si="389"/>
        <v>0</v>
      </c>
      <c r="U1160" s="389" t="e">
        <f t="shared" si="322"/>
        <v>#DIV/0!</v>
      </c>
      <c r="V1160" s="299"/>
      <c r="W1160" s="299"/>
      <c r="X1160" s="299"/>
      <c r="Y1160" s="299"/>
      <c r="Z1160" s="299"/>
      <c r="AA1160" s="299" t="s">
        <v>2204</v>
      </c>
      <c r="AB1160" s="523">
        <v>0.03</v>
      </c>
      <c r="AC1160" s="523">
        <f t="shared" si="390"/>
        <v>0</v>
      </c>
      <c r="AD1160" s="499" t="s">
        <v>6152</v>
      </c>
      <c r="AE1160" s="489"/>
      <c r="AF1160" s="489"/>
      <c r="AG1160" s="489"/>
    </row>
    <row r="1161" spans="1:33" s="292" customFormat="1" ht="20.100000000000001" hidden="1" customHeight="1" thickBot="1">
      <c r="A1161" s="938"/>
      <c r="B1161" s="938"/>
      <c r="C1161" s="939" t="str">
        <f>C516</f>
        <v>4582501710009</v>
      </c>
      <c r="D1161" s="939"/>
      <c r="E1161" s="952" t="s">
        <v>6521</v>
      </c>
      <c r="F1161" s="940"/>
      <c r="G1161" s="941"/>
      <c r="H1161" s="942" t="s">
        <v>6522</v>
      </c>
      <c r="I1161" s="942" t="s">
        <v>1127</v>
      </c>
      <c r="J1161" s="943" t="s">
        <v>1128</v>
      </c>
      <c r="K1161" s="944" t="s">
        <v>27</v>
      </c>
      <c r="L1161" s="944"/>
      <c r="M1161" s="945"/>
      <c r="N1161" s="945"/>
      <c r="O1161" s="946"/>
      <c r="P1161" s="947">
        <f>P516</f>
        <v>6563</v>
      </c>
      <c r="Q1161" s="612">
        <f t="shared" si="319"/>
        <v>0</v>
      </c>
      <c r="R1161" s="948">
        <v>0</v>
      </c>
      <c r="S1161" s="616">
        <f t="shared" si="388"/>
        <v>0</v>
      </c>
      <c r="T1161" s="616">
        <f t="shared" si="389"/>
        <v>0</v>
      </c>
      <c r="U1161" s="617" t="e">
        <f t="shared" si="322"/>
        <v>#DIV/0!</v>
      </c>
      <c r="V1161" s="949"/>
      <c r="W1161" s="949"/>
      <c r="X1161" s="949"/>
      <c r="Y1161" s="949"/>
      <c r="Z1161" s="949"/>
      <c r="AA1161" s="949"/>
      <c r="AB1161" s="950">
        <f>AB516</f>
        <v>0.28799999999999998</v>
      </c>
      <c r="AC1161" s="950"/>
      <c r="AD1161" s="951" t="s">
        <v>6580</v>
      </c>
      <c r="AE1161" s="489" t="str">
        <f t="shared" ref="AE1161:AG1162" si="391">AE516</f>
        <v>ЕАЭС N RU Д-JP.РА02.В.77132/23 от 27.03.2023 действует до 26.03.2028</v>
      </c>
      <c r="AF1161" s="489" t="str">
        <f t="shared" si="391"/>
        <v>SKIN INNOVATION</v>
      </c>
      <c r="AG1161" s="489" t="str">
        <f t="shared" si="391"/>
        <v>Keiz Co., Ltd</v>
      </c>
    </row>
    <row r="1162" spans="1:33" s="292" customFormat="1" ht="20.100000000000001" hidden="1" customHeight="1" thickBot="1">
      <c r="A1162" s="938"/>
      <c r="B1162" s="938"/>
      <c r="C1162" s="939" t="str">
        <f>C517</f>
        <v>4582501710047</v>
      </c>
      <c r="D1162" s="939"/>
      <c r="E1162" s="952" t="s">
        <v>6521</v>
      </c>
      <c r="F1162" s="993" t="s">
        <v>1132</v>
      </c>
      <c r="G1162" s="941"/>
      <c r="H1162" s="942" t="s">
        <v>6523</v>
      </c>
      <c r="I1162" s="942" t="s">
        <v>1127</v>
      </c>
      <c r="J1162" s="943" t="s">
        <v>1128</v>
      </c>
      <c r="K1162" s="944" t="s">
        <v>27</v>
      </c>
      <c r="L1162" s="944"/>
      <c r="M1162" s="945"/>
      <c r="N1162" s="945"/>
      <c r="O1162" s="946"/>
      <c r="P1162" s="947">
        <f>P1161</f>
        <v>6563</v>
      </c>
      <c r="Q1162" s="612">
        <f t="shared" si="319"/>
        <v>0</v>
      </c>
      <c r="R1162" s="948">
        <v>0</v>
      </c>
      <c r="S1162" s="616">
        <f t="shared" si="388"/>
        <v>0</v>
      </c>
      <c r="T1162" s="616">
        <v>0</v>
      </c>
      <c r="U1162" s="617" t="e">
        <f t="shared" si="322"/>
        <v>#DIV/0!</v>
      </c>
      <c r="V1162" s="949"/>
      <c r="W1162" s="949"/>
      <c r="X1162" s="949"/>
      <c r="Y1162" s="949"/>
      <c r="Z1162" s="949"/>
      <c r="AA1162" s="949"/>
      <c r="AB1162" s="950">
        <f>AB517</f>
        <v>0.7</v>
      </c>
      <c r="AC1162" s="523">
        <f t="shared" si="390"/>
        <v>0</v>
      </c>
      <c r="AD1162" s="951" t="s">
        <v>6580</v>
      </c>
      <c r="AE1162" s="489" t="str">
        <f t="shared" si="391"/>
        <v>ЕАЭС N RU Д-JP.РА02.В.77132/23 от 27.03.2023 действует до 26.03.2028</v>
      </c>
      <c r="AF1162" s="489" t="str">
        <f t="shared" si="391"/>
        <v>SKIN INNOVATION</v>
      </c>
      <c r="AG1162" s="489" t="str">
        <f t="shared" si="391"/>
        <v>Keiz Co., Ltd</v>
      </c>
    </row>
    <row r="1163" spans="1:33" s="292" customFormat="1" ht="20.100000000000001" hidden="1" customHeight="1" thickBot="1">
      <c r="A1163" s="296"/>
      <c r="B1163" s="631"/>
      <c r="C1163" s="303"/>
      <c r="D1163" s="303"/>
      <c r="E1163" s="290" t="s">
        <v>2205</v>
      </c>
      <c r="F1163" s="302" t="s">
        <v>2206</v>
      </c>
      <c r="G1163" s="497" t="s">
        <v>5507</v>
      </c>
      <c r="H1163" s="259" t="s">
        <v>4715</v>
      </c>
      <c r="I1163" s="259" t="s">
        <v>1136</v>
      </c>
      <c r="J1163" s="343" t="s">
        <v>2207</v>
      </c>
      <c r="K1163" s="306" t="s">
        <v>1138</v>
      </c>
      <c r="L1163" s="306"/>
      <c r="M1163" s="305"/>
      <c r="N1163" s="305"/>
      <c r="O1163" s="386"/>
      <c r="P1163" s="612">
        <f>P523</f>
        <v>220</v>
      </c>
      <c r="Q1163" s="612">
        <f t="shared" si="319"/>
        <v>0</v>
      </c>
      <c r="R1163" s="387">
        <v>0</v>
      </c>
      <c r="S1163" s="616">
        <f t="shared" si="388"/>
        <v>0</v>
      </c>
      <c r="T1163" s="616">
        <f t="shared" si="389"/>
        <v>0</v>
      </c>
      <c r="U1163" s="389" t="e">
        <f t="shared" si="322"/>
        <v>#DIV/0!</v>
      </c>
      <c r="V1163" s="299"/>
      <c r="W1163" s="299"/>
      <c r="X1163" s="299"/>
      <c r="Y1163" s="299"/>
      <c r="Z1163" s="299"/>
      <c r="AA1163" s="299"/>
      <c r="AB1163" s="524">
        <v>6.0000000000000001E-3</v>
      </c>
      <c r="AC1163" s="523">
        <f t="shared" si="390"/>
        <v>0</v>
      </c>
      <c r="AD1163" s="499" t="str">
        <f>AD518</f>
        <v>水、BG、グリセリン、ペンチレングリコール、コハク酸ジエトキシエチル、1,2-ヘキサンジオール、ダマスクバラ胎座培養エキス、ダマスクバラカルス培養エキス、レスベラトロール、ブドウ葉/皮/種子エキス/、オリゴペプチド-20、オリゴペプチド-24、アセチルデカペプチド-3、ヒアルロン酸Na、アルギニン、グリチルリチン酸2K、マルトース、マルトシルシクロデキストリン、シクロデキストリン、ベタイン、ヒドロキシプロピルメチルセルロースステアロキシエーテル、DPG、フェノキシエタノール、（アクリレーツ/アクリル酸アルキル（c10-30））クロスポリマー</v>
      </c>
      <c r="AE1163" s="510" t="s">
        <v>4666</v>
      </c>
      <c r="AF1163" s="489" t="s">
        <v>1139</v>
      </c>
      <c r="AG1163" s="489" t="s">
        <v>1140</v>
      </c>
    </row>
    <row r="1164" spans="1:33" s="292" customFormat="1" ht="20.100000000000001" hidden="1" customHeight="1" thickBot="1">
      <c r="A1164" s="296"/>
      <c r="B1164" s="631"/>
      <c r="C1164" s="303"/>
      <c r="D1164" s="303"/>
      <c r="E1164" s="290" t="s">
        <v>2205</v>
      </c>
      <c r="F1164" s="302" t="s">
        <v>2208</v>
      </c>
      <c r="G1164" s="497" t="s">
        <v>5508</v>
      </c>
      <c r="H1164" s="259" t="s">
        <v>6153</v>
      </c>
      <c r="I1164" s="259" t="s">
        <v>1142</v>
      </c>
      <c r="J1164" s="343" t="s">
        <v>2209</v>
      </c>
      <c r="K1164" s="306" t="s">
        <v>49</v>
      </c>
      <c r="L1164" s="306"/>
      <c r="M1164" s="305"/>
      <c r="N1164" s="305"/>
      <c r="O1164" s="386"/>
      <c r="P1164" s="612">
        <v>10</v>
      </c>
      <c r="Q1164" s="612">
        <f t="shared" si="319"/>
        <v>0</v>
      </c>
      <c r="R1164" s="387">
        <v>0</v>
      </c>
      <c r="S1164" s="616">
        <f t="shared" si="388"/>
        <v>0</v>
      </c>
      <c r="T1164" s="616">
        <f t="shared" si="389"/>
        <v>0</v>
      </c>
      <c r="U1164" s="389" t="e">
        <f t="shared" si="322"/>
        <v>#DIV/0!</v>
      </c>
      <c r="V1164" s="299"/>
      <c r="W1164" s="299"/>
      <c r="X1164" s="299"/>
      <c r="Y1164" s="299"/>
      <c r="Z1164" s="299"/>
      <c r="AA1164" s="299"/>
      <c r="AB1164" s="296">
        <v>0.01</v>
      </c>
      <c r="AC1164" s="523">
        <f t="shared" si="390"/>
        <v>0</v>
      </c>
      <c r="AD1164" s="499" t="str">
        <f>AD519</f>
        <v>水
ダマスクバラ花水
ＢＧ
グリセリン
ペンチレングリコール
メチルグルセス－２０
ソルビトール
ダマスクバラカルス培養エキス
ダマスクバラ花エキス
ＰＣＡ－Ｎａ
ヒアルロン酸Ｎａ
セラミド２
スクワラン
フラーレン
水溶性プロテオグリカン
水添レシチン
テトラヘキシルデカン酸アスコルビル
トコフェロール
パンテノール
パルミチン酸レチノール
ピーナッツ油
加水分解コラーゲン
水溶性コラーゲン
トコフェロール
キサンタンガム
ＤＰＧ
ＰＰＧ－４セテス－２０
ＥＤＴＡ－２Ｎａ
クエン酸
クエン酸Ｎａ
フェノキシエタノール</v>
      </c>
      <c r="AE1164" s="489" t="s">
        <v>4667</v>
      </c>
      <c r="AF1164" s="489" t="s">
        <v>4126</v>
      </c>
      <c r="AG1164" s="489" t="s">
        <v>1144</v>
      </c>
    </row>
    <row r="1165" spans="1:33" s="292" customFormat="1" ht="20.100000000000001" hidden="1" customHeight="1" thickBot="1">
      <c r="A1165" s="296"/>
      <c r="B1165" s="631"/>
      <c r="C1165" s="303"/>
      <c r="D1165" s="303"/>
      <c r="E1165" s="290" t="s">
        <v>2205</v>
      </c>
      <c r="F1165" s="692" t="s">
        <v>4124</v>
      </c>
      <c r="G1165" s="497" t="s">
        <v>5511</v>
      </c>
      <c r="H1165" s="259" t="s">
        <v>6154</v>
      </c>
      <c r="I1165" s="259" t="s">
        <v>1146</v>
      </c>
      <c r="J1165" s="343" t="s">
        <v>2210</v>
      </c>
      <c r="K1165" s="306" t="s">
        <v>558</v>
      </c>
      <c r="L1165" s="306"/>
      <c r="M1165" s="305"/>
      <c r="N1165" s="305"/>
      <c r="O1165" s="386"/>
      <c r="P1165" s="612">
        <v>10</v>
      </c>
      <c r="Q1165" s="612">
        <f t="shared" si="319"/>
        <v>0</v>
      </c>
      <c r="R1165" s="387">
        <v>0</v>
      </c>
      <c r="S1165" s="616">
        <f t="shared" si="388"/>
        <v>0</v>
      </c>
      <c r="T1165" s="616">
        <f t="shared" si="389"/>
        <v>0</v>
      </c>
      <c r="U1165" s="389" t="e">
        <f t="shared" si="322"/>
        <v>#DIV/0!</v>
      </c>
      <c r="V1165" s="299"/>
      <c r="W1165" s="299"/>
      <c r="X1165" s="299"/>
      <c r="Y1165" s="299"/>
      <c r="Z1165" s="299"/>
      <c r="AA1165" s="299"/>
      <c r="AB1165" s="296">
        <v>0.01</v>
      </c>
      <c r="AC1165" s="523">
        <f t="shared" si="390"/>
        <v>0</v>
      </c>
      <c r="AD1165" s="499" t="str">
        <f>AD520</f>
        <v>水
ＢＧ
グリセリン
ペンチレングリコール
コハク酸ジエトキシエチル
ベタイン
１，２－ヘキサンジオール
ダマスクバラ胎座培養エキス
レスベラトロール
ブドウ葉／種子／皮エキス
オリゴペプチド－２０
オリゴペプチド－２４
アセチルデカペプチド－３
ヒアルロン酸Ｎａ
アセチルグルコサミン
ヨーロッパブナ芽エキス
アルギニン
クエン酸
クエン酸Ｎａ
グリチルリチン酸２Ｋ
マルトース
マルトシルシクロデキストリン
シクロデキストリン
ヒドロキシプロピルメチルセルロースステアロキシエーテル
（アクリレーツ／アクリル酸アルキル（Ｃ１０－３０））クロスポリマー
エチルヘキシルグリセリン</v>
      </c>
      <c r="AE1165" s="489" t="s">
        <v>1148</v>
      </c>
      <c r="AF1165" s="489" t="s">
        <v>1149</v>
      </c>
      <c r="AG1165" s="489" t="s">
        <v>1140</v>
      </c>
    </row>
    <row r="1166" spans="1:33" s="292" customFormat="1" ht="20.100000000000001" hidden="1" customHeight="1" thickBot="1">
      <c r="A1166" s="296"/>
      <c r="B1166" s="631"/>
      <c r="C1166" s="303"/>
      <c r="D1166" s="303"/>
      <c r="E1166" s="290" t="s">
        <v>2205</v>
      </c>
      <c r="F1166" s="290" t="s">
        <v>2211</v>
      </c>
      <c r="G1166" s="305" t="s">
        <v>6155</v>
      </c>
      <c r="H1166" s="306" t="s">
        <v>6156</v>
      </c>
      <c r="I1166" s="306" t="s">
        <v>1151</v>
      </c>
      <c r="J1166" s="417" t="s">
        <v>2212</v>
      </c>
      <c r="K1166" s="306" t="s">
        <v>63</v>
      </c>
      <c r="L1166" s="306"/>
      <c r="M1166" s="305"/>
      <c r="N1166" s="305"/>
      <c r="O1166" s="386"/>
      <c r="P1166" s="612">
        <v>10</v>
      </c>
      <c r="Q1166" s="612">
        <f t="shared" si="319"/>
        <v>0</v>
      </c>
      <c r="R1166" s="387">
        <v>0</v>
      </c>
      <c r="S1166" s="616">
        <f t="shared" si="388"/>
        <v>0</v>
      </c>
      <c r="T1166" s="616">
        <f t="shared" si="389"/>
        <v>0</v>
      </c>
      <c r="U1166" s="389" t="e">
        <f t="shared" si="322"/>
        <v>#DIV/0!</v>
      </c>
      <c r="V1166" s="299"/>
      <c r="W1166" s="299"/>
      <c r="X1166" s="299"/>
      <c r="Y1166" s="299"/>
      <c r="Z1166" s="299"/>
      <c r="AA1166" s="299"/>
      <c r="AB1166" s="296">
        <v>0.01</v>
      </c>
      <c r="AC1166" s="523">
        <f t="shared" si="390"/>
        <v>0</v>
      </c>
      <c r="AD1166" s="499" t="str">
        <f>AD521</f>
        <v>水
グリセリン
トリエチルヘキサノイン
パーフルオロヘキサン
ＢＧ
ダマスクバラ花水　又は　ローズ水
スクワラン
ペンチレングリコール
パーフルオロパーヒドロフェナントレン
グリコシルトレハロース
パーフルオロデカリン
ダマスクバラ胎座培養エキス
ダマスクバラカルス培養エキス
プランクトンエキス　又は　アルテロモナス発酵エキス
ジグリセリン
トレハロース
加水分解水添デンプン
アラキジルアルコール
ベヘニルアルコール
シア脂
ステアリン酸グリセリル
パルミチン酸エチルヘキシル
パーフルオロジメチルシクロヘキサン
ステアリン酸
バチルアルコール
ペンタステアリン酸ポリグリセリル－１０
アラキルグルコシド
ヒドロキシプロピルメチルセルロースステアロキシエーテル
ステアロイルラクチレートＮａ
トリ（カプリル酸／カプリン酸）グリセリル
マンダリンオレンジ果皮エキス
レシチン
ジメチルシリル化シリカ
ヒアルロン酸Ｎａ
マルトデキストリン
トリフルオロ酢酸テトラデシルアミノブチロイルバリルアミノ酪酸ウレア
パルミトイルジペプチド－５ジアミノブチロイルヒドロキシトレオニン
パルミトイルトリペプチド－５
塩化Ｍｇ
"ウンカリアトメントサエキス 又は 
テトラヒドロキシシクロヘキサン酸アルキル（Ｃ１－８）"
ケイ酸Ｎａ
カルボマー
水酸化Ｋ
ペンテト酸５Ｎａ
エチルヘキシルグリセリン
フェノキシエタノール</v>
      </c>
      <c r="AE1166" s="489" t="s">
        <v>4668</v>
      </c>
      <c r="AF1166" s="489" t="s">
        <v>1139</v>
      </c>
      <c r="AG1166" s="489" t="s">
        <v>1140</v>
      </c>
    </row>
    <row r="1167" spans="1:33" s="292" customFormat="1" ht="20.100000000000001" hidden="1" customHeight="1" thickBot="1">
      <c r="A1167" s="296"/>
      <c r="B1167" s="631"/>
      <c r="C1167" s="303" t="s">
        <v>3227</v>
      </c>
      <c r="D1167" s="303"/>
      <c r="E1167" s="290" t="s">
        <v>3202</v>
      </c>
      <c r="F1167" s="290" t="s">
        <v>3281</v>
      </c>
      <c r="G1167" s="305"/>
      <c r="H1167" s="306" t="s">
        <v>6157</v>
      </c>
      <c r="I1167" s="306" t="s">
        <v>3230</v>
      </c>
      <c r="J1167" s="306" t="s">
        <v>3229</v>
      </c>
      <c r="K1167" s="306" t="s">
        <v>1057</v>
      </c>
      <c r="L1167" s="306"/>
      <c r="M1167" s="305"/>
      <c r="N1167" s="305"/>
      <c r="O1167" s="386"/>
      <c r="P1167" s="612">
        <f>P522</f>
        <v>5400</v>
      </c>
      <c r="Q1167" s="612">
        <f t="shared" si="319"/>
        <v>0</v>
      </c>
      <c r="R1167" s="387">
        <v>0</v>
      </c>
      <c r="S1167" s="616">
        <f t="shared" si="388"/>
        <v>0</v>
      </c>
      <c r="T1167" s="616">
        <f t="shared" si="389"/>
        <v>0</v>
      </c>
      <c r="U1167" s="389" t="e">
        <f>T1167/Q1167</f>
        <v>#DIV/0!</v>
      </c>
      <c r="V1167" s="299"/>
      <c r="W1167" s="299"/>
      <c r="X1167" s="299"/>
      <c r="Y1167" s="299"/>
      <c r="Z1167" s="299"/>
      <c r="AA1167" s="299"/>
      <c r="AB1167" s="296">
        <v>0.38300000000000001</v>
      </c>
      <c r="AC1167" s="523">
        <f t="shared" si="390"/>
        <v>0</v>
      </c>
      <c r="AD1167" s="690" t="str">
        <f>AD522</f>
        <v>Aqua, Butylene Glycol, Glycerin, Pentylene Glycol, 1,2-Hexanediol, Phenoxyethanol,
Diethoxyethyl Succinate,Rosa Damascena Phytoplacenta Culture Extract, Arginine, Betaine,
Dipotassium Glycyrrhizate, Rosa Damascena Callus Culture Extract, Sodium Hyaluronate,
Acrylates/C10-30 Alkyl Acrylate Crosspolymer, Hydroxypropyl Methylcellulose Stearoxy Ether,
Propylene Glycol, Cyclodextrin, Maltosyl Cyclodextrin, Dimaltosyl Cyclodextrin, Maltose, Vitis
Vinifera Fruit Extract, Resveratrol, Acetyl Decapeptide-3, Oligopeptide-20, Oligopeptide-24</v>
      </c>
      <c r="AE1167" s="489" t="s">
        <v>3272</v>
      </c>
      <c r="AF1167" s="489"/>
      <c r="AG1167" s="489" t="s">
        <v>1140</v>
      </c>
    </row>
    <row r="1168" spans="1:33" s="292" customFormat="1" ht="20.100000000000001" hidden="1" customHeight="1" thickBot="1">
      <c r="A1168" s="290"/>
      <c r="B1168" s="638"/>
      <c r="C1168" s="303"/>
      <c r="D1168" s="303"/>
      <c r="E1168" s="290" t="s">
        <v>2213</v>
      </c>
      <c r="F1168" s="290" t="s">
        <v>2214</v>
      </c>
      <c r="G1168" s="305" t="s">
        <v>6158</v>
      </c>
      <c r="H1168" s="306" t="s">
        <v>4734</v>
      </c>
      <c r="I1168" s="306" t="s">
        <v>1219</v>
      </c>
      <c r="J1168" s="417" t="s">
        <v>2215</v>
      </c>
      <c r="K1168" s="306" t="s">
        <v>1221</v>
      </c>
      <c r="L1168" s="306"/>
      <c r="M1168" s="305"/>
      <c r="N1168" s="305"/>
      <c r="O1168" s="386"/>
      <c r="P1168" s="612">
        <v>100</v>
      </c>
      <c r="Q1168" s="612">
        <f t="shared" si="319"/>
        <v>0</v>
      </c>
      <c r="R1168" s="387">
        <v>0</v>
      </c>
      <c r="S1168" s="616">
        <f t="shared" si="388"/>
        <v>0</v>
      </c>
      <c r="T1168" s="616">
        <f t="shared" si="389"/>
        <v>0</v>
      </c>
      <c r="U1168" s="389" t="e">
        <f t="shared" si="322"/>
        <v>#DIV/0!</v>
      </c>
      <c r="V1168" s="299"/>
      <c r="W1168" s="299"/>
      <c r="X1168" s="299"/>
      <c r="Y1168" s="299"/>
      <c r="Z1168" s="299"/>
      <c r="AA1168" s="299"/>
      <c r="AB1168" s="296">
        <v>0.32</v>
      </c>
      <c r="AC1168" s="523">
        <f t="shared" si="390"/>
        <v>0</v>
      </c>
      <c r="AD1168" s="499" t="s">
        <v>6159</v>
      </c>
      <c r="AE1168" s="489" t="s">
        <v>1187</v>
      </c>
      <c r="AF1168" s="489" t="s">
        <v>1161</v>
      </c>
      <c r="AG1168" s="489" t="s">
        <v>1162</v>
      </c>
    </row>
    <row r="1169" spans="1:33" s="292" customFormat="1" ht="20.100000000000001" hidden="1" customHeight="1" thickBot="1">
      <c r="A1169" s="290"/>
      <c r="B1169" s="638"/>
      <c r="C1169" s="303"/>
      <c r="D1169" s="303"/>
      <c r="E1169" s="290" t="s">
        <v>2213</v>
      </c>
      <c r="F1169" s="290" t="s">
        <v>2216</v>
      </c>
      <c r="G1169" s="305" t="s">
        <v>6160</v>
      </c>
      <c r="H1169" s="306" t="s">
        <v>4735</v>
      </c>
      <c r="I1169" s="306" t="s">
        <v>1224</v>
      </c>
      <c r="J1169" s="417" t="s">
        <v>2215</v>
      </c>
      <c r="K1169" s="306" t="s">
        <v>1221</v>
      </c>
      <c r="L1169" s="306"/>
      <c r="M1169" s="305"/>
      <c r="N1169" s="305"/>
      <c r="O1169" s="386"/>
      <c r="P1169" s="612">
        <v>100</v>
      </c>
      <c r="Q1169" s="612">
        <f t="shared" si="319"/>
        <v>0</v>
      </c>
      <c r="R1169" s="387">
        <v>0</v>
      </c>
      <c r="S1169" s="616">
        <f t="shared" si="388"/>
        <v>0</v>
      </c>
      <c r="T1169" s="616">
        <f t="shared" si="389"/>
        <v>0</v>
      </c>
      <c r="U1169" s="389" t="e">
        <f t="shared" si="322"/>
        <v>#DIV/0!</v>
      </c>
      <c r="V1169" s="299"/>
      <c r="W1169" s="299"/>
      <c r="X1169" s="299"/>
      <c r="Y1169" s="299"/>
      <c r="Z1169" s="299"/>
      <c r="AA1169" s="299"/>
      <c r="AB1169" s="296">
        <v>0.32</v>
      </c>
      <c r="AC1169" s="523">
        <f t="shared" si="390"/>
        <v>0</v>
      </c>
      <c r="AD1169" s="499" t="s">
        <v>6161</v>
      </c>
      <c r="AE1169" s="489" t="s">
        <v>1187</v>
      </c>
      <c r="AF1169" s="489" t="s">
        <v>1161</v>
      </c>
      <c r="AG1169" s="489" t="s">
        <v>1162</v>
      </c>
    </row>
    <row r="1170" spans="1:33" s="292" customFormat="1" ht="20.100000000000001" hidden="1" customHeight="1" thickBot="1">
      <c r="A1170" s="296"/>
      <c r="B1170" s="631"/>
      <c r="C1170" s="303"/>
      <c r="D1170" s="303"/>
      <c r="E1170" s="290" t="s">
        <v>2213</v>
      </c>
      <c r="F1170" s="290" t="s">
        <v>2217</v>
      </c>
      <c r="G1170" s="305" t="s">
        <v>5585</v>
      </c>
      <c r="H1170" s="306" t="s">
        <v>4736</v>
      </c>
      <c r="I1170" s="306" t="s">
        <v>1315</v>
      </c>
      <c r="J1170" s="417" t="s">
        <v>2218</v>
      </c>
      <c r="K1170" s="306" t="s">
        <v>753</v>
      </c>
      <c r="L1170" s="306"/>
      <c r="M1170" s="305"/>
      <c r="N1170" s="305"/>
      <c r="O1170" s="386"/>
      <c r="P1170" s="612">
        <v>100</v>
      </c>
      <c r="Q1170" s="612">
        <f t="shared" si="319"/>
        <v>0</v>
      </c>
      <c r="R1170" s="387">
        <v>0</v>
      </c>
      <c r="S1170" s="616">
        <f t="shared" si="388"/>
        <v>0</v>
      </c>
      <c r="T1170" s="616">
        <f t="shared" si="389"/>
        <v>0</v>
      </c>
      <c r="U1170" s="389" t="e">
        <f t="shared" si="322"/>
        <v>#DIV/0!</v>
      </c>
      <c r="V1170" s="299"/>
      <c r="W1170" s="299"/>
      <c r="X1170" s="299"/>
      <c r="Y1170" s="299"/>
      <c r="Z1170" s="299"/>
      <c r="AA1170" s="299"/>
      <c r="AB1170" s="296">
        <v>0.33</v>
      </c>
      <c r="AC1170" s="523">
        <f t="shared" si="390"/>
        <v>0</v>
      </c>
      <c r="AD1170" s="499" t="s">
        <v>6162</v>
      </c>
      <c r="AE1170" s="489" t="s">
        <v>1237</v>
      </c>
      <c r="AF1170" s="489" t="s">
        <v>1161</v>
      </c>
      <c r="AG1170" s="489" t="s">
        <v>1162</v>
      </c>
    </row>
    <row r="1171" spans="1:33" s="292" customFormat="1" ht="20.100000000000001" hidden="1" customHeight="1" thickBot="1">
      <c r="A1171" s="290"/>
      <c r="B1171" s="638"/>
      <c r="C1171" s="303"/>
      <c r="D1171" s="303"/>
      <c r="E1171" s="290" t="s">
        <v>2213</v>
      </c>
      <c r="F1171" s="290" t="s">
        <v>2219</v>
      </c>
      <c r="G1171" s="305" t="s">
        <v>5564</v>
      </c>
      <c r="H1171" s="306" t="s">
        <v>4737</v>
      </c>
      <c r="I1171" s="306" t="s">
        <v>1286</v>
      </c>
      <c r="J1171" s="417" t="s">
        <v>2220</v>
      </c>
      <c r="K1171" s="306" t="s">
        <v>243</v>
      </c>
      <c r="L1171" s="306"/>
      <c r="M1171" s="305"/>
      <c r="N1171" s="305"/>
      <c r="O1171" s="386"/>
      <c r="P1171" s="612">
        <v>100</v>
      </c>
      <c r="Q1171" s="612">
        <f t="shared" si="319"/>
        <v>0</v>
      </c>
      <c r="R1171" s="387">
        <v>0</v>
      </c>
      <c r="S1171" s="616">
        <f t="shared" si="388"/>
        <v>0</v>
      </c>
      <c r="T1171" s="616">
        <f t="shared" si="389"/>
        <v>0</v>
      </c>
      <c r="U1171" s="389" t="e">
        <f t="shared" si="322"/>
        <v>#DIV/0!</v>
      </c>
      <c r="V1171" s="299"/>
      <c r="W1171" s="299"/>
      <c r="X1171" s="299"/>
      <c r="Y1171" s="299"/>
      <c r="Z1171" s="299"/>
      <c r="AA1171" s="299"/>
      <c r="AB1171" s="296">
        <v>0.86</v>
      </c>
      <c r="AC1171" s="523">
        <f t="shared" si="390"/>
        <v>0</v>
      </c>
      <c r="AD1171" s="499" t="s">
        <v>6163</v>
      </c>
      <c r="AE1171" s="489" t="s">
        <v>1183</v>
      </c>
      <c r="AF1171" s="489" t="s">
        <v>1161</v>
      </c>
      <c r="AG1171" s="489" t="s">
        <v>1162</v>
      </c>
    </row>
    <row r="1172" spans="1:33" s="292" customFormat="1" ht="20.100000000000001" hidden="1" customHeight="1" thickBot="1">
      <c r="A1172" s="290"/>
      <c r="B1172" s="638"/>
      <c r="C1172" s="303"/>
      <c r="D1172" s="303"/>
      <c r="E1172" s="290" t="s">
        <v>2213</v>
      </c>
      <c r="F1172" s="290" t="s">
        <v>2221</v>
      </c>
      <c r="G1172" s="305" t="s">
        <v>6164</v>
      </c>
      <c r="H1172" s="306" t="s">
        <v>4738</v>
      </c>
      <c r="I1172" s="306" t="s">
        <v>1289</v>
      </c>
      <c r="J1172" s="417" t="s">
        <v>2222</v>
      </c>
      <c r="K1172" s="306" t="s">
        <v>243</v>
      </c>
      <c r="L1172" s="306"/>
      <c r="M1172" s="305"/>
      <c r="N1172" s="305"/>
      <c r="O1172" s="386"/>
      <c r="P1172" s="612">
        <v>100</v>
      </c>
      <c r="Q1172" s="612">
        <f t="shared" si="319"/>
        <v>0</v>
      </c>
      <c r="R1172" s="387">
        <v>0</v>
      </c>
      <c r="S1172" s="616">
        <f t="shared" si="388"/>
        <v>0</v>
      </c>
      <c r="T1172" s="616">
        <f t="shared" si="389"/>
        <v>0</v>
      </c>
      <c r="U1172" s="389" t="e">
        <f t="shared" si="322"/>
        <v>#DIV/0!</v>
      </c>
      <c r="V1172" s="299"/>
      <c r="W1172" s="299"/>
      <c r="X1172" s="299"/>
      <c r="Y1172" s="299"/>
      <c r="Z1172" s="299"/>
      <c r="AA1172" s="299"/>
      <c r="AB1172" s="296">
        <v>0.86</v>
      </c>
      <c r="AC1172" s="523">
        <f t="shared" si="390"/>
        <v>0</v>
      </c>
      <c r="AD1172" s="499" t="s">
        <v>6165</v>
      </c>
      <c r="AE1172" s="489" t="s">
        <v>1183</v>
      </c>
      <c r="AF1172" s="489" t="s">
        <v>1161</v>
      </c>
      <c r="AG1172" s="489" t="s">
        <v>1162</v>
      </c>
    </row>
    <row r="1173" spans="1:33" s="292" customFormat="1" ht="20.100000000000001" hidden="1" customHeight="1" thickBot="1">
      <c r="A1173" s="290"/>
      <c r="B1173" s="638"/>
      <c r="C1173" s="303"/>
      <c r="D1173" s="303"/>
      <c r="E1173" s="290" t="s">
        <v>2213</v>
      </c>
      <c r="F1173" s="290" t="s">
        <v>2223</v>
      </c>
      <c r="G1173" s="305" t="s">
        <v>5516</v>
      </c>
      <c r="H1173" s="306" t="s">
        <v>6166</v>
      </c>
      <c r="I1173" s="306" t="s">
        <v>1158</v>
      </c>
      <c r="J1173" s="417" t="s">
        <v>2224</v>
      </c>
      <c r="K1173" s="306" t="s">
        <v>461</v>
      </c>
      <c r="L1173" s="306"/>
      <c r="M1173" s="305"/>
      <c r="N1173" s="305"/>
      <c r="O1173" s="386"/>
      <c r="P1173" s="612">
        <v>100</v>
      </c>
      <c r="Q1173" s="612">
        <f t="shared" si="319"/>
        <v>0</v>
      </c>
      <c r="R1173" s="387">
        <v>0</v>
      </c>
      <c r="S1173" s="616">
        <f t="shared" si="388"/>
        <v>0</v>
      </c>
      <c r="T1173" s="616">
        <f t="shared" si="389"/>
        <v>0</v>
      </c>
      <c r="U1173" s="389" t="e">
        <f t="shared" si="322"/>
        <v>#DIV/0!</v>
      </c>
      <c r="V1173" s="299"/>
      <c r="W1173" s="299"/>
      <c r="X1173" s="299"/>
      <c r="Y1173" s="299"/>
      <c r="Z1173" s="299"/>
      <c r="AA1173" s="299"/>
      <c r="AB1173" s="296">
        <v>0.32</v>
      </c>
      <c r="AC1173" s="523">
        <f t="shared" si="390"/>
        <v>0</v>
      </c>
      <c r="AD1173" s="499" t="s">
        <v>6167</v>
      </c>
      <c r="AE1173" s="489" t="s">
        <v>1160</v>
      </c>
      <c r="AF1173" s="489" t="s">
        <v>1161</v>
      </c>
      <c r="AG1173" s="489" t="s">
        <v>1162</v>
      </c>
    </row>
    <row r="1174" spans="1:33" s="292" customFormat="1" ht="20.100000000000001" hidden="1" customHeight="1" thickBot="1">
      <c r="A1174" s="290"/>
      <c r="B1174" s="638"/>
      <c r="C1174" s="303"/>
      <c r="D1174" s="303"/>
      <c r="E1174" s="290" t="s">
        <v>2213</v>
      </c>
      <c r="F1174" s="290" t="s">
        <v>2225</v>
      </c>
      <c r="G1174" s="305" t="s">
        <v>6168</v>
      </c>
      <c r="H1174" s="306" t="s">
        <v>4739</v>
      </c>
      <c r="I1174" s="306" t="s">
        <v>1166</v>
      </c>
      <c r="J1174" s="417" t="s">
        <v>2226</v>
      </c>
      <c r="K1174" s="306" t="s">
        <v>461</v>
      </c>
      <c r="L1174" s="306"/>
      <c r="M1174" s="305"/>
      <c r="N1174" s="305"/>
      <c r="O1174" s="386"/>
      <c r="P1174" s="612">
        <v>100</v>
      </c>
      <c r="Q1174" s="612">
        <f t="shared" si="319"/>
        <v>0</v>
      </c>
      <c r="R1174" s="387">
        <v>0</v>
      </c>
      <c r="S1174" s="616">
        <f t="shared" si="388"/>
        <v>0</v>
      </c>
      <c r="T1174" s="616">
        <f t="shared" si="389"/>
        <v>0</v>
      </c>
      <c r="U1174" s="389" t="e">
        <f t="shared" si="322"/>
        <v>#DIV/0!</v>
      </c>
      <c r="V1174" s="299"/>
      <c r="W1174" s="299"/>
      <c r="X1174" s="299"/>
      <c r="Y1174" s="299"/>
      <c r="Z1174" s="299"/>
      <c r="AA1174" s="299"/>
      <c r="AB1174" s="296">
        <v>0.37</v>
      </c>
      <c r="AC1174" s="523">
        <f t="shared" si="390"/>
        <v>0</v>
      </c>
      <c r="AD1174" s="499" t="s">
        <v>6169</v>
      </c>
      <c r="AE1174" s="489" t="s">
        <v>2227</v>
      </c>
      <c r="AF1174" s="489" t="s">
        <v>1161</v>
      </c>
      <c r="AG1174" s="489" t="s">
        <v>1162</v>
      </c>
    </row>
    <row r="1175" spans="1:33" s="292" customFormat="1" ht="20.100000000000001" hidden="1" customHeight="1" thickBot="1">
      <c r="A1175" s="290"/>
      <c r="B1175" s="638"/>
      <c r="C1175" s="303"/>
      <c r="D1175" s="303"/>
      <c r="E1175" s="290" t="s">
        <v>2213</v>
      </c>
      <c r="F1175" s="290" t="s">
        <v>2228</v>
      </c>
      <c r="G1175" s="305" t="s">
        <v>5520</v>
      </c>
      <c r="H1175" s="306" t="s">
        <v>4740</v>
      </c>
      <c r="I1175" s="306" t="s">
        <v>1175</v>
      </c>
      <c r="J1175" s="417" t="s">
        <v>2229</v>
      </c>
      <c r="K1175" s="306" t="s">
        <v>1177</v>
      </c>
      <c r="L1175" s="306"/>
      <c r="M1175" s="305"/>
      <c r="N1175" s="305"/>
      <c r="O1175" s="386"/>
      <c r="P1175" s="612">
        <v>100</v>
      </c>
      <c r="Q1175" s="612">
        <f t="shared" si="319"/>
        <v>0</v>
      </c>
      <c r="R1175" s="387">
        <v>0</v>
      </c>
      <c r="S1175" s="616">
        <f t="shared" si="388"/>
        <v>0</v>
      </c>
      <c r="T1175" s="616">
        <f t="shared" si="389"/>
        <v>0</v>
      </c>
      <c r="U1175" s="389" t="e">
        <f t="shared" si="322"/>
        <v>#DIV/0!</v>
      </c>
      <c r="V1175" s="299"/>
      <c r="W1175" s="299"/>
      <c r="X1175" s="299"/>
      <c r="Y1175" s="299"/>
      <c r="Z1175" s="299"/>
      <c r="AA1175" s="299"/>
      <c r="AB1175" s="296">
        <v>0.32</v>
      </c>
      <c r="AC1175" s="523">
        <f t="shared" si="390"/>
        <v>0</v>
      </c>
      <c r="AD1175" s="499" t="s">
        <v>6170</v>
      </c>
      <c r="AE1175" s="489" t="s">
        <v>2230</v>
      </c>
      <c r="AF1175" s="489" t="s">
        <v>1161</v>
      </c>
      <c r="AG1175" s="489" t="s">
        <v>1162</v>
      </c>
    </row>
    <row r="1176" spans="1:33" s="292" customFormat="1" ht="20.100000000000001" hidden="1" customHeight="1" thickBot="1">
      <c r="A1176" s="290"/>
      <c r="B1176" s="638"/>
      <c r="C1176" s="303"/>
      <c r="D1176" s="303"/>
      <c r="E1176" s="290" t="s">
        <v>2213</v>
      </c>
      <c r="F1176" s="290" t="s">
        <v>2231</v>
      </c>
      <c r="G1176" s="305" t="s">
        <v>5522</v>
      </c>
      <c r="H1176" s="306" t="s">
        <v>4741</v>
      </c>
      <c r="I1176" s="306" t="s">
        <v>1181</v>
      </c>
      <c r="J1176" s="417" t="s">
        <v>2232</v>
      </c>
      <c r="K1176" s="306" t="s">
        <v>243</v>
      </c>
      <c r="L1176" s="306"/>
      <c r="M1176" s="305"/>
      <c r="N1176" s="305"/>
      <c r="O1176" s="386"/>
      <c r="P1176" s="612">
        <v>100</v>
      </c>
      <c r="Q1176" s="612">
        <f t="shared" si="319"/>
        <v>0</v>
      </c>
      <c r="R1176" s="387">
        <v>0</v>
      </c>
      <c r="S1176" s="616">
        <f t="shared" si="388"/>
        <v>0</v>
      </c>
      <c r="T1176" s="616">
        <f t="shared" si="389"/>
        <v>0</v>
      </c>
      <c r="U1176" s="389" t="e">
        <f t="shared" si="322"/>
        <v>#DIV/0!</v>
      </c>
      <c r="V1176" s="299"/>
      <c r="W1176" s="299"/>
      <c r="X1176" s="299"/>
      <c r="Y1176" s="299"/>
      <c r="Z1176" s="299"/>
      <c r="AA1176" s="299"/>
      <c r="AB1176" s="296">
        <v>0.37</v>
      </c>
      <c r="AC1176" s="523">
        <f t="shared" si="390"/>
        <v>0</v>
      </c>
      <c r="AD1176" s="499" t="s">
        <v>6171</v>
      </c>
      <c r="AE1176" s="489" t="s">
        <v>1183</v>
      </c>
      <c r="AF1176" s="489" t="s">
        <v>1161</v>
      </c>
      <c r="AG1176" s="489" t="s">
        <v>1162</v>
      </c>
    </row>
    <row r="1177" spans="1:33" s="292" customFormat="1" ht="20.100000000000001" hidden="1" customHeight="1" thickBot="1">
      <c r="A1177" s="290"/>
      <c r="B1177" s="638"/>
      <c r="C1177" s="303"/>
      <c r="D1177" s="303"/>
      <c r="E1177" s="290" t="s">
        <v>2213</v>
      </c>
      <c r="F1177" s="290" t="s">
        <v>2233</v>
      </c>
      <c r="G1177" s="305" t="s">
        <v>5524</v>
      </c>
      <c r="H1177" s="306" t="s">
        <v>6172</v>
      </c>
      <c r="I1177" s="306" t="s">
        <v>1185</v>
      </c>
      <c r="J1177" s="417" t="s">
        <v>2234</v>
      </c>
      <c r="K1177" s="306" t="s">
        <v>461</v>
      </c>
      <c r="L1177" s="306"/>
      <c r="M1177" s="305"/>
      <c r="N1177" s="305"/>
      <c r="O1177" s="386"/>
      <c r="P1177" s="612">
        <v>100</v>
      </c>
      <c r="Q1177" s="612">
        <f t="shared" si="319"/>
        <v>0</v>
      </c>
      <c r="R1177" s="387">
        <v>0</v>
      </c>
      <c r="S1177" s="616">
        <f t="shared" si="388"/>
        <v>0</v>
      </c>
      <c r="T1177" s="616">
        <f t="shared" si="389"/>
        <v>0</v>
      </c>
      <c r="U1177" s="389" t="e">
        <f t="shared" si="322"/>
        <v>#DIV/0!</v>
      </c>
      <c r="V1177" s="299"/>
      <c r="W1177" s="299"/>
      <c r="X1177" s="299"/>
      <c r="Y1177" s="299"/>
      <c r="Z1177" s="299"/>
      <c r="AA1177" s="299"/>
      <c r="AB1177" s="296">
        <v>0.33</v>
      </c>
      <c r="AC1177" s="523">
        <f t="shared" si="390"/>
        <v>0</v>
      </c>
      <c r="AD1177" s="499" t="s">
        <v>5594</v>
      </c>
      <c r="AE1177" s="489" t="s">
        <v>1187</v>
      </c>
      <c r="AF1177" s="489" t="s">
        <v>1161</v>
      </c>
      <c r="AG1177" s="489" t="s">
        <v>1162</v>
      </c>
    </row>
    <row r="1178" spans="1:33" s="292" customFormat="1" ht="20.100000000000001" hidden="1" customHeight="1" thickBot="1">
      <c r="A1178" s="290"/>
      <c r="B1178" s="638"/>
      <c r="C1178" s="303"/>
      <c r="D1178" s="303"/>
      <c r="E1178" s="290" t="s">
        <v>2213</v>
      </c>
      <c r="F1178" s="290" t="s">
        <v>2235</v>
      </c>
      <c r="G1178" s="305" t="s">
        <v>6173</v>
      </c>
      <c r="H1178" s="306" t="s">
        <v>6174</v>
      </c>
      <c r="I1178" s="306" t="s">
        <v>1189</v>
      </c>
      <c r="J1178" s="417" t="s">
        <v>2236</v>
      </c>
      <c r="K1178" s="306" t="s">
        <v>1191</v>
      </c>
      <c r="L1178" s="306"/>
      <c r="M1178" s="305"/>
      <c r="N1178" s="305"/>
      <c r="O1178" s="386"/>
      <c r="P1178" s="612">
        <v>100</v>
      </c>
      <c r="Q1178" s="612">
        <f t="shared" si="319"/>
        <v>0</v>
      </c>
      <c r="R1178" s="387">
        <v>0</v>
      </c>
      <c r="S1178" s="616">
        <f t="shared" si="388"/>
        <v>0</v>
      </c>
      <c r="T1178" s="616">
        <f t="shared" si="389"/>
        <v>0</v>
      </c>
      <c r="U1178" s="389" t="e">
        <f t="shared" si="322"/>
        <v>#DIV/0!</v>
      </c>
      <c r="V1178" s="299"/>
      <c r="W1178" s="299"/>
      <c r="X1178" s="299"/>
      <c r="Y1178" s="299"/>
      <c r="Z1178" s="299"/>
      <c r="AA1178" s="299"/>
      <c r="AB1178" s="296">
        <v>0.55000000000000004</v>
      </c>
      <c r="AC1178" s="523">
        <f t="shared" si="390"/>
        <v>0</v>
      </c>
      <c r="AD1178" s="499" t="s">
        <v>6175</v>
      </c>
      <c r="AE1178" s="489" t="s">
        <v>1192</v>
      </c>
      <c r="AF1178" s="489" t="s">
        <v>1161</v>
      </c>
      <c r="AG1178" s="489" t="s">
        <v>1162</v>
      </c>
    </row>
    <row r="1179" spans="1:33" s="292" customFormat="1" ht="20.100000000000001" hidden="1" customHeight="1" thickBot="1">
      <c r="A1179" s="296"/>
      <c r="B1179" s="631"/>
      <c r="C1179" s="303"/>
      <c r="D1179" s="303"/>
      <c r="E1179" s="290" t="s">
        <v>2237</v>
      </c>
      <c r="F1179" s="290" t="s">
        <v>2238</v>
      </c>
      <c r="G1179" s="305" t="s">
        <v>6176</v>
      </c>
      <c r="H1179" s="306" t="s">
        <v>4742</v>
      </c>
      <c r="I1179" s="306" t="s">
        <v>1194</v>
      </c>
      <c r="J1179" s="417" t="s">
        <v>2239</v>
      </c>
      <c r="K1179" s="306" t="s">
        <v>107</v>
      </c>
      <c r="L1179" s="306"/>
      <c r="M1179" s="305"/>
      <c r="N1179" s="305"/>
      <c r="O1179" s="386"/>
      <c r="P1179" s="612">
        <v>100</v>
      </c>
      <c r="Q1179" s="612">
        <f t="shared" si="319"/>
        <v>0</v>
      </c>
      <c r="R1179" s="387">
        <v>0</v>
      </c>
      <c r="S1179" s="616">
        <f t="shared" si="388"/>
        <v>0</v>
      </c>
      <c r="T1179" s="616">
        <f t="shared" si="389"/>
        <v>0</v>
      </c>
      <c r="U1179" s="389" t="e">
        <f t="shared" si="322"/>
        <v>#DIV/0!</v>
      </c>
      <c r="V1179" s="299"/>
      <c r="W1179" s="299"/>
      <c r="X1179" s="299"/>
      <c r="Y1179" s="299"/>
      <c r="Z1179" s="299"/>
      <c r="AA1179" s="299"/>
      <c r="AB1179" s="296">
        <v>0.28000000000000003</v>
      </c>
      <c r="AC1179" s="523">
        <f t="shared" si="390"/>
        <v>0</v>
      </c>
      <c r="AD1179" s="499" t="s">
        <v>5596</v>
      </c>
      <c r="AE1179" s="489" t="s">
        <v>1168</v>
      </c>
      <c r="AF1179" s="489" t="s">
        <v>1161</v>
      </c>
      <c r="AG1179" s="489" t="s">
        <v>1162</v>
      </c>
    </row>
    <row r="1180" spans="1:33" s="292" customFormat="1" ht="20.100000000000001" hidden="1" customHeight="1" thickBot="1">
      <c r="A1180" s="290"/>
      <c r="B1180" s="638"/>
      <c r="C1180" s="303"/>
      <c r="D1180" s="303"/>
      <c r="E1180" s="290" t="s">
        <v>2213</v>
      </c>
      <c r="F1180" s="290" t="s">
        <v>2240</v>
      </c>
      <c r="G1180" s="305" t="s">
        <v>6177</v>
      </c>
      <c r="H1180" s="306" t="s">
        <v>4743</v>
      </c>
      <c r="I1180" s="306" t="s">
        <v>1198</v>
      </c>
      <c r="J1180" s="417" t="s">
        <v>2241</v>
      </c>
      <c r="K1180" s="306" t="s">
        <v>269</v>
      </c>
      <c r="L1180" s="306"/>
      <c r="M1180" s="305"/>
      <c r="N1180" s="305"/>
      <c r="O1180" s="386"/>
      <c r="P1180" s="612">
        <v>100</v>
      </c>
      <c r="Q1180" s="612">
        <f t="shared" ref="Q1180:Q1220" si="392">O1180*P1180</f>
        <v>0</v>
      </c>
      <c r="R1180" s="387">
        <v>0</v>
      </c>
      <c r="S1180" s="616">
        <f t="shared" si="388"/>
        <v>0</v>
      </c>
      <c r="T1180" s="616">
        <f t="shared" si="389"/>
        <v>0</v>
      </c>
      <c r="U1180" s="389" t="e">
        <f t="shared" si="322"/>
        <v>#DIV/0!</v>
      </c>
      <c r="V1180" s="299"/>
      <c r="W1180" s="299"/>
      <c r="X1180" s="299"/>
      <c r="Y1180" s="299"/>
      <c r="Z1180" s="299"/>
      <c r="AA1180" s="299"/>
      <c r="AB1180" s="296">
        <v>0.57999999999999996</v>
      </c>
      <c r="AC1180" s="523">
        <f t="shared" si="390"/>
        <v>0</v>
      </c>
      <c r="AD1180" s="499" t="s">
        <v>6178</v>
      </c>
      <c r="AE1180" s="489" t="s">
        <v>1160</v>
      </c>
      <c r="AF1180" s="489" t="s">
        <v>1161</v>
      </c>
      <c r="AG1180" s="489" t="s">
        <v>1162</v>
      </c>
    </row>
    <row r="1181" spans="1:33" s="292" customFormat="1" ht="20.100000000000001" hidden="1" customHeight="1" thickBot="1">
      <c r="A1181" s="290"/>
      <c r="B1181" s="638"/>
      <c r="C1181" s="303"/>
      <c r="D1181" s="303"/>
      <c r="E1181" s="290" t="s">
        <v>2213</v>
      </c>
      <c r="F1181" s="290" t="s">
        <v>2242</v>
      </c>
      <c r="G1181" s="305" t="s">
        <v>6179</v>
      </c>
      <c r="H1181" s="306" t="s">
        <v>4744</v>
      </c>
      <c r="I1181" s="306" t="s">
        <v>1206</v>
      </c>
      <c r="J1181" s="417" t="s">
        <v>2243</v>
      </c>
      <c r="K1181" s="306" t="s">
        <v>215</v>
      </c>
      <c r="L1181" s="306"/>
      <c r="M1181" s="305"/>
      <c r="N1181" s="305"/>
      <c r="O1181" s="386"/>
      <c r="P1181" s="612">
        <v>100</v>
      </c>
      <c r="Q1181" s="612">
        <f t="shared" si="392"/>
        <v>0</v>
      </c>
      <c r="R1181" s="387">
        <v>0</v>
      </c>
      <c r="S1181" s="616">
        <f t="shared" si="388"/>
        <v>0</v>
      </c>
      <c r="T1181" s="616">
        <f t="shared" si="389"/>
        <v>0</v>
      </c>
      <c r="U1181" s="389" t="e">
        <f t="shared" si="322"/>
        <v>#DIV/0!</v>
      </c>
      <c r="V1181" s="299"/>
      <c r="W1181" s="299"/>
      <c r="X1181" s="299"/>
      <c r="Y1181" s="299"/>
      <c r="Z1181" s="299"/>
      <c r="AA1181" s="299"/>
      <c r="AB1181" s="296">
        <v>0.57999999999999996</v>
      </c>
      <c r="AC1181" s="523">
        <f t="shared" si="390"/>
        <v>0</v>
      </c>
      <c r="AD1181" s="499" t="s">
        <v>6180</v>
      </c>
      <c r="AE1181" s="489" t="s">
        <v>1160</v>
      </c>
      <c r="AF1181" s="489" t="s">
        <v>1161</v>
      </c>
      <c r="AG1181" s="489" t="s">
        <v>1162</v>
      </c>
    </row>
    <row r="1182" spans="1:33" s="292" customFormat="1" ht="20.100000000000001" hidden="1" customHeight="1" thickBot="1">
      <c r="A1182" s="290"/>
      <c r="B1182" s="638"/>
      <c r="C1182" s="303"/>
      <c r="D1182" s="303"/>
      <c r="E1182" s="290" t="s">
        <v>2213</v>
      </c>
      <c r="F1182" s="290" t="s">
        <v>2244</v>
      </c>
      <c r="G1182" s="305" t="s">
        <v>6181</v>
      </c>
      <c r="H1182" s="306" t="s">
        <v>4745</v>
      </c>
      <c r="I1182" s="306" t="s">
        <v>1210</v>
      </c>
      <c r="J1182" s="417" t="s">
        <v>2245</v>
      </c>
      <c r="K1182" s="306" t="s">
        <v>515</v>
      </c>
      <c r="L1182" s="306"/>
      <c r="M1182" s="305"/>
      <c r="N1182" s="305"/>
      <c r="O1182" s="386"/>
      <c r="P1182" s="612">
        <v>100</v>
      </c>
      <c r="Q1182" s="612">
        <f t="shared" si="392"/>
        <v>0</v>
      </c>
      <c r="R1182" s="387">
        <v>0</v>
      </c>
      <c r="S1182" s="616">
        <f t="shared" si="388"/>
        <v>0</v>
      </c>
      <c r="T1182" s="616">
        <f t="shared" si="389"/>
        <v>0</v>
      </c>
      <c r="U1182" s="389" t="e">
        <f t="shared" si="322"/>
        <v>#DIV/0!</v>
      </c>
      <c r="V1182" s="299"/>
      <c r="W1182" s="299"/>
      <c r="X1182" s="299"/>
      <c r="Y1182" s="299"/>
      <c r="Z1182" s="299"/>
      <c r="AA1182" s="299"/>
      <c r="AB1182" s="296">
        <v>0.53</v>
      </c>
      <c r="AC1182" s="523">
        <f t="shared" si="390"/>
        <v>0</v>
      </c>
      <c r="AD1182" s="499" t="s">
        <v>6182</v>
      </c>
      <c r="AE1182" s="489" t="s">
        <v>1172</v>
      </c>
      <c r="AF1182" s="489" t="s">
        <v>1161</v>
      </c>
      <c r="AG1182" s="489" t="s">
        <v>1162</v>
      </c>
    </row>
    <row r="1183" spans="1:33" s="292" customFormat="1" ht="20.100000000000001" hidden="1" customHeight="1" thickBot="1">
      <c r="A1183" s="290"/>
      <c r="B1183" s="638"/>
      <c r="C1183" s="303"/>
      <c r="D1183" s="303"/>
      <c r="E1183" s="290" t="s">
        <v>2213</v>
      </c>
      <c r="F1183" s="290" t="s">
        <v>2246</v>
      </c>
      <c r="G1183" s="305" t="s">
        <v>6183</v>
      </c>
      <c r="H1183" s="306" t="s">
        <v>4746</v>
      </c>
      <c r="I1183" s="306" t="s">
        <v>1215</v>
      </c>
      <c r="J1183" s="417" t="s">
        <v>2247</v>
      </c>
      <c r="K1183" s="306" t="s">
        <v>515</v>
      </c>
      <c r="L1183" s="306"/>
      <c r="M1183" s="305"/>
      <c r="N1183" s="305"/>
      <c r="O1183" s="386"/>
      <c r="P1183" s="612">
        <v>100</v>
      </c>
      <c r="Q1183" s="612">
        <f t="shared" si="392"/>
        <v>0</v>
      </c>
      <c r="R1183" s="387">
        <v>0</v>
      </c>
      <c r="S1183" s="616">
        <f t="shared" si="388"/>
        <v>0</v>
      </c>
      <c r="T1183" s="616">
        <f t="shared" si="389"/>
        <v>0</v>
      </c>
      <c r="U1183" s="389" t="e">
        <f t="shared" si="322"/>
        <v>#DIV/0!</v>
      </c>
      <c r="V1183" s="299"/>
      <c r="W1183" s="299"/>
      <c r="X1183" s="299"/>
      <c r="Y1183" s="299"/>
      <c r="Z1183" s="299"/>
      <c r="AA1183" s="299"/>
      <c r="AB1183" s="296">
        <v>0.48</v>
      </c>
      <c r="AC1183" s="523">
        <f t="shared" si="390"/>
        <v>0</v>
      </c>
      <c r="AD1183" s="499" t="s">
        <v>6184</v>
      </c>
      <c r="AE1183" s="489" t="s">
        <v>1172</v>
      </c>
      <c r="AF1183" s="489" t="s">
        <v>1161</v>
      </c>
      <c r="AG1183" s="489" t="s">
        <v>1162</v>
      </c>
    </row>
    <row r="1184" spans="1:33" s="292" customFormat="1" ht="20.100000000000001" hidden="1" customHeight="1" thickBot="1">
      <c r="A1184" s="290"/>
      <c r="B1184" s="638"/>
      <c r="C1184" s="303"/>
      <c r="D1184" s="303"/>
      <c r="E1184" s="290" t="s">
        <v>2213</v>
      </c>
      <c r="F1184" s="290" t="s">
        <v>2248</v>
      </c>
      <c r="G1184" s="305" t="s">
        <v>5552</v>
      </c>
      <c r="H1184" s="306" t="s">
        <v>4747</v>
      </c>
      <c r="I1184" s="306" t="s">
        <v>1240</v>
      </c>
      <c r="J1184" s="417" t="s">
        <v>2249</v>
      </c>
      <c r="K1184" s="306" t="s">
        <v>269</v>
      </c>
      <c r="L1184" s="306"/>
      <c r="M1184" s="305"/>
      <c r="N1184" s="305"/>
      <c r="O1184" s="386"/>
      <c r="P1184" s="612">
        <v>100</v>
      </c>
      <c r="Q1184" s="612">
        <f t="shared" si="392"/>
        <v>0</v>
      </c>
      <c r="R1184" s="387">
        <v>0</v>
      </c>
      <c r="S1184" s="616">
        <f t="shared" si="388"/>
        <v>0</v>
      </c>
      <c r="T1184" s="616">
        <f t="shared" si="389"/>
        <v>0</v>
      </c>
      <c r="U1184" s="389" t="e">
        <f t="shared" si="322"/>
        <v>#DIV/0!</v>
      </c>
      <c r="V1184" s="299"/>
      <c r="W1184" s="299"/>
      <c r="X1184" s="299"/>
      <c r="Y1184" s="299"/>
      <c r="Z1184" s="299"/>
      <c r="AA1184" s="299"/>
      <c r="AB1184" s="296">
        <v>0.57999999999999996</v>
      </c>
      <c r="AC1184" s="523">
        <f t="shared" si="390"/>
        <v>0</v>
      </c>
      <c r="AD1184" s="499" t="s">
        <v>6185</v>
      </c>
      <c r="AE1184" s="489" t="s">
        <v>1160</v>
      </c>
      <c r="AF1184" s="489" t="s">
        <v>1161</v>
      </c>
      <c r="AG1184" s="489" t="s">
        <v>1162</v>
      </c>
    </row>
    <row r="1185" spans="1:33" s="292" customFormat="1" ht="20.100000000000001" hidden="1" customHeight="1" thickBot="1">
      <c r="A1185" s="290"/>
      <c r="B1185" s="638"/>
      <c r="C1185" s="303"/>
      <c r="D1185" s="303"/>
      <c r="E1185" s="290" t="s">
        <v>2213</v>
      </c>
      <c r="F1185" s="290" t="s">
        <v>2250</v>
      </c>
      <c r="G1185" s="305" t="s">
        <v>5553</v>
      </c>
      <c r="H1185" s="306" t="s">
        <v>4748</v>
      </c>
      <c r="I1185" s="306" t="s">
        <v>1244</v>
      </c>
      <c r="J1185" s="417" t="s">
        <v>2251</v>
      </c>
      <c r="K1185" s="306" t="s">
        <v>1246</v>
      </c>
      <c r="L1185" s="306"/>
      <c r="M1185" s="305"/>
      <c r="N1185" s="305"/>
      <c r="O1185" s="386"/>
      <c r="P1185" s="612">
        <v>100</v>
      </c>
      <c r="Q1185" s="612">
        <f t="shared" si="392"/>
        <v>0</v>
      </c>
      <c r="R1185" s="387">
        <v>0</v>
      </c>
      <c r="S1185" s="616">
        <f t="shared" si="388"/>
        <v>0</v>
      </c>
      <c r="T1185" s="616">
        <f t="shared" si="389"/>
        <v>0</v>
      </c>
      <c r="U1185" s="389" t="e">
        <f t="shared" si="322"/>
        <v>#DIV/0!</v>
      </c>
      <c r="V1185" s="299"/>
      <c r="W1185" s="299"/>
      <c r="X1185" s="299"/>
      <c r="Y1185" s="299"/>
      <c r="Z1185" s="299"/>
      <c r="AA1185" s="299"/>
      <c r="AB1185" s="296">
        <v>0.19</v>
      </c>
      <c r="AC1185" s="523">
        <f t="shared" si="390"/>
        <v>0</v>
      </c>
      <c r="AD1185" s="499" t="s">
        <v>6186</v>
      </c>
      <c r="AE1185" s="489" t="s">
        <v>1247</v>
      </c>
      <c r="AF1185" s="489" t="s">
        <v>1161</v>
      </c>
      <c r="AG1185" s="489" t="s">
        <v>1162</v>
      </c>
    </row>
    <row r="1186" spans="1:33" s="292" customFormat="1" ht="20.100000000000001" hidden="1" customHeight="1" thickBot="1">
      <c r="A1186" s="290"/>
      <c r="B1186" s="638"/>
      <c r="C1186" s="303"/>
      <c r="D1186" s="303"/>
      <c r="E1186" s="290" t="s">
        <v>2213</v>
      </c>
      <c r="F1186" s="290" t="s">
        <v>2252</v>
      </c>
      <c r="G1186" s="305" t="s">
        <v>6187</v>
      </c>
      <c r="H1186" s="306" t="s">
        <v>4749</v>
      </c>
      <c r="I1186" s="306" t="s">
        <v>1250</v>
      </c>
      <c r="J1186" s="417" t="s">
        <v>2253</v>
      </c>
      <c r="K1186" s="306" t="s">
        <v>753</v>
      </c>
      <c r="L1186" s="306"/>
      <c r="M1186" s="305"/>
      <c r="N1186" s="305"/>
      <c r="O1186" s="386"/>
      <c r="P1186" s="612">
        <v>100</v>
      </c>
      <c r="Q1186" s="612">
        <f t="shared" si="392"/>
        <v>0</v>
      </c>
      <c r="R1186" s="387">
        <v>0</v>
      </c>
      <c r="S1186" s="616">
        <f t="shared" si="388"/>
        <v>0</v>
      </c>
      <c r="T1186" s="616">
        <f t="shared" si="389"/>
        <v>0</v>
      </c>
      <c r="U1186" s="389" t="e">
        <f t="shared" si="322"/>
        <v>#DIV/0!</v>
      </c>
      <c r="V1186" s="299"/>
      <c r="W1186" s="299"/>
      <c r="X1186" s="299"/>
      <c r="Y1186" s="299"/>
      <c r="Z1186" s="299"/>
      <c r="AA1186" s="299"/>
      <c r="AB1186" s="296">
        <v>0.19</v>
      </c>
      <c r="AC1186" s="523">
        <f t="shared" si="390"/>
        <v>0</v>
      </c>
      <c r="AD1186" s="499" t="s">
        <v>6188</v>
      </c>
      <c r="AE1186" s="489" t="s">
        <v>1237</v>
      </c>
      <c r="AF1186" s="489" t="s">
        <v>1161</v>
      </c>
      <c r="AG1186" s="489" t="s">
        <v>1162</v>
      </c>
    </row>
    <row r="1187" spans="1:33" s="292" customFormat="1" ht="20.100000000000001" hidden="1" customHeight="1" thickBot="1">
      <c r="A1187" s="290"/>
      <c r="B1187" s="638"/>
      <c r="C1187" s="303"/>
      <c r="D1187" s="303"/>
      <c r="E1187" s="290" t="s">
        <v>2213</v>
      </c>
      <c r="F1187" s="290" t="s">
        <v>2254</v>
      </c>
      <c r="G1187" s="305" t="s">
        <v>6189</v>
      </c>
      <c r="H1187" s="306" t="s">
        <v>4750</v>
      </c>
      <c r="I1187" s="306" t="s">
        <v>1254</v>
      </c>
      <c r="J1187" s="417" t="s">
        <v>2255</v>
      </c>
      <c r="K1187" s="306" t="s">
        <v>1191</v>
      </c>
      <c r="L1187" s="306"/>
      <c r="M1187" s="305"/>
      <c r="N1187" s="305"/>
      <c r="O1187" s="386"/>
      <c r="P1187" s="612">
        <v>100</v>
      </c>
      <c r="Q1187" s="612">
        <f t="shared" si="392"/>
        <v>0</v>
      </c>
      <c r="R1187" s="387">
        <v>0</v>
      </c>
      <c r="S1187" s="616">
        <f t="shared" si="388"/>
        <v>0</v>
      </c>
      <c r="T1187" s="616">
        <f t="shared" si="389"/>
        <v>0</v>
      </c>
      <c r="U1187" s="389" t="e">
        <f t="shared" si="322"/>
        <v>#DIV/0!</v>
      </c>
      <c r="V1187" s="299"/>
      <c r="W1187" s="299"/>
      <c r="X1187" s="299"/>
      <c r="Y1187" s="299"/>
      <c r="Z1187" s="299"/>
      <c r="AA1187" s="299"/>
      <c r="AB1187" s="296">
        <v>0.56999999999999995</v>
      </c>
      <c r="AC1187" s="523">
        <f t="shared" si="390"/>
        <v>0</v>
      </c>
      <c r="AD1187" s="499" t="s">
        <v>6190</v>
      </c>
      <c r="AE1187" s="489" t="s">
        <v>1192</v>
      </c>
      <c r="AF1187" s="489" t="s">
        <v>1161</v>
      </c>
      <c r="AG1187" s="489" t="s">
        <v>1162</v>
      </c>
    </row>
    <row r="1188" spans="1:33" s="292" customFormat="1" ht="20.100000000000001" hidden="1" customHeight="1" thickBot="1">
      <c r="A1188" s="290"/>
      <c r="B1188" s="638"/>
      <c r="C1188" s="303"/>
      <c r="D1188" s="303"/>
      <c r="E1188" s="290" t="s">
        <v>2213</v>
      </c>
      <c r="F1188" s="290" t="s">
        <v>2256</v>
      </c>
      <c r="G1188" s="305" t="s">
        <v>5556</v>
      </c>
      <c r="H1188" s="306" t="s">
        <v>4751</v>
      </c>
      <c r="I1188" s="306" t="s">
        <v>1262</v>
      </c>
      <c r="J1188" s="417" t="s">
        <v>2257</v>
      </c>
      <c r="K1188" s="306" t="s">
        <v>269</v>
      </c>
      <c r="L1188" s="306"/>
      <c r="M1188" s="305"/>
      <c r="N1188" s="305"/>
      <c r="O1188" s="386"/>
      <c r="P1188" s="612">
        <v>100</v>
      </c>
      <c r="Q1188" s="612">
        <f t="shared" si="392"/>
        <v>0</v>
      </c>
      <c r="R1188" s="387">
        <v>0</v>
      </c>
      <c r="S1188" s="616">
        <f t="shared" si="388"/>
        <v>0</v>
      </c>
      <c r="T1188" s="616">
        <f t="shared" si="389"/>
        <v>0</v>
      </c>
      <c r="U1188" s="389" t="e">
        <f t="shared" si="322"/>
        <v>#DIV/0!</v>
      </c>
      <c r="V1188" s="299"/>
      <c r="W1188" s="299"/>
      <c r="X1188" s="299"/>
      <c r="Y1188" s="299"/>
      <c r="Z1188" s="299"/>
      <c r="AA1188" s="299"/>
      <c r="AB1188" s="296">
        <v>0.57999999999999996</v>
      </c>
      <c r="AC1188" s="523">
        <f t="shared" si="390"/>
        <v>0</v>
      </c>
      <c r="AD1188" s="499" t="s">
        <v>6191</v>
      </c>
      <c r="AE1188" s="489" t="s">
        <v>1160</v>
      </c>
      <c r="AF1188" s="489" t="s">
        <v>1161</v>
      </c>
      <c r="AG1188" s="489" t="s">
        <v>1162</v>
      </c>
    </row>
    <row r="1189" spans="1:33" s="292" customFormat="1" ht="20.100000000000001" hidden="1" customHeight="1" thickBot="1">
      <c r="A1189" s="290"/>
      <c r="B1189" s="638"/>
      <c r="C1189" s="303"/>
      <c r="D1189" s="303"/>
      <c r="E1189" s="290" t="s">
        <v>2213</v>
      </c>
      <c r="F1189" s="290" t="s">
        <v>2258</v>
      </c>
      <c r="G1189" s="305" t="s">
        <v>5558</v>
      </c>
      <c r="H1189" s="306" t="s">
        <v>4752</v>
      </c>
      <c r="I1189" s="306" t="s">
        <v>1266</v>
      </c>
      <c r="J1189" s="417" t="s">
        <v>2259</v>
      </c>
      <c r="K1189" s="306" t="s">
        <v>269</v>
      </c>
      <c r="L1189" s="306"/>
      <c r="M1189" s="305"/>
      <c r="N1189" s="305"/>
      <c r="O1189" s="386"/>
      <c r="P1189" s="612">
        <v>100</v>
      </c>
      <c r="Q1189" s="612">
        <f t="shared" si="392"/>
        <v>0</v>
      </c>
      <c r="R1189" s="387">
        <v>0</v>
      </c>
      <c r="S1189" s="616">
        <f t="shared" si="388"/>
        <v>0</v>
      </c>
      <c r="T1189" s="616">
        <f t="shared" si="389"/>
        <v>0</v>
      </c>
      <c r="U1189" s="389" t="e">
        <f t="shared" si="322"/>
        <v>#DIV/0!</v>
      </c>
      <c r="V1189" s="299"/>
      <c r="W1189" s="299"/>
      <c r="X1189" s="299"/>
      <c r="Y1189" s="299"/>
      <c r="Z1189" s="299"/>
      <c r="AA1189" s="299"/>
      <c r="AB1189" s="296">
        <v>0.35</v>
      </c>
      <c r="AC1189" s="523">
        <f t="shared" si="390"/>
        <v>0</v>
      </c>
      <c r="AD1189" s="499" t="s">
        <v>6192</v>
      </c>
      <c r="AE1189" s="489" t="s">
        <v>2260</v>
      </c>
      <c r="AF1189" s="489" t="s">
        <v>1161</v>
      </c>
      <c r="AG1189" s="489" t="s">
        <v>1162</v>
      </c>
    </row>
    <row r="1190" spans="1:33" s="292" customFormat="1" ht="20.100000000000001" hidden="1" customHeight="1" thickBot="1">
      <c r="A1190" s="290"/>
      <c r="B1190" s="638"/>
      <c r="C1190" s="303"/>
      <c r="D1190" s="303"/>
      <c r="E1190" s="290" t="s">
        <v>2213</v>
      </c>
      <c r="F1190" s="290" t="s">
        <v>2261</v>
      </c>
      <c r="G1190" s="305" t="s">
        <v>6193</v>
      </c>
      <c r="H1190" s="306" t="s">
        <v>4753</v>
      </c>
      <c r="I1190" s="306" t="s">
        <v>1270</v>
      </c>
      <c r="J1190" s="417" t="s">
        <v>2262</v>
      </c>
      <c r="K1190" s="306" t="s">
        <v>1191</v>
      </c>
      <c r="L1190" s="306"/>
      <c r="M1190" s="305"/>
      <c r="N1190" s="305"/>
      <c r="O1190" s="386"/>
      <c r="P1190" s="612">
        <v>100</v>
      </c>
      <c r="Q1190" s="612">
        <f t="shared" si="392"/>
        <v>0</v>
      </c>
      <c r="R1190" s="387">
        <v>0</v>
      </c>
      <c r="S1190" s="616">
        <f t="shared" si="388"/>
        <v>0</v>
      </c>
      <c r="T1190" s="616">
        <f t="shared" si="389"/>
        <v>0</v>
      </c>
      <c r="U1190" s="389" t="e">
        <f t="shared" si="322"/>
        <v>#DIV/0!</v>
      </c>
      <c r="V1190" s="299"/>
      <c r="W1190" s="299"/>
      <c r="X1190" s="299"/>
      <c r="Y1190" s="299"/>
      <c r="Z1190" s="299"/>
      <c r="AA1190" s="299"/>
      <c r="AB1190" s="296">
        <v>0.19</v>
      </c>
      <c r="AC1190" s="523">
        <f t="shared" si="390"/>
        <v>0</v>
      </c>
      <c r="AD1190" s="499" t="s">
        <v>6194</v>
      </c>
      <c r="AE1190" s="489" t="s">
        <v>1192</v>
      </c>
      <c r="AF1190" s="489" t="s">
        <v>1161</v>
      </c>
      <c r="AG1190" s="489" t="s">
        <v>1162</v>
      </c>
    </row>
    <row r="1191" spans="1:33" s="292" customFormat="1" ht="20.100000000000001" hidden="1" customHeight="1" thickBot="1">
      <c r="A1191" s="290"/>
      <c r="B1191" s="638"/>
      <c r="C1191" s="303"/>
      <c r="D1191" s="303"/>
      <c r="E1191" s="290" t="s">
        <v>2237</v>
      </c>
      <c r="F1191" s="290" t="s">
        <v>2263</v>
      </c>
      <c r="G1191" s="305" t="s">
        <v>5560</v>
      </c>
      <c r="H1191" s="306" t="s">
        <v>4754</v>
      </c>
      <c r="I1191" s="306" t="s">
        <v>1274</v>
      </c>
      <c r="J1191" s="417" t="s">
        <v>2264</v>
      </c>
      <c r="K1191" s="306" t="s">
        <v>745</v>
      </c>
      <c r="L1191" s="306"/>
      <c r="M1191" s="305"/>
      <c r="N1191" s="305"/>
      <c r="O1191" s="386"/>
      <c r="P1191" s="612">
        <v>100</v>
      </c>
      <c r="Q1191" s="612">
        <f t="shared" si="392"/>
        <v>0</v>
      </c>
      <c r="R1191" s="387">
        <v>0</v>
      </c>
      <c r="S1191" s="616">
        <f t="shared" si="388"/>
        <v>0</v>
      </c>
      <c r="T1191" s="616">
        <f t="shared" si="389"/>
        <v>0</v>
      </c>
      <c r="U1191" s="389" t="e">
        <f t="shared" si="322"/>
        <v>#DIV/0!</v>
      </c>
      <c r="V1191" s="299"/>
      <c r="W1191" s="299"/>
      <c r="X1191" s="299"/>
      <c r="Y1191" s="299"/>
      <c r="Z1191" s="299"/>
      <c r="AA1191" s="299"/>
      <c r="AB1191" s="296">
        <v>0.19</v>
      </c>
      <c r="AC1191" s="523">
        <f t="shared" si="390"/>
        <v>0</v>
      </c>
      <c r="AD1191" s="499" t="s">
        <v>6195</v>
      </c>
      <c r="AE1191" s="489" t="s">
        <v>1247</v>
      </c>
      <c r="AF1191" s="489" t="s">
        <v>1161</v>
      </c>
      <c r="AG1191" s="489" t="s">
        <v>1162</v>
      </c>
    </row>
    <row r="1192" spans="1:33" s="292" customFormat="1" ht="20.100000000000001" hidden="1" customHeight="1" thickBot="1">
      <c r="A1192" s="290"/>
      <c r="B1192" s="638"/>
      <c r="C1192" s="303"/>
      <c r="D1192" s="303"/>
      <c r="E1192" s="290" t="s">
        <v>2213</v>
      </c>
      <c r="F1192" s="290" t="s">
        <v>2265</v>
      </c>
      <c r="G1192" s="305" t="s">
        <v>5562</v>
      </c>
      <c r="H1192" s="306" t="s">
        <v>4755</v>
      </c>
      <c r="I1192" s="306" t="s">
        <v>1278</v>
      </c>
      <c r="J1192" s="417" t="s">
        <v>2266</v>
      </c>
      <c r="K1192" s="306" t="s">
        <v>2267</v>
      </c>
      <c r="L1192" s="306"/>
      <c r="M1192" s="305"/>
      <c r="N1192" s="305"/>
      <c r="O1192" s="386"/>
      <c r="P1192" s="612">
        <v>100</v>
      </c>
      <c r="Q1192" s="612">
        <f t="shared" si="392"/>
        <v>0</v>
      </c>
      <c r="R1192" s="387">
        <v>0</v>
      </c>
      <c r="S1192" s="616">
        <f t="shared" si="388"/>
        <v>0</v>
      </c>
      <c r="T1192" s="616">
        <f t="shared" si="389"/>
        <v>0</v>
      </c>
      <c r="U1192" s="389" t="e">
        <f t="shared" si="322"/>
        <v>#DIV/0!</v>
      </c>
      <c r="V1192" s="299"/>
      <c r="W1192" s="299"/>
      <c r="X1192" s="299"/>
      <c r="Y1192" s="299"/>
      <c r="Z1192" s="299"/>
      <c r="AA1192" s="299"/>
      <c r="AB1192" s="296">
        <v>0.35</v>
      </c>
      <c r="AC1192" s="523">
        <f t="shared" si="390"/>
        <v>0</v>
      </c>
      <c r="AD1192" s="499" t="s">
        <v>6196</v>
      </c>
      <c r="AE1192" s="489" t="s">
        <v>1192</v>
      </c>
      <c r="AF1192" s="489" t="s">
        <v>1161</v>
      </c>
      <c r="AG1192" s="489" t="s">
        <v>1162</v>
      </c>
    </row>
    <row r="1193" spans="1:33" s="292" customFormat="1" ht="20.100000000000001" hidden="1" customHeight="1" thickBot="1">
      <c r="A1193" s="290"/>
      <c r="B1193" s="638"/>
      <c r="C1193" s="303"/>
      <c r="D1193" s="303"/>
      <c r="E1193" s="290" t="s">
        <v>2213</v>
      </c>
      <c r="F1193" s="290" t="s">
        <v>2268</v>
      </c>
      <c r="G1193" s="305" t="s">
        <v>5563</v>
      </c>
      <c r="H1193" s="306" t="s">
        <v>4756</v>
      </c>
      <c r="I1193" s="306" t="s">
        <v>1283</v>
      </c>
      <c r="J1193" s="417" t="s">
        <v>2269</v>
      </c>
      <c r="K1193" s="306" t="s">
        <v>243</v>
      </c>
      <c r="L1193" s="306"/>
      <c r="M1193" s="305"/>
      <c r="N1193" s="305"/>
      <c r="O1193" s="386"/>
      <c r="P1193" s="612">
        <v>100</v>
      </c>
      <c r="Q1193" s="612">
        <f t="shared" si="392"/>
        <v>0</v>
      </c>
      <c r="R1193" s="387">
        <v>0</v>
      </c>
      <c r="S1193" s="616">
        <f t="shared" si="388"/>
        <v>0</v>
      </c>
      <c r="T1193" s="616">
        <f t="shared" si="389"/>
        <v>0</v>
      </c>
      <c r="U1193" s="389" t="e">
        <f t="shared" si="322"/>
        <v>#DIV/0!</v>
      </c>
      <c r="V1193" s="299"/>
      <c r="W1193" s="299"/>
      <c r="X1193" s="299"/>
      <c r="Y1193" s="299"/>
      <c r="Z1193" s="299"/>
      <c r="AA1193" s="299"/>
      <c r="AB1193" s="296">
        <v>0.33</v>
      </c>
      <c r="AC1193" s="523">
        <f t="shared" si="390"/>
        <v>0</v>
      </c>
      <c r="AD1193" s="499" t="str">
        <f>AD555</f>
        <v>水
BG
グリセリン
ラベンダー花水
プラセンタエキス
水溶性プロテオグリカン
ハマナス果実エキス
リン酸アスコルビルMg
セージ葉エキス
カミツレ花エキス
ユキノシタエキス
シソ葉エキス
ローズマリー葉エキス
キュウリ果実エキス
ヒバマタエキス
クレマティス葉エキス
スギナエキス
セイヨウキズタ葉/茎エキス
セイヨウナツユキソウ花エキス
アロエベラ葉エキス
グリチルリチン酸2K
アラントイン
アミノカプロン酸
水酸化K
1,2-ヘキサンジオール
カルボマー
カプリリルグリコール</v>
      </c>
      <c r="AE1193" s="489" t="s">
        <v>1183</v>
      </c>
      <c r="AF1193" s="489" t="s">
        <v>1161</v>
      </c>
      <c r="AG1193" s="489" t="s">
        <v>1162</v>
      </c>
    </row>
    <row r="1194" spans="1:33" s="292" customFormat="1" ht="20.100000000000001" hidden="1" customHeight="1" thickBot="1">
      <c r="A1194" s="290"/>
      <c r="B1194" s="638"/>
      <c r="C1194" s="303"/>
      <c r="D1194" s="303"/>
      <c r="E1194" s="290" t="s">
        <v>2213</v>
      </c>
      <c r="F1194" s="290" t="s">
        <v>2270</v>
      </c>
      <c r="G1194" s="305" t="s">
        <v>5575</v>
      </c>
      <c r="H1194" s="306" t="s">
        <v>4757</v>
      </c>
      <c r="I1194" s="306" t="s">
        <v>1296</v>
      </c>
      <c r="J1194" s="417" t="s">
        <v>2271</v>
      </c>
      <c r="K1194" s="306" t="s">
        <v>243</v>
      </c>
      <c r="L1194" s="306"/>
      <c r="M1194" s="305"/>
      <c r="N1194" s="305"/>
      <c r="O1194" s="386"/>
      <c r="P1194" s="612">
        <v>100</v>
      </c>
      <c r="Q1194" s="612">
        <f t="shared" si="392"/>
        <v>0</v>
      </c>
      <c r="R1194" s="387">
        <v>0</v>
      </c>
      <c r="S1194" s="616">
        <f t="shared" si="388"/>
        <v>0</v>
      </c>
      <c r="T1194" s="616">
        <f t="shared" si="389"/>
        <v>0</v>
      </c>
      <c r="U1194" s="389" t="e">
        <f t="shared" si="322"/>
        <v>#DIV/0!</v>
      </c>
      <c r="V1194" s="299"/>
      <c r="W1194" s="299"/>
      <c r="X1194" s="299"/>
      <c r="Y1194" s="299"/>
      <c r="Z1194" s="299"/>
      <c r="AA1194" s="299"/>
      <c r="AB1194" s="296">
        <v>0.33</v>
      </c>
      <c r="AC1194" s="523">
        <f t="shared" si="390"/>
        <v>0</v>
      </c>
      <c r="AD1194" s="499" t="str">
        <f>AD562</f>
        <v>水
BG
カオリン
グリセリン
タルク
ベヘニルアルコール
ステアリン酸グリセリル（SE）
スクワラン
ベントナイト
ラベンダー花水
ステアリン酸PG
ステアリン酸
ポリソルベート20
ローズヒップ油
アルギニン
プラセンタエキス
水溶性プロテオグリカン
ハマナス果実エキス
α-アルブチン
水溶性コラーゲン
ヒアルロン酸Na
リン酸アスコルビルMg
グリチルリチン酸2K
アラントイン
トコフェロール
ソメイヨシノ葉エキス
クズ根エキス
アロエベラ葉エキス
クロレラエキス
ヒバマタエキス
クレマティス葉エキス
スギナエキス
セイヨウキズタ葉/茎エキス
セイヨウナツユキソウ花エキス
アルニカ花エキス
キュウリ果実エキス
セイヨウニワトコ花エキス
ゼニアオイ花エキス
パリエタリアエキス
ダイズ油
酸化チタン
ワセリン
1,2-ヘキサンジオール
カプリリルグリコール</v>
      </c>
      <c r="AE1194" s="489" t="s">
        <v>1183</v>
      </c>
      <c r="AF1194" s="489" t="s">
        <v>1161</v>
      </c>
      <c r="AG1194" s="489" t="s">
        <v>1162</v>
      </c>
    </row>
    <row r="1195" spans="1:33" s="292" customFormat="1" ht="20.100000000000001" hidden="1" customHeight="1" thickBot="1">
      <c r="A1195" s="290"/>
      <c r="B1195" s="638"/>
      <c r="C1195" s="303"/>
      <c r="D1195" s="303"/>
      <c r="E1195" s="290" t="s">
        <v>2213</v>
      </c>
      <c r="F1195" s="290" t="s">
        <v>2272</v>
      </c>
      <c r="G1195" s="305" t="s">
        <v>5577</v>
      </c>
      <c r="H1195" s="306" t="s">
        <v>4758</v>
      </c>
      <c r="I1195" s="306" t="s">
        <v>1300</v>
      </c>
      <c r="J1195" s="417" t="s">
        <v>2273</v>
      </c>
      <c r="K1195" s="306" t="s">
        <v>243</v>
      </c>
      <c r="L1195" s="306"/>
      <c r="M1195" s="305"/>
      <c r="N1195" s="305"/>
      <c r="O1195" s="386"/>
      <c r="P1195" s="612">
        <v>100</v>
      </c>
      <c r="Q1195" s="612">
        <f t="shared" si="392"/>
        <v>0</v>
      </c>
      <c r="R1195" s="387">
        <v>0</v>
      </c>
      <c r="S1195" s="616">
        <f t="shared" si="388"/>
        <v>0</v>
      </c>
      <c r="T1195" s="616">
        <f t="shared" si="389"/>
        <v>0</v>
      </c>
      <c r="U1195" s="389" t="e">
        <f t="shared" si="322"/>
        <v>#DIV/0!</v>
      </c>
      <c r="V1195" s="299"/>
      <c r="W1195" s="299"/>
      <c r="X1195" s="299"/>
      <c r="Y1195" s="299"/>
      <c r="Z1195" s="299"/>
      <c r="AA1195" s="299"/>
      <c r="AB1195" s="296">
        <v>0.33</v>
      </c>
      <c r="AC1195" s="523">
        <f t="shared" si="390"/>
        <v>0</v>
      </c>
      <c r="AD1195" s="499" t="str">
        <f>AD563</f>
        <v>水
BG
ホホバ種子油
オリーブ油
ハチミツ
ステアリン酸
水添ナタネ油アルコール
ステアリン酸グリセリル（SE）
ラベンダー花水
ミツロウ
ポリソルベート60
ラウロイルグルタミン酸ジ（フィトステリル/オクチルドデシル）
シア脂
プラセンタエキス
水溶性プロテオグリカン
ハマナス果実エキス
セレブロシド
セラミド3
セラミド2
セラミド6Ⅱ
フィトスフィンゴシン
ユズ果実エキス
カミツレ花エキス
ザクロ果実エキス
キハダ樹皮エキス
ハトムギ種子エキス
加水分解ヒアルロン酸
ユビキノン
リン酸アスコルビルMg
グリチルリチン酸2K</v>
      </c>
      <c r="AE1195" s="489" t="s">
        <v>1183</v>
      </c>
      <c r="AF1195" s="489" t="s">
        <v>1161</v>
      </c>
      <c r="AG1195" s="489" t="s">
        <v>1162</v>
      </c>
    </row>
    <row r="1196" spans="1:33" s="292" customFormat="1" ht="20.100000000000001" hidden="1" customHeight="1" thickBot="1">
      <c r="A1196" s="290"/>
      <c r="B1196" s="638"/>
      <c r="C1196" s="303"/>
      <c r="D1196" s="303"/>
      <c r="E1196" s="290" t="s">
        <v>2213</v>
      </c>
      <c r="F1196" s="290" t="s">
        <v>2274</v>
      </c>
      <c r="G1196" s="305" t="s">
        <v>5579</v>
      </c>
      <c r="H1196" s="306" t="s">
        <v>4759</v>
      </c>
      <c r="I1196" s="306" t="s">
        <v>1304</v>
      </c>
      <c r="J1196" s="417" t="s">
        <v>2275</v>
      </c>
      <c r="K1196" s="306" t="s">
        <v>243</v>
      </c>
      <c r="L1196" s="306"/>
      <c r="M1196" s="305"/>
      <c r="N1196" s="305"/>
      <c r="O1196" s="386"/>
      <c r="P1196" s="612">
        <v>100</v>
      </c>
      <c r="Q1196" s="612">
        <f t="shared" si="392"/>
        <v>0</v>
      </c>
      <c r="R1196" s="387">
        <v>0</v>
      </c>
      <c r="S1196" s="616">
        <f t="shared" si="388"/>
        <v>0</v>
      </c>
      <c r="T1196" s="616">
        <f t="shared" si="389"/>
        <v>0</v>
      </c>
      <c r="U1196" s="389" t="e">
        <f t="shared" si="322"/>
        <v>#DIV/0!</v>
      </c>
      <c r="V1196" s="299"/>
      <c r="W1196" s="299"/>
      <c r="X1196" s="299"/>
      <c r="Y1196" s="299"/>
      <c r="Z1196" s="299"/>
      <c r="AA1196" s="299"/>
      <c r="AB1196" s="296">
        <v>0.33</v>
      </c>
      <c r="AC1196" s="523">
        <f t="shared" si="390"/>
        <v>0</v>
      </c>
      <c r="AD1196" s="499" t="str">
        <f>AD564</f>
        <v>水
プロパンジオール
グリセリン
ラベンダー花水
スクワラン
ラフィノース
プラセンタエキス
水溶性プロテオグリカン
ハマナス果実エキス
水溶性コラーゲン
サクシニルアテロコラーゲン
加水分解コラーゲン
ヒアルロン酸Na
リン酸アスコルビルMg
アロエベラ葉エキス
ダイズ種子エキス
セイヨウオトギリソウ花/葉/茎エキス
カミツレ花エキス
トウキンセンカ花エキス
フユボダイジュ花エキス
ヤグルマギク花エキス
ローマカミツレ花エキス
タウリン
リシンHCl
グルタミン酸
グリシン
ロイシン
ヒスチジンHCl
セリン
バリン
アスパラギン酸Na
トレオニン
アラニン
イソロイシン
フェニルアラニン
アラントイン
アルギニン
プロリン
チロシン
イノシン酸2Na
グアニル酸2Na
グリチルリチン酸2K
ホホバ種子油
PEG-60水添ヒマシ油
BG
1,2-ヘキサンジオール
キサンタンガム
カルボマー
カプリリルグリコール</v>
      </c>
      <c r="AE1196" s="489" t="s">
        <v>1183</v>
      </c>
      <c r="AF1196" s="489" t="s">
        <v>1161</v>
      </c>
      <c r="AG1196" s="489" t="s">
        <v>1162</v>
      </c>
    </row>
    <row r="1197" spans="1:33" s="292" customFormat="1" ht="20.100000000000001" hidden="1" customHeight="1" thickBot="1">
      <c r="A1197" s="290"/>
      <c r="B1197" s="638"/>
      <c r="C1197" s="303"/>
      <c r="D1197" s="303"/>
      <c r="E1197" s="290" t="s">
        <v>2213</v>
      </c>
      <c r="F1197" s="290" t="s">
        <v>2276</v>
      </c>
      <c r="G1197" s="305" t="s">
        <v>5581</v>
      </c>
      <c r="H1197" s="306" t="s">
        <v>4760</v>
      </c>
      <c r="I1197" s="306" t="s">
        <v>1308</v>
      </c>
      <c r="J1197" s="417" t="s">
        <v>2277</v>
      </c>
      <c r="K1197" s="306" t="s">
        <v>243</v>
      </c>
      <c r="L1197" s="306"/>
      <c r="M1197" s="305"/>
      <c r="N1197" s="305"/>
      <c r="O1197" s="386"/>
      <c r="P1197" s="612">
        <v>100</v>
      </c>
      <c r="Q1197" s="612">
        <f t="shared" si="392"/>
        <v>0</v>
      </c>
      <c r="R1197" s="387">
        <v>0</v>
      </c>
      <c r="S1197" s="616">
        <f t="shared" si="388"/>
        <v>0</v>
      </c>
      <c r="T1197" s="616">
        <f t="shared" si="389"/>
        <v>0</v>
      </c>
      <c r="U1197" s="389" t="e">
        <f t="shared" si="322"/>
        <v>#DIV/0!</v>
      </c>
      <c r="V1197" s="299"/>
      <c r="W1197" s="299"/>
      <c r="X1197" s="299"/>
      <c r="Y1197" s="299"/>
      <c r="Z1197" s="299"/>
      <c r="AA1197" s="299"/>
      <c r="AB1197" s="296">
        <v>0.36</v>
      </c>
      <c r="AC1197" s="523">
        <f t="shared" si="390"/>
        <v>0</v>
      </c>
      <c r="AD1197" s="499" t="str">
        <f>AD565</f>
        <v>グリセリン
水
ラベンダー花水
BG
プラセンタエキス
水溶性プロテオグリカン
ハマナス果実エキス
ラウロイルプロリン
グロブラリアコルジホリアカルス培養エキス
ハナショウガエキス
カフェイン
リン酸アスコルビルMg
ナツメ果実エキス
アシタバ葉/茎エキス
カミツレ花エキス
キハダ樹皮エキス
バニリルブチル
合成金雲母
酸化チタン
シリカ
クチナシ赤色素
デキストリン
水酸化K
ラウリン酸ソルビタン
（ジメチコン/メチコン）コポリマー
1,2-ヘキサンジオール
カルボマー
カプリリルグリコール</v>
      </c>
      <c r="AE1197" s="489" t="s">
        <v>1183</v>
      </c>
      <c r="AF1197" s="489" t="s">
        <v>1161</v>
      </c>
      <c r="AG1197" s="489" t="s">
        <v>1162</v>
      </c>
    </row>
    <row r="1198" spans="1:33" s="292" customFormat="1" ht="20.100000000000001" hidden="1" customHeight="1" thickBot="1">
      <c r="A1198" s="290"/>
      <c r="B1198" s="638"/>
      <c r="C1198" s="303"/>
      <c r="D1198" s="303"/>
      <c r="E1198" s="290" t="s">
        <v>2213</v>
      </c>
      <c r="F1198" s="290" t="s">
        <v>2278</v>
      </c>
      <c r="G1198" s="305" t="s">
        <v>5583</v>
      </c>
      <c r="H1198" s="306" t="s">
        <v>4761</v>
      </c>
      <c r="I1198" s="306" t="s">
        <v>1312</v>
      </c>
      <c r="J1198" s="417" t="s">
        <v>2279</v>
      </c>
      <c r="K1198" s="306" t="s">
        <v>243</v>
      </c>
      <c r="L1198" s="306"/>
      <c r="M1198" s="305"/>
      <c r="N1198" s="305"/>
      <c r="O1198" s="386"/>
      <c r="P1198" s="612">
        <v>100</v>
      </c>
      <c r="Q1198" s="612">
        <f t="shared" si="392"/>
        <v>0</v>
      </c>
      <c r="R1198" s="387">
        <v>0</v>
      </c>
      <c r="S1198" s="616">
        <f t="shared" si="388"/>
        <v>0</v>
      </c>
      <c r="T1198" s="616">
        <f t="shared" si="389"/>
        <v>0</v>
      </c>
      <c r="U1198" s="389" t="e">
        <f t="shared" si="322"/>
        <v>#DIV/0!</v>
      </c>
      <c r="V1198" s="299"/>
      <c r="W1198" s="299"/>
      <c r="X1198" s="299"/>
      <c r="Y1198" s="299"/>
      <c r="Z1198" s="299"/>
      <c r="AA1198" s="299"/>
      <c r="AB1198" s="296">
        <v>0.33</v>
      </c>
      <c r="AC1198" s="523">
        <f t="shared" si="390"/>
        <v>0</v>
      </c>
      <c r="AD1198" s="499" t="str">
        <f>AD566</f>
        <v>水
BG
グリセリン
ホホバ種子油
ステアリン酸グリセリル（SE）
メチルグルセス-10
ラベンダー花水
ポリアクリルアミド
ベタイン
ステアリン酸グリセリル
プラセンタエキス
水溶性プロテオグリカン
ハマナス果実エキス
褐藻エキス
トゲキリンサイ/ミツイシコンブ/ウスバアオノリエキス
ダイズイソフラボン
カフェイン
カルニチン
スピルリナプラテンシスエキス
白金
セイヨウキズタ葉/茎エキス
セイヨウナツユキソウ花エキス
クレマティスエキス
ヒバマタエキス
スギナエキス
グリチルリチン酸2K
カンゾウ根エキス
銅クロロフィリンNa
クオタニウム-73
ジメチコン
水添ポリイソブテン
ラウレス-7
ポリソルベート80
エタノール
1,2-ヘキサンジオール
カプリリルグリコール</v>
      </c>
      <c r="AE1198" s="489" t="s">
        <v>1183</v>
      </c>
      <c r="AF1198" s="489" t="s">
        <v>1161</v>
      </c>
      <c r="AG1198" s="489" t="s">
        <v>1162</v>
      </c>
    </row>
    <row r="1199" spans="1:33" s="292" customFormat="1" ht="20.100000000000001" hidden="1" customHeight="1" thickBot="1">
      <c r="A1199" s="290"/>
      <c r="B1199" s="638"/>
      <c r="C1199" s="303"/>
      <c r="D1199" s="303"/>
      <c r="E1199" s="290" t="s">
        <v>2280</v>
      </c>
      <c r="F1199" s="290" t="s">
        <v>2281</v>
      </c>
      <c r="G1199" s="305"/>
      <c r="H1199" s="306" t="s">
        <v>2282</v>
      </c>
      <c r="I1199" s="306"/>
      <c r="J1199" s="417"/>
      <c r="K1199" s="306" t="s">
        <v>2283</v>
      </c>
      <c r="L1199" s="306"/>
      <c r="M1199" s="305"/>
      <c r="N1199" s="305"/>
      <c r="O1199" s="386"/>
      <c r="P1199" s="612">
        <v>10</v>
      </c>
      <c r="Q1199" s="612">
        <f t="shared" si="392"/>
        <v>0</v>
      </c>
      <c r="R1199" s="387">
        <v>0</v>
      </c>
      <c r="S1199" s="616">
        <f t="shared" si="388"/>
        <v>0</v>
      </c>
      <c r="T1199" s="616">
        <f t="shared" si="389"/>
        <v>0</v>
      </c>
      <c r="U1199" s="389" t="e">
        <f t="shared" si="322"/>
        <v>#DIV/0!</v>
      </c>
      <c r="V1199" s="299"/>
      <c r="W1199" s="299"/>
      <c r="X1199" s="299"/>
      <c r="Y1199" s="299"/>
      <c r="Z1199" s="299"/>
      <c r="AA1199" s="299" t="s">
        <v>6197</v>
      </c>
      <c r="AB1199" s="296">
        <v>9.0999999999999998E-2</v>
      </c>
      <c r="AC1199" s="523">
        <f t="shared" si="390"/>
        <v>0</v>
      </c>
      <c r="AD1199" s="499" t="s">
        <v>6198</v>
      </c>
      <c r="AE1199" s="489"/>
      <c r="AF1199" s="489"/>
      <c r="AG1199" s="489"/>
    </row>
    <row r="1200" spans="1:33" s="292" customFormat="1" ht="20.100000000000001" hidden="1" customHeight="1" thickBot="1">
      <c r="A1200" s="290"/>
      <c r="B1200" s="638"/>
      <c r="C1200" s="303"/>
      <c r="D1200" s="303"/>
      <c r="E1200" s="290" t="s">
        <v>2237</v>
      </c>
      <c r="F1200" s="290" t="s">
        <v>2284</v>
      </c>
      <c r="G1200" s="305"/>
      <c r="H1200" s="306" t="s">
        <v>4762</v>
      </c>
      <c r="I1200" s="306" t="s">
        <v>1344</v>
      </c>
      <c r="J1200" s="417" t="s">
        <v>2249</v>
      </c>
      <c r="K1200" s="306" t="s">
        <v>269</v>
      </c>
      <c r="L1200" s="306"/>
      <c r="M1200" s="305"/>
      <c r="N1200" s="305"/>
      <c r="O1200" s="386"/>
      <c r="P1200" s="612">
        <v>100</v>
      </c>
      <c r="Q1200" s="612">
        <f t="shared" si="392"/>
        <v>0</v>
      </c>
      <c r="R1200" s="387">
        <v>0</v>
      </c>
      <c r="S1200" s="616">
        <f t="shared" ref="S1200:S1220" si="393">O1200*R1200</f>
        <v>0</v>
      </c>
      <c r="T1200" s="616">
        <f t="shared" ref="T1200:T1218" si="394">Q1200-S1200</f>
        <v>0</v>
      </c>
      <c r="U1200" s="389" t="e">
        <f t="shared" ref="U1200:U1219" si="395">T1200/Q1200</f>
        <v>#DIV/0!</v>
      </c>
      <c r="V1200" s="299"/>
      <c r="W1200" s="299"/>
      <c r="X1200" s="299"/>
      <c r="Y1200" s="299"/>
      <c r="Z1200" s="299"/>
      <c r="AA1200" s="299" t="s">
        <v>5597</v>
      </c>
      <c r="AB1200" s="296">
        <v>0.24</v>
      </c>
      <c r="AC1200" s="523">
        <f t="shared" si="390"/>
        <v>0</v>
      </c>
      <c r="AD1200" s="499" t="s">
        <v>6199</v>
      </c>
      <c r="AE1200" s="489" t="s">
        <v>1160</v>
      </c>
      <c r="AF1200" s="489" t="s">
        <v>1161</v>
      </c>
      <c r="AG1200" s="489" t="s">
        <v>1162</v>
      </c>
    </row>
    <row r="1201" spans="1:33" s="292" customFormat="1" ht="20.100000000000001" hidden="1" customHeight="1" thickBot="1">
      <c r="A1201" s="290"/>
      <c r="B1201" s="638"/>
      <c r="C1201" s="303"/>
      <c r="D1201" s="303"/>
      <c r="E1201" s="290" t="s">
        <v>2237</v>
      </c>
      <c r="F1201" s="290" t="s">
        <v>2285</v>
      </c>
      <c r="G1201" s="305"/>
      <c r="H1201" s="306" t="s">
        <v>4763</v>
      </c>
      <c r="I1201" s="306" t="s">
        <v>1354</v>
      </c>
      <c r="J1201" s="417" t="s">
        <v>2251</v>
      </c>
      <c r="K1201" s="306" t="s">
        <v>1246</v>
      </c>
      <c r="L1201" s="306"/>
      <c r="M1201" s="305"/>
      <c r="N1201" s="305"/>
      <c r="O1201" s="386"/>
      <c r="P1201" s="612">
        <v>100</v>
      </c>
      <c r="Q1201" s="612">
        <f t="shared" si="392"/>
        <v>0</v>
      </c>
      <c r="R1201" s="387">
        <v>0</v>
      </c>
      <c r="S1201" s="616">
        <f t="shared" si="393"/>
        <v>0</v>
      </c>
      <c r="T1201" s="616">
        <f t="shared" si="394"/>
        <v>0</v>
      </c>
      <c r="U1201" s="389" t="e">
        <f t="shared" si="395"/>
        <v>#DIV/0!</v>
      </c>
      <c r="V1201" s="299"/>
      <c r="W1201" s="299"/>
      <c r="X1201" s="299"/>
      <c r="Y1201" s="299"/>
      <c r="Z1201" s="299"/>
      <c r="AA1201" s="299" t="s">
        <v>5599</v>
      </c>
      <c r="AB1201" s="296">
        <v>0.08</v>
      </c>
      <c r="AC1201" s="523">
        <f t="shared" si="390"/>
        <v>0</v>
      </c>
      <c r="AD1201" s="499" t="s">
        <v>6200</v>
      </c>
      <c r="AE1201" s="489" t="s">
        <v>1247</v>
      </c>
      <c r="AF1201" s="489" t="s">
        <v>1161</v>
      </c>
      <c r="AG1201" s="489" t="s">
        <v>1162</v>
      </c>
    </row>
    <row r="1202" spans="1:33" s="292" customFormat="1" ht="20.100000000000001" hidden="1" customHeight="1" thickBot="1">
      <c r="A1202" s="290"/>
      <c r="B1202" s="638"/>
      <c r="C1202" s="303"/>
      <c r="D1202" s="303"/>
      <c r="E1202" s="290" t="s">
        <v>2237</v>
      </c>
      <c r="F1202" s="290" t="s">
        <v>2286</v>
      </c>
      <c r="G1202" s="305"/>
      <c r="H1202" s="306" t="s">
        <v>4764</v>
      </c>
      <c r="I1202" s="306" t="s">
        <v>1349</v>
      </c>
      <c r="J1202" s="417" t="s">
        <v>2287</v>
      </c>
      <c r="K1202" s="306" t="s">
        <v>1191</v>
      </c>
      <c r="L1202" s="306"/>
      <c r="M1202" s="305"/>
      <c r="N1202" s="305"/>
      <c r="O1202" s="386"/>
      <c r="P1202" s="612">
        <v>100</v>
      </c>
      <c r="Q1202" s="612">
        <f t="shared" si="392"/>
        <v>0</v>
      </c>
      <c r="R1202" s="387">
        <v>0</v>
      </c>
      <c r="S1202" s="616">
        <f t="shared" si="393"/>
        <v>0</v>
      </c>
      <c r="T1202" s="616">
        <f t="shared" si="394"/>
        <v>0</v>
      </c>
      <c r="U1202" s="389" t="e">
        <f t="shared" si="395"/>
        <v>#DIV/0!</v>
      </c>
      <c r="V1202" s="299"/>
      <c r="W1202" s="299"/>
      <c r="X1202" s="299"/>
      <c r="Y1202" s="299"/>
      <c r="Z1202" s="299"/>
      <c r="AA1202" s="299" t="s">
        <v>5599</v>
      </c>
      <c r="AB1202" s="296">
        <v>0.13</v>
      </c>
      <c r="AC1202" s="523">
        <f t="shared" si="390"/>
        <v>0</v>
      </c>
      <c r="AD1202" s="499" t="s">
        <v>6201</v>
      </c>
      <c r="AE1202" s="489" t="s">
        <v>1192</v>
      </c>
      <c r="AF1202" s="489" t="s">
        <v>1161</v>
      </c>
      <c r="AG1202" s="489" t="s">
        <v>1162</v>
      </c>
    </row>
    <row r="1203" spans="1:33" s="292" customFormat="1" ht="20.100000000000001" hidden="1" customHeight="1" thickBot="1">
      <c r="A1203" s="290"/>
      <c r="B1203" s="638"/>
      <c r="C1203" s="303"/>
      <c r="D1203" s="303"/>
      <c r="E1203" s="290" t="s">
        <v>2237</v>
      </c>
      <c r="F1203" s="290" t="s">
        <v>2288</v>
      </c>
      <c r="G1203" s="305"/>
      <c r="H1203" s="306" t="s">
        <v>4765</v>
      </c>
      <c r="I1203" s="306" t="s">
        <v>1359</v>
      </c>
      <c r="J1203" s="417" t="s">
        <v>2289</v>
      </c>
      <c r="K1203" s="306" t="s">
        <v>753</v>
      </c>
      <c r="L1203" s="306"/>
      <c r="M1203" s="305"/>
      <c r="N1203" s="305"/>
      <c r="O1203" s="386"/>
      <c r="P1203" s="612">
        <v>100</v>
      </c>
      <c r="Q1203" s="612">
        <f t="shared" si="392"/>
        <v>0</v>
      </c>
      <c r="R1203" s="387">
        <v>0</v>
      </c>
      <c r="S1203" s="616">
        <f t="shared" si="393"/>
        <v>0</v>
      </c>
      <c r="T1203" s="616">
        <f t="shared" si="394"/>
        <v>0</v>
      </c>
      <c r="U1203" s="389" t="e">
        <f t="shared" si="395"/>
        <v>#DIV/0!</v>
      </c>
      <c r="V1203" s="299"/>
      <c r="W1203" s="299"/>
      <c r="X1203" s="299"/>
      <c r="Y1203" s="299"/>
      <c r="Z1203" s="299"/>
      <c r="AA1203" s="299" t="s">
        <v>5603</v>
      </c>
      <c r="AB1203" s="296">
        <v>0.1</v>
      </c>
      <c r="AC1203" s="523">
        <f t="shared" si="390"/>
        <v>0</v>
      </c>
      <c r="AD1203" s="499" t="s">
        <v>6202</v>
      </c>
      <c r="AE1203" s="489" t="s">
        <v>1237</v>
      </c>
      <c r="AF1203" s="489" t="s">
        <v>1161</v>
      </c>
      <c r="AG1203" s="489" t="s">
        <v>1162</v>
      </c>
    </row>
    <row r="1204" spans="1:33" s="292" customFormat="1" ht="20.100000000000001" hidden="1" customHeight="1" thickBot="1">
      <c r="A1204" s="296"/>
      <c r="B1204" s="631"/>
      <c r="C1204" s="303"/>
      <c r="D1204" s="303"/>
      <c r="E1204" s="290" t="s">
        <v>2290</v>
      </c>
      <c r="F1204" s="290" t="s">
        <v>2291</v>
      </c>
      <c r="G1204" s="305"/>
      <c r="H1204" s="306" t="s">
        <v>4766</v>
      </c>
      <c r="I1204" s="306" t="s">
        <v>1373</v>
      </c>
      <c r="J1204" s="417" t="s">
        <v>2292</v>
      </c>
      <c r="K1204" s="306" t="s">
        <v>269</v>
      </c>
      <c r="L1204" s="306"/>
      <c r="M1204" s="305"/>
      <c r="N1204" s="305"/>
      <c r="O1204" s="386"/>
      <c r="P1204" s="612">
        <v>100</v>
      </c>
      <c r="Q1204" s="612">
        <f t="shared" si="392"/>
        <v>0</v>
      </c>
      <c r="R1204" s="387">
        <v>0</v>
      </c>
      <c r="S1204" s="616">
        <f t="shared" si="393"/>
        <v>0</v>
      </c>
      <c r="T1204" s="616">
        <f t="shared" si="394"/>
        <v>0</v>
      </c>
      <c r="U1204" s="389" t="e">
        <f t="shared" si="395"/>
        <v>#DIV/0!</v>
      </c>
      <c r="V1204" s="299"/>
      <c r="W1204" s="299"/>
      <c r="X1204" s="299"/>
      <c r="Y1204" s="299"/>
      <c r="Z1204" s="299"/>
      <c r="AA1204" s="299" t="s">
        <v>5611</v>
      </c>
      <c r="AB1204" s="296">
        <v>0.23</v>
      </c>
      <c r="AC1204" s="523">
        <f t="shared" si="390"/>
        <v>0</v>
      </c>
      <c r="AD1204" s="499" t="s">
        <v>6198</v>
      </c>
      <c r="AE1204" s="489" t="s">
        <v>1160</v>
      </c>
      <c r="AF1204" s="489" t="s">
        <v>1161</v>
      </c>
      <c r="AG1204" s="489" t="s">
        <v>1162</v>
      </c>
    </row>
    <row r="1205" spans="1:33" s="292" customFormat="1" ht="20.100000000000001" hidden="1" customHeight="1" thickBot="1">
      <c r="A1205" s="296"/>
      <c r="B1205" s="631"/>
      <c r="C1205" s="303"/>
      <c r="D1205" s="303"/>
      <c r="E1205" s="290" t="s">
        <v>2293</v>
      </c>
      <c r="F1205" s="290" t="s">
        <v>2294</v>
      </c>
      <c r="G1205" s="305"/>
      <c r="H1205" s="306" t="s">
        <v>4767</v>
      </c>
      <c r="I1205" s="306" t="s">
        <v>1378</v>
      </c>
      <c r="J1205" s="417" t="s">
        <v>2295</v>
      </c>
      <c r="K1205" s="306" t="s">
        <v>1191</v>
      </c>
      <c r="L1205" s="306"/>
      <c r="M1205" s="305"/>
      <c r="N1205" s="305"/>
      <c r="O1205" s="386"/>
      <c r="P1205" s="612">
        <v>100</v>
      </c>
      <c r="Q1205" s="612">
        <f t="shared" si="392"/>
        <v>0</v>
      </c>
      <c r="R1205" s="387">
        <v>0</v>
      </c>
      <c r="S1205" s="616">
        <f t="shared" si="393"/>
        <v>0</v>
      </c>
      <c r="T1205" s="616">
        <f t="shared" si="394"/>
        <v>0</v>
      </c>
      <c r="U1205" s="389" t="e">
        <f t="shared" si="395"/>
        <v>#DIV/0!</v>
      </c>
      <c r="V1205" s="299"/>
      <c r="W1205" s="299"/>
      <c r="X1205" s="299"/>
      <c r="Y1205" s="299"/>
      <c r="Z1205" s="299"/>
      <c r="AA1205" s="299" t="s">
        <v>5614</v>
      </c>
      <c r="AB1205" s="296">
        <v>0.09</v>
      </c>
      <c r="AC1205" s="523">
        <f t="shared" si="390"/>
        <v>0</v>
      </c>
      <c r="AD1205" s="499" t="s">
        <v>6203</v>
      </c>
      <c r="AE1205" s="489" t="s">
        <v>1192</v>
      </c>
      <c r="AF1205" s="489" t="s">
        <v>1161</v>
      </c>
      <c r="AG1205" s="489" t="s">
        <v>1162</v>
      </c>
    </row>
    <row r="1206" spans="1:33" s="292" customFormat="1" ht="20.100000000000001" hidden="1" customHeight="1" thickBot="1">
      <c r="A1206" s="296"/>
      <c r="B1206" s="631"/>
      <c r="C1206" s="303"/>
      <c r="D1206" s="303"/>
      <c r="E1206" s="290" t="s">
        <v>2290</v>
      </c>
      <c r="F1206" s="290" t="s">
        <v>2296</v>
      </c>
      <c r="G1206" s="305"/>
      <c r="H1206" s="306" t="s">
        <v>4768</v>
      </c>
      <c r="I1206" s="306" t="s">
        <v>1383</v>
      </c>
      <c r="J1206" s="417" t="s">
        <v>2297</v>
      </c>
      <c r="K1206" s="306" t="s">
        <v>753</v>
      </c>
      <c r="L1206" s="306"/>
      <c r="M1206" s="305"/>
      <c r="N1206" s="305"/>
      <c r="O1206" s="386"/>
      <c r="P1206" s="612">
        <v>100</v>
      </c>
      <c r="Q1206" s="612">
        <f t="shared" si="392"/>
        <v>0</v>
      </c>
      <c r="R1206" s="387">
        <v>0</v>
      </c>
      <c r="S1206" s="616">
        <f t="shared" si="393"/>
        <v>0</v>
      </c>
      <c r="T1206" s="616">
        <f t="shared" si="394"/>
        <v>0</v>
      </c>
      <c r="U1206" s="389" t="e">
        <f t="shared" si="395"/>
        <v>#DIV/0!</v>
      </c>
      <c r="V1206" s="299"/>
      <c r="W1206" s="299"/>
      <c r="X1206" s="299"/>
      <c r="Y1206" s="299"/>
      <c r="Z1206" s="299"/>
      <c r="AA1206" s="299" t="s">
        <v>5617</v>
      </c>
      <c r="AB1206" s="296">
        <v>0.16</v>
      </c>
      <c r="AC1206" s="523">
        <f t="shared" si="390"/>
        <v>0</v>
      </c>
      <c r="AD1206" s="499" t="s">
        <v>6203</v>
      </c>
      <c r="AE1206" s="489" t="s">
        <v>1237</v>
      </c>
      <c r="AF1206" s="489" t="s">
        <v>1161</v>
      </c>
      <c r="AG1206" s="489" t="s">
        <v>1162</v>
      </c>
    </row>
    <row r="1207" spans="1:33" s="292" customFormat="1" ht="20.100000000000001" hidden="1" customHeight="1" thickBot="1">
      <c r="A1207" s="290"/>
      <c r="B1207" s="638"/>
      <c r="C1207" s="303"/>
      <c r="D1207" s="303"/>
      <c r="E1207" s="290" t="s">
        <v>2290</v>
      </c>
      <c r="F1207" s="290" t="s">
        <v>2298</v>
      </c>
      <c r="G1207" s="305"/>
      <c r="H1207" s="306" t="s">
        <v>4769</v>
      </c>
      <c r="I1207" s="306"/>
      <c r="J1207" s="417"/>
      <c r="K1207" s="306" t="s">
        <v>558</v>
      </c>
      <c r="L1207" s="306"/>
      <c r="M1207" s="305"/>
      <c r="N1207" s="305"/>
      <c r="O1207" s="386"/>
      <c r="P1207" s="612">
        <v>100</v>
      </c>
      <c r="Q1207" s="612">
        <f t="shared" si="392"/>
        <v>0</v>
      </c>
      <c r="R1207" s="387">
        <v>0</v>
      </c>
      <c r="S1207" s="616">
        <f t="shared" si="393"/>
        <v>0</v>
      </c>
      <c r="T1207" s="616">
        <f t="shared" si="394"/>
        <v>0</v>
      </c>
      <c r="U1207" s="389" t="e">
        <f t="shared" si="395"/>
        <v>#DIV/0!</v>
      </c>
      <c r="V1207" s="299"/>
      <c r="W1207" s="299"/>
      <c r="X1207" s="299"/>
      <c r="Y1207" s="299"/>
      <c r="Z1207" s="299"/>
      <c r="AA1207" s="299" t="s">
        <v>5619</v>
      </c>
      <c r="AB1207" s="296">
        <v>9.9000000000000005E-2</v>
      </c>
      <c r="AC1207" s="523">
        <f t="shared" si="390"/>
        <v>0</v>
      </c>
      <c r="AD1207" s="499" t="s">
        <v>6204</v>
      </c>
      <c r="AE1207" s="489"/>
      <c r="AF1207" s="489"/>
      <c r="AG1207" s="489"/>
    </row>
    <row r="1208" spans="1:33" s="292" customFormat="1" ht="20.100000000000001" hidden="1" customHeight="1" thickBot="1">
      <c r="A1208" s="290"/>
      <c r="B1208" s="638"/>
      <c r="C1208" s="303"/>
      <c r="D1208" s="303"/>
      <c r="E1208" s="290" t="s">
        <v>2290</v>
      </c>
      <c r="F1208" s="290" t="s">
        <v>2299</v>
      </c>
      <c r="G1208" s="305"/>
      <c r="H1208" s="306" t="s">
        <v>4770</v>
      </c>
      <c r="I1208" s="306" t="s">
        <v>1400</v>
      </c>
      <c r="J1208" s="417" t="s">
        <v>2300</v>
      </c>
      <c r="K1208" s="306" t="s">
        <v>1057</v>
      </c>
      <c r="L1208" s="306"/>
      <c r="M1208" s="305"/>
      <c r="N1208" s="305"/>
      <c r="O1208" s="386"/>
      <c r="P1208" s="612">
        <v>100</v>
      </c>
      <c r="Q1208" s="612">
        <f t="shared" si="392"/>
        <v>0</v>
      </c>
      <c r="R1208" s="387">
        <v>0</v>
      </c>
      <c r="S1208" s="616">
        <f t="shared" si="393"/>
        <v>0</v>
      </c>
      <c r="T1208" s="616">
        <f t="shared" si="394"/>
        <v>0</v>
      </c>
      <c r="U1208" s="389" t="e">
        <f t="shared" si="395"/>
        <v>#DIV/0!</v>
      </c>
      <c r="V1208" s="299"/>
      <c r="W1208" s="299"/>
      <c r="X1208" s="299"/>
      <c r="Y1208" s="299"/>
      <c r="Z1208" s="299"/>
      <c r="AA1208" s="299" t="s">
        <v>5623</v>
      </c>
      <c r="AB1208" s="296">
        <v>0.09</v>
      </c>
      <c r="AC1208" s="523">
        <f t="shared" si="390"/>
        <v>0</v>
      </c>
      <c r="AD1208" s="499" t="s">
        <v>4278</v>
      </c>
      <c r="AE1208" s="489" t="s">
        <v>1183</v>
      </c>
      <c r="AF1208" s="489" t="s">
        <v>1161</v>
      </c>
      <c r="AG1208" s="489" t="s">
        <v>1162</v>
      </c>
    </row>
    <row r="1209" spans="1:33" s="292" customFormat="1" ht="20.100000000000001" hidden="1" customHeight="1" thickBot="1">
      <c r="A1209" s="296"/>
      <c r="B1209" s="631"/>
      <c r="C1209" s="303"/>
      <c r="D1209" s="303"/>
      <c r="E1209" s="290" t="s">
        <v>2290</v>
      </c>
      <c r="F1209" s="290" t="s">
        <v>2301</v>
      </c>
      <c r="G1209" s="305"/>
      <c r="H1209" s="306" t="s">
        <v>4771</v>
      </c>
      <c r="I1209" s="306" t="s">
        <v>2302</v>
      </c>
      <c r="J1209" s="417" t="s">
        <v>2303</v>
      </c>
      <c r="K1209" s="306" t="s">
        <v>1429</v>
      </c>
      <c r="L1209" s="306"/>
      <c r="M1209" s="305"/>
      <c r="N1209" s="305"/>
      <c r="O1209" s="386"/>
      <c r="P1209" s="612">
        <v>100</v>
      </c>
      <c r="Q1209" s="612">
        <f t="shared" si="392"/>
        <v>0</v>
      </c>
      <c r="R1209" s="387">
        <v>0</v>
      </c>
      <c r="S1209" s="616">
        <f t="shared" si="393"/>
        <v>0</v>
      </c>
      <c r="T1209" s="616">
        <f t="shared" si="394"/>
        <v>0</v>
      </c>
      <c r="U1209" s="389" t="e">
        <f t="shared" si="395"/>
        <v>#DIV/0!</v>
      </c>
      <c r="V1209" s="299"/>
      <c r="W1209" s="299"/>
      <c r="X1209" s="299"/>
      <c r="Y1209" s="299"/>
      <c r="Z1209" s="299"/>
      <c r="AA1209" s="299" t="s">
        <v>6205</v>
      </c>
      <c r="AB1209" s="296">
        <v>0.04</v>
      </c>
      <c r="AC1209" s="523">
        <f t="shared" si="390"/>
        <v>0</v>
      </c>
      <c r="AD1209" s="499" t="str">
        <f>AD595</f>
        <v>シクロペンタシロキサン　BG　水　パルミチン酸エチルヘキシル　PEG‐10ジメチコン　プロパンジオール　グリセリン　イソノナン酸イソトリデシル　(ベヘン酸/エイコサン二酸)グリセリル　トリ(ベヘン酸/イソステアリン酸/エイコサン二酸)グリセリル　スイカ果実エキス　リンゴ果実エキス　ヒラマメ果実エキス　PCA-Na　乳酸Na　加水分解キャッサバ塊茎エキス　ポリグルタミン酸　(ビニルジメチコン/メチコンシルセスキオキサン)クロスポリマー 　(HDI/トリメチロールヘキシルラクトン)クロスポリマー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トリエトキシシリルエチルポリジメチルシロキシエチルヘキシルジメチコン　シリル化シリカ　イソステアリン酸　硫酸Mg　フェノキシエタノール　(+/-)　酸化亜鉛　酸化鉄　酸化チタン　水酸化Al　アルミナ　マイカ　メチコン　ジメチコン　ハイドロゲンジメチコン</v>
      </c>
      <c r="AE1209" s="489" t="s">
        <v>1430</v>
      </c>
      <c r="AF1209" s="489" t="s">
        <v>1161</v>
      </c>
      <c r="AG1209" s="489" t="s">
        <v>1162</v>
      </c>
    </row>
    <row r="1210" spans="1:33" s="292" customFormat="1" ht="20.100000000000001" hidden="1" customHeight="1" thickBot="1">
      <c r="A1210" s="296"/>
      <c r="B1210" s="631"/>
      <c r="C1210" s="303" t="s">
        <v>1433</v>
      </c>
      <c r="D1210" s="303"/>
      <c r="E1210" s="290" t="s">
        <v>1361</v>
      </c>
      <c r="F1210" s="290" t="s">
        <v>1434</v>
      </c>
      <c r="G1210" s="306" t="s">
        <v>4319</v>
      </c>
      <c r="H1210" s="306" t="s">
        <v>4682</v>
      </c>
      <c r="I1210" s="305" t="s">
        <v>1435</v>
      </c>
      <c r="J1210" s="417" t="s">
        <v>1436</v>
      </c>
      <c r="K1210" s="306" t="s">
        <v>522</v>
      </c>
      <c r="L1210" s="306"/>
      <c r="M1210" s="305"/>
      <c r="N1210" s="305"/>
      <c r="O1210" s="386"/>
      <c r="P1210" s="612">
        <f>P597</f>
        <v>2188</v>
      </c>
      <c r="Q1210" s="612">
        <f>O1210*P1210</f>
        <v>0</v>
      </c>
      <c r="R1210" s="387">
        <v>0</v>
      </c>
      <c r="S1210" s="616">
        <f>O1210*R1210</f>
        <v>0</v>
      </c>
      <c r="T1210" s="616">
        <f>Q1210-S1210</f>
        <v>0</v>
      </c>
      <c r="U1210" s="389" t="e">
        <f>T1210/Q1210</f>
        <v>#DIV/0!</v>
      </c>
      <c r="V1210" s="299"/>
      <c r="W1210" s="299"/>
      <c r="X1210" s="299"/>
      <c r="Y1210" s="299"/>
      <c r="Z1210" s="299"/>
      <c r="AA1210" s="299"/>
      <c r="AB1210" s="531">
        <f>AB597</f>
        <v>0.04</v>
      </c>
      <c r="AC1210" s="385">
        <f t="shared" si="390"/>
        <v>0</v>
      </c>
      <c r="AD1210" s="499" t="str">
        <f>AD597</f>
        <v>タルク　マイカ　シリカ　(ビニルジメチコン/メチコンシルセスキオキサン)クロスポリマー 　ラウロイルリシン　ジカルボエトキシパントテン酸エチル　加水分解キャッサバ塊茎エキス　スイカ果実エキス　リンゴ果実エキス　ヒラマメ果実エキス　PCA-Na　乳酸Na　ミリスチン酸　グリセリン　PG　水　フェノキシエタノール　(＋/－)　酸化チタン　酸化亜鉛　酸化鉄　水酸化Al　合成フルオロフロゴパイト　メチコン　ジメチコン　ハイドロゲンジメチコン</v>
      </c>
      <c r="AE1210" s="844" t="str">
        <f>AE597</f>
        <v>ЕАЭС N RU Д-JP.АБ47.В.08748/20 от 08.09.2020 действует до 07.09.2025</v>
      </c>
      <c r="AF1210" s="844" t="str">
        <f>AF597</f>
        <v>CBS Cosmetics</v>
      </c>
      <c r="AG1210" s="844" t="str">
        <f>AG597</f>
        <v>Shoyaku Kenkyusho Inc</v>
      </c>
    </row>
    <row r="1211" spans="1:33" s="292" customFormat="1" ht="20.100000000000001" hidden="1" customHeight="1" thickBot="1">
      <c r="A1211" s="296"/>
      <c r="B1211" s="631"/>
      <c r="C1211" s="303" t="s">
        <v>3204</v>
      </c>
      <c r="D1211" s="303"/>
      <c r="E1211" s="290" t="s">
        <v>2290</v>
      </c>
      <c r="F1211" s="290" t="s">
        <v>3282</v>
      </c>
      <c r="G1211" s="305"/>
      <c r="H1211" s="306" t="s">
        <v>4773</v>
      </c>
      <c r="I1211" s="306" t="s">
        <v>3244</v>
      </c>
      <c r="J1211" s="417" t="s">
        <v>3245</v>
      </c>
      <c r="K1211" s="306" t="s">
        <v>558</v>
      </c>
      <c r="L1211" s="306"/>
      <c r="M1211" s="305"/>
      <c r="N1211" s="305"/>
      <c r="O1211" s="386"/>
      <c r="P1211" s="612">
        <f>P593</f>
        <v>2438</v>
      </c>
      <c r="Q1211" s="612">
        <f t="shared" si="392"/>
        <v>0</v>
      </c>
      <c r="R1211" s="387">
        <v>0</v>
      </c>
      <c r="S1211" s="616">
        <f t="shared" si="393"/>
        <v>0</v>
      </c>
      <c r="T1211" s="616">
        <f t="shared" si="394"/>
        <v>0</v>
      </c>
      <c r="U1211" s="389" t="e">
        <f t="shared" si="395"/>
        <v>#DIV/0!</v>
      </c>
      <c r="V1211" s="299"/>
      <c r="W1211" s="299"/>
      <c r="X1211" s="299"/>
      <c r="Y1211" s="299"/>
      <c r="Z1211" s="299"/>
      <c r="AA1211" s="299"/>
      <c r="AB1211" s="531">
        <v>0.08</v>
      </c>
      <c r="AC1211" s="523">
        <f t="shared" si="390"/>
        <v>0</v>
      </c>
      <c r="AD1211" s="499"/>
      <c r="AE1211" s="489" t="s">
        <v>3247</v>
      </c>
      <c r="AF1211" s="489"/>
      <c r="AG1211" s="489" t="s">
        <v>3077</v>
      </c>
    </row>
    <row r="1212" spans="1:33" s="292" customFormat="1" ht="20.100000000000001" hidden="1" customHeight="1" thickBot="1">
      <c r="A1212" s="296"/>
      <c r="B1212" s="631"/>
      <c r="C1212" s="303" t="s">
        <v>1422</v>
      </c>
      <c r="D1212" s="303"/>
      <c r="E1212" s="290" t="s">
        <v>2290</v>
      </c>
      <c r="F1212" s="290" t="s">
        <v>3043</v>
      </c>
      <c r="G1212" s="305"/>
      <c r="H1212" s="306" t="s">
        <v>4772</v>
      </c>
      <c r="I1212" s="306"/>
      <c r="J1212" s="417" t="s">
        <v>3042</v>
      </c>
      <c r="K1212" s="306" t="s">
        <v>1423</v>
      </c>
      <c r="L1212" s="306"/>
      <c r="M1212" s="305"/>
      <c r="N1212" s="305"/>
      <c r="O1212" s="386"/>
      <c r="P1212" s="612">
        <v>18452</v>
      </c>
      <c r="Q1212" s="612">
        <f t="shared" si="392"/>
        <v>0</v>
      </c>
      <c r="R1212" s="387">
        <v>0</v>
      </c>
      <c r="S1212" s="616">
        <f t="shared" si="393"/>
        <v>0</v>
      </c>
      <c r="T1212" s="616">
        <f t="shared" si="394"/>
        <v>0</v>
      </c>
      <c r="U1212" s="389" t="e">
        <f t="shared" si="395"/>
        <v>#DIV/0!</v>
      </c>
      <c r="V1212" s="299"/>
      <c r="W1212" s="299"/>
      <c r="X1212" s="299"/>
      <c r="Y1212" s="299"/>
      <c r="Z1212" s="299"/>
      <c r="AA1212" s="299"/>
      <c r="AB1212" s="549">
        <v>0.107</v>
      </c>
      <c r="AC1212" s="547">
        <f t="shared" si="390"/>
        <v>0</v>
      </c>
      <c r="AD1212" s="499"/>
      <c r="AE1212" s="489"/>
      <c r="AF1212" s="489"/>
      <c r="AG1212" s="489"/>
    </row>
    <row r="1213" spans="1:33" s="292" customFormat="1" ht="20.100000000000001" hidden="1" customHeight="1" thickBot="1">
      <c r="A1213" s="290"/>
      <c r="B1213" s="638"/>
      <c r="C1213" s="303"/>
      <c r="D1213" s="303"/>
      <c r="E1213" s="290" t="s">
        <v>2304</v>
      </c>
      <c r="F1213" s="290"/>
      <c r="G1213" s="305"/>
      <c r="H1213" s="306" t="s">
        <v>4774</v>
      </c>
      <c r="I1213" s="306"/>
      <c r="J1213" s="1086" t="s">
        <v>3635</v>
      </c>
      <c r="K1213" s="306" t="s">
        <v>4683</v>
      </c>
      <c r="L1213" s="306"/>
      <c r="M1213" s="305"/>
      <c r="N1213" s="305"/>
      <c r="O1213" s="386"/>
      <c r="P1213" s="612">
        <v>100</v>
      </c>
      <c r="Q1213" s="612">
        <f t="shared" si="392"/>
        <v>0</v>
      </c>
      <c r="R1213" s="387">
        <v>0</v>
      </c>
      <c r="S1213" s="616">
        <f t="shared" si="393"/>
        <v>0</v>
      </c>
      <c r="T1213" s="616">
        <f t="shared" si="394"/>
        <v>0</v>
      </c>
      <c r="U1213" s="389" t="e">
        <f t="shared" si="395"/>
        <v>#DIV/0!</v>
      </c>
      <c r="V1213" s="299"/>
      <c r="W1213" s="299"/>
      <c r="X1213" s="299"/>
      <c r="Y1213" s="299"/>
      <c r="Z1213" s="299"/>
      <c r="AA1213" s="299"/>
      <c r="AB1213" s="385">
        <v>0.82</v>
      </c>
      <c r="AC1213" s="385">
        <f t="shared" si="390"/>
        <v>0</v>
      </c>
      <c r="AD1213" s="499" t="s">
        <v>6206</v>
      </c>
      <c r="AE1213" s="489" t="s">
        <v>3629</v>
      </c>
      <c r="AF1213" s="489"/>
      <c r="AG1213" s="489"/>
    </row>
    <row r="1214" spans="1:33" s="292" customFormat="1" ht="20.100000000000001" hidden="1" customHeight="1" thickBot="1">
      <c r="A1214" s="938"/>
      <c r="B1214" s="938"/>
      <c r="C1214" s="953" t="s">
        <v>6621</v>
      </c>
      <c r="D1214" s="953"/>
      <c r="E1214" s="938" t="s">
        <v>6618</v>
      </c>
      <c r="F1214" s="938" t="s">
        <v>6684</v>
      </c>
      <c r="G1214" s="945"/>
      <c r="H1214" s="954" t="s">
        <v>6619</v>
      </c>
      <c r="I1214" s="954" t="s">
        <v>6768</v>
      </c>
      <c r="J1214" s="954" t="s">
        <v>6769</v>
      </c>
      <c r="K1214" s="954" t="s">
        <v>27</v>
      </c>
      <c r="L1214" s="954"/>
      <c r="M1214" s="945"/>
      <c r="N1214" s="945"/>
      <c r="O1214" s="946"/>
      <c r="P1214" s="957">
        <f>P616</f>
        <v>458</v>
      </c>
      <c r="Q1214" s="520">
        <f>O1214*P1214</f>
        <v>0</v>
      </c>
      <c r="R1214" s="948">
        <v>0</v>
      </c>
      <c r="S1214" s="958">
        <f t="shared" si="393"/>
        <v>0</v>
      </c>
      <c r="T1214" s="958">
        <f t="shared" si="394"/>
        <v>0</v>
      </c>
      <c r="U1214" s="959" t="e">
        <f t="shared" si="395"/>
        <v>#DIV/0!</v>
      </c>
      <c r="V1214" s="949"/>
      <c r="W1214" s="949"/>
      <c r="X1214" s="949"/>
      <c r="Y1214" s="949"/>
      <c r="Z1214" s="949"/>
      <c r="AA1214" s="949"/>
      <c r="AB1214" s="977">
        <v>0.5</v>
      </c>
      <c r="AC1214" s="977">
        <f t="shared" si="390"/>
        <v>0</v>
      </c>
      <c r="AD1214" s="951" t="str">
        <f>AD616</f>
        <v>水、グリセリン、ＢＧ、馬油、プラセンタエキス、ナイアシンアミド、セラミドＮＰ、ヒアルロン酸Ｎａ、加水分解コラーゲン、温泉水、ハトムギ種子エキス、乳酸桿菌／豆乳発酵液、パンテノール、ベタイン、アルギニン、リン脂質、水添レシチン、カプリリルグリコール、エチルヘキシルグリセリン、トリ（カプリル酸／カプリン酸）グリセリル、ヒドロキシエチルウレア、１，２－ヘキサンジオール、ペンチレングリコール、コハク酸ジエトキシエチル、ヒドロキシエチルセルロース、カルボマー、ポリアクリレートクロスポリマー－６、リン酸２Ｎａ、ヒドロキシアセトフェノン、イミノジコハク酸４Ｎａ、クエン酸、ポリソルベート６０、ＰＥＧ－６０水添ヒマシ油、リン酸Ｎａ、フェノキシエタノール、香料</v>
      </c>
      <c r="AE1214" s="489" t="str">
        <f>AE616</f>
        <v>письмо № 530/25 от 25.07.2025 г.</v>
      </c>
      <c r="AF1214" s="489" t="s">
        <v>3435</v>
      </c>
      <c r="AG1214" s="489" t="s">
        <v>6683</v>
      </c>
    </row>
    <row r="1215" spans="1:33" s="292" customFormat="1" ht="20.100000000000001" hidden="1" customHeight="1" thickBot="1">
      <c r="A1215" s="290"/>
      <c r="B1215" s="638"/>
      <c r="C1215" s="303"/>
      <c r="D1215" s="303"/>
      <c r="E1215" s="290" t="s">
        <v>3288</v>
      </c>
      <c r="F1215" s="290" t="s">
        <v>2305</v>
      </c>
      <c r="G1215" s="305"/>
      <c r="H1215" s="306" t="s">
        <v>4687</v>
      </c>
      <c r="I1215" s="306" t="s">
        <v>1489</v>
      </c>
      <c r="J1215" s="417" t="s">
        <v>1490</v>
      </c>
      <c r="K1215" s="306" t="s">
        <v>1491</v>
      </c>
      <c r="L1215" s="306"/>
      <c r="M1215" s="296"/>
      <c r="N1215" s="305"/>
      <c r="O1215" s="386"/>
      <c r="P1215" s="612">
        <v>100</v>
      </c>
      <c r="Q1215" s="612">
        <f t="shared" si="392"/>
        <v>0</v>
      </c>
      <c r="R1215" s="387">
        <v>0</v>
      </c>
      <c r="S1215" s="616">
        <f t="shared" si="393"/>
        <v>0</v>
      </c>
      <c r="T1215" s="616">
        <f t="shared" si="394"/>
        <v>0</v>
      </c>
      <c r="U1215" s="389" t="e">
        <f t="shared" si="395"/>
        <v>#DIV/0!</v>
      </c>
      <c r="V1215" s="299"/>
      <c r="W1215" s="299"/>
      <c r="X1215" s="299"/>
      <c r="Y1215" s="299"/>
      <c r="Z1215" s="299"/>
      <c r="AA1215" s="299"/>
      <c r="AB1215" s="296">
        <v>0.22</v>
      </c>
      <c r="AC1215" s="523">
        <f t="shared" si="390"/>
        <v>0</v>
      </c>
      <c r="AD1215" s="499" t="s">
        <v>1520</v>
      </c>
      <c r="AE1215" s="489" t="s">
        <v>1492</v>
      </c>
      <c r="AF1215" s="489" t="s">
        <v>1468</v>
      </c>
      <c r="AG1215" s="489" t="s">
        <v>1469</v>
      </c>
    </row>
    <row r="1216" spans="1:33" s="292" customFormat="1" ht="20.100000000000001" hidden="1" customHeight="1" thickBot="1">
      <c r="A1216" s="938"/>
      <c r="B1216" s="938"/>
      <c r="C1216" s="953"/>
      <c r="D1216" s="953"/>
      <c r="E1216" s="290" t="s">
        <v>3288</v>
      </c>
      <c r="F1216" s="993" t="s">
        <v>6668</v>
      </c>
      <c r="G1216" s="945"/>
      <c r="H1216" s="954" t="s">
        <v>6537</v>
      </c>
      <c r="I1216" s="954" t="s">
        <v>6537</v>
      </c>
      <c r="J1216" s="955" t="s">
        <v>6767</v>
      </c>
      <c r="K1216" s="954" t="s">
        <v>27</v>
      </c>
      <c r="L1216" s="954"/>
      <c r="M1216" s="956"/>
      <c r="N1216" s="945"/>
      <c r="O1216" s="946"/>
      <c r="P1216" s="957">
        <v>1250</v>
      </c>
      <c r="Q1216" s="957">
        <f t="shared" si="392"/>
        <v>0</v>
      </c>
      <c r="R1216" s="948"/>
      <c r="S1216" s="958"/>
      <c r="T1216" s="958"/>
      <c r="U1216" s="959"/>
      <c r="V1216" s="949"/>
      <c r="W1216" s="949"/>
      <c r="X1216" s="949"/>
      <c r="Y1216" s="949"/>
      <c r="Z1216" s="949"/>
      <c r="AA1216" s="949"/>
      <c r="AB1216" s="956">
        <v>0.51600000000000001</v>
      </c>
      <c r="AC1216" s="950">
        <f t="shared" si="390"/>
        <v>0</v>
      </c>
      <c r="AD1216" s="951" t="s">
        <v>6605</v>
      </c>
      <c r="AE1216" s="1002" t="s">
        <v>3435</v>
      </c>
      <c r="AF1216" s="1001" t="s">
        <v>1461</v>
      </c>
      <c r="AG1216" s="1001" t="s">
        <v>6669</v>
      </c>
    </row>
    <row r="1217" spans="1:33" s="292" customFormat="1" ht="20.100000000000001" hidden="1" customHeight="1" thickBot="1">
      <c r="A1217" s="290"/>
      <c r="B1217" s="638"/>
      <c r="C1217" s="303"/>
      <c r="D1217" s="303"/>
      <c r="E1217" s="290" t="s">
        <v>2306</v>
      </c>
      <c r="F1217" s="290" t="s">
        <v>2307</v>
      </c>
      <c r="G1217" s="305"/>
      <c r="H1217" s="306" t="s">
        <v>4725</v>
      </c>
      <c r="I1217" s="306" t="s">
        <v>1516</v>
      </c>
      <c r="J1217" s="417" t="s">
        <v>1517</v>
      </c>
      <c r="K1217" s="306" t="s">
        <v>3059</v>
      </c>
      <c r="L1217" s="306"/>
      <c r="M1217" s="296"/>
      <c r="N1217" s="305"/>
      <c r="O1217" s="386"/>
      <c r="P1217" s="612">
        <v>1130</v>
      </c>
      <c r="Q1217" s="612">
        <f t="shared" si="392"/>
        <v>0</v>
      </c>
      <c r="R1217" s="387">
        <v>0</v>
      </c>
      <c r="S1217" s="616">
        <f t="shared" si="393"/>
        <v>0</v>
      </c>
      <c r="T1217" s="616">
        <f t="shared" si="394"/>
        <v>0</v>
      </c>
      <c r="U1217" s="389" t="e">
        <f t="shared" si="395"/>
        <v>#DIV/0!</v>
      </c>
      <c r="V1217" s="299"/>
      <c r="W1217" s="299"/>
      <c r="X1217" s="299"/>
      <c r="Y1217" s="299"/>
      <c r="Z1217" s="299"/>
      <c r="AA1217" s="299" t="s">
        <v>1519</v>
      </c>
      <c r="AB1217" s="296">
        <v>2.7E-2</v>
      </c>
      <c r="AC1217" s="523">
        <f t="shared" si="390"/>
        <v>0</v>
      </c>
      <c r="AD1217" s="499" t="str">
        <f>AD628</f>
        <v>別添</v>
      </c>
      <c r="AE1217" s="489" t="s">
        <v>1521</v>
      </c>
      <c r="AF1217" s="489" t="s">
        <v>1522</v>
      </c>
      <c r="AG1217" s="489" t="s">
        <v>1523</v>
      </c>
    </row>
    <row r="1218" spans="1:33" s="292" customFormat="1" ht="20.100000000000001" hidden="1" customHeight="1" thickBot="1">
      <c r="A1218" s="290"/>
      <c r="B1218" s="638"/>
      <c r="C1218" s="303"/>
      <c r="D1218" s="303"/>
      <c r="E1218" s="290" t="s">
        <v>2306</v>
      </c>
      <c r="F1218" s="290" t="s">
        <v>2308</v>
      </c>
      <c r="G1218" s="305"/>
      <c r="H1218" s="306" t="s">
        <v>4726</v>
      </c>
      <c r="I1218" s="306" t="s">
        <v>1526</v>
      </c>
      <c r="J1218" s="417" t="s">
        <v>1527</v>
      </c>
      <c r="K1218" s="306" t="s">
        <v>3059</v>
      </c>
      <c r="L1218" s="306"/>
      <c r="M1218" s="296"/>
      <c r="N1218" s="305"/>
      <c r="O1218" s="386"/>
      <c r="P1218" s="612">
        <v>1130</v>
      </c>
      <c r="Q1218" s="612">
        <f t="shared" si="392"/>
        <v>0</v>
      </c>
      <c r="R1218" s="387">
        <v>0</v>
      </c>
      <c r="S1218" s="616">
        <f t="shared" si="393"/>
        <v>0</v>
      </c>
      <c r="T1218" s="616">
        <f t="shared" si="394"/>
        <v>0</v>
      </c>
      <c r="U1218" s="389" t="e">
        <f t="shared" si="395"/>
        <v>#DIV/0!</v>
      </c>
      <c r="V1218" s="299"/>
      <c r="W1218" s="299"/>
      <c r="X1218" s="299"/>
      <c r="Y1218" s="299"/>
      <c r="Z1218" s="299"/>
      <c r="AA1218" s="299" t="s">
        <v>1519</v>
      </c>
      <c r="AB1218" s="296">
        <v>2.7E-2</v>
      </c>
      <c r="AC1218" s="523">
        <f t="shared" ref="AC1218:AC1239" si="396">ROUND(O1218*AB1218,3)</f>
        <v>0</v>
      </c>
      <c r="AD1218" s="499" t="str">
        <f>AD629</f>
        <v>別添</v>
      </c>
      <c r="AE1218" s="489" t="s">
        <v>1521</v>
      </c>
      <c r="AF1218" s="489" t="s">
        <v>1522</v>
      </c>
      <c r="AG1218" s="489" t="s">
        <v>1523</v>
      </c>
    </row>
    <row r="1219" spans="1:33" s="292" customFormat="1" ht="20.100000000000001" hidden="1" customHeight="1" thickBot="1">
      <c r="A1219" s="290"/>
      <c r="B1219" s="638"/>
      <c r="C1219" s="303"/>
      <c r="D1219" s="303"/>
      <c r="E1219" s="290" t="s">
        <v>2306</v>
      </c>
      <c r="F1219" s="290"/>
      <c r="G1219" s="305"/>
      <c r="H1219" s="306" t="s">
        <v>2309</v>
      </c>
      <c r="I1219" s="306"/>
      <c r="J1219" s="417"/>
      <c r="K1219" s="306" t="s">
        <v>4683</v>
      </c>
      <c r="L1219" s="306"/>
      <c r="M1219" s="296"/>
      <c r="N1219" s="305"/>
      <c r="O1219" s="386"/>
      <c r="P1219" s="612">
        <v>100</v>
      </c>
      <c r="Q1219" s="612">
        <f t="shared" si="392"/>
        <v>0</v>
      </c>
      <c r="R1219" s="387">
        <v>0</v>
      </c>
      <c r="S1219" s="616">
        <f t="shared" si="393"/>
        <v>0</v>
      </c>
      <c r="T1219" s="616">
        <f>Q1219-S1219</f>
        <v>0</v>
      </c>
      <c r="U1219" s="389" t="e">
        <f t="shared" si="395"/>
        <v>#DIV/0!</v>
      </c>
      <c r="V1219" s="299"/>
      <c r="W1219" s="299"/>
      <c r="X1219" s="299"/>
      <c r="Y1219" s="299"/>
      <c r="Z1219" s="299"/>
      <c r="AA1219" s="299" t="s">
        <v>2310</v>
      </c>
      <c r="AB1219" s="296"/>
      <c r="AC1219" s="523">
        <f t="shared" si="396"/>
        <v>0</v>
      </c>
      <c r="AD1219" s="499" t="s">
        <v>2311</v>
      </c>
      <c r="AE1219" s="489"/>
      <c r="AF1219" s="489"/>
      <c r="AG1219" s="489"/>
    </row>
    <row r="1220" spans="1:33" s="292" customFormat="1" ht="20.100000000000001" hidden="1" customHeight="1" thickBot="1">
      <c r="A1220" s="290"/>
      <c r="B1220" s="638"/>
      <c r="C1220" s="303"/>
      <c r="D1220" s="303"/>
      <c r="E1220" s="290" t="s">
        <v>2312</v>
      </c>
      <c r="F1220" s="290" t="s">
        <v>2313</v>
      </c>
      <c r="G1220" s="305" t="s">
        <v>5657</v>
      </c>
      <c r="H1220" s="306" t="s">
        <v>6207</v>
      </c>
      <c r="I1220" s="306"/>
      <c r="J1220" s="417" t="s">
        <v>6208</v>
      </c>
      <c r="K1220" s="306" t="s">
        <v>243</v>
      </c>
      <c r="L1220" s="306"/>
      <c r="M1220" s="296"/>
      <c r="N1220" s="305"/>
      <c r="O1220" s="386"/>
      <c r="P1220" s="612">
        <f>P630</f>
        <v>4390</v>
      </c>
      <c r="Q1220" s="612">
        <f t="shared" si="392"/>
        <v>0</v>
      </c>
      <c r="R1220" s="387">
        <v>0</v>
      </c>
      <c r="S1220" s="616">
        <f t="shared" si="393"/>
        <v>0</v>
      </c>
      <c r="T1220" s="616">
        <f>Q1220-S1220</f>
        <v>0</v>
      </c>
      <c r="U1220" s="389" t="e">
        <f>T1220/Q1220</f>
        <v>#DIV/0!</v>
      </c>
      <c r="V1220" s="299"/>
      <c r="W1220" s="299"/>
      <c r="X1220" s="299"/>
      <c r="Y1220" s="299"/>
      <c r="Z1220" s="299"/>
      <c r="AA1220" s="299" t="s">
        <v>2314</v>
      </c>
      <c r="AB1220" s="385">
        <f>AB630</f>
        <v>0.125</v>
      </c>
      <c r="AC1220" s="523">
        <f t="shared" si="396"/>
        <v>0</v>
      </c>
      <c r="AD1220" s="499" t="str">
        <f>AD630</f>
        <v>水
BG
グリセリン
ペンチレングリコール
アルギン酸Na
ホホバ種子油
セルロースガム
炭酸水素Na
アルガニアスピノサカルス培養エキス
ヒアルロン酸Na
水溶性コラーゲン
コメヌカスフィンゴ糖脂質
プラセンタエキス
パルミチン酸レチノール 
水添レシチン
リゾレシチン
水酸化Na
クエン酸
コーン油
イソマルト
レシチン
炭酸Ca
フェノキシエタノール
ＥＤＴＡ－３Ｎａ</v>
      </c>
      <c r="AE1220" s="489" t="s">
        <v>1534</v>
      </c>
      <c r="AF1220" s="489" t="s">
        <v>1535</v>
      </c>
      <c r="AG1220" s="489" t="s">
        <v>1536</v>
      </c>
    </row>
    <row r="1221" spans="1:33" s="292" customFormat="1" ht="20.100000000000001" hidden="1" customHeight="1" thickBot="1">
      <c r="A1221" s="290"/>
      <c r="B1221" s="638"/>
      <c r="C1221" s="303"/>
      <c r="D1221" s="303"/>
      <c r="E1221" s="290" t="s">
        <v>2312</v>
      </c>
      <c r="F1221" s="290" t="s">
        <v>2315</v>
      </c>
      <c r="G1221" s="305"/>
      <c r="H1221" s="613" t="s">
        <v>6209</v>
      </c>
      <c r="I1221" s="306" t="s">
        <v>1539</v>
      </c>
      <c r="J1221" s="417" t="s">
        <v>1540</v>
      </c>
      <c r="K1221" s="306" t="s">
        <v>2316</v>
      </c>
      <c r="L1221" s="306"/>
      <c r="M1221" s="296"/>
      <c r="N1221" s="305"/>
      <c r="O1221" s="386">
        <v>2</v>
      </c>
      <c r="P1221" s="612">
        <f>P632</f>
        <v>732</v>
      </c>
      <c r="Q1221" s="612">
        <f t="shared" ref="Q1221:Q1228" si="397">O1221*P1221</f>
        <v>1464</v>
      </c>
      <c r="R1221" s="387">
        <v>0</v>
      </c>
      <c r="S1221" s="616">
        <f t="shared" ref="S1221:S1228" si="398">O1221*R1221</f>
        <v>0</v>
      </c>
      <c r="T1221" s="616">
        <f t="shared" ref="T1221:T1284" si="399">Q1221-S1221</f>
        <v>1464</v>
      </c>
      <c r="U1221" s="389">
        <f t="shared" ref="U1221:U1228" si="400">T1221/Q1221</f>
        <v>1</v>
      </c>
      <c r="V1221" s="299"/>
      <c r="W1221" s="299"/>
      <c r="X1221" s="299"/>
      <c r="Y1221" s="299"/>
      <c r="Z1221" s="299"/>
      <c r="AA1221" s="299"/>
      <c r="AB1221" s="548">
        <v>0.52</v>
      </c>
      <c r="AC1221" s="547">
        <f t="shared" si="396"/>
        <v>1.04</v>
      </c>
      <c r="AD1221" s="499" t="s">
        <v>6210</v>
      </c>
      <c r="AE1221" s="489" t="s">
        <v>1542</v>
      </c>
      <c r="AF1221" s="489"/>
      <c r="AG1221" s="489" t="s">
        <v>1543</v>
      </c>
    </row>
    <row r="1222" spans="1:33" s="292" customFormat="1" ht="20.100000000000001" hidden="1" customHeight="1" thickBot="1">
      <c r="A1222" s="290"/>
      <c r="B1222" s="638"/>
      <c r="C1222" s="303"/>
      <c r="D1222" s="303"/>
      <c r="E1222" s="290" t="s">
        <v>2312</v>
      </c>
      <c r="F1222" s="290" t="s">
        <v>2317</v>
      </c>
      <c r="G1222" s="305"/>
      <c r="H1222" s="306" t="s">
        <v>6211</v>
      </c>
      <c r="I1222" s="306" t="s">
        <v>1545</v>
      </c>
      <c r="J1222" s="417" t="s">
        <v>1546</v>
      </c>
      <c r="K1222" s="306" t="s">
        <v>2316</v>
      </c>
      <c r="L1222" s="306"/>
      <c r="M1222" s="296"/>
      <c r="N1222" s="305"/>
      <c r="O1222" s="386">
        <v>2</v>
      </c>
      <c r="P1222" s="612">
        <f>P633</f>
        <v>732</v>
      </c>
      <c r="Q1222" s="612">
        <f t="shared" si="397"/>
        <v>1464</v>
      </c>
      <c r="R1222" s="387">
        <v>0</v>
      </c>
      <c r="S1222" s="616">
        <v>0</v>
      </c>
      <c r="T1222" s="616">
        <f t="shared" si="399"/>
        <v>1464</v>
      </c>
      <c r="U1222" s="389">
        <f t="shared" si="400"/>
        <v>1</v>
      </c>
      <c r="V1222" s="299"/>
      <c r="W1222" s="299"/>
      <c r="X1222" s="299"/>
      <c r="Y1222" s="299"/>
      <c r="Z1222" s="299"/>
      <c r="AA1222" s="299"/>
      <c r="AB1222" s="548">
        <v>0.52</v>
      </c>
      <c r="AC1222" s="547">
        <f t="shared" si="396"/>
        <v>1.04</v>
      </c>
      <c r="AD1222" s="499" t="s">
        <v>6210</v>
      </c>
      <c r="AE1222" s="489" t="s">
        <v>1542</v>
      </c>
      <c r="AF1222" s="489" t="s">
        <v>1537</v>
      </c>
      <c r="AG1222" s="489" t="s">
        <v>1543</v>
      </c>
    </row>
    <row r="1223" spans="1:33" s="292" customFormat="1" ht="20.100000000000001" hidden="1" customHeight="1" thickBot="1">
      <c r="A1223" s="290"/>
      <c r="B1223" s="638"/>
      <c r="C1223" s="303"/>
      <c r="D1223" s="303"/>
      <c r="E1223" s="290" t="s">
        <v>2312</v>
      </c>
      <c r="F1223" s="290" t="s">
        <v>2318</v>
      </c>
      <c r="G1223" s="305"/>
      <c r="H1223" s="306" t="s">
        <v>6212</v>
      </c>
      <c r="I1223" s="306" t="s">
        <v>1548</v>
      </c>
      <c r="J1223" s="417" t="s">
        <v>1549</v>
      </c>
      <c r="K1223" s="306" t="s">
        <v>2316</v>
      </c>
      <c r="L1223" s="306"/>
      <c r="M1223" s="296"/>
      <c r="N1223" s="305"/>
      <c r="O1223" s="386">
        <v>2</v>
      </c>
      <c r="P1223" s="612">
        <v>100</v>
      </c>
      <c r="Q1223" s="612">
        <f t="shared" si="397"/>
        <v>200</v>
      </c>
      <c r="R1223" s="387">
        <v>0</v>
      </c>
      <c r="S1223" s="616">
        <f t="shared" si="398"/>
        <v>0</v>
      </c>
      <c r="T1223" s="616">
        <f t="shared" si="399"/>
        <v>200</v>
      </c>
      <c r="U1223" s="389">
        <f t="shared" si="400"/>
        <v>1</v>
      </c>
      <c r="V1223" s="299"/>
      <c r="W1223" s="299"/>
      <c r="X1223" s="299"/>
      <c r="Y1223" s="299"/>
      <c r="Z1223" s="299"/>
      <c r="AA1223" s="299"/>
      <c r="AB1223" s="548">
        <v>0.52</v>
      </c>
      <c r="AC1223" s="547">
        <f t="shared" si="396"/>
        <v>1.04</v>
      </c>
      <c r="AD1223" s="499" t="s">
        <v>6210</v>
      </c>
      <c r="AE1223" s="489" t="s">
        <v>1542</v>
      </c>
      <c r="AF1223" s="489"/>
      <c r="AG1223" s="489" t="s">
        <v>1543</v>
      </c>
    </row>
    <row r="1224" spans="1:33" s="292" customFormat="1" ht="20.100000000000001" hidden="1" customHeight="1" thickBot="1">
      <c r="A1224" s="296"/>
      <c r="B1224" s="631"/>
      <c r="C1224" s="303"/>
      <c r="D1224" s="303"/>
      <c r="E1224" s="290" t="s">
        <v>2312</v>
      </c>
      <c r="F1224" s="290" t="s">
        <v>2319</v>
      </c>
      <c r="G1224" s="305"/>
      <c r="H1224" s="306" t="s">
        <v>6213</v>
      </c>
      <c r="I1224" s="306" t="s">
        <v>1551</v>
      </c>
      <c r="J1224" s="417" t="s">
        <v>1552</v>
      </c>
      <c r="K1224" s="306" t="s">
        <v>2316</v>
      </c>
      <c r="L1224" s="306"/>
      <c r="M1224" s="296"/>
      <c r="N1224" s="305"/>
      <c r="O1224" s="386">
        <v>2</v>
      </c>
      <c r="P1224" s="612">
        <v>100</v>
      </c>
      <c r="Q1224" s="612">
        <f t="shared" si="397"/>
        <v>200</v>
      </c>
      <c r="R1224" s="387">
        <v>0</v>
      </c>
      <c r="S1224" s="616">
        <f t="shared" si="398"/>
        <v>0</v>
      </c>
      <c r="T1224" s="616">
        <f t="shared" si="399"/>
        <v>200</v>
      </c>
      <c r="U1224" s="389">
        <f t="shared" si="400"/>
        <v>1</v>
      </c>
      <c r="V1224" s="299"/>
      <c r="W1224" s="299"/>
      <c r="X1224" s="299"/>
      <c r="Y1224" s="299"/>
      <c r="Z1224" s="299"/>
      <c r="AA1224" s="299"/>
      <c r="AB1224" s="548">
        <v>0.5</v>
      </c>
      <c r="AC1224" s="523">
        <f t="shared" si="396"/>
        <v>1</v>
      </c>
      <c r="AD1224" s="499" t="s">
        <v>6210</v>
      </c>
      <c r="AE1224" s="489" t="s">
        <v>1542</v>
      </c>
      <c r="AF1224" s="489"/>
      <c r="AG1224" s="489" t="s">
        <v>1543</v>
      </c>
    </row>
    <row r="1225" spans="1:33" s="292" customFormat="1" ht="20.100000000000001" hidden="1" customHeight="1" thickBot="1">
      <c r="A1225" s="296"/>
      <c r="B1225" s="631"/>
      <c r="C1225" s="303"/>
      <c r="D1225" s="303"/>
      <c r="E1225" s="290" t="s">
        <v>2312</v>
      </c>
      <c r="F1225" s="290" t="s">
        <v>2320</v>
      </c>
      <c r="G1225" s="305"/>
      <c r="H1225" s="306" t="s">
        <v>6214</v>
      </c>
      <c r="I1225" s="306" t="s">
        <v>1554</v>
      </c>
      <c r="J1225" s="417" t="s">
        <v>1555</v>
      </c>
      <c r="K1225" s="306" t="s">
        <v>2316</v>
      </c>
      <c r="L1225" s="306"/>
      <c r="M1225" s="296"/>
      <c r="N1225" s="305"/>
      <c r="O1225" s="386">
        <v>2</v>
      </c>
      <c r="P1225" s="612">
        <f>P636</f>
        <v>732</v>
      </c>
      <c r="Q1225" s="612">
        <f t="shared" si="397"/>
        <v>1464</v>
      </c>
      <c r="R1225" s="387">
        <v>0</v>
      </c>
      <c r="S1225" s="616">
        <f t="shared" si="398"/>
        <v>0</v>
      </c>
      <c r="T1225" s="616">
        <f t="shared" si="399"/>
        <v>1464</v>
      </c>
      <c r="U1225" s="389">
        <f t="shared" si="400"/>
        <v>1</v>
      </c>
      <c r="V1225" s="299"/>
      <c r="W1225" s="299"/>
      <c r="X1225" s="299"/>
      <c r="Y1225" s="299"/>
      <c r="Z1225" s="299"/>
      <c r="AA1225" s="299"/>
      <c r="AB1225" s="548">
        <v>0.5</v>
      </c>
      <c r="AC1225" s="523">
        <f t="shared" si="396"/>
        <v>1</v>
      </c>
      <c r="AD1225" s="499" t="s">
        <v>6210</v>
      </c>
      <c r="AE1225" s="489" t="s">
        <v>1542</v>
      </c>
      <c r="AF1225" s="489"/>
      <c r="AG1225" s="489" t="s">
        <v>1543</v>
      </c>
    </row>
    <row r="1226" spans="1:33" s="292" customFormat="1" ht="20.100000000000001" hidden="1" customHeight="1" thickBot="1">
      <c r="A1226" s="290"/>
      <c r="B1226" s="638"/>
      <c r="C1226" s="303"/>
      <c r="D1226" s="303"/>
      <c r="E1226" s="290" t="s">
        <v>2312</v>
      </c>
      <c r="F1226" s="290" t="s">
        <v>2321</v>
      </c>
      <c r="G1226" s="305"/>
      <c r="H1226" s="306" t="s">
        <v>6215</v>
      </c>
      <c r="I1226" s="306" t="s">
        <v>1557</v>
      </c>
      <c r="J1226" s="417" t="s">
        <v>1558</v>
      </c>
      <c r="K1226" s="306" t="s">
        <v>2316</v>
      </c>
      <c r="L1226" s="306"/>
      <c r="M1226" s="296"/>
      <c r="N1226" s="305"/>
      <c r="O1226" s="386">
        <v>2</v>
      </c>
      <c r="P1226" s="612">
        <f>P637</f>
        <v>732</v>
      </c>
      <c r="Q1226" s="612">
        <f t="shared" si="397"/>
        <v>1464</v>
      </c>
      <c r="R1226" s="387">
        <v>0</v>
      </c>
      <c r="S1226" s="616">
        <v>0</v>
      </c>
      <c r="T1226" s="616">
        <f t="shared" si="399"/>
        <v>1464</v>
      </c>
      <c r="U1226" s="389">
        <f t="shared" si="400"/>
        <v>1</v>
      </c>
      <c r="V1226" s="299"/>
      <c r="W1226" s="299"/>
      <c r="X1226" s="299"/>
      <c r="Y1226" s="299"/>
      <c r="Z1226" s="299"/>
      <c r="AA1226" s="299"/>
      <c r="AB1226" s="548">
        <v>0.52</v>
      </c>
      <c r="AC1226" s="547">
        <f t="shared" si="396"/>
        <v>1.04</v>
      </c>
      <c r="AD1226" s="499" t="s">
        <v>6210</v>
      </c>
      <c r="AE1226" s="489" t="s">
        <v>1542</v>
      </c>
      <c r="AF1226" s="489" t="s">
        <v>1537</v>
      </c>
      <c r="AG1226" s="489" t="s">
        <v>1543</v>
      </c>
    </row>
    <row r="1227" spans="1:33" s="292" customFormat="1" ht="20.100000000000001" hidden="1" customHeight="1" thickBot="1">
      <c r="A1227" s="296"/>
      <c r="B1227" s="631"/>
      <c r="C1227" s="303"/>
      <c r="D1227" s="303"/>
      <c r="E1227" s="290" t="s">
        <v>2312</v>
      </c>
      <c r="F1227" s="290" t="s">
        <v>2322</v>
      </c>
      <c r="G1227" s="305"/>
      <c r="H1227" s="613" t="s">
        <v>6216</v>
      </c>
      <c r="I1227" s="306" t="s">
        <v>1560</v>
      </c>
      <c r="J1227" s="417" t="s">
        <v>1561</v>
      </c>
      <c r="K1227" s="306" t="s">
        <v>2316</v>
      </c>
      <c r="L1227" s="306"/>
      <c r="M1227" s="296"/>
      <c r="N1227" s="305"/>
      <c r="O1227" s="386">
        <v>2</v>
      </c>
      <c r="P1227" s="612">
        <f>P638</f>
        <v>732</v>
      </c>
      <c r="Q1227" s="612">
        <f t="shared" si="397"/>
        <v>1464</v>
      </c>
      <c r="R1227" s="387">
        <v>0</v>
      </c>
      <c r="S1227" s="616">
        <f t="shared" si="398"/>
        <v>0</v>
      </c>
      <c r="T1227" s="616">
        <f t="shared" si="399"/>
        <v>1464</v>
      </c>
      <c r="U1227" s="389">
        <f t="shared" si="400"/>
        <v>1</v>
      </c>
      <c r="V1227" s="299"/>
      <c r="W1227" s="299"/>
      <c r="X1227" s="299"/>
      <c r="Y1227" s="299"/>
      <c r="Z1227" s="299"/>
      <c r="AA1227" s="299"/>
      <c r="AB1227" s="548">
        <v>0.5</v>
      </c>
      <c r="AC1227" s="523">
        <f t="shared" si="396"/>
        <v>1</v>
      </c>
      <c r="AD1227" s="499" t="s">
        <v>6210</v>
      </c>
      <c r="AE1227" s="489" t="s">
        <v>1542</v>
      </c>
      <c r="AF1227" s="489"/>
      <c r="AG1227" s="489" t="s">
        <v>1543</v>
      </c>
    </row>
    <row r="1228" spans="1:33" s="292" customFormat="1" ht="20.100000000000001" hidden="1" customHeight="1" thickBot="1">
      <c r="A1228" s="290"/>
      <c r="B1228" s="638"/>
      <c r="C1228" s="303"/>
      <c r="D1228" s="303"/>
      <c r="E1228" s="290" t="s">
        <v>2312</v>
      </c>
      <c r="F1228" s="290" t="s">
        <v>2323</v>
      </c>
      <c r="G1228" s="305"/>
      <c r="H1228" s="306" t="s">
        <v>6217</v>
      </c>
      <c r="I1228" s="306" t="s">
        <v>1563</v>
      </c>
      <c r="J1228" s="417" t="s">
        <v>1564</v>
      </c>
      <c r="K1228" s="306" t="s">
        <v>2316</v>
      </c>
      <c r="L1228" s="306"/>
      <c r="M1228" s="296"/>
      <c r="N1228" s="305"/>
      <c r="O1228" s="386">
        <v>2</v>
      </c>
      <c r="P1228" s="612">
        <v>100</v>
      </c>
      <c r="Q1228" s="612">
        <f t="shared" si="397"/>
        <v>200</v>
      </c>
      <c r="R1228" s="387">
        <v>0</v>
      </c>
      <c r="S1228" s="616">
        <f t="shared" si="398"/>
        <v>0</v>
      </c>
      <c r="T1228" s="616">
        <f t="shared" si="399"/>
        <v>200</v>
      </c>
      <c r="U1228" s="389">
        <f t="shared" si="400"/>
        <v>1</v>
      </c>
      <c r="V1228" s="299"/>
      <c r="W1228" s="299"/>
      <c r="X1228" s="299"/>
      <c r="Y1228" s="299"/>
      <c r="Z1228" s="299"/>
      <c r="AA1228" s="299"/>
      <c r="AB1228" s="548">
        <v>0.52</v>
      </c>
      <c r="AC1228" s="547">
        <f t="shared" si="396"/>
        <v>1.04</v>
      </c>
      <c r="AD1228" s="499" t="s">
        <v>6210</v>
      </c>
      <c r="AE1228" s="489" t="s">
        <v>1542</v>
      </c>
      <c r="AF1228" s="489"/>
      <c r="AG1228" s="489" t="s">
        <v>1543</v>
      </c>
    </row>
    <row r="1229" spans="1:33" s="292" customFormat="1" ht="20.100000000000001" hidden="1" customHeight="1" thickBot="1">
      <c r="A1229" s="302"/>
      <c r="B1229" s="853"/>
      <c r="C1229" s="303" t="s">
        <v>3966</v>
      </c>
      <c r="D1229" s="303"/>
      <c r="E1229" s="290" t="s">
        <v>2324</v>
      </c>
      <c r="F1229" s="290" t="s">
        <v>2325</v>
      </c>
      <c r="G1229" s="305"/>
      <c r="H1229" s="930" t="s">
        <v>6585</v>
      </c>
      <c r="I1229" s="306" t="s">
        <v>1568</v>
      </c>
      <c r="J1229" s="417" t="s">
        <v>2326</v>
      </c>
      <c r="K1229" s="306" t="s">
        <v>1570</v>
      </c>
      <c r="L1229" s="306"/>
      <c r="M1229" s="296"/>
      <c r="N1229" s="305"/>
      <c r="O1229" s="386">
        <v>3</v>
      </c>
      <c r="P1229" s="612">
        <f>P640</f>
        <v>2406</v>
      </c>
      <c r="Q1229" s="612">
        <f t="shared" ref="Q1229:Q1253" si="401">O1229*P1229</f>
        <v>7218</v>
      </c>
      <c r="R1229" s="387">
        <v>0</v>
      </c>
      <c r="S1229" s="616">
        <f t="shared" ref="S1229:S1239" si="402">O1229*R1229</f>
        <v>0</v>
      </c>
      <c r="T1229" s="616">
        <f t="shared" si="399"/>
        <v>7218</v>
      </c>
      <c r="U1229" s="389">
        <f t="shared" ref="U1229:U1240" si="403">T1229/Q1229</f>
        <v>1</v>
      </c>
      <c r="V1229" s="299"/>
      <c r="W1229" s="299"/>
      <c r="X1229" s="299"/>
      <c r="Y1229" s="299"/>
      <c r="Z1229" s="299"/>
      <c r="AA1229" s="299" t="s">
        <v>2327</v>
      </c>
      <c r="AB1229" s="385">
        <f>AB640</f>
        <v>0.23699999999999999</v>
      </c>
      <c r="AC1229" s="385">
        <f t="shared" si="396"/>
        <v>0.71099999999999997</v>
      </c>
      <c r="AD1229" s="499" t="s">
        <v>1520</v>
      </c>
      <c r="AE1229" s="489" t="s">
        <v>1572</v>
      </c>
      <c r="AF1229" s="489" t="s">
        <v>1573</v>
      </c>
      <c r="AG1229" s="489" t="s">
        <v>1574</v>
      </c>
    </row>
    <row r="1230" spans="1:33" s="292" customFormat="1" ht="20.100000000000001" hidden="1" customHeight="1" thickBot="1">
      <c r="A1230" s="709"/>
      <c r="B1230" s="853"/>
      <c r="C1230" s="303" t="s">
        <v>3967</v>
      </c>
      <c r="D1230" s="303"/>
      <c r="E1230" s="290" t="s">
        <v>2324</v>
      </c>
      <c r="F1230" s="290" t="s">
        <v>2328</v>
      </c>
      <c r="G1230" s="305"/>
      <c r="H1230" s="306" t="s">
        <v>6218</v>
      </c>
      <c r="I1230" s="306" t="s">
        <v>1596</v>
      </c>
      <c r="J1230" s="417" t="s">
        <v>2329</v>
      </c>
      <c r="K1230" s="306" t="s">
        <v>63</v>
      </c>
      <c r="L1230" s="306"/>
      <c r="M1230" s="296"/>
      <c r="N1230" s="305"/>
      <c r="O1230" s="386">
        <v>3</v>
      </c>
      <c r="P1230" s="612">
        <f>P644</f>
        <v>4375</v>
      </c>
      <c r="Q1230" s="612">
        <f t="shared" si="401"/>
        <v>13125</v>
      </c>
      <c r="R1230" s="387">
        <v>0</v>
      </c>
      <c r="S1230" s="616">
        <f t="shared" si="402"/>
        <v>0</v>
      </c>
      <c r="T1230" s="616">
        <f t="shared" si="399"/>
        <v>13125</v>
      </c>
      <c r="U1230" s="389">
        <f t="shared" si="403"/>
        <v>1</v>
      </c>
      <c r="V1230" s="299"/>
      <c r="W1230" s="299"/>
      <c r="X1230" s="299"/>
      <c r="Y1230" s="299"/>
      <c r="Z1230" s="299"/>
      <c r="AA1230" s="299" t="s">
        <v>2330</v>
      </c>
      <c r="AB1230" s="385">
        <f>AB644</f>
        <v>9.8000000000000004E-2</v>
      </c>
      <c r="AC1230" s="385">
        <f t="shared" si="396"/>
        <v>0.29399999999999998</v>
      </c>
      <c r="AD1230" s="499" t="s">
        <v>1520</v>
      </c>
      <c r="AE1230" s="489" t="s">
        <v>2331</v>
      </c>
      <c r="AF1230" s="489" t="s">
        <v>1593</v>
      </c>
      <c r="AG1230" s="489" t="s">
        <v>1574</v>
      </c>
    </row>
    <row r="1231" spans="1:33" s="292" customFormat="1" ht="20.100000000000001" hidden="1" customHeight="1" thickBot="1">
      <c r="A1231" s="290"/>
      <c r="B1231" s="638"/>
      <c r="C1231" s="303" t="s">
        <v>3968</v>
      </c>
      <c r="D1231" s="303"/>
      <c r="E1231" s="290" t="s">
        <v>2324</v>
      </c>
      <c r="F1231" s="302" t="s">
        <v>2332</v>
      </c>
      <c r="G1231" s="305"/>
      <c r="H1231" s="306" t="s">
        <v>6219</v>
      </c>
      <c r="I1231" s="306" t="s">
        <v>1583</v>
      </c>
      <c r="J1231" s="417" t="s">
        <v>2333</v>
      </c>
      <c r="K1231" s="306" t="s">
        <v>926</v>
      </c>
      <c r="L1231" s="306"/>
      <c r="M1231" s="296"/>
      <c r="N1231" s="305"/>
      <c r="O1231" s="386"/>
      <c r="P1231" s="612">
        <f>P642</f>
        <v>4375</v>
      </c>
      <c r="Q1231" s="612">
        <f t="shared" si="401"/>
        <v>0</v>
      </c>
      <c r="R1231" s="387">
        <v>0</v>
      </c>
      <c r="S1231" s="616">
        <f t="shared" si="402"/>
        <v>0</v>
      </c>
      <c r="T1231" s="616">
        <f t="shared" si="399"/>
        <v>0</v>
      </c>
      <c r="U1231" s="389" t="e">
        <f t="shared" si="403"/>
        <v>#DIV/0!</v>
      </c>
      <c r="V1231" s="299"/>
      <c r="W1231" s="299"/>
      <c r="X1231" s="299"/>
      <c r="Y1231" s="299"/>
      <c r="Z1231" s="299"/>
      <c r="AA1231" s="299" t="s">
        <v>2334</v>
      </c>
      <c r="AB1231" s="385">
        <f>AB642</f>
        <v>0.18</v>
      </c>
      <c r="AC1231" s="523">
        <f t="shared" si="396"/>
        <v>0</v>
      </c>
      <c r="AD1231" s="499" t="s">
        <v>1520</v>
      </c>
      <c r="AE1231" s="489" t="s">
        <v>1586</v>
      </c>
      <c r="AF1231" s="489" t="s">
        <v>1573</v>
      </c>
      <c r="AG1231" s="489" t="s">
        <v>1574</v>
      </c>
    </row>
    <row r="1232" spans="1:33" s="292" customFormat="1" ht="20.100000000000001" hidden="1" customHeight="1" thickBot="1">
      <c r="A1232" s="290"/>
      <c r="B1232" s="638"/>
      <c r="C1232" s="303" t="s">
        <v>3969</v>
      </c>
      <c r="D1232" s="303"/>
      <c r="E1232" s="290" t="s">
        <v>2324</v>
      </c>
      <c r="F1232" s="302" t="s">
        <v>2335</v>
      </c>
      <c r="G1232" s="305"/>
      <c r="H1232" s="306" t="s">
        <v>6220</v>
      </c>
      <c r="I1232" s="306" t="s">
        <v>1589</v>
      </c>
      <c r="J1232" s="417" t="s">
        <v>2336</v>
      </c>
      <c r="K1232" s="306" t="s">
        <v>162</v>
      </c>
      <c r="L1232" s="306"/>
      <c r="M1232" s="296"/>
      <c r="N1232" s="305"/>
      <c r="O1232" s="386">
        <v>3</v>
      </c>
      <c r="P1232" s="612">
        <f>P643</f>
        <v>5468</v>
      </c>
      <c r="Q1232" s="612">
        <f t="shared" si="401"/>
        <v>16404</v>
      </c>
      <c r="R1232" s="387">
        <v>0</v>
      </c>
      <c r="S1232" s="616">
        <f t="shared" si="402"/>
        <v>0</v>
      </c>
      <c r="T1232" s="616">
        <f t="shared" si="399"/>
        <v>16404</v>
      </c>
      <c r="U1232" s="389">
        <f t="shared" si="403"/>
        <v>1</v>
      </c>
      <c r="V1232" s="299"/>
      <c r="W1232" s="299"/>
      <c r="X1232" s="299"/>
      <c r="Y1232" s="299"/>
      <c r="Z1232" s="299"/>
      <c r="AA1232" s="299" t="s">
        <v>2337</v>
      </c>
      <c r="AB1232" s="385">
        <f>AB643</f>
        <v>0.11799999999999999</v>
      </c>
      <c r="AC1232" s="523">
        <f t="shared" si="396"/>
        <v>0.35399999999999998</v>
      </c>
      <c r="AD1232" s="499" t="s">
        <v>1520</v>
      </c>
      <c r="AE1232" s="489" t="s">
        <v>1592</v>
      </c>
      <c r="AF1232" s="489" t="s">
        <v>1593</v>
      </c>
      <c r="AG1232" s="489" t="s">
        <v>1574</v>
      </c>
    </row>
    <row r="1233" spans="1:33" s="292" customFormat="1" ht="20.100000000000001" hidden="1" customHeight="1" thickBot="1">
      <c r="A1233" s="296"/>
      <c r="B1233" s="631"/>
      <c r="C1233" s="303" t="s">
        <v>3970</v>
      </c>
      <c r="D1233" s="303"/>
      <c r="E1233" s="290" t="s">
        <v>2324</v>
      </c>
      <c r="F1233" s="302" t="s">
        <v>2338</v>
      </c>
      <c r="G1233" s="305"/>
      <c r="H1233" s="930" t="s">
        <v>6586</v>
      </c>
      <c r="I1233" s="306" t="s">
        <v>1577</v>
      </c>
      <c r="J1233" s="417" t="s">
        <v>2339</v>
      </c>
      <c r="K1233" s="306" t="s">
        <v>674</v>
      </c>
      <c r="L1233" s="306"/>
      <c r="M1233" s="296"/>
      <c r="N1233" s="305"/>
      <c r="O1233" s="386">
        <v>3</v>
      </c>
      <c r="P1233" s="612">
        <f>P641</f>
        <v>1750</v>
      </c>
      <c r="Q1233" s="612">
        <f t="shared" si="401"/>
        <v>5250</v>
      </c>
      <c r="R1233" s="387">
        <v>0</v>
      </c>
      <c r="S1233" s="616">
        <f t="shared" si="402"/>
        <v>0</v>
      </c>
      <c r="T1233" s="616">
        <f t="shared" si="399"/>
        <v>5250</v>
      </c>
      <c r="U1233" s="389">
        <f t="shared" si="403"/>
        <v>1</v>
      </c>
      <c r="V1233" s="299"/>
      <c r="W1233" s="299"/>
      <c r="X1233" s="299"/>
      <c r="Y1233" s="299"/>
      <c r="Z1233" s="299"/>
      <c r="AA1233" s="299" t="s">
        <v>2340</v>
      </c>
      <c r="AB1233" s="385">
        <f>AB641</f>
        <v>0.17699999999999999</v>
      </c>
      <c r="AC1233" s="385">
        <f t="shared" si="396"/>
        <v>0.53100000000000003</v>
      </c>
      <c r="AD1233" s="499" t="s">
        <v>1520</v>
      </c>
      <c r="AE1233" s="489" t="s">
        <v>1580</v>
      </c>
      <c r="AF1233" s="489" t="s">
        <v>1573</v>
      </c>
      <c r="AG1233" s="489" t="s">
        <v>1574</v>
      </c>
    </row>
    <row r="1234" spans="1:33" s="292" customFormat="1" ht="20.100000000000001" hidden="1" customHeight="1" thickBot="1">
      <c r="A1234" s="296"/>
      <c r="B1234" s="631"/>
      <c r="C1234" s="303" t="s">
        <v>3958</v>
      </c>
      <c r="D1234" s="303"/>
      <c r="E1234" s="290" t="s">
        <v>2324</v>
      </c>
      <c r="F1234" s="692" t="s">
        <v>4169</v>
      </c>
      <c r="G1234" s="703"/>
      <c r="H1234" s="306" t="s">
        <v>6221</v>
      </c>
      <c r="I1234" s="677" t="s">
        <v>3988</v>
      </c>
      <c r="J1234" s="677" t="s">
        <v>4035</v>
      </c>
      <c r="K1234" s="306" t="str">
        <f>K645</f>
        <v>face peeling lotion</v>
      </c>
      <c r="L1234" s="306"/>
      <c r="M1234" s="296"/>
      <c r="N1234" s="305"/>
      <c r="O1234" s="386"/>
      <c r="P1234" s="612">
        <f>P645</f>
        <v>1976</v>
      </c>
      <c r="Q1234" s="612">
        <f t="shared" si="401"/>
        <v>0</v>
      </c>
      <c r="R1234" s="387">
        <v>0</v>
      </c>
      <c r="S1234" s="616">
        <f>O1234*R1234</f>
        <v>0</v>
      </c>
      <c r="T1234" s="616">
        <f t="shared" si="399"/>
        <v>0</v>
      </c>
      <c r="U1234" s="389" t="e">
        <f t="shared" si="403"/>
        <v>#DIV/0!</v>
      </c>
      <c r="V1234" s="299"/>
      <c r="W1234" s="299"/>
      <c r="X1234" s="299"/>
      <c r="Y1234" s="299"/>
      <c r="Z1234" s="299"/>
      <c r="AA1234" s="299"/>
      <c r="AB1234" s="385">
        <v>0.2</v>
      </c>
      <c r="AC1234" s="385">
        <f t="shared" si="396"/>
        <v>0</v>
      </c>
      <c r="AD1234" s="499" t="str">
        <f>AD645</f>
        <v>乳酸桿菌／加水分解ハトムギ胚／胚乳発酵液、ＢＧ、マンデル酸、ペンチレングリコール、水酸化Ｎａ、α－グルカンオリゴサッカリド、ヒアルロン酸
Ｎａ、セラミドＮＰ、セラミドＮＧ、セラミドＡＰ、グリチルリチン酸２Ｋ、パンテノール、アラントイン、フィトステロールズ、水添レシチン、
シクロヘキサン－１，４－ジカルボン酸ビスエトキシジグリコール、キサンタンガム、クエン酸、クエン酸Ｎａ、ＥＤＴＡ－２Ｎａ、ポリソルベート８０、
エチルヘキシルグリセリン、フェノキシエタノール</v>
      </c>
      <c r="AE1234" s="489" t="s">
        <v>4127</v>
      </c>
      <c r="AF1234" s="489" t="s">
        <v>4128</v>
      </c>
      <c r="AG1234" s="489" t="s">
        <v>1574</v>
      </c>
    </row>
    <row r="1235" spans="1:33" s="292" customFormat="1" ht="20.100000000000001" hidden="1" customHeight="1" thickBot="1">
      <c r="A1235" s="296"/>
      <c r="B1235" s="631"/>
      <c r="C1235" s="303" t="s">
        <v>3960</v>
      </c>
      <c r="D1235" s="303"/>
      <c r="E1235" s="290" t="s">
        <v>2324</v>
      </c>
      <c r="F1235" s="692" t="s">
        <v>6670</v>
      </c>
      <c r="G1235" s="703"/>
      <c r="H1235" s="306" t="s">
        <v>6222</v>
      </c>
      <c r="I1235" s="677" t="s">
        <v>3990</v>
      </c>
      <c r="J1235" s="677" t="s">
        <v>4036</v>
      </c>
      <c r="K1235" s="306" t="str">
        <f>K646</f>
        <v>face lotion</v>
      </c>
      <c r="L1235" s="306"/>
      <c r="M1235" s="296"/>
      <c r="N1235" s="305"/>
      <c r="O1235" s="386"/>
      <c r="P1235" s="612">
        <f>P646</f>
        <v>2259</v>
      </c>
      <c r="Q1235" s="612">
        <f t="shared" si="401"/>
        <v>0</v>
      </c>
      <c r="R1235" s="387">
        <v>0</v>
      </c>
      <c r="S1235" s="616">
        <f>O1235*R1235</f>
        <v>0</v>
      </c>
      <c r="T1235" s="616">
        <f t="shared" si="399"/>
        <v>0</v>
      </c>
      <c r="U1235" s="389" t="e">
        <f t="shared" si="403"/>
        <v>#DIV/0!</v>
      </c>
      <c r="V1235" s="299"/>
      <c r="W1235" s="299"/>
      <c r="X1235" s="299"/>
      <c r="Y1235" s="299"/>
      <c r="Z1235" s="299"/>
      <c r="AA1235" s="299"/>
      <c r="AB1235" s="385">
        <v>0.1</v>
      </c>
      <c r="AC1235" s="385">
        <f t="shared" si="396"/>
        <v>0</v>
      </c>
      <c r="AD1235" s="499" t="str">
        <f>AD646</f>
        <v>加水分解コラーゲンエキス、ＢＧ、グリセリン、ペンチレングリコール、ヒト脂肪間質細胞順化培養液、アセチルヒアルロン酸Ｎａ、ヒアルロン酸Ｎａ、
加水分解ヒアルロン酸Ｎａ、加水分解ヒアルロン酸、セラミドＮＰ、セラミドＮＧ、セラミドＡＰ、グリチルリチン酸２Ｋ、アセチルヒドロキシプロリン、
フィトステロールズ、水添レシチン、ニオイテンジクアオイ油、キサンタンガム、クエン酸、クエン酸Ｎａ、ＥＤＴＡ－２Ｎａ、ポリソルベート８０、
エチルヘキシルグリセリン、フェノキシエタノール</v>
      </c>
      <c r="AE1235" s="489" t="s">
        <v>4217</v>
      </c>
      <c r="AF1235" s="489" t="s">
        <v>4128</v>
      </c>
      <c r="AG1235" s="489" t="s">
        <v>1574</v>
      </c>
    </row>
    <row r="1236" spans="1:33" s="292" customFormat="1" ht="20.100000000000001" hidden="1" customHeight="1" thickBot="1">
      <c r="A1236" s="296"/>
      <c r="B1236" s="631"/>
      <c r="C1236" s="303" t="s">
        <v>3962</v>
      </c>
      <c r="D1236" s="303"/>
      <c r="E1236" s="290" t="s">
        <v>2324</v>
      </c>
      <c r="F1236" s="692" t="s">
        <v>4129</v>
      </c>
      <c r="G1236" s="703"/>
      <c r="H1236" s="306" t="s">
        <v>6223</v>
      </c>
      <c r="I1236" s="677" t="s">
        <v>3992</v>
      </c>
      <c r="J1236" s="677" t="s">
        <v>4037</v>
      </c>
      <c r="K1236" s="306" t="str">
        <f>K647</f>
        <v>face serum</v>
      </c>
      <c r="L1236" s="306"/>
      <c r="M1236" s="296"/>
      <c r="N1236" s="305"/>
      <c r="O1236" s="386"/>
      <c r="P1236" s="612">
        <f>P647</f>
        <v>2824</v>
      </c>
      <c r="Q1236" s="612">
        <f t="shared" si="401"/>
        <v>0</v>
      </c>
      <c r="R1236" s="387">
        <v>0</v>
      </c>
      <c r="S1236" s="616">
        <f>O1236*R1236</f>
        <v>0</v>
      </c>
      <c r="T1236" s="616">
        <f t="shared" si="399"/>
        <v>0</v>
      </c>
      <c r="U1236" s="389" t="e">
        <f t="shared" si="403"/>
        <v>#DIV/0!</v>
      </c>
      <c r="V1236" s="299"/>
      <c r="W1236" s="299"/>
      <c r="X1236" s="299"/>
      <c r="Y1236" s="299"/>
      <c r="Z1236" s="299"/>
      <c r="AA1236" s="299"/>
      <c r="AB1236" s="385">
        <v>0.1</v>
      </c>
      <c r="AC1236" s="385">
        <f t="shared" si="396"/>
        <v>0</v>
      </c>
      <c r="AD1236" s="499" t="str">
        <f>AD647</f>
        <v>乳酸桿菌／加水分解ハトムギ胚／胚乳発酵液、ＢＧ、水、グリセリン、ナイアシンアミド、ペンチレングリコール、パルミチン酸アスコルビル、
パルミチン酸、グルタチオン、アルブチン、α－グルカンオリゴサッカリド、セラミドＮＰ、セラミドＮＧ、セラミドＡＰ、ツボクサ葉エキス、
グリチルリチン酸２Ｋ、パンテノール、フィトステロールズ、レシチン、水添レシチン、ベタイン、リノール酸、リノレン酸、酢酸トコフェロール、
キサンタンガム、クエン酸、クエン酸Ｎａ、ＰＥＧ－６、ＰＥＧ－３２、ＥＤＴＡ－２Ｎａ、ポリソルベート８０、エチルヘキシルグリセリン、エタノール、</v>
      </c>
      <c r="AE1236" s="489" t="s">
        <v>4127</v>
      </c>
      <c r="AF1236" s="489" t="s">
        <v>4128</v>
      </c>
      <c r="AG1236" s="489" t="s">
        <v>1574</v>
      </c>
    </row>
    <row r="1237" spans="1:33" s="292" customFormat="1" ht="20.100000000000001" hidden="1" customHeight="1" thickBot="1">
      <c r="A1237" s="296"/>
      <c r="B1237" s="631"/>
      <c r="C1237" s="303" t="s">
        <v>3964</v>
      </c>
      <c r="D1237" s="303"/>
      <c r="E1237" s="290" t="s">
        <v>2324</v>
      </c>
      <c r="F1237" s="692" t="s">
        <v>4130</v>
      </c>
      <c r="G1237" s="703"/>
      <c r="H1237" s="306" t="s">
        <v>6224</v>
      </c>
      <c r="I1237" s="677" t="s">
        <v>3994</v>
      </c>
      <c r="J1237" s="677" t="s">
        <v>4038</v>
      </c>
      <c r="K1237" s="306" t="str">
        <f>K648</f>
        <v>fase serum</v>
      </c>
      <c r="L1237" s="306"/>
      <c r="M1237" s="296"/>
      <c r="N1237" s="305"/>
      <c r="O1237" s="386"/>
      <c r="P1237" s="612">
        <f>P648</f>
        <v>3059</v>
      </c>
      <c r="Q1237" s="612">
        <f t="shared" si="401"/>
        <v>0</v>
      </c>
      <c r="R1237" s="387">
        <v>0</v>
      </c>
      <c r="S1237" s="616">
        <f>O1237*R1237</f>
        <v>0</v>
      </c>
      <c r="T1237" s="616">
        <f t="shared" si="399"/>
        <v>0</v>
      </c>
      <c r="U1237" s="389" t="e">
        <f t="shared" si="403"/>
        <v>#DIV/0!</v>
      </c>
      <c r="V1237" s="299"/>
      <c r="W1237" s="299"/>
      <c r="X1237" s="299"/>
      <c r="Y1237" s="299"/>
      <c r="Z1237" s="299"/>
      <c r="AA1237" s="299"/>
      <c r="AB1237" s="385">
        <v>0.1</v>
      </c>
      <c r="AC1237" s="385">
        <f t="shared" si="396"/>
        <v>0</v>
      </c>
      <c r="AD1237" s="499" t="str">
        <f>AD648</f>
        <v>乳酸桿菌／ブタプラセンタ発酵液、ＢＧ、グリセリン、トリエチルヘキサノイン、ペンチレングリコール、ジグリセリン、エチルヘキサン酸セチル、
ジメチルイソソルバイド、レチノイン酸ヒドロキシピナコロン、ヒアルロン酸Ｎａ、加水分解ヒアルロン酸、加水分解ヒアルロン酸Ｎａ、
アセチルヒアルロン酸Ｎａ、セラミドＮＰ、セラミドＮＧ、セラミドＡＰ、α－グルカンオリゴサッカリド、ツボクサ葉エキス、グリチルリチン酸２Ｋ、
パンテノール、アラントイン、水添レシチン、フィトステロールズ、ステアリン酸グリセリル（ＳＥ）、ステアリン酸ソルビタン、ポリソルベート２０、
ポリソルベート８０、ポリアクリレートクロスポリマー－６、クエン酸、クエン酸Ｎａ、ＥＤＴＡ－２Ｎａ、エチルヘキシルグリセリン、
フェノキシエタノール</v>
      </c>
      <c r="AE1237" s="489" t="s">
        <v>4127</v>
      </c>
      <c r="AF1237" s="489" t="s">
        <v>4128</v>
      </c>
      <c r="AG1237" s="489" t="s">
        <v>1574</v>
      </c>
    </row>
    <row r="1238" spans="1:33" s="292" customFormat="1" ht="20.100000000000001" hidden="1" customHeight="1" thickBot="1">
      <c r="A1238" s="296"/>
      <c r="B1238" s="631"/>
      <c r="C1238" s="303"/>
      <c r="D1238" s="303"/>
      <c r="E1238" s="290" t="s">
        <v>2341</v>
      </c>
      <c r="F1238" s="302" t="s">
        <v>6671</v>
      </c>
      <c r="G1238" s="305"/>
      <c r="H1238" s="930" t="s">
        <v>6606</v>
      </c>
      <c r="I1238" s="306" t="s">
        <v>880</v>
      </c>
      <c r="J1238" s="417" t="s">
        <v>881</v>
      </c>
      <c r="K1238" s="306" t="s">
        <v>674</v>
      </c>
      <c r="L1238" s="306"/>
      <c r="M1238" s="296"/>
      <c r="N1238" s="305"/>
      <c r="O1238" s="386"/>
      <c r="P1238" s="612">
        <f>P402</f>
        <v>2064</v>
      </c>
      <c r="Q1238" s="612">
        <f t="shared" si="401"/>
        <v>0</v>
      </c>
      <c r="R1238" s="387">
        <v>0</v>
      </c>
      <c r="S1238" s="616">
        <f t="shared" si="402"/>
        <v>0</v>
      </c>
      <c r="T1238" s="616">
        <f t="shared" si="399"/>
        <v>0</v>
      </c>
      <c r="U1238" s="389" t="e">
        <f t="shared" si="403"/>
        <v>#DIV/0!</v>
      </c>
      <c r="V1238" s="299"/>
      <c r="W1238" s="299"/>
      <c r="X1238" s="299"/>
      <c r="Y1238" s="299"/>
      <c r="Z1238" s="299"/>
      <c r="AA1238" s="299"/>
      <c r="AB1238" s="530">
        <v>7.2999999999999995E-2</v>
      </c>
      <c r="AC1238" s="523">
        <f t="shared" si="396"/>
        <v>0</v>
      </c>
      <c r="AD1238" s="499" t="s">
        <v>4310</v>
      </c>
      <c r="AE1238" s="489" t="s">
        <v>877</v>
      </c>
      <c r="AF1238" s="489" t="s">
        <v>873</v>
      </c>
      <c r="AG1238" s="489" t="s">
        <v>878</v>
      </c>
    </row>
    <row r="1239" spans="1:33" s="292" customFormat="1" ht="20.100000000000001" hidden="1" customHeight="1" thickBot="1">
      <c r="A1239" s="296"/>
      <c r="B1239" s="631"/>
      <c r="C1239" s="303"/>
      <c r="D1239" s="303"/>
      <c r="E1239" s="290" t="s">
        <v>2341</v>
      </c>
      <c r="F1239" s="302" t="s">
        <v>2342</v>
      </c>
      <c r="G1239" s="305"/>
      <c r="H1239" s="306" t="s">
        <v>6225</v>
      </c>
      <c r="I1239" s="306" t="s">
        <v>886</v>
      </c>
      <c r="J1239" s="417" t="s">
        <v>2343</v>
      </c>
      <c r="K1239" s="306" t="s">
        <v>1570</v>
      </c>
      <c r="L1239" s="306"/>
      <c r="M1239" s="296"/>
      <c r="N1239" s="305"/>
      <c r="O1239" s="386"/>
      <c r="P1239" s="612">
        <f>P404</f>
        <v>1344</v>
      </c>
      <c r="Q1239" s="612">
        <f t="shared" si="401"/>
        <v>0</v>
      </c>
      <c r="R1239" s="387">
        <v>0</v>
      </c>
      <c r="S1239" s="616">
        <f t="shared" si="402"/>
        <v>0</v>
      </c>
      <c r="T1239" s="616">
        <f t="shared" si="399"/>
        <v>0</v>
      </c>
      <c r="U1239" s="389" t="e">
        <f t="shared" si="403"/>
        <v>#DIV/0!</v>
      </c>
      <c r="V1239" s="299"/>
      <c r="W1239" s="299"/>
      <c r="X1239" s="299"/>
      <c r="Y1239" s="299"/>
      <c r="Z1239" s="299"/>
      <c r="AA1239" s="299"/>
      <c r="AB1239" s="530">
        <v>2.5000000000000001E-2</v>
      </c>
      <c r="AC1239" s="523">
        <f t="shared" si="396"/>
        <v>0</v>
      </c>
      <c r="AD1239" s="499" t="s">
        <v>6226</v>
      </c>
      <c r="AE1239" s="489" t="s">
        <v>877</v>
      </c>
      <c r="AF1239" s="489" t="s">
        <v>873</v>
      </c>
      <c r="AG1239" s="489" t="s">
        <v>878</v>
      </c>
    </row>
    <row r="1240" spans="1:33" s="292" customFormat="1" ht="20.100000000000001" hidden="1" customHeight="1" thickBot="1">
      <c r="A1240" s="290"/>
      <c r="B1240" s="638"/>
      <c r="C1240" s="224">
        <v>4582490490265</v>
      </c>
      <c r="D1240" s="224"/>
      <c r="E1240" s="290" t="s">
        <v>2341</v>
      </c>
      <c r="F1240" s="290" t="s">
        <v>2344</v>
      </c>
      <c r="G1240" s="305" t="s">
        <v>893</v>
      </c>
      <c r="H1240" s="613" t="s">
        <v>6227</v>
      </c>
      <c r="I1240" s="613" t="s">
        <v>894</v>
      </c>
      <c r="J1240" s="519" t="s">
        <v>2345</v>
      </c>
      <c r="K1240" s="306" t="s">
        <v>848</v>
      </c>
      <c r="L1240" s="306"/>
      <c r="M1240" s="296"/>
      <c r="N1240" s="305"/>
      <c r="O1240" s="386"/>
      <c r="P1240" s="612">
        <f>P406</f>
        <v>7500</v>
      </c>
      <c r="Q1240" s="612">
        <f t="shared" si="401"/>
        <v>0</v>
      </c>
      <c r="R1240" s="387">
        <v>0</v>
      </c>
      <c r="S1240" s="616">
        <f>O1240*R1240</f>
        <v>0</v>
      </c>
      <c r="T1240" s="616">
        <f t="shared" si="399"/>
        <v>0</v>
      </c>
      <c r="U1240" s="389" t="e">
        <f t="shared" si="403"/>
        <v>#DIV/0!</v>
      </c>
      <c r="V1240" s="299"/>
      <c r="W1240" s="299"/>
      <c r="X1240" s="299"/>
      <c r="Y1240" s="299"/>
      <c r="Z1240" s="299"/>
      <c r="AA1240" s="299" t="s">
        <v>2346</v>
      </c>
      <c r="AB1240" s="296">
        <v>3.2000000000000001E-2</v>
      </c>
      <c r="AC1240" s="523">
        <f t="shared" ref="AC1240:AC1248" si="404">ROUND(O1240*AB1240,3)</f>
        <v>0</v>
      </c>
      <c r="AD1240" s="499" t="str">
        <f>AD406</f>
        <v>ニコチンアミドモノヌクレオチド</v>
      </c>
      <c r="AE1240" s="489"/>
      <c r="AF1240" s="489"/>
      <c r="AG1240" s="489"/>
    </row>
    <row r="1241" spans="1:33" s="292" customFormat="1" ht="20.100000000000001" hidden="1" customHeight="1" thickBot="1">
      <c r="A1241" s="296"/>
      <c r="B1241" s="631"/>
      <c r="C1241" s="224">
        <v>4582490490289</v>
      </c>
      <c r="D1241" s="224"/>
      <c r="E1241" s="290" t="s">
        <v>2341</v>
      </c>
      <c r="F1241" s="290" t="s">
        <v>2347</v>
      </c>
      <c r="G1241" s="305" t="s">
        <v>5357</v>
      </c>
      <c r="H1241" s="613" t="s">
        <v>6228</v>
      </c>
      <c r="I1241" s="613" t="s">
        <v>897</v>
      </c>
      <c r="J1241" s="519" t="s">
        <v>898</v>
      </c>
      <c r="K1241" s="306" t="s">
        <v>2348</v>
      </c>
      <c r="L1241" s="306"/>
      <c r="M1241" s="296"/>
      <c r="N1241" s="305"/>
      <c r="O1241" s="386"/>
      <c r="P1241" s="612">
        <f>P407</f>
        <v>4097</v>
      </c>
      <c r="Q1241" s="612">
        <f t="shared" si="401"/>
        <v>0</v>
      </c>
      <c r="R1241" s="387">
        <v>0</v>
      </c>
      <c r="S1241" s="616">
        <f t="shared" ref="S1241:S1247" si="405">O1241*R1241</f>
        <v>0</v>
      </c>
      <c r="T1241" s="616">
        <f t="shared" si="399"/>
        <v>0</v>
      </c>
      <c r="U1241" s="389" t="e">
        <f t="shared" ref="U1241:U1247" si="406">T1241/Q1241</f>
        <v>#DIV/0!</v>
      </c>
      <c r="V1241" s="299"/>
      <c r="W1241" s="299"/>
      <c r="X1241" s="299"/>
      <c r="Y1241" s="299"/>
      <c r="Z1241" s="299"/>
      <c r="AA1241" s="299" t="s">
        <v>2349</v>
      </c>
      <c r="AB1241" s="296">
        <v>2.7E-2</v>
      </c>
      <c r="AC1241" s="523">
        <f t="shared" si="404"/>
        <v>0</v>
      </c>
      <c r="AD1241" s="499" t="str">
        <f>AD407</f>
        <v>ニコチンアミドモノヌクレオチド</v>
      </c>
      <c r="AE1241" s="489" t="s">
        <v>900</v>
      </c>
      <c r="AF1241" s="489" t="s">
        <v>901</v>
      </c>
      <c r="AG1241" s="489" t="s">
        <v>902</v>
      </c>
    </row>
    <row r="1242" spans="1:33" s="292" customFormat="1" ht="20.100000000000001" hidden="1" customHeight="1" thickBot="1">
      <c r="A1242" s="296"/>
      <c r="B1242" s="631"/>
      <c r="C1242" s="224">
        <v>4582490490296</v>
      </c>
      <c r="D1242" s="224"/>
      <c r="E1242" s="290" t="s">
        <v>2341</v>
      </c>
      <c r="F1242" s="290" t="s">
        <v>2350</v>
      </c>
      <c r="G1242" s="305" t="s">
        <v>5358</v>
      </c>
      <c r="H1242" s="613" t="s">
        <v>6229</v>
      </c>
      <c r="I1242" s="613" t="s">
        <v>904</v>
      </c>
      <c r="J1242" s="519" t="s">
        <v>905</v>
      </c>
      <c r="K1242" s="306" t="s">
        <v>162</v>
      </c>
      <c r="L1242" s="306"/>
      <c r="M1242" s="296"/>
      <c r="N1242" s="305"/>
      <c r="O1242" s="386"/>
      <c r="P1242" s="612">
        <f>P408</f>
        <v>2362</v>
      </c>
      <c r="Q1242" s="612">
        <f t="shared" si="401"/>
        <v>0</v>
      </c>
      <c r="R1242" s="387">
        <v>0</v>
      </c>
      <c r="S1242" s="616">
        <f t="shared" si="405"/>
        <v>0</v>
      </c>
      <c r="T1242" s="616">
        <f t="shared" si="399"/>
        <v>0</v>
      </c>
      <c r="U1242" s="389" t="e">
        <f t="shared" si="406"/>
        <v>#DIV/0!</v>
      </c>
      <c r="V1242" s="299"/>
      <c r="W1242" s="299"/>
      <c r="X1242" s="299"/>
      <c r="Y1242" s="299"/>
      <c r="Z1242" s="299"/>
      <c r="AA1242" s="299" t="s">
        <v>6230</v>
      </c>
      <c r="AB1242" s="296">
        <v>0.17399999999999999</v>
      </c>
      <c r="AC1242" s="523">
        <f t="shared" si="404"/>
        <v>0</v>
      </c>
      <c r="AD1242" s="499" t="str">
        <f>AD408</f>
        <v>水
ナイアシンアミド
グリセリン
ミネラル塩
アスコルビルリン酸 Na
オウゴン根エキス</v>
      </c>
      <c r="AE1242" s="489" t="s">
        <v>906</v>
      </c>
      <c r="AF1242" s="489" t="s">
        <v>901</v>
      </c>
      <c r="AG1242" s="489" t="s">
        <v>902</v>
      </c>
    </row>
    <row r="1243" spans="1:33" s="292" customFormat="1" ht="20.100000000000001" hidden="1" customHeight="1" thickBot="1">
      <c r="A1243" s="296"/>
      <c r="B1243" s="631"/>
      <c r="C1243" s="303" t="s">
        <v>2351</v>
      </c>
      <c r="D1243" s="303"/>
      <c r="E1243" s="290" t="s">
        <v>2341</v>
      </c>
      <c r="F1243" s="290" t="s">
        <v>2352</v>
      </c>
      <c r="G1243" s="305" t="s">
        <v>5360</v>
      </c>
      <c r="H1243" s="613" t="s">
        <v>6231</v>
      </c>
      <c r="I1243" s="613" t="s">
        <v>908</v>
      </c>
      <c r="J1243" s="519" t="s">
        <v>2353</v>
      </c>
      <c r="K1243" s="306" t="s">
        <v>2354</v>
      </c>
      <c r="L1243" s="306"/>
      <c r="M1243" s="296"/>
      <c r="N1243" s="305"/>
      <c r="O1243" s="386"/>
      <c r="P1243" s="612">
        <f>P409</f>
        <v>3133</v>
      </c>
      <c r="Q1243" s="612">
        <f t="shared" si="401"/>
        <v>0</v>
      </c>
      <c r="R1243" s="387">
        <v>0</v>
      </c>
      <c r="S1243" s="616">
        <f t="shared" si="405"/>
        <v>0</v>
      </c>
      <c r="T1243" s="616">
        <f t="shared" si="399"/>
        <v>0</v>
      </c>
      <c r="U1243" s="389" t="e">
        <f t="shared" si="406"/>
        <v>#DIV/0!</v>
      </c>
      <c r="V1243" s="299"/>
      <c r="W1243" s="299"/>
      <c r="X1243" s="299"/>
      <c r="Y1243" s="299"/>
      <c r="Z1243" s="299"/>
      <c r="AA1243" s="299" t="s">
        <v>2355</v>
      </c>
      <c r="AB1243" s="549">
        <v>0.19400000000000001</v>
      </c>
      <c r="AC1243" s="523">
        <f t="shared" si="404"/>
        <v>0</v>
      </c>
      <c r="AD1243" s="499" t="str">
        <f>AD409</f>
        <v>水、BG、スクワラン、ペンチレングリコール、セレアリルアルコール、ステアリン酸グリセリル（SE）、ホホバ種子油、PPG-4-セテス-20、ベタイン、カルボマー、フェノキシエタノール、PPG-8-セテス20、加水分解卵殻膜、水添レシチン、水酸化Na、EDTA-2Na、トコフェロール、アーモンド油、アスコルビン酸、ケイ酸Na、ヒメフウロエキス、メマツヨイグサ種子エキス、ナツメ果実エキス、カンゾウ根エキス、オウゴン根エキス、アルガニアスピノサ芽細胞エキス、安息香酸Na、イソマルト、キサンタンガム、グリセリン、ナイアシン、ナイアシンアミド、ヒアルロン酸、リンゴ果実培養細胞エキス、レシチン</v>
      </c>
      <c r="AE1243" s="489" t="s">
        <v>911</v>
      </c>
      <c r="AF1243" s="489" t="s">
        <v>901</v>
      </c>
      <c r="AG1243" s="489" t="s">
        <v>912</v>
      </c>
    </row>
    <row r="1244" spans="1:33" s="292" customFormat="1" ht="20.100000000000001" hidden="1" customHeight="1" thickBot="1">
      <c r="A1244" s="290"/>
      <c r="B1244" s="638"/>
      <c r="C1244" s="303"/>
      <c r="D1244" s="303"/>
      <c r="E1244" s="290" t="s">
        <v>2356</v>
      </c>
      <c r="F1244" s="290" t="s">
        <v>2357</v>
      </c>
      <c r="G1244" s="305" t="s">
        <v>5694</v>
      </c>
      <c r="H1244" s="306" t="s">
        <v>6232</v>
      </c>
      <c r="I1244" s="306" t="s">
        <v>1618</v>
      </c>
      <c r="J1244" s="417" t="s">
        <v>2358</v>
      </c>
      <c r="K1244" s="306" t="s">
        <v>1620</v>
      </c>
      <c r="L1244" s="306"/>
      <c r="M1244" s="296"/>
      <c r="N1244" s="305"/>
      <c r="O1244" s="386"/>
      <c r="P1244" s="612">
        <v>100</v>
      </c>
      <c r="Q1244" s="612">
        <f t="shared" si="401"/>
        <v>0</v>
      </c>
      <c r="R1244" s="387">
        <v>0</v>
      </c>
      <c r="S1244" s="616">
        <f t="shared" si="405"/>
        <v>0</v>
      </c>
      <c r="T1244" s="616">
        <f t="shared" si="399"/>
        <v>0</v>
      </c>
      <c r="U1244" s="389" t="e">
        <f t="shared" si="406"/>
        <v>#DIV/0!</v>
      </c>
      <c r="V1244" s="299"/>
      <c r="W1244" s="299"/>
      <c r="X1244" s="299"/>
      <c r="Y1244" s="299"/>
      <c r="Z1244" s="299"/>
      <c r="AA1244" s="299"/>
      <c r="AB1244" s="296">
        <v>9.8000000000000004E-2</v>
      </c>
      <c r="AC1244" s="547">
        <f t="shared" si="404"/>
        <v>0</v>
      </c>
      <c r="AD1244" s="499"/>
      <c r="AE1244" s="489" t="s">
        <v>1622</v>
      </c>
      <c r="AF1244" s="489" t="s">
        <v>1615</v>
      </c>
      <c r="AG1244" s="489" t="s">
        <v>1623</v>
      </c>
    </row>
    <row r="1245" spans="1:33" s="292" customFormat="1" ht="20.100000000000001" hidden="1" customHeight="1" thickBot="1">
      <c r="A1245" s="290"/>
      <c r="B1245" s="638"/>
      <c r="C1245" s="303"/>
      <c r="D1245" s="303"/>
      <c r="E1245" s="290" t="s">
        <v>2356</v>
      </c>
      <c r="F1245" s="290" t="s">
        <v>2359</v>
      </c>
      <c r="G1245" s="305" t="s">
        <v>5696</v>
      </c>
      <c r="H1245" s="306" t="s">
        <v>6233</v>
      </c>
      <c r="I1245" s="306" t="s">
        <v>1629</v>
      </c>
      <c r="J1245" s="343" t="s">
        <v>2360</v>
      </c>
      <c r="K1245" s="306" t="s">
        <v>1631</v>
      </c>
      <c r="L1245" s="306"/>
      <c r="M1245" s="296"/>
      <c r="N1245" s="305"/>
      <c r="O1245" s="386"/>
      <c r="P1245" s="612">
        <v>100</v>
      </c>
      <c r="Q1245" s="612">
        <f t="shared" si="401"/>
        <v>0</v>
      </c>
      <c r="R1245" s="387">
        <v>0</v>
      </c>
      <c r="S1245" s="616">
        <f t="shared" si="405"/>
        <v>0</v>
      </c>
      <c r="T1245" s="616">
        <f t="shared" si="399"/>
        <v>0</v>
      </c>
      <c r="U1245" s="389" t="e">
        <f t="shared" si="406"/>
        <v>#DIV/0!</v>
      </c>
      <c r="V1245" s="299"/>
      <c r="W1245" s="299"/>
      <c r="X1245" s="299"/>
      <c r="Y1245" s="299"/>
      <c r="Z1245" s="299"/>
      <c r="AA1245" s="299"/>
      <c r="AB1245" s="296">
        <v>0.20100000000000001</v>
      </c>
      <c r="AC1245" s="547">
        <f t="shared" si="404"/>
        <v>0</v>
      </c>
      <c r="AD1245" s="499"/>
      <c r="AE1245" s="489" t="s">
        <v>1632</v>
      </c>
      <c r="AF1245" s="489" t="s">
        <v>1615</v>
      </c>
      <c r="AG1245" s="489" t="s">
        <v>1623</v>
      </c>
    </row>
    <row r="1246" spans="1:33" s="292" customFormat="1" ht="20.100000000000001" hidden="1" customHeight="1" thickBot="1">
      <c r="A1246" s="290"/>
      <c r="B1246" s="638"/>
      <c r="C1246" s="303"/>
      <c r="D1246" s="303"/>
      <c r="E1246" s="290" t="s">
        <v>2356</v>
      </c>
      <c r="F1246" s="290" t="s">
        <v>2361</v>
      </c>
      <c r="G1246" s="305" t="s">
        <v>5698</v>
      </c>
      <c r="H1246" s="306" t="s">
        <v>6234</v>
      </c>
      <c r="I1246" s="306" t="s">
        <v>1635</v>
      </c>
      <c r="J1246" s="343" t="s">
        <v>2362</v>
      </c>
      <c r="K1246" s="306" t="s">
        <v>1637</v>
      </c>
      <c r="L1246" s="306"/>
      <c r="M1246" s="296"/>
      <c r="N1246" s="305"/>
      <c r="O1246" s="386"/>
      <c r="P1246" s="612">
        <v>100</v>
      </c>
      <c r="Q1246" s="612">
        <f t="shared" si="401"/>
        <v>0</v>
      </c>
      <c r="R1246" s="387">
        <v>0</v>
      </c>
      <c r="S1246" s="616">
        <f t="shared" si="405"/>
        <v>0</v>
      </c>
      <c r="T1246" s="616">
        <f t="shared" si="399"/>
        <v>0</v>
      </c>
      <c r="U1246" s="389" t="e">
        <f t="shared" si="406"/>
        <v>#DIV/0!</v>
      </c>
      <c r="V1246" s="299"/>
      <c r="W1246" s="299"/>
      <c r="X1246" s="299"/>
      <c r="Y1246" s="299"/>
      <c r="Z1246" s="299"/>
      <c r="AA1246" s="299"/>
      <c r="AB1246" s="296">
        <v>0.127</v>
      </c>
      <c r="AC1246" s="547">
        <f t="shared" si="404"/>
        <v>0</v>
      </c>
      <c r="AD1246" s="499"/>
      <c r="AE1246" s="489" t="s">
        <v>1638</v>
      </c>
      <c r="AF1246" s="489" t="s">
        <v>1615</v>
      </c>
      <c r="AG1246" s="489" t="s">
        <v>1623</v>
      </c>
    </row>
    <row r="1247" spans="1:33" s="292" customFormat="1" ht="20.100000000000001" hidden="1" customHeight="1" thickBot="1">
      <c r="A1247" s="290"/>
      <c r="B1247" s="638"/>
      <c r="C1247" s="303"/>
      <c r="D1247" s="303"/>
      <c r="E1247" s="290" t="s">
        <v>2356</v>
      </c>
      <c r="F1247" s="290" t="s">
        <v>2363</v>
      </c>
      <c r="G1247" s="305" t="s">
        <v>5700</v>
      </c>
      <c r="H1247" s="306" t="s">
        <v>6235</v>
      </c>
      <c r="I1247" s="306" t="s">
        <v>1641</v>
      </c>
      <c r="J1247" s="343" t="s">
        <v>2364</v>
      </c>
      <c r="K1247" s="306" t="s">
        <v>1643</v>
      </c>
      <c r="L1247" s="306"/>
      <c r="M1247" s="296"/>
      <c r="N1247" s="305"/>
      <c r="O1247" s="386"/>
      <c r="P1247" s="612">
        <v>100</v>
      </c>
      <c r="Q1247" s="612">
        <f t="shared" si="401"/>
        <v>0</v>
      </c>
      <c r="R1247" s="387">
        <v>0</v>
      </c>
      <c r="S1247" s="616">
        <f t="shared" si="405"/>
        <v>0</v>
      </c>
      <c r="T1247" s="616">
        <f t="shared" si="399"/>
        <v>0</v>
      </c>
      <c r="U1247" s="389" t="e">
        <f t="shared" si="406"/>
        <v>#DIV/0!</v>
      </c>
      <c r="V1247" s="299"/>
      <c r="W1247" s="299"/>
      <c r="X1247" s="299"/>
      <c r="Y1247" s="299"/>
      <c r="Z1247" s="299"/>
      <c r="AA1247" s="299"/>
      <c r="AB1247" s="296">
        <v>0.10100000000000001</v>
      </c>
      <c r="AC1247" s="547">
        <f t="shared" si="404"/>
        <v>0</v>
      </c>
      <c r="AD1247" s="499"/>
      <c r="AE1247" s="489" t="s">
        <v>1644</v>
      </c>
      <c r="AF1247" s="489" t="s">
        <v>1615</v>
      </c>
      <c r="AG1247" s="489" t="s">
        <v>1623</v>
      </c>
    </row>
    <row r="1248" spans="1:33" s="292" customFormat="1" ht="20.100000000000001" hidden="1" customHeight="1" thickBot="1">
      <c r="A1248" s="296"/>
      <c r="B1248" s="631"/>
      <c r="C1248" s="303"/>
      <c r="D1248" s="303"/>
      <c r="E1248" s="290" t="s">
        <v>2365</v>
      </c>
      <c r="F1248" s="290" t="s">
        <v>2366</v>
      </c>
      <c r="G1248" s="305"/>
      <c r="H1248" s="306" t="s">
        <v>6236</v>
      </c>
      <c r="I1248" s="306" t="s">
        <v>3396</v>
      </c>
      <c r="J1248" s="343" t="s">
        <v>2367</v>
      </c>
      <c r="K1248" s="306" t="s">
        <v>848</v>
      </c>
      <c r="L1248" s="306"/>
      <c r="M1248" s="296"/>
      <c r="N1248" s="305"/>
      <c r="O1248" s="386"/>
      <c r="P1248" s="782">
        <f>P410</f>
        <v>2535</v>
      </c>
      <c r="Q1248" s="612">
        <f t="shared" si="401"/>
        <v>0</v>
      </c>
      <c r="R1248" s="387">
        <v>0</v>
      </c>
      <c r="S1248" s="616">
        <f t="shared" ref="S1248:S1253" si="407">O1248*R1248</f>
        <v>0</v>
      </c>
      <c r="T1248" s="616">
        <f t="shared" si="399"/>
        <v>0</v>
      </c>
      <c r="U1248" s="389" t="e">
        <f t="shared" ref="U1248:U1253" si="408">T1248/Q1248</f>
        <v>#DIV/0!</v>
      </c>
      <c r="V1248" s="299"/>
      <c r="W1248" s="299"/>
      <c r="X1248" s="299"/>
      <c r="Y1248" s="299"/>
      <c r="Z1248" s="299"/>
      <c r="AA1248" s="299"/>
      <c r="AB1248" s="385">
        <v>0.248</v>
      </c>
      <c r="AC1248" s="385">
        <f t="shared" si="404"/>
        <v>0</v>
      </c>
      <c r="AD1248" s="499" t="str">
        <f>AD410</f>
        <v>スクワレン、ゼラチン、グリセリン、ビタミンE</v>
      </c>
      <c r="AE1248" s="489" t="s">
        <v>916</v>
      </c>
      <c r="AF1248" s="489" t="s">
        <v>913</v>
      </c>
      <c r="AG1248" s="489" t="s">
        <v>917</v>
      </c>
    </row>
    <row r="1249" spans="1:33" s="292" customFormat="1" ht="20.100000000000001" hidden="1" customHeight="1" thickBot="1">
      <c r="A1249" s="290"/>
      <c r="B1249" s="638"/>
      <c r="C1249" s="303" t="s">
        <v>2368</v>
      </c>
      <c r="D1249" s="303"/>
      <c r="E1249" s="290" t="s">
        <v>2369</v>
      </c>
      <c r="F1249" s="290" t="s">
        <v>2370</v>
      </c>
      <c r="G1249" s="305"/>
      <c r="H1249" s="306" t="s">
        <v>6237</v>
      </c>
      <c r="I1249" s="306" t="s">
        <v>1648</v>
      </c>
      <c r="J1249" s="677" t="s">
        <v>1649</v>
      </c>
      <c r="K1249" s="306" t="s">
        <v>2371</v>
      </c>
      <c r="L1249" s="306"/>
      <c r="M1249" s="296"/>
      <c r="N1249" s="305"/>
      <c r="O1249" s="386"/>
      <c r="P1249" s="782">
        <v>3530</v>
      </c>
      <c r="Q1249" s="612">
        <f t="shared" si="401"/>
        <v>0</v>
      </c>
      <c r="R1249" s="387">
        <v>0</v>
      </c>
      <c r="S1249" s="616">
        <f t="shared" si="407"/>
        <v>0</v>
      </c>
      <c r="T1249" s="616">
        <f t="shared" si="399"/>
        <v>0</v>
      </c>
      <c r="U1249" s="389" t="e">
        <f t="shared" si="408"/>
        <v>#DIV/0!</v>
      </c>
      <c r="V1249" s="299"/>
      <c r="W1249" s="299"/>
      <c r="X1249" s="299"/>
      <c r="Y1249" s="299"/>
      <c r="Z1249" s="299"/>
      <c r="AA1249" s="299"/>
      <c r="AB1249" s="531">
        <v>1.4200000000000001E-2</v>
      </c>
      <c r="AC1249" s="385">
        <f t="shared" ref="AC1249:AC1323" si="409">ROUND(O1249*AB1249,3)</f>
        <v>0</v>
      </c>
      <c r="AD1249" s="499" t="s">
        <v>6238</v>
      </c>
      <c r="AE1249" s="489" t="s">
        <v>1651</v>
      </c>
      <c r="AF1249" s="489" t="s">
        <v>4131</v>
      </c>
      <c r="AG1249" s="489" t="s">
        <v>1652</v>
      </c>
    </row>
    <row r="1250" spans="1:33" s="292" customFormat="1" ht="20.100000000000001" hidden="1" customHeight="1" thickBot="1">
      <c r="A1250" s="296"/>
      <c r="B1250" s="631"/>
      <c r="C1250" s="303" t="s">
        <v>2372</v>
      </c>
      <c r="D1250" s="303"/>
      <c r="E1250" s="290" t="s">
        <v>2369</v>
      </c>
      <c r="F1250" s="290" t="s">
        <v>2373</v>
      </c>
      <c r="G1250" s="305"/>
      <c r="H1250" s="306" t="s">
        <v>6239</v>
      </c>
      <c r="I1250" s="306" t="s">
        <v>1655</v>
      </c>
      <c r="J1250" s="677" t="s">
        <v>1656</v>
      </c>
      <c r="K1250" s="306" t="s">
        <v>2374</v>
      </c>
      <c r="L1250" s="306"/>
      <c r="M1250" s="296"/>
      <c r="N1250" s="305"/>
      <c r="O1250" s="386"/>
      <c r="P1250" s="782">
        <f>P669</f>
        <v>6215</v>
      </c>
      <c r="Q1250" s="612">
        <f t="shared" si="401"/>
        <v>0</v>
      </c>
      <c r="R1250" s="387">
        <v>0</v>
      </c>
      <c r="S1250" s="616">
        <f t="shared" si="407"/>
        <v>0</v>
      </c>
      <c r="T1250" s="616">
        <f t="shared" si="399"/>
        <v>0</v>
      </c>
      <c r="U1250" s="389" t="e">
        <f t="shared" si="408"/>
        <v>#DIV/0!</v>
      </c>
      <c r="V1250" s="299"/>
      <c r="W1250" s="299"/>
      <c r="X1250" s="299"/>
      <c r="Y1250" s="299"/>
      <c r="Z1250" s="299"/>
      <c r="AA1250" s="299"/>
      <c r="AB1250" s="531">
        <v>0.1</v>
      </c>
      <c r="AC1250" s="523">
        <f t="shared" si="409"/>
        <v>0</v>
      </c>
      <c r="AD1250" s="499" t="s">
        <v>6240</v>
      </c>
      <c r="AE1250" s="489" t="s">
        <v>1658</v>
      </c>
      <c r="AF1250" s="489" t="s">
        <v>4131</v>
      </c>
      <c r="AG1250" s="489" t="s">
        <v>1652</v>
      </c>
    </row>
    <row r="1251" spans="1:33" s="292" customFormat="1" ht="20.100000000000001" hidden="1" customHeight="1" thickBot="1">
      <c r="A1251" s="290"/>
      <c r="B1251" s="638"/>
      <c r="C1251" s="303" t="s">
        <v>2375</v>
      </c>
      <c r="D1251" s="303"/>
      <c r="E1251" s="290" t="s">
        <v>2369</v>
      </c>
      <c r="F1251" s="290" t="s">
        <v>2376</v>
      </c>
      <c r="G1251" s="305"/>
      <c r="H1251" s="306" t="s">
        <v>6241</v>
      </c>
      <c r="I1251" s="306" t="s">
        <v>1661</v>
      </c>
      <c r="J1251" s="677" t="s">
        <v>1662</v>
      </c>
      <c r="K1251" s="306" t="s">
        <v>63</v>
      </c>
      <c r="L1251" s="306"/>
      <c r="M1251" s="296"/>
      <c r="N1251" s="305"/>
      <c r="O1251" s="386"/>
      <c r="P1251" s="782">
        <v>5180</v>
      </c>
      <c r="Q1251" s="612">
        <f t="shared" si="401"/>
        <v>0</v>
      </c>
      <c r="R1251" s="387">
        <v>0</v>
      </c>
      <c r="S1251" s="616">
        <f t="shared" si="407"/>
        <v>0</v>
      </c>
      <c r="T1251" s="616">
        <f t="shared" si="399"/>
        <v>0</v>
      </c>
      <c r="U1251" s="389" t="e">
        <f t="shared" si="408"/>
        <v>#DIV/0!</v>
      </c>
      <c r="V1251" s="299"/>
      <c r="W1251" s="299"/>
      <c r="X1251" s="299"/>
      <c r="Y1251" s="299"/>
      <c r="Z1251" s="299"/>
      <c r="AA1251" s="299"/>
      <c r="AB1251" s="531">
        <v>0.17</v>
      </c>
      <c r="AC1251" s="385">
        <f t="shared" si="409"/>
        <v>0</v>
      </c>
      <c r="AD1251" s="499" t="s">
        <v>6242</v>
      </c>
      <c r="AE1251" s="489" t="s">
        <v>1663</v>
      </c>
      <c r="AF1251" s="489" t="s">
        <v>4131</v>
      </c>
      <c r="AG1251" s="489" t="s">
        <v>1652</v>
      </c>
    </row>
    <row r="1252" spans="1:33" s="292" customFormat="1" ht="20.100000000000001" hidden="1" customHeight="1" thickBot="1">
      <c r="A1252" s="290"/>
      <c r="B1252" s="638"/>
      <c r="C1252" s="303" t="s">
        <v>2377</v>
      </c>
      <c r="D1252" s="303"/>
      <c r="E1252" s="290" t="s">
        <v>2369</v>
      </c>
      <c r="F1252" s="290" t="s">
        <v>2378</v>
      </c>
      <c r="G1252" s="305"/>
      <c r="H1252" s="306" t="s">
        <v>6243</v>
      </c>
      <c r="I1252" s="306" t="s">
        <v>1666</v>
      </c>
      <c r="J1252" s="683" t="s">
        <v>1667</v>
      </c>
      <c r="K1252" s="306" t="s">
        <v>49</v>
      </c>
      <c r="L1252" s="306"/>
      <c r="M1252" s="296"/>
      <c r="N1252" s="305"/>
      <c r="O1252" s="386"/>
      <c r="P1252" s="782">
        <f>P671</f>
        <v>2825</v>
      </c>
      <c r="Q1252" s="612">
        <f t="shared" si="401"/>
        <v>0</v>
      </c>
      <c r="R1252" s="387">
        <v>0</v>
      </c>
      <c r="S1252" s="616">
        <f t="shared" si="407"/>
        <v>0</v>
      </c>
      <c r="T1252" s="616">
        <f t="shared" si="399"/>
        <v>0</v>
      </c>
      <c r="U1252" s="389" t="e">
        <f t="shared" si="408"/>
        <v>#DIV/0!</v>
      </c>
      <c r="V1252" s="299"/>
      <c r="W1252" s="299"/>
      <c r="X1252" s="299"/>
      <c r="Y1252" s="299"/>
      <c r="Z1252" s="299"/>
      <c r="AA1252" s="299"/>
      <c r="AB1252" s="531">
        <v>0.23</v>
      </c>
      <c r="AC1252" s="385">
        <f t="shared" si="409"/>
        <v>0</v>
      </c>
      <c r="AD1252" s="499" t="s">
        <v>6244</v>
      </c>
      <c r="AE1252" s="489" t="s">
        <v>1668</v>
      </c>
      <c r="AF1252" s="489" t="s">
        <v>4131</v>
      </c>
      <c r="AG1252" s="489" t="s">
        <v>1652</v>
      </c>
    </row>
    <row r="1253" spans="1:33" s="292" customFormat="1" ht="20.100000000000001" hidden="1" customHeight="1" thickBot="1">
      <c r="A1253" s="290"/>
      <c r="B1253" s="638"/>
      <c r="C1253" s="303" t="s">
        <v>2379</v>
      </c>
      <c r="D1253" s="303"/>
      <c r="E1253" s="290" t="s">
        <v>2369</v>
      </c>
      <c r="F1253" s="290" t="s">
        <v>2380</v>
      </c>
      <c r="G1253" s="305"/>
      <c r="H1253" s="306" t="s">
        <v>6245</v>
      </c>
      <c r="I1253" s="306" t="s">
        <v>1671</v>
      </c>
      <c r="J1253" s="677" t="s">
        <v>1672</v>
      </c>
      <c r="K1253" s="306" t="s">
        <v>162</v>
      </c>
      <c r="L1253" s="306"/>
      <c r="M1253" s="296"/>
      <c r="N1253" s="305"/>
      <c r="O1253" s="386"/>
      <c r="P1253" s="782">
        <f>P672</f>
        <v>4145</v>
      </c>
      <c r="Q1253" s="612">
        <f t="shared" si="401"/>
        <v>0</v>
      </c>
      <c r="R1253" s="387">
        <v>0</v>
      </c>
      <c r="S1253" s="616">
        <f t="shared" si="407"/>
        <v>0</v>
      </c>
      <c r="T1253" s="616">
        <f t="shared" si="399"/>
        <v>0</v>
      </c>
      <c r="U1253" s="389" t="e">
        <f t="shared" si="408"/>
        <v>#DIV/0!</v>
      </c>
      <c r="V1253" s="299"/>
      <c r="W1253" s="299"/>
      <c r="X1253" s="299"/>
      <c r="Y1253" s="299"/>
      <c r="Z1253" s="299"/>
      <c r="AA1253" s="299"/>
      <c r="AB1253" s="531">
        <v>0.1</v>
      </c>
      <c r="AC1253" s="385">
        <f t="shared" si="409"/>
        <v>0</v>
      </c>
      <c r="AD1253" s="499" t="s">
        <v>6246</v>
      </c>
      <c r="AE1253" s="489" t="s">
        <v>1673</v>
      </c>
      <c r="AF1253" s="489" t="s">
        <v>4131</v>
      </c>
      <c r="AG1253" s="489" t="s">
        <v>1652</v>
      </c>
    </row>
    <row r="1254" spans="1:33" s="292" customFormat="1" ht="20.100000000000001" hidden="1" customHeight="1" thickBot="1">
      <c r="A1254" s="296"/>
      <c r="B1254" s="631"/>
      <c r="C1254" s="767">
        <v>4560438578442</v>
      </c>
      <c r="D1254" s="767"/>
      <c r="E1254" s="290" t="s">
        <v>2381</v>
      </c>
      <c r="F1254" s="290" t="s">
        <v>1739</v>
      </c>
      <c r="G1254" s="305"/>
      <c r="H1254" s="306" t="s">
        <v>6247</v>
      </c>
      <c r="I1254" s="306" t="s">
        <v>1677</v>
      </c>
      <c r="J1254" s="343" t="s">
        <v>2382</v>
      </c>
      <c r="K1254" s="306" t="s">
        <v>1679</v>
      </c>
      <c r="L1254" s="306"/>
      <c r="M1254" s="296"/>
      <c r="N1254" s="305"/>
      <c r="O1254" s="386"/>
      <c r="P1254" s="782">
        <v>461</v>
      </c>
      <c r="Q1254" s="612">
        <f t="shared" ref="Q1254:Q1284" si="410">O1254*P1254</f>
        <v>0</v>
      </c>
      <c r="R1254" s="387">
        <v>0</v>
      </c>
      <c r="S1254" s="616">
        <f t="shared" ref="S1254:S1284" si="411">O1254*R1254</f>
        <v>0</v>
      </c>
      <c r="T1254" s="616">
        <f t="shared" si="399"/>
        <v>0</v>
      </c>
      <c r="U1254" s="389" t="e">
        <f t="shared" ref="U1254:U1284" si="412">T1254/Q1254</f>
        <v>#DIV/0!</v>
      </c>
      <c r="V1254" s="299"/>
      <c r="W1254" s="299"/>
      <c r="X1254" s="299"/>
      <c r="Y1254" s="299"/>
      <c r="Z1254" s="299"/>
      <c r="AA1254" s="299"/>
      <c r="AB1254" s="541">
        <f>AB673</f>
        <v>2.1999999999999999E-2</v>
      </c>
      <c r="AC1254" s="523">
        <f t="shared" si="409"/>
        <v>0</v>
      </c>
      <c r="AD1254" s="499" t="str">
        <f>AD673</f>
        <v>ミネラルオイル、水添ポリイソブテン、パルミチン酸デキストリン、ダイマージリノール
酸ジ（イソステアリル／フィトステリル）、メトキシケイヒ酸エチルヘキシル、
トリ（カプリル酸／カプリン酸）グリセリル、リンゴ酸ジイソステアリル、ヒアルロン酸Ｎａ、加水分解コラーゲン、サトザクラ花エキス、ソメイヨシノ葉エキス、スミノミザクラ果実
エキス、コメ発酵液、酒粕エキス、ジパルミトイルヒドロキシプロリン、テトラヘキシル
デカン酸アスコルビル、ＢＧ、水、トリエチルヘキサン酸トリメチロールプロパン、
ジメチコン、ジメチルシリル化シリカ、１，２－ヘキサンジオール、赤２１８</v>
      </c>
      <c r="AE1254" s="489" t="s">
        <v>1680</v>
      </c>
      <c r="AF1254" s="489"/>
      <c r="AG1254" s="489" t="s">
        <v>1681</v>
      </c>
    </row>
    <row r="1255" spans="1:33" s="292" customFormat="1" ht="20.100000000000001" hidden="1" customHeight="1" thickBot="1">
      <c r="A1255" s="296"/>
      <c r="B1255" s="631"/>
      <c r="C1255" s="768">
        <v>4560438577919</v>
      </c>
      <c r="D1255" s="768"/>
      <c r="E1255" s="290" t="s">
        <v>2381</v>
      </c>
      <c r="F1255" s="290" t="s">
        <v>1745</v>
      </c>
      <c r="G1255" s="305"/>
      <c r="H1255" s="306" t="s">
        <v>6248</v>
      </c>
      <c r="I1255" s="306" t="s">
        <v>1683</v>
      </c>
      <c r="J1255" s="343" t="s">
        <v>2383</v>
      </c>
      <c r="K1255" s="306" t="s">
        <v>269</v>
      </c>
      <c r="L1255" s="306"/>
      <c r="M1255" s="296"/>
      <c r="N1255" s="305"/>
      <c r="O1255" s="386"/>
      <c r="P1255" s="782">
        <v>1729</v>
      </c>
      <c r="Q1255" s="612">
        <f t="shared" si="410"/>
        <v>0</v>
      </c>
      <c r="R1255" s="387">
        <v>0</v>
      </c>
      <c r="S1255" s="616">
        <f t="shared" si="411"/>
        <v>0</v>
      </c>
      <c r="T1255" s="616">
        <f t="shared" si="399"/>
        <v>0</v>
      </c>
      <c r="U1255" s="389" t="e">
        <f t="shared" si="412"/>
        <v>#DIV/0!</v>
      </c>
      <c r="V1255" s="299"/>
      <c r="W1255" s="299"/>
      <c r="X1255" s="299"/>
      <c r="Y1255" s="299"/>
      <c r="Z1255" s="299"/>
      <c r="AA1255" s="299"/>
      <c r="AB1255" s="541">
        <f>AB674</f>
        <v>0.26900000000000002</v>
      </c>
      <c r="AC1255" s="523">
        <f t="shared" si="409"/>
        <v>0</v>
      </c>
      <c r="AD1255" s="499" t="s">
        <v>5713</v>
      </c>
      <c r="AE1255" s="489" t="s">
        <v>1685</v>
      </c>
      <c r="AF1255" s="489"/>
      <c r="AG1255" s="489" t="s">
        <v>1686</v>
      </c>
    </row>
    <row r="1256" spans="1:33" s="292" customFormat="1" ht="20.100000000000001" hidden="1" customHeight="1" thickBot="1">
      <c r="A1256" s="296"/>
      <c r="B1256" s="631"/>
      <c r="C1256" s="768">
        <v>4560438577933</v>
      </c>
      <c r="D1256" s="768"/>
      <c r="E1256" s="290" t="s">
        <v>2381</v>
      </c>
      <c r="F1256" s="290" t="s">
        <v>1749</v>
      </c>
      <c r="G1256" s="305"/>
      <c r="H1256" s="306" t="s">
        <v>6249</v>
      </c>
      <c r="I1256" s="306" t="s">
        <v>1689</v>
      </c>
      <c r="J1256" s="343" t="s">
        <v>2384</v>
      </c>
      <c r="K1256" s="306" t="s">
        <v>1057</v>
      </c>
      <c r="L1256" s="306"/>
      <c r="M1256" s="296"/>
      <c r="N1256" s="305"/>
      <c r="O1256" s="386"/>
      <c r="P1256" s="782">
        <v>1176</v>
      </c>
      <c r="Q1256" s="612">
        <f t="shared" si="410"/>
        <v>0</v>
      </c>
      <c r="R1256" s="387">
        <v>0</v>
      </c>
      <c r="S1256" s="616">
        <f t="shared" si="411"/>
        <v>0</v>
      </c>
      <c r="T1256" s="616">
        <f t="shared" si="399"/>
        <v>0</v>
      </c>
      <c r="U1256" s="389" t="e">
        <f t="shared" si="412"/>
        <v>#DIV/0!</v>
      </c>
      <c r="V1256" s="299"/>
      <c r="W1256" s="299"/>
      <c r="X1256" s="299"/>
      <c r="Y1256" s="299"/>
      <c r="Z1256" s="299"/>
      <c r="AA1256" s="299"/>
      <c r="AB1256" s="541">
        <f>AB675</f>
        <v>0.378</v>
      </c>
      <c r="AC1256" s="523">
        <f t="shared" si="409"/>
        <v>0</v>
      </c>
      <c r="AD1256" s="499" t="s">
        <v>4284</v>
      </c>
      <c r="AE1256" s="489" t="s">
        <v>1691</v>
      </c>
      <c r="AF1256" s="489"/>
      <c r="AG1256" s="489" t="s">
        <v>1692</v>
      </c>
    </row>
    <row r="1257" spans="1:33" s="292" customFormat="1" ht="20.100000000000001" hidden="1" customHeight="1" thickBot="1">
      <c r="A1257" s="296"/>
      <c r="B1257" s="631"/>
      <c r="C1257" s="768">
        <v>4560438577926</v>
      </c>
      <c r="D1257" s="768"/>
      <c r="E1257" s="290" t="s">
        <v>2381</v>
      </c>
      <c r="F1257" s="290" t="s">
        <v>1753</v>
      </c>
      <c r="G1257" s="305"/>
      <c r="H1257" s="306" t="s">
        <v>6250</v>
      </c>
      <c r="I1257" s="306" t="s">
        <v>1695</v>
      </c>
      <c r="J1257" s="343" t="s">
        <v>2385</v>
      </c>
      <c r="K1257" s="306" t="s">
        <v>753</v>
      </c>
      <c r="L1257" s="306"/>
      <c r="M1257" s="296"/>
      <c r="N1257" s="305"/>
      <c r="O1257" s="386"/>
      <c r="P1257" s="782">
        <v>1976</v>
      </c>
      <c r="Q1257" s="612">
        <f t="shared" si="410"/>
        <v>0</v>
      </c>
      <c r="R1257" s="387">
        <v>0</v>
      </c>
      <c r="S1257" s="616">
        <f t="shared" si="411"/>
        <v>0</v>
      </c>
      <c r="T1257" s="616">
        <f t="shared" si="399"/>
        <v>0</v>
      </c>
      <c r="U1257" s="389" t="e">
        <f t="shared" si="412"/>
        <v>#DIV/0!</v>
      </c>
      <c r="V1257" s="299"/>
      <c r="W1257" s="299"/>
      <c r="X1257" s="299"/>
      <c r="Y1257" s="299"/>
      <c r="Z1257" s="299"/>
      <c r="AA1257" s="299"/>
      <c r="AB1257" s="541">
        <f>AB676</f>
        <v>0.19800000000000001</v>
      </c>
      <c r="AC1257" s="523">
        <f t="shared" si="409"/>
        <v>0</v>
      </c>
      <c r="AD1257" s="499" t="s">
        <v>5714</v>
      </c>
      <c r="AE1257" s="489" t="s">
        <v>1697</v>
      </c>
      <c r="AF1257" s="489"/>
      <c r="AG1257" s="489" t="s">
        <v>1686</v>
      </c>
    </row>
    <row r="1258" spans="1:33" s="292" customFormat="1" ht="20.100000000000001" hidden="1" customHeight="1" thickBot="1">
      <c r="A1258" s="296"/>
      <c r="B1258" s="631"/>
      <c r="C1258" s="768">
        <v>4560438578275</v>
      </c>
      <c r="D1258" s="768"/>
      <c r="E1258" s="290" t="s">
        <v>2381</v>
      </c>
      <c r="F1258" s="290" t="s">
        <v>1756</v>
      </c>
      <c r="G1258" s="305"/>
      <c r="H1258" s="306" t="s">
        <v>6251</v>
      </c>
      <c r="I1258" s="306" t="s">
        <v>1705</v>
      </c>
      <c r="J1258" s="343" t="s">
        <v>2386</v>
      </c>
      <c r="K1258" s="306" t="s">
        <v>1057</v>
      </c>
      <c r="L1258" s="306"/>
      <c r="M1258" s="296"/>
      <c r="N1258" s="305"/>
      <c r="O1258" s="386"/>
      <c r="P1258" s="782">
        <v>800</v>
      </c>
      <c r="Q1258" s="612">
        <f t="shared" si="410"/>
        <v>0</v>
      </c>
      <c r="R1258" s="387">
        <v>0</v>
      </c>
      <c r="S1258" s="616">
        <f t="shared" si="411"/>
        <v>0</v>
      </c>
      <c r="T1258" s="616">
        <f t="shared" si="399"/>
        <v>0</v>
      </c>
      <c r="U1258" s="389" t="e">
        <f t="shared" si="412"/>
        <v>#DIV/0!</v>
      </c>
      <c r="V1258" s="299"/>
      <c r="W1258" s="299"/>
      <c r="X1258" s="299"/>
      <c r="Y1258" s="299"/>
      <c r="Z1258" s="299"/>
      <c r="AA1258" s="299"/>
      <c r="AB1258" s="541">
        <f t="shared" ref="AB1258:AB1264" si="413">AB678</f>
        <v>0.32</v>
      </c>
      <c r="AC1258" s="523">
        <f t="shared" si="409"/>
        <v>0</v>
      </c>
      <c r="AD1258" s="499" t="s">
        <v>5715</v>
      </c>
      <c r="AE1258" s="489" t="s">
        <v>1707</v>
      </c>
      <c r="AF1258" s="489"/>
      <c r="AG1258" s="489" t="s">
        <v>1708</v>
      </c>
    </row>
    <row r="1259" spans="1:33" s="292" customFormat="1" ht="20.100000000000001" hidden="1" customHeight="1" thickBot="1">
      <c r="A1259" s="296"/>
      <c r="B1259" s="631"/>
      <c r="C1259" s="304">
        <v>4560438576547</v>
      </c>
      <c r="D1259" s="304"/>
      <c r="E1259" s="290" t="s">
        <v>2381</v>
      </c>
      <c r="F1259" s="290" t="s">
        <v>1760</v>
      </c>
      <c r="G1259" s="305"/>
      <c r="H1259" s="306" t="s">
        <v>6252</v>
      </c>
      <c r="I1259" s="306" t="s">
        <v>1711</v>
      </c>
      <c r="J1259" s="417" t="s">
        <v>2387</v>
      </c>
      <c r="K1259" s="306" t="s">
        <v>1057</v>
      </c>
      <c r="L1259" s="306"/>
      <c r="M1259" s="296"/>
      <c r="N1259" s="305"/>
      <c r="O1259" s="386"/>
      <c r="P1259" s="782">
        <v>800</v>
      </c>
      <c r="Q1259" s="612">
        <f t="shared" si="410"/>
        <v>0</v>
      </c>
      <c r="R1259" s="387">
        <v>0</v>
      </c>
      <c r="S1259" s="616">
        <f t="shared" si="411"/>
        <v>0</v>
      </c>
      <c r="T1259" s="616">
        <f t="shared" si="399"/>
        <v>0</v>
      </c>
      <c r="U1259" s="389" t="e">
        <f t="shared" si="412"/>
        <v>#DIV/0!</v>
      </c>
      <c r="V1259" s="299"/>
      <c r="W1259" s="299"/>
      <c r="X1259" s="299"/>
      <c r="Y1259" s="299"/>
      <c r="Z1259" s="299"/>
      <c r="AA1259" s="299"/>
      <c r="AB1259" s="541">
        <f t="shared" si="413"/>
        <v>0.32</v>
      </c>
      <c r="AC1259" s="523">
        <f t="shared" si="409"/>
        <v>0</v>
      </c>
      <c r="AD1259" s="499" t="s">
        <v>5716</v>
      </c>
      <c r="AE1259" s="489" t="s">
        <v>1707</v>
      </c>
      <c r="AF1259" s="489"/>
      <c r="AG1259" s="489" t="s">
        <v>1708</v>
      </c>
    </row>
    <row r="1260" spans="1:33" s="292" customFormat="1" ht="20.100000000000001" hidden="1" customHeight="1" thickBot="1">
      <c r="A1260" s="296"/>
      <c r="B1260" s="631"/>
      <c r="C1260" s="304">
        <v>4560438576639</v>
      </c>
      <c r="D1260" s="304"/>
      <c r="E1260" s="290" t="s">
        <v>2381</v>
      </c>
      <c r="F1260" s="290" t="s">
        <v>1764</v>
      </c>
      <c r="G1260" s="305"/>
      <c r="H1260" s="306" t="s">
        <v>6253</v>
      </c>
      <c r="I1260" s="306" t="s">
        <v>1715</v>
      </c>
      <c r="J1260" s="417" t="s">
        <v>2388</v>
      </c>
      <c r="K1260" s="306" t="s">
        <v>1057</v>
      </c>
      <c r="L1260" s="306"/>
      <c r="M1260" s="296"/>
      <c r="N1260" s="305"/>
      <c r="O1260" s="386"/>
      <c r="P1260" s="782">
        <v>800</v>
      </c>
      <c r="Q1260" s="612">
        <f t="shared" si="410"/>
        <v>0</v>
      </c>
      <c r="R1260" s="387">
        <v>0</v>
      </c>
      <c r="S1260" s="616">
        <f t="shared" si="411"/>
        <v>0</v>
      </c>
      <c r="T1260" s="616">
        <f t="shared" si="399"/>
        <v>0</v>
      </c>
      <c r="U1260" s="389" t="e">
        <f t="shared" si="412"/>
        <v>#DIV/0!</v>
      </c>
      <c r="V1260" s="299"/>
      <c r="W1260" s="299"/>
      <c r="X1260" s="299"/>
      <c r="Y1260" s="299"/>
      <c r="Z1260" s="299"/>
      <c r="AA1260" s="299"/>
      <c r="AB1260" s="541">
        <f t="shared" si="413"/>
        <v>0.32</v>
      </c>
      <c r="AC1260" s="523">
        <f t="shared" si="409"/>
        <v>0</v>
      </c>
      <c r="AD1260" s="499" t="s">
        <v>5717</v>
      </c>
      <c r="AE1260" s="489" t="s">
        <v>1707</v>
      </c>
      <c r="AF1260" s="489"/>
      <c r="AG1260" s="489" t="s">
        <v>1708</v>
      </c>
    </row>
    <row r="1261" spans="1:33" s="292" customFormat="1" ht="20.100000000000001" hidden="1" customHeight="1" thickBot="1">
      <c r="A1261" s="296"/>
      <c r="B1261" s="631"/>
      <c r="C1261" s="304">
        <v>4560438576554</v>
      </c>
      <c r="D1261" s="304"/>
      <c r="E1261" s="290" t="s">
        <v>2381</v>
      </c>
      <c r="F1261" s="290" t="s">
        <v>1765</v>
      </c>
      <c r="G1261" s="305"/>
      <c r="H1261" s="306" t="s">
        <v>6254</v>
      </c>
      <c r="I1261" s="306" t="s">
        <v>1719</v>
      </c>
      <c r="J1261" s="417" t="s">
        <v>2389</v>
      </c>
      <c r="K1261" s="306" t="s">
        <v>1057</v>
      </c>
      <c r="L1261" s="306"/>
      <c r="M1261" s="296"/>
      <c r="N1261" s="305"/>
      <c r="O1261" s="386"/>
      <c r="P1261" s="782">
        <v>800</v>
      </c>
      <c r="Q1261" s="612">
        <f t="shared" si="410"/>
        <v>0</v>
      </c>
      <c r="R1261" s="387">
        <v>0</v>
      </c>
      <c r="S1261" s="616">
        <f t="shared" si="411"/>
        <v>0</v>
      </c>
      <c r="T1261" s="616">
        <f t="shared" si="399"/>
        <v>0</v>
      </c>
      <c r="U1261" s="389" t="e">
        <f t="shared" si="412"/>
        <v>#DIV/0!</v>
      </c>
      <c r="V1261" s="299"/>
      <c r="W1261" s="299"/>
      <c r="X1261" s="299"/>
      <c r="Y1261" s="299"/>
      <c r="Z1261" s="299"/>
      <c r="AA1261" s="299"/>
      <c r="AB1261" s="541">
        <f t="shared" si="413"/>
        <v>0.32</v>
      </c>
      <c r="AC1261" s="523">
        <f t="shared" si="409"/>
        <v>0</v>
      </c>
      <c r="AD1261" s="499" t="s">
        <v>5718</v>
      </c>
      <c r="AE1261" s="489" t="s">
        <v>1707</v>
      </c>
      <c r="AF1261" s="489"/>
      <c r="AG1261" s="489" t="s">
        <v>1708</v>
      </c>
    </row>
    <row r="1262" spans="1:33" s="292" customFormat="1" ht="20.100000000000001" hidden="1" customHeight="1" thickBot="1">
      <c r="A1262" s="296"/>
      <c r="B1262" s="631"/>
      <c r="C1262" s="304">
        <v>4560438576530</v>
      </c>
      <c r="D1262" s="304"/>
      <c r="E1262" s="290" t="s">
        <v>2381</v>
      </c>
      <c r="F1262" s="302" t="s">
        <v>1768</v>
      </c>
      <c r="G1262" s="497"/>
      <c r="H1262" s="259" t="s">
        <v>6255</v>
      </c>
      <c r="I1262" s="259" t="s">
        <v>1723</v>
      </c>
      <c r="J1262" s="343" t="s">
        <v>2390</v>
      </c>
      <c r="K1262" s="306" t="s">
        <v>269</v>
      </c>
      <c r="L1262" s="306"/>
      <c r="M1262" s="296"/>
      <c r="N1262" s="305"/>
      <c r="O1262" s="386"/>
      <c r="P1262" s="782">
        <v>6000</v>
      </c>
      <c r="Q1262" s="612">
        <f t="shared" si="410"/>
        <v>0</v>
      </c>
      <c r="R1262" s="387">
        <v>0</v>
      </c>
      <c r="S1262" s="616">
        <f t="shared" si="411"/>
        <v>0</v>
      </c>
      <c r="T1262" s="616">
        <f t="shared" si="399"/>
        <v>0</v>
      </c>
      <c r="U1262" s="389" t="e">
        <f t="shared" si="412"/>
        <v>#DIV/0!</v>
      </c>
      <c r="V1262" s="299"/>
      <c r="W1262" s="299"/>
      <c r="X1262" s="299"/>
      <c r="Y1262" s="299"/>
      <c r="Z1262" s="299"/>
      <c r="AA1262" s="299"/>
      <c r="AB1262" s="541">
        <f t="shared" si="413"/>
        <v>0.26400000000000001</v>
      </c>
      <c r="AC1262" s="523">
        <f t="shared" si="409"/>
        <v>0</v>
      </c>
      <c r="AD1262" s="499" t="s">
        <v>5719</v>
      </c>
      <c r="AE1262" s="489" t="s">
        <v>1725</v>
      </c>
      <c r="AF1262" s="489"/>
      <c r="AG1262" s="489" t="s">
        <v>1686</v>
      </c>
    </row>
    <row r="1263" spans="1:33" s="292" customFormat="1" ht="20.100000000000001" hidden="1" customHeight="1" thickBot="1">
      <c r="A1263" s="296"/>
      <c r="B1263" s="631"/>
      <c r="C1263" s="304">
        <v>4560438576455</v>
      </c>
      <c r="D1263" s="304"/>
      <c r="E1263" s="290" t="s">
        <v>2381</v>
      </c>
      <c r="F1263" s="302" t="s">
        <v>1774</v>
      </c>
      <c r="G1263" s="497"/>
      <c r="H1263" s="259" t="s">
        <v>6256</v>
      </c>
      <c r="I1263" s="259" t="s">
        <v>1727</v>
      </c>
      <c r="J1263" s="343" t="s">
        <v>2391</v>
      </c>
      <c r="K1263" s="306" t="s">
        <v>1246</v>
      </c>
      <c r="L1263" s="306"/>
      <c r="M1263" s="296"/>
      <c r="N1263" s="305"/>
      <c r="O1263" s="386"/>
      <c r="P1263" s="782">
        <v>7694</v>
      </c>
      <c r="Q1263" s="612">
        <f t="shared" si="410"/>
        <v>0</v>
      </c>
      <c r="R1263" s="387">
        <v>0</v>
      </c>
      <c r="S1263" s="616">
        <f t="shared" si="411"/>
        <v>0</v>
      </c>
      <c r="T1263" s="616">
        <f t="shared" si="399"/>
        <v>0</v>
      </c>
      <c r="U1263" s="389" t="e">
        <f t="shared" si="412"/>
        <v>#DIV/0!</v>
      </c>
      <c r="V1263" s="299"/>
      <c r="W1263" s="299"/>
      <c r="X1263" s="299"/>
      <c r="Y1263" s="299"/>
      <c r="Z1263" s="299"/>
      <c r="AA1263" s="299"/>
      <c r="AB1263" s="541">
        <f t="shared" si="413"/>
        <v>0.21199999999999999</v>
      </c>
      <c r="AC1263" s="523">
        <f t="shared" si="409"/>
        <v>0</v>
      </c>
      <c r="AD1263" s="499" t="s">
        <v>5721</v>
      </c>
      <c r="AE1263" s="489" t="s">
        <v>1729</v>
      </c>
      <c r="AF1263" s="489"/>
      <c r="AG1263" s="489" t="s">
        <v>1686</v>
      </c>
    </row>
    <row r="1264" spans="1:33" s="292" customFormat="1" ht="20.100000000000001" hidden="1" customHeight="1" thickBot="1">
      <c r="A1264" s="296"/>
      <c r="B1264" s="631"/>
      <c r="C1264" s="304">
        <v>4560438576462</v>
      </c>
      <c r="D1264" s="304"/>
      <c r="E1264" s="290" t="s">
        <v>2381</v>
      </c>
      <c r="F1264" s="302" t="s">
        <v>1781</v>
      </c>
      <c r="G1264" s="497"/>
      <c r="H1264" s="259" t="s">
        <v>6257</v>
      </c>
      <c r="I1264" s="259" t="s">
        <v>1731</v>
      </c>
      <c r="J1264" s="343" t="s">
        <v>2392</v>
      </c>
      <c r="K1264" s="306" t="s">
        <v>753</v>
      </c>
      <c r="L1264" s="306"/>
      <c r="M1264" s="296"/>
      <c r="N1264" s="305"/>
      <c r="O1264" s="386"/>
      <c r="P1264" s="782">
        <v>9811</v>
      </c>
      <c r="Q1264" s="612">
        <f t="shared" si="410"/>
        <v>0</v>
      </c>
      <c r="R1264" s="387">
        <v>0</v>
      </c>
      <c r="S1264" s="616">
        <f t="shared" si="411"/>
        <v>0</v>
      </c>
      <c r="T1264" s="616">
        <f t="shared" si="399"/>
        <v>0</v>
      </c>
      <c r="U1264" s="389" t="e">
        <f t="shared" si="412"/>
        <v>#DIV/0!</v>
      </c>
      <c r="V1264" s="299"/>
      <c r="W1264" s="299"/>
      <c r="X1264" s="299"/>
      <c r="Y1264" s="299"/>
      <c r="Z1264" s="299"/>
      <c r="AA1264" s="299"/>
      <c r="AB1264" s="541">
        <f t="shared" si="413"/>
        <v>0.20599999999999999</v>
      </c>
      <c r="AC1264" s="523">
        <f t="shared" si="409"/>
        <v>0</v>
      </c>
      <c r="AD1264" s="499" t="s">
        <v>5723</v>
      </c>
      <c r="AE1264" s="489" t="s">
        <v>1697</v>
      </c>
      <c r="AF1264" s="489"/>
      <c r="AG1264" s="489" t="s">
        <v>1686</v>
      </c>
    </row>
    <row r="1265" spans="1:33" s="292" customFormat="1" ht="20.100000000000001" hidden="1" customHeight="1" thickBot="1">
      <c r="A1265" s="296"/>
      <c r="B1265" s="631"/>
      <c r="C1265" s="238">
        <v>4560438579340</v>
      </c>
      <c r="D1265" s="234"/>
      <c r="E1265" s="290" t="s">
        <v>2381</v>
      </c>
      <c r="F1265" s="302"/>
      <c r="G1265" s="497"/>
      <c r="H1265" s="259" t="s">
        <v>6258</v>
      </c>
      <c r="I1265" s="259" t="s">
        <v>3344</v>
      </c>
      <c r="J1265" s="343" t="s">
        <v>3330</v>
      </c>
      <c r="K1265" s="306" t="s">
        <v>848</v>
      </c>
      <c r="L1265" s="306"/>
      <c r="M1265" s="296"/>
      <c r="N1265" s="305"/>
      <c r="O1265" s="386"/>
      <c r="P1265" s="782">
        <f t="shared" ref="P1265:P1275" si="414">P688</f>
        <v>1824</v>
      </c>
      <c r="Q1265" s="612">
        <f>O1265*P1265</f>
        <v>0</v>
      </c>
      <c r="R1265" s="387">
        <v>0</v>
      </c>
      <c r="S1265" s="616">
        <f>O1265*R1265</f>
        <v>0</v>
      </c>
      <c r="T1265" s="616">
        <f t="shared" si="399"/>
        <v>0</v>
      </c>
      <c r="U1265" s="389" t="e">
        <f>T1265/Q1265</f>
        <v>#DIV/0!</v>
      </c>
      <c r="V1265" s="299"/>
      <c r="W1265" s="299"/>
      <c r="X1265" s="299"/>
      <c r="Y1265" s="299"/>
      <c r="Z1265" s="299"/>
      <c r="AA1265" s="299"/>
      <c r="AB1265" s="541">
        <v>2.1600000000000001E-2</v>
      </c>
      <c r="AC1265" s="523">
        <f t="shared" si="409"/>
        <v>0</v>
      </c>
      <c r="AD1265" s="499" t="s">
        <v>6259</v>
      </c>
      <c r="AE1265" s="489" t="s">
        <v>3437</v>
      </c>
      <c r="AF1265" s="489" t="s">
        <v>1674</v>
      </c>
      <c r="AG1265" s="489" t="s">
        <v>3398</v>
      </c>
    </row>
    <row r="1266" spans="1:33" s="292" customFormat="1" ht="20.100000000000001" hidden="1" customHeight="1" thickBot="1">
      <c r="A1266" s="296"/>
      <c r="B1266" s="631"/>
      <c r="C1266" s="238">
        <v>4560438579319</v>
      </c>
      <c r="D1266" s="234"/>
      <c r="E1266" s="290" t="s">
        <v>2381</v>
      </c>
      <c r="F1266" s="302"/>
      <c r="G1266" s="497"/>
      <c r="H1266" s="259" t="s">
        <v>6260</v>
      </c>
      <c r="I1266" s="259" t="s">
        <v>5727</v>
      </c>
      <c r="J1266" s="343" t="s">
        <v>3397</v>
      </c>
      <c r="K1266" s="306" t="s">
        <v>848</v>
      </c>
      <c r="L1266" s="306"/>
      <c r="M1266" s="296"/>
      <c r="N1266" s="305"/>
      <c r="O1266" s="386"/>
      <c r="P1266" s="782">
        <f t="shared" si="414"/>
        <v>1976</v>
      </c>
      <c r="Q1266" s="612">
        <f>O1266*P1266</f>
        <v>0</v>
      </c>
      <c r="R1266" s="387">
        <v>0</v>
      </c>
      <c r="S1266" s="616">
        <f>O1266*R1266</f>
        <v>0</v>
      </c>
      <c r="T1266" s="616">
        <f t="shared" si="399"/>
        <v>0</v>
      </c>
      <c r="U1266" s="389" t="e">
        <f>T1266/Q1266</f>
        <v>#DIV/0!</v>
      </c>
      <c r="V1266" s="299"/>
      <c r="W1266" s="299"/>
      <c r="X1266" s="299"/>
      <c r="Y1266" s="299"/>
      <c r="Z1266" s="299"/>
      <c r="AA1266" s="299"/>
      <c r="AB1266" s="541">
        <v>0.14000000000000001</v>
      </c>
      <c r="AC1266" s="523">
        <f t="shared" si="409"/>
        <v>0</v>
      </c>
      <c r="AD1266" s="499" t="s">
        <v>6261</v>
      </c>
      <c r="AE1266" s="489" t="s">
        <v>3437</v>
      </c>
      <c r="AF1266" s="489" t="s">
        <v>1674</v>
      </c>
      <c r="AG1266" s="489" t="s">
        <v>3398</v>
      </c>
    </row>
    <row r="1267" spans="1:33" s="292" customFormat="1" ht="20.100000000000001" hidden="1" customHeight="1" thickBot="1">
      <c r="A1267" s="296"/>
      <c r="B1267" s="631"/>
      <c r="C1267" s="238">
        <v>4560438573454</v>
      </c>
      <c r="D1267" s="234"/>
      <c r="E1267" s="290" t="s">
        <v>2381</v>
      </c>
      <c r="F1267" s="302" t="s">
        <v>3542</v>
      </c>
      <c r="G1267" s="497"/>
      <c r="H1267" s="259" t="s">
        <v>6262</v>
      </c>
      <c r="I1267" s="259" t="s">
        <v>3540</v>
      </c>
      <c r="J1267" s="343" t="s">
        <v>3630</v>
      </c>
      <c r="K1267" s="306" t="s">
        <v>848</v>
      </c>
      <c r="L1267" s="306"/>
      <c r="M1267" s="296"/>
      <c r="N1267" s="305"/>
      <c r="O1267" s="386"/>
      <c r="P1267" s="782">
        <f t="shared" si="414"/>
        <v>565</v>
      </c>
      <c r="Q1267" s="612">
        <f>O1267*P1267</f>
        <v>0</v>
      </c>
      <c r="R1267" s="387">
        <v>0</v>
      </c>
      <c r="S1267" s="616">
        <f>O1267*R1267</f>
        <v>0</v>
      </c>
      <c r="T1267" s="616">
        <f t="shared" si="399"/>
        <v>0</v>
      </c>
      <c r="U1267" s="389" t="e">
        <f>T1267/Q1267</f>
        <v>#DIV/0!</v>
      </c>
      <c r="V1267" s="299"/>
      <c r="W1267" s="299"/>
      <c r="X1267" s="299"/>
      <c r="Y1267" s="299"/>
      <c r="Z1267" s="299"/>
      <c r="AA1267" s="299"/>
      <c r="AB1267" s="541">
        <v>0.13500000000000001</v>
      </c>
      <c r="AC1267" s="385">
        <f t="shared" si="409"/>
        <v>0</v>
      </c>
      <c r="AD1267" s="499" t="s">
        <v>6263</v>
      </c>
      <c r="AE1267" s="489" t="s">
        <v>3631</v>
      </c>
      <c r="AF1267" s="489" t="s">
        <v>1674</v>
      </c>
      <c r="AG1267" s="489" t="s">
        <v>3398</v>
      </c>
    </row>
    <row r="1268" spans="1:33" s="292" customFormat="1" ht="20.100000000000001" hidden="1" customHeight="1" thickBot="1">
      <c r="A1268" s="296"/>
      <c r="B1268" s="631"/>
      <c r="C1268" s="304">
        <v>4560438576479</v>
      </c>
      <c r="D1268" s="304"/>
      <c r="E1268" s="290" t="s">
        <v>2393</v>
      </c>
      <c r="F1268" s="302" t="s">
        <v>2394</v>
      </c>
      <c r="G1268" s="497"/>
      <c r="H1268" s="259" t="s">
        <v>6264</v>
      </c>
      <c r="I1268" s="259" t="s">
        <v>1740</v>
      </c>
      <c r="J1268" s="343" t="s">
        <v>2395</v>
      </c>
      <c r="K1268" s="306" t="s">
        <v>461</v>
      </c>
      <c r="L1268" s="306"/>
      <c r="M1268" s="296"/>
      <c r="N1268" s="305"/>
      <c r="O1268" s="386"/>
      <c r="P1268" s="782">
        <f t="shared" si="414"/>
        <v>2370</v>
      </c>
      <c r="Q1268" s="612">
        <f t="shared" si="410"/>
        <v>0</v>
      </c>
      <c r="R1268" s="387">
        <v>0</v>
      </c>
      <c r="S1268" s="616">
        <f t="shared" si="411"/>
        <v>0</v>
      </c>
      <c r="T1268" s="616">
        <f t="shared" si="399"/>
        <v>0</v>
      </c>
      <c r="U1268" s="389" t="e">
        <f t="shared" si="412"/>
        <v>#DIV/0!</v>
      </c>
      <c r="V1268" s="299"/>
      <c r="W1268" s="299"/>
      <c r="X1268" s="299"/>
      <c r="Y1268" s="299"/>
      <c r="Z1268" s="299"/>
      <c r="AA1268" s="299"/>
      <c r="AB1268" s="541">
        <v>0.182</v>
      </c>
      <c r="AC1268" s="523">
        <f t="shared" si="409"/>
        <v>0</v>
      </c>
      <c r="AD1268" s="499" t="s">
        <v>6265</v>
      </c>
      <c r="AE1268" s="489" t="s">
        <v>1742</v>
      </c>
      <c r="AF1268" s="489" t="s">
        <v>1743</v>
      </c>
      <c r="AG1268" s="489" t="s">
        <v>1744</v>
      </c>
    </row>
    <row r="1269" spans="1:33" s="292" customFormat="1" ht="20.100000000000001" hidden="1" customHeight="1" thickBot="1">
      <c r="A1269" s="296"/>
      <c r="B1269" s="631"/>
      <c r="C1269" s="304">
        <v>4560438578699</v>
      </c>
      <c r="D1269" s="304"/>
      <c r="E1269" s="290" t="s">
        <v>2393</v>
      </c>
      <c r="F1269" s="302" t="s">
        <v>2396</v>
      </c>
      <c r="G1269" s="497"/>
      <c r="H1269" s="259" t="s">
        <v>6266</v>
      </c>
      <c r="I1269" s="259" t="s">
        <v>1746</v>
      </c>
      <c r="J1269" s="343" t="s">
        <v>2397</v>
      </c>
      <c r="K1269" s="306" t="s">
        <v>817</v>
      </c>
      <c r="L1269" s="306"/>
      <c r="M1269" s="296"/>
      <c r="N1269" s="305"/>
      <c r="O1269" s="386"/>
      <c r="P1269" s="782">
        <f t="shared" si="414"/>
        <v>1375</v>
      </c>
      <c r="Q1269" s="612">
        <f t="shared" si="410"/>
        <v>0</v>
      </c>
      <c r="R1269" s="387">
        <v>0</v>
      </c>
      <c r="S1269" s="616">
        <f t="shared" si="411"/>
        <v>0</v>
      </c>
      <c r="T1269" s="616">
        <f t="shared" si="399"/>
        <v>0</v>
      </c>
      <c r="U1269" s="389" t="e">
        <f t="shared" si="412"/>
        <v>#DIV/0!</v>
      </c>
      <c r="V1269" s="299"/>
      <c r="W1269" s="299"/>
      <c r="X1269" s="299"/>
      <c r="Y1269" s="299"/>
      <c r="Z1269" s="299"/>
      <c r="AA1269" s="299"/>
      <c r="AB1269" s="541">
        <v>8.4000000000000005E-2</v>
      </c>
      <c r="AC1269" s="385">
        <f t="shared" si="409"/>
        <v>0</v>
      </c>
      <c r="AD1269" s="499" t="s">
        <v>6267</v>
      </c>
      <c r="AE1269" s="489" t="s">
        <v>1748</v>
      </c>
      <c r="AF1269" s="489" t="s">
        <v>1743</v>
      </c>
      <c r="AG1269" s="489" t="s">
        <v>1744</v>
      </c>
    </row>
    <row r="1270" spans="1:33" s="292" customFormat="1" ht="20.100000000000001" hidden="1" customHeight="1" thickBot="1">
      <c r="A1270" s="296"/>
      <c r="B1270" s="631"/>
      <c r="C1270" s="767">
        <v>4580224360549</v>
      </c>
      <c r="D1270" s="767"/>
      <c r="E1270" s="290" t="s">
        <v>2393</v>
      </c>
      <c r="F1270" s="302" t="s">
        <v>2398</v>
      </c>
      <c r="G1270" s="497"/>
      <c r="H1270" s="259" t="s">
        <v>6268</v>
      </c>
      <c r="I1270" s="259" t="s">
        <v>1750</v>
      </c>
      <c r="J1270" s="343" t="s">
        <v>2399</v>
      </c>
      <c r="K1270" s="306" t="s">
        <v>269</v>
      </c>
      <c r="L1270" s="306"/>
      <c r="M1270" s="296"/>
      <c r="N1270" s="305"/>
      <c r="O1270" s="386"/>
      <c r="P1270" s="782">
        <f t="shared" si="414"/>
        <v>2370</v>
      </c>
      <c r="Q1270" s="612">
        <f t="shared" si="410"/>
        <v>0</v>
      </c>
      <c r="R1270" s="387">
        <v>0</v>
      </c>
      <c r="S1270" s="616">
        <f t="shared" si="411"/>
        <v>0</v>
      </c>
      <c r="T1270" s="616">
        <f t="shared" si="399"/>
        <v>0</v>
      </c>
      <c r="U1270" s="389" t="e">
        <f t="shared" si="412"/>
        <v>#DIV/0!</v>
      </c>
      <c r="V1270" s="299"/>
      <c r="W1270" s="299"/>
      <c r="X1270" s="299"/>
      <c r="Y1270" s="299"/>
      <c r="Z1270" s="299"/>
      <c r="AA1270" s="299"/>
      <c r="AB1270" s="541">
        <v>0.16200000000000001</v>
      </c>
      <c r="AC1270" s="385">
        <f t="shared" si="409"/>
        <v>0</v>
      </c>
      <c r="AD1270" s="499" t="s">
        <v>6269</v>
      </c>
      <c r="AE1270" s="489" t="s">
        <v>1752</v>
      </c>
      <c r="AF1270" s="489" t="s">
        <v>1743</v>
      </c>
      <c r="AG1270" s="489" t="s">
        <v>1744</v>
      </c>
    </row>
    <row r="1271" spans="1:33" s="292" customFormat="1" ht="20.100000000000001" hidden="1" customHeight="1" thickBot="1">
      <c r="A1271" s="296"/>
      <c r="B1271" s="631"/>
      <c r="C1271" s="768">
        <v>4580224360556</v>
      </c>
      <c r="D1271" s="768"/>
      <c r="E1271" s="290" t="s">
        <v>2393</v>
      </c>
      <c r="F1271" s="302" t="s">
        <v>2400</v>
      </c>
      <c r="G1271" s="497"/>
      <c r="H1271" s="259" t="s">
        <v>6270</v>
      </c>
      <c r="I1271" s="259" t="s">
        <v>1754</v>
      </c>
      <c r="J1271" s="343" t="s">
        <v>2401</v>
      </c>
      <c r="K1271" s="306" t="s">
        <v>193</v>
      </c>
      <c r="L1271" s="306"/>
      <c r="M1271" s="296"/>
      <c r="N1271" s="305"/>
      <c r="O1271" s="386"/>
      <c r="P1271" s="782">
        <f t="shared" si="414"/>
        <v>2370</v>
      </c>
      <c r="Q1271" s="612">
        <f t="shared" si="410"/>
        <v>0</v>
      </c>
      <c r="R1271" s="387">
        <v>0</v>
      </c>
      <c r="S1271" s="616">
        <f t="shared" si="411"/>
        <v>0</v>
      </c>
      <c r="T1271" s="616">
        <f t="shared" si="399"/>
        <v>0</v>
      </c>
      <c r="U1271" s="389" t="e">
        <f t="shared" si="412"/>
        <v>#DIV/0!</v>
      </c>
      <c r="V1271" s="299"/>
      <c r="W1271" s="299"/>
      <c r="X1271" s="299"/>
      <c r="Y1271" s="299"/>
      <c r="Z1271" s="299"/>
      <c r="AA1271" s="299"/>
      <c r="AB1271" s="541">
        <v>2.8000000000000001E-2</v>
      </c>
      <c r="AC1271" s="385">
        <f t="shared" si="409"/>
        <v>0</v>
      </c>
      <c r="AD1271" s="499" t="s">
        <v>6271</v>
      </c>
      <c r="AE1271" s="489" t="s">
        <v>1742</v>
      </c>
      <c r="AF1271" s="489" t="s">
        <v>1743</v>
      </c>
      <c r="AG1271" s="489" t="s">
        <v>1744</v>
      </c>
    </row>
    <row r="1272" spans="1:33" s="292" customFormat="1" ht="20.100000000000001" hidden="1" customHeight="1" thickBot="1">
      <c r="A1272" s="296"/>
      <c r="B1272" s="631"/>
      <c r="C1272" s="304">
        <v>4580224360563</v>
      </c>
      <c r="D1272" s="304"/>
      <c r="E1272" s="290" t="s">
        <v>2393</v>
      </c>
      <c r="F1272" s="302" t="s">
        <v>2402</v>
      </c>
      <c r="G1272" s="497"/>
      <c r="H1272" s="259" t="s">
        <v>6272</v>
      </c>
      <c r="I1272" s="259" t="s">
        <v>1757</v>
      </c>
      <c r="J1272" s="343" t="s">
        <v>2403</v>
      </c>
      <c r="K1272" s="306" t="s">
        <v>753</v>
      </c>
      <c r="L1272" s="306"/>
      <c r="M1272" s="296"/>
      <c r="N1272" s="305"/>
      <c r="O1272" s="386"/>
      <c r="P1272" s="782">
        <f t="shared" si="414"/>
        <v>2370</v>
      </c>
      <c r="Q1272" s="612">
        <f t="shared" si="410"/>
        <v>0</v>
      </c>
      <c r="R1272" s="387">
        <v>0</v>
      </c>
      <c r="S1272" s="616">
        <f t="shared" si="411"/>
        <v>0</v>
      </c>
      <c r="T1272" s="616">
        <f t="shared" si="399"/>
        <v>0</v>
      </c>
      <c r="U1272" s="389" t="e">
        <f t="shared" si="412"/>
        <v>#DIV/0!</v>
      </c>
      <c r="V1272" s="299"/>
      <c r="W1272" s="299"/>
      <c r="X1272" s="299"/>
      <c r="Y1272" s="299"/>
      <c r="Z1272" s="299"/>
      <c r="AA1272" s="299"/>
      <c r="AB1272" s="541">
        <v>0.04</v>
      </c>
      <c r="AC1272" s="385">
        <f t="shared" si="409"/>
        <v>0</v>
      </c>
      <c r="AD1272" s="499" t="s">
        <v>6273</v>
      </c>
      <c r="AE1272" s="489" t="s">
        <v>1759</v>
      </c>
      <c r="AF1272" s="489" t="s">
        <v>1743</v>
      </c>
      <c r="AG1272" s="489" t="s">
        <v>1744</v>
      </c>
    </row>
    <row r="1273" spans="1:33" s="292" customFormat="1" ht="20.100000000000001" hidden="1" customHeight="1" thickBot="1">
      <c r="A1273" s="290"/>
      <c r="B1273" s="638"/>
      <c r="C1273" s="304">
        <v>4580224360570</v>
      </c>
      <c r="D1273" s="304"/>
      <c r="E1273" s="290" t="s">
        <v>2393</v>
      </c>
      <c r="F1273" s="290" t="s">
        <v>2404</v>
      </c>
      <c r="G1273" s="305"/>
      <c r="H1273" s="306" t="s">
        <v>6274</v>
      </c>
      <c r="I1273" s="306" t="s">
        <v>1761</v>
      </c>
      <c r="J1273" s="417" t="s">
        <v>2405</v>
      </c>
      <c r="K1273" s="306" t="s">
        <v>1057</v>
      </c>
      <c r="L1273" s="306"/>
      <c r="M1273" s="296"/>
      <c r="N1273" s="305"/>
      <c r="O1273" s="386"/>
      <c r="P1273" s="782">
        <f t="shared" si="414"/>
        <v>2620</v>
      </c>
      <c r="Q1273" s="612">
        <f t="shared" si="410"/>
        <v>0</v>
      </c>
      <c r="R1273" s="387">
        <v>0</v>
      </c>
      <c r="S1273" s="616">
        <f t="shared" si="411"/>
        <v>0</v>
      </c>
      <c r="T1273" s="616">
        <f t="shared" si="399"/>
        <v>0</v>
      </c>
      <c r="U1273" s="389" t="e">
        <f t="shared" si="412"/>
        <v>#DIV/0!</v>
      </c>
      <c r="V1273" s="299"/>
      <c r="W1273" s="299"/>
      <c r="X1273" s="299"/>
      <c r="Y1273" s="299"/>
      <c r="Z1273" s="299"/>
      <c r="AA1273" s="299"/>
      <c r="AB1273" s="531"/>
      <c r="AC1273" s="385">
        <f t="shared" si="409"/>
        <v>0</v>
      </c>
      <c r="AD1273" s="499" t="s">
        <v>6275</v>
      </c>
      <c r="AE1273" s="489" t="s">
        <v>1763</v>
      </c>
      <c r="AF1273" s="489" t="s">
        <v>1743</v>
      </c>
      <c r="AG1273" s="489" t="s">
        <v>1744</v>
      </c>
    </row>
    <row r="1274" spans="1:33" s="292" customFormat="1" ht="20.100000000000001" hidden="1" customHeight="1" thickBot="1">
      <c r="A1274" s="290"/>
      <c r="B1274" s="638"/>
      <c r="C1274" s="304">
        <v>4580224360587</v>
      </c>
      <c r="D1274" s="304"/>
      <c r="E1274" s="290" t="s">
        <v>2393</v>
      </c>
      <c r="F1274" s="290" t="s">
        <v>2406</v>
      </c>
      <c r="G1274" s="305"/>
      <c r="H1274" s="306" t="s">
        <v>6276</v>
      </c>
      <c r="I1274" s="306" t="s">
        <v>1761</v>
      </c>
      <c r="J1274" s="417" t="s">
        <v>2405</v>
      </c>
      <c r="K1274" s="306" t="s">
        <v>1057</v>
      </c>
      <c r="L1274" s="306"/>
      <c r="M1274" s="296"/>
      <c r="N1274" s="305"/>
      <c r="O1274" s="386"/>
      <c r="P1274" s="782">
        <f t="shared" si="414"/>
        <v>561</v>
      </c>
      <c r="Q1274" s="612">
        <f t="shared" si="410"/>
        <v>0</v>
      </c>
      <c r="R1274" s="387">
        <v>0</v>
      </c>
      <c r="S1274" s="616">
        <f t="shared" si="411"/>
        <v>0</v>
      </c>
      <c r="T1274" s="616">
        <f t="shared" si="399"/>
        <v>0</v>
      </c>
      <c r="U1274" s="389" t="e">
        <f t="shared" si="412"/>
        <v>#DIV/0!</v>
      </c>
      <c r="V1274" s="299"/>
      <c r="W1274" s="299"/>
      <c r="X1274" s="299"/>
      <c r="Y1274" s="299"/>
      <c r="Z1274" s="299"/>
      <c r="AA1274" s="299"/>
      <c r="AB1274" s="531"/>
      <c r="AC1274" s="385">
        <f t="shared" si="409"/>
        <v>0</v>
      </c>
      <c r="AD1274" s="499" t="s">
        <v>6275</v>
      </c>
      <c r="AE1274" s="489" t="s">
        <v>1763</v>
      </c>
      <c r="AF1274" s="489" t="s">
        <v>1743</v>
      </c>
      <c r="AG1274" s="489" t="s">
        <v>1744</v>
      </c>
    </row>
    <row r="1275" spans="1:33" s="292" customFormat="1" ht="20.100000000000001" hidden="1" customHeight="1" thickBot="1">
      <c r="A1275" s="296"/>
      <c r="B1275" s="631"/>
      <c r="C1275" s="304">
        <v>4580224360365</v>
      </c>
      <c r="D1275" s="304"/>
      <c r="E1275" s="290" t="s">
        <v>2393</v>
      </c>
      <c r="F1275" s="290" t="s">
        <v>2407</v>
      </c>
      <c r="G1275" s="305"/>
      <c r="H1275" s="306" t="s">
        <v>6277</v>
      </c>
      <c r="I1275" s="306" t="s">
        <v>1766</v>
      </c>
      <c r="J1275" s="417" t="s">
        <v>2408</v>
      </c>
      <c r="K1275" s="306" t="s">
        <v>1429</v>
      </c>
      <c r="L1275" s="306"/>
      <c r="M1275" s="296"/>
      <c r="N1275" s="305"/>
      <c r="O1275" s="386"/>
      <c r="P1275" s="782">
        <f t="shared" si="414"/>
        <v>2245</v>
      </c>
      <c r="Q1275" s="612">
        <f t="shared" si="410"/>
        <v>0</v>
      </c>
      <c r="R1275" s="387">
        <v>0</v>
      </c>
      <c r="S1275" s="616">
        <f t="shared" si="411"/>
        <v>0</v>
      </c>
      <c r="T1275" s="616">
        <f t="shared" si="399"/>
        <v>0</v>
      </c>
      <c r="U1275" s="389" t="e">
        <f t="shared" si="412"/>
        <v>#DIV/0!</v>
      </c>
      <c r="V1275" s="299"/>
      <c r="W1275" s="299"/>
      <c r="X1275" s="299"/>
      <c r="Y1275" s="299"/>
      <c r="Z1275" s="299"/>
      <c r="AA1275" s="299"/>
      <c r="AB1275" s="385">
        <v>9.1999999999999998E-2</v>
      </c>
      <c r="AC1275" s="385">
        <f t="shared" si="409"/>
        <v>0</v>
      </c>
      <c r="AD1275" s="499" t="s">
        <v>6278</v>
      </c>
      <c r="AE1275" s="489" t="s">
        <v>1759</v>
      </c>
      <c r="AF1275" s="489" t="s">
        <v>1743</v>
      </c>
      <c r="AG1275" s="489" t="s">
        <v>1744</v>
      </c>
    </row>
    <row r="1276" spans="1:33" s="292" customFormat="1" ht="20.100000000000001" hidden="1" customHeight="1" thickBot="1">
      <c r="A1276" s="296"/>
      <c r="B1276" s="631"/>
      <c r="C1276" s="304"/>
      <c r="D1276" s="304"/>
      <c r="E1276" s="290" t="s">
        <v>2409</v>
      </c>
      <c r="F1276" s="290" t="s">
        <v>3095</v>
      </c>
      <c r="G1276" s="305"/>
      <c r="H1276" s="306" t="s">
        <v>6279</v>
      </c>
      <c r="I1276" s="306" t="s">
        <v>1740</v>
      </c>
      <c r="J1276" s="417" t="s">
        <v>2395</v>
      </c>
      <c r="K1276" s="306" t="s">
        <v>461</v>
      </c>
      <c r="L1276" s="306"/>
      <c r="M1276" s="296"/>
      <c r="N1276" s="305"/>
      <c r="O1276" s="386"/>
      <c r="P1276" s="782">
        <v>10</v>
      </c>
      <c r="Q1276" s="612">
        <f t="shared" si="410"/>
        <v>0</v>
      </c>
      <c r="R1276" s="387">
        <v>0</v>
      </c>
      <c r="S1276" s="616">
        <f t="shared" ref="S1276:S1281" si="415">O1276*R1276</f>
        <v>0</v>
      </c>
      <c r="T1276" s="616">
        <f t="shared" si="399"/>
        <v>0</v>
      </c>
      <c r="U1276" s="389" t="e">
        <f t="shared" ref="U1276:U1281" si="416">T1276/Q1276</f>
        <v>#DIV/0!</v>
      </c>
      <c r="V1276" s="299"/>
      <c r="W1276" s="299"/>
      <c r="X1276" s="299"/>
      <c r="Y1276" s="299"/>
      <c r="Z1276" s="299"/>
      <c r="AA1276" s="299"/>
      <c r="AB1276" s="531">
        <v>2E-3</v>
      </c>
      <c r="AC1276" s="385">
        <f t="shared" si="409"/>
        <v>0</v>
      </c>
      <c r="AD1276" s="499"/>
      <c r="AE1276" s="489" t="s">
        <v>1742</v>
      </c>
      <c r="AF1276" s="489" t="s">
        <v>1738</v>
      </c>
      <c r="AG1276" s="489" t="s">
        <v>1744</v>
      </c>
    </row>
    <row r="1277" spans="1:33" s="292" customFormat="1" ht="20.100000000000001" hidden="1" customHeight="1" thickBot="1">
      <c r="A1277" s="296"/>
      <c r="B1277" s="631"/>
      <c r="C1277" s="304"/>
      <c r="D1277" s="304"/>
      <c r="E1277" s="290" t="s">
        <v>2409</v>
      </c>
      <c r="F1277" s="290"/>
      <c r="G1277" s="305"/>
      <c r="H1277" s="306" t="s">
        <v>6280</v>
      </c>
      <c r="I1277" s="306" t="s">
        <v>1746</v>
      </c>
      <c r="J1277" s="417" t="s">
        <v>2397</v>
      </c>
      <c r="K1277" s="306" t="s">
        <v>817</v>
      </c>
      <c r="L1277" s="306"/>
      <c r="M1277" s="296"/>
      <c r="N1277" s="305"/>
      <c r="O1277" s="386"/>
      <c r="P1277" s="782">
        <v>10</v>
      </c>
      <c r="Q1277" s="612">
        <f t="shared" si="410"/>
        <v>0</v>
      </c>
      <c r="R1277" s="387">
        <v>0</v>
      </c>
      <c r="S1277" s="616">
        <f t="shared" si="415"/>
        <v>0</v>
      </c>
      <c r="T1277" s="616">
        <f t="shared" si="399"/>
        <v>0</v>
      </c>
      <c r="U1277" s="389" t="e">
        <f t="shared" si="416"/>
        <v>#DIV/0!</v>
      </c>
      <c r="V1277" s="299"/>
      <c r="W1277" s="299"/>
      <c r="X1277" s="299"/>
      <c r="Y1277" s="299"/>
      <c r="Z1277" s="299"/>
      <c r="AA1277" s="299"/>
      <c r="AB1277" s="531"/>
      <c r="AC1277" s="385">
        <f t="shared" si="409"/>
        <v>0</v>
      </c>
      <c r="AD1277" s="499"/>
      <c r="AE1277" s="489"/>
      <c r="AF1277" s="489"/>
      <c r="AG1277" s="489"/>
    </row>
    <row r="1278" spans="1:33" s="292" customFormat="1" ht="20.100000000000001" hidden="1" customHeight="1" thickBot="1">
      <c r="A1278" s="296"/>
      <c r="B1278" s="631"/>
      <c r="C1278" s="304"/>
      <c r="D1278" s="304"/>
      <c r="E1278" s="290" t="s">
        <v>2409</v>
      </c>
      <c r="F1278" s="290" t="s">
        <v>3096</v>
      </c>
      <c r="G1278" s="305"/>
      <c r="H1278" s="306" t="s">
        <v>6281</v>
      </c>
      <c r="I1278" s="306" t="s">
        <v>1750</v>
      </c>
      <c r="J1278" s="417" t="s">
        <v>1751</v>
      </c>
      <c r="K1278" s="306" t="s">
        <v>269</v>
      </c>
      <c r="L1278" s="306"/>
      <c r="M1278" s="296"/>
      <c r="N1278" s="305"/>
      <c r="O1278" s="386"/>
      <c r="P1278" s="782">
        <v>10</v>
      </c>
      <c r="Q1278" s="612">
        <f t="shared" si="410"/>
        <v>0</v>
      </c>
      <c r="R1278" s="387">
        <v>0</v>
      </c>
      <c r="S1278" s="616">
        <f t="shared" si="415"/>
        <v>0</v>
      </c>
      <c r="T1278" s="616">
        <f t="shared" si="399"/>
        <v>0</v>
      </c>
      <c r="U1278" s="389" t="e">
        <f t="shared" si="416"/>
        <v>#DIV/0!</v>
      </c>
      <c r="V1278" s="299"/>
      <c r="W1278" s="299"/>
      <c r="X1278" s="299"/>
      <c r="Y1278" s="299"/>
      <c r="Z1278" s="299"/>
      <c r="AA1278" s="299"/>
      <c r="AB1278" s="531">
        <v>1E-3</v>
      </c>
      <c r="AC1278" s="385">
        <f t="shared" si="409"/>
        <v>0</v>
      </c>
      <c r="AD1278" s="499"/>
      <c r="AE1278" s="489" t="s">
        <v>1752</v>
      </c>
      <c r="AF1278" s="489" t="s">
        <v>1738</v>
      </c>
      <c r="AG1278" s="489" t="s">
        <v>1744</v>
      </c>
    </row>
    <row r="1279" spans="1:33" s="292" customFormat="1" ht="20.100000000000001" hidden="1" customHeight="1" thickBot="1">
      <c r="A1279" s="296"/>
      <c r="B1279" s="631"/>
      <c r="C1279" s="304"/>
      <c r="D1279" s="304"/>
      <c r="E1279" s="290" t="s">
        <v>2409</v>
      </c>
      <c r="F1279" s="290" t="s">
        <v>3097</v>
      </c>
      <c r="G1279" s="305"/>
      <c r="H1279" s="306" t="s">
        <v>6282</v>
      </c>
      <c r="I1279" s="306" t="s">
        <v>1754</v>
      </c>
      <c r="J1279" s="417" t="s">
        <v>3101</v>
      </c>
      <c r="K1279" s="306" t="s">
        <v>193</v>
      </c>
      <c r="L1279" s="306"/>
      <c r="M1279" s="296"/>
      <c r="N1279" s="305"/>
      <c r="O1279" s="386"/>
      <c r="P1279" s="782">
        <v>10</v>
      </c>
      <c r="Q1279" s="612">
        <f t="shared" si="410"/>
        <v>0</v>
      </c>
      <c r="R1279" s="387">
        <v>0</v>
      </c>
      <c r="S1279" s="616">
        <f t="shared" si="415"/>
        <v>0</v>
      </c>
      <c r="T1279" s="616">
        <f t="shared" si="399"/>
        <v>0</v>
      </c>
      <c r="U1279" s="389" t="e">
        <f t="shared" si="416"/>
        <v>#DIV/0!</v>
      </c>
      <c r="V1279" s="299"/>
      <c r="W1279" s="299"/>
      <c r="X1279" s="299"/>
      <c r="Y1279" s="299"/>
      <c r="Z1279" s="299"/>
      <c r="AA1279" s="299"/>
      <c r="AB1279" s="531">
        <v>2E-3</v>
      </c>
      <c r="AC1279" s="385">
        <f t="shared" si="409"/>
        <v>0</v>
      </c>
      <c r="AD1279" s="499"/>
      <c r="AE1279" s="489" t="s">
        <v>1742</v>
      </c>
      <c r="AF1279" s="489" t="s">
        <v>1738</v>
      </c>
      <c r="AG1279" s="489" t="s">
        <v>1744</v>
      </c>
    </row>
    <row r="1280" spans="1:33" s="292" customFormat="1" ht="20.100000000000001" hidden="1" customHeight="1" thickBot="1">
      <c r="A1280" s="296"/>
      <c r="B1280" s="631"/>
      <c r="C1280" s="304"/>
      <c r="D1280" s="304"/>
      <c r="E1280" s="290" t="s">
        <v>2409</v>
      </c>
      <c r="F1280" s="290" t="s">
        <v>3098</v>
      </c>
      <c r="G1280" s="305"/>
      <c r="H1280" s="613" t="s">
        <v>6283</v>
      </c>
      <c r="I1280" s="613" t="s">
        <v>1757</v>
      </c>
      <c r="J1280" s="417" t="s">
        <v>2403</v>
      </c>
      <c r="K1280" s="306" t="s">
        <v>753</v>
      </c>
      <c r="L1280" s="306"/>
      <c r="M1280" s="296"/>
      <c r="N1280" s="305"/>
      <c r="O1280" s="386"/>
      <c r="P1280" s="782">
        <v>10</v>
      </c>
      <c r="Q1280" s="612">
        <f t="shared" si="410"/>
        <v>0</v>
      </c>
      <c r="R1280" s="387">
        <v>0</v>
      </c>
      <c r="S1280" s="616">
        <f t="shared" si="415"/>
        <v>0</v>
      </c>
      <c r="T1280" s="616">
        <f t="shared" si="399"/>
        <v>0</v>
      </c>
      <c r="U1280" s="389" t="e">
        <f t="shared" si="416"/>
        <v>#DIV/0!</v>
      </c>
      <c r="V1280" s="299"/>
      <c r="W1280" s="299"/>
      <c r="X1280" s="299"/>
      <c r="Y1280" s="299"/>
      <c r="Z1280" s="299"/>
      <c r="AA1280" s="299"/>
      <c r="AB1280" s="531">
        <v>2E-3</v>
      </c>
      <c r="AC1280" s="385">
        <f t="shared" si="409"/>
        <v>0</v>
      </c>
      <c r="AD1280" s="499"/>
      <c r="AE1280" s="489" t="s">
        <v>1759</v>
      </c>
      <c r="AF1280" s="489" t="s">
        <v>1738</v>
      </c>
      <c r="AG1280" s="489" t="s">
        <v>1744</v>
      </c>
    </row>
    <row r="1281" spans="1:33" s="292" customFormat="1" ht="20.100000000000001" hidden="1" customHeight="1" thickBot="1">
      <c r="A1281" s="296"/>
      <c r="B1281" s="631"/>
      <c r="C1281" s="304"/>
      <c r="D1281" s="304"/>
      <c r="E1281" s="290" t="s">
        <v>2409</v>
      </c>
      <c r="F1281" s="290" t="s">
        <v>3099</v>
      </c>
      <c r="G1281" s="305"/>
      <c r="H1281" s="613" t="s">
        <v>6284</v>
      </c>
      <c r="I1281" s="613" t="s">
        <v>3100</v>
      </c>
      <c r="J1281" s="417" t="s">
        <v>3088</v>
      </c>
      <c r="K1281" s="306" t="s">
        <v>3057</v>
      </c>
      <c r="L1281" s="306"/>
      <c r="M1281" s="296"/>
      <c r="N1281" s="305"/>
      <c r="O1281" s="386"/>
      <c r="P1281" s="782">
        <v>10</v>
      </c>
      <c r="Q1281" s="612">
        <f>O1281*P1281</f>
        <v>0</v>
      </c>
      <c r="R1281" s="387">
        <v>0</v>
      </c>
      <c r="S1281" s="616">
        <f t="shared" si="415"/>
        <v>0</v>
      </c>
      <c r="T1281" s="616">
        <f t="shared" si="399"/>
        <v>0</v>
      </c>
      <c r="U1281" s="389" t="e">
        <f t="shared" si="416"/>
        <v>#DIV/0!</v>
      </c>
      <c r="V1281" s="299"/>
      <c r="W1281" s="299"/>
      <c r="X1281" s="299"/>
      <c r="Y1281" s="299"/>
      <c r="Z1281" s="299"/>
      <c r="AA1281" s="299"/>
      <c r="AB1281" s="531">
        <v>1E-3</v>
      </c>
      <c r="AC1281" s="385">
        <f t="shared" si="409"/>
        <v>0</v>
      </c>
      <c r="AD1281" s="499"/>
      <c r="AE1281" s="489"/>
      <c r="AF1281" s="489" t="s">
        <v>1738</v>
      </c>
      <c r="AG1281" s="489"/>
    </row>
    <row r="1282" spans="1:33" s="292" customFormat="1" ht="20.100000000000001" hidden="1" customHeight="1" thickBot="1">
      <c r="A1282" s="296"/>
      <c r="B1282" s="631"/>
      <c r="C1282" s="304">
        <v>4580224360372</v>
      </c>
      <c r="D1282" s="304"/>
      <c r="E1282" s="290" t="s">
        <v>2409</v>
      </c>
      <c r="F1282" s="290" t="s">
        <v>2410</v>
      </c>
      <c r="G1282" s="305"/>
      <c r="H1282" s="613" t="s">
        <v>6285</v>
      </c>
      <c r="I1282" s="613" t="s">
        <v>1769</v>
      </c>
      <c r="J1282" s="417" t="s">
        <v>2411</v>
      </c>
      <c r="K1282" s="306" t="s">
        <v>3056</v>
      </c>
      <c r="L1282" s="306"/>
      <c r="M1282" s="296"/>
      <c r="N1282" s="305"/>
      <c r="O1282" s="386"/>
      <c r="P1282" s="782">
        <f>P699</f>
        <v>1497</v>
      </c>
      <c r="Q1282" s="612">
        <f t="shared" si="410"/>
        <v>0</v>
      </c>
      <c r="R1282" s="387">
        <v>0</v>
      </c>
      <c r="S1282" s="616">
        <f t="shared" si="411"/>
        <v>0</v>
      </c>
      <c r="T1282" s="616">
        <f t="shared" si="399"/>
        <v>0</v>
      </c>
      <c r="U1282" s="389" t="e">
        <f t="shared" si="412"/>
        <v>#DIV/0!</v>
      </c>
      <c r="V1282" s="299"/>
      <c r="W1282" s="299"/>
      <c r="X1282" s="299"/>
      <c r="Y1282" s="299"/>
      <c r="Z1282" s="299"/>
      <c r="AA1282" s="299"/>
      <c r="AB1282" s="541">
        <v>0.01</v>
      </c>
      <c r="AC1282" s="385">
        <f t="shared" si="409"/>
        <v>0</v>
      </c>
      <c r="AD1282" s="499"/>
      <c r="AE1282" s="489" t="s">
        <v>1772</v>
      </c>
      <c r="AF1282" s="489" t="s">
        <v>1743</v>
      </c>
      <c r="AG1282" s="489" t="s">
        <v>1744</v>
      </c>
    </row>
    <row r="1283" spans="1:33" s="292" customFormat="1" ht="20.100000000000001" hidden="1" customHeight="1" thickBot="1">
      <c r="A1283" s="296"/>
      <c r="B1283" s="631"/>
      <c r="C1283" s="304">
        <v>4580224360211</v>
      </c>
      <c r="D1283" s="304"/>
      <c r="E1283" s="290" t="s">
        <v>2412</v>
      </c>
      <c r="F1283" s="290" t="s">
        <v>2413</v>
      </c>
      <c r="G1283" s="290"/>
      <c r="H1283" s="306" t="s">
        <v>4775</v>
      </c>
      <c r="I1283" s="306" t="s">
        <v>1775</v>
      </c>
      <c r="J1283" s="417" t="s">
        <v>2414</v>
      </c>
      <c r="K1283" s="306" t="s">
        <v>1498</v>
      </c>
      <c r="L1283" s="306"/>
      <c r="M1283" s="296"/>
      <c r="N1283" s="305"/>
      <c r="O1283" s="386"/>
      <c r="P1283" s="782">
        <f>P701</f>
        <v>1853</v>
      </c>
      <c r="Q1283" s="612">
        <f t="shared" si="410"/>
        <v>0</v>
      </c>
      <c r="R1283" s="387">
        <v>0</v>
      </c>
      <c r="S1283" s="616">
        <f t="shared" si="411"/>
        <v>0</v>
      </c>
      <c r="T1283" s="616">
        <f t="shared" si="399"/>
        <v>0</v>
      </c>
      <c r="U1283" s="389" t="e">
        <f t="shared" si="412"/>
        <v>#DIV/0!</v>
      </c>
      <c r="V1283" s="299"/>
      <c r="W1283" s="299"/>
      <c r="X1283" s="299"/>
      <c r="Y1283" s="299"/>
      <c r="Z1283" s="299"/>
      <c r="AA1283" s="299"/>
      <c r="AB1283" s="531">
        <v>0.20599999999999999</v>
      </c>
      <c r="AC1283" s="385">
        <f t="shared" si="409"/>
        <v>0</v>
      </c>
      <c r="AD1283" s="499" t="s">
        <v>1777</v>
      </c>
      <c r="AE1283" s="506" t="s">
        <v>1778</v>
      </c>
      <c r="AF1283" s="686"/>
      <c r="AG1283" s="506" t="s">
        <v>1779</v>
      </c>
    </row>
    <row r="1284" spans="1:33" s="292" customFormat="1" ht="20.100000000000001" hidden="1" customHeight="1" thickBot="1">
      <c r="A1284" s="296"/>
      <c r="B1284" s="631"/>
      <c r="C1284" s="304">
        <v>4580224360594</v>
      </c>
      <c r="D1284" s="304"/>
      <c r="E1284" s="290" t="s">
        <v>2412</v>
      </c>
      <c r="F1284" s="302" t="s">
        <v>2415</v>
      </c>
      <c r="G1284" s="302"/>
      <c r="H1284" s="259" t="s">
        <v>4688</v>
      </c>
      <c r="I1284" s="306" t="s">
        <v>1782</v>
      </c>
      <c r="J1284" s="417" t="s">
        <v>2416</v>
      </c>
      <c r="K1284" s="306" t="s">
        <v>539</v>
      </c>
      <c r="L1284" s="306"/>
      <c r="M1284" s="296"/>
      <c r="N1284" s="305"/>
      <c r="O1284" s="386"/>
      <c r="P1284" s="782">
        <f>P702</f>
        <v>2012</v>
      </c>
      <c r="Q1284" s="612">
        <f t="shared" si="410"/>
        <v>0</v>
      </c>
      <c r="R1284" s="387">
        <v>0</v>
      </c>
      <c r="S1284" s="616">
        <f t="shared" si="411"/>
        <v>0</v>
      </c>
      <c r="T1284" s="616">
        <f t="shared" si="399"/>
        <v>0</v>
      </c>
      <c r="U1284" s="389" t="e">
        <f t="shared" si="412"/>
        <v>#DIV/0!</v>
      </c>
      <c r="V1284" s="299"/>
      <c r="W1284" s="299"/>
      <c r="X1284" s="299"/>
      <c r="Y1284" s="299"/>
      <c r="Z1284" s="299"/>
      <c r="AA1284" s="299"/>
      <c r="AB1284" s="531">
        <v>0.27</v>
      </c>
      <c r="AC1284" s="385">
        <f t="shared" si="409"/>
        <v>0</v>
      </c>
      <c r="AD1284" s="499" t="s">
        <v>1784</v>
      </c>
      <c r="AE1284" s="506" t="s">
        <v>1785</v>
      </c>
      <c r="AF1284" s="686"/>
      <c r="AG1284" s="506" t="s">
        <v>1779</v>
      </c>
    </row>
    <row r="1285" spans="1:33" s="292" customFormat="1" ht="20.100000000000001" hidden="1" customHeight="1" thickBot="1">
      <c r="A1285" s="296"/>
      <c r="B1285" s="631"/>
      <c r="C1285" s="303"/>
      <c r="D1285" s="303"/>
      <c r="E1285" s="290" t="s">
        <v>2412</v>
      </c>
      <c r="F1285" s="302" t="s">
        <v>2417</v>
      </c>
      <c r="G1285" s="302"/>
      <c r="H1285" s="259" t="s">
        <v>4689</v>
      </c>
      <c r="I1285" s="306" t="s">
        <v>1787</v>
      </c>
      <c r="J1285" s="417" t="s">
        <v>2418</v>
      </c>
      <c r="K1285" s="306" t="s">
        <v>545</v>
      </c>
      <c r="L1285" s="306"/>
      <c r="M1285" s="296"/>
      <c r="N1285" s="305"/>
      <c r="O1285" s="386"/>
      <c r="P1285" s="782">
        <f>P703</f>
        <v>2012</v>
      </c>
      <c r="Q1285" s="612">
        <f>O1285*P1285</f>
        <v>0</v>
      </c>
      <c r="R1285" s="387">
        <v>0</v>
      </c>
      <c r="S1285" s="616">
        <f>O1285*R1285</f>
        <v>0</v>
      </c>
      <c r="T1285" s="616">
        <f t="shared" ref="T1285:T1365" si="417">Q1285-S1285</f>
        <v>0</v>
      </c>
      <c r="U1285" s="389" t="e">
        <f>T1285/Q1285</f>
        <v>#DIV/0!</v>
      </c>
      <c r="V1285" s="299"/>
      <c r="W1285" s="299"/>
      <c r="X1285" s="299"/>
      <c r="Y1285" s="299"/>
      <c r="Z1285" s="299"/>
      <c r="AA1285" s="299"/>
      <c r="AB1285" s="296">
        <v>0.255</v>
      </c>
      <c r="AC1285" s="385">
        <f t="shared" si="409"/>
        <v>0</v>
      </c>
      <c r="AD1285" s="499" t="s">
        <v>1789</v>
      </c>
      <c r="AE1285" s="506" t="s">
        <v>1790</v>
      </c>
      <c r="AF1285" s="686"/>
      <c r="AG1285" s="506" t="s">
        <v>1779</v>
      </c>
    </row>
    <row r="1286" spans="1:33" s="292" customFormat="1" ht="20.100000000000001" hidden="1" customHeight="1" thickBot="1">
      <c r="A1286" s="290"/>
      <c r="B1286" s="638"/>
      <c r="C1286" s="303"/>
      <c r="D1286" s="303"/>
      <c r="E1286" s="290" t="s">
        <v>2412</v>
      </c>
      <c r="F1286" s="302" t="s">
        <v>2419</v>
      </c>
      <c r="G1286" s="302"/>
      <c r="H1286" s="259" t="s">
        <v>4690</v>
      </c>
      <c r="I1286" s="306"/>
      <c r="J1286" s="417"/>
      <c r="K1286" s="306" t="s">
        <v>2420</v>
      </c>
      <c r="L1286" s="306"/>
      <c r="M1286" s="296"/>
      <c r="N1286" s="305"/>
      <c r="O1286" s="386"/>
      <c r="P1286" s="782">
        <v>100</v>
      </c>
      <c r="Q1286" s="612">
        <f>O1286*P1286</f>
        <v>0</v>
      </c>
      <c r="R1286" s="387">
        <v>0</v>
      </c>
      <c r="S1286" s="616">
        <f>O1286*R1286</f>
        <v>0</v>
      </c>
      <c r="T1286" s="616">
        <f t="shared" si="417"/>
        <v>0</v>
      </c>
      <c r="U1286" s="389" t="e">
        <f>T1286/Q1286</f>
        <v>#DIV/0!</v>
      </c>
      <c r="V1286" s="299"/>
      <c r="W1286" s="299"/>
      <c r="X1286" s="299"/>
      <c r="Y1286" s="299"/>
      <c r="Z1286" s="299"/>
      <c r="AA1286" s="299"/>
      <c r="AB1286" s="296">
        <v>0.72699999999999998</v>
      </c>
      <c r="AC1286" s="385">
        <f t="shared" si="409"/>
        <v>0</v>
      </c>
      <c r="AD1286" s="499"/>
      <c r="AE1286" s="506" t="s">
        <v>2421</v>
      </c>
      <c r="AF1286" s="686"/>
      <c r="AG1286" s="506" t="s">
        <v>1779</v>
      </c>
    </row>
    <row r="1287" spans="1:33" s="292" customFormat="1" ht="20.100000000000001" hidden="1" customHeight="1" thickBot="1">
      <c r="A1287" s="296"/>
      <c r="B1287" s="631"/>
      <c r="C1287" s="303"/>
      <c r="D1287" s="303"/>
      <c r="E1287" s="290" t="s">
        <v>3231</v>
      </c>
      <c r="F1287" s="302" t="s">
        <v>3283</v>
      </c>
      <c r="G1287" s="302"/>
      <c r="H1287" s="259" t="s">
        <v>6286</v>
      </c>
      <c r="I1287" s="306" t="str">
        <f>I706</f>
        <v xml:space="preserve">Mediplorer CO2 gel mask </v>
      </c>
      <c r="J1287" s="306" t="s">
        <v>3269</v>
      </c>
      <c r="K1287" s="306" t="str">
        <f>K706</f>
        <v>face mask</v>
      </c>
      <c r="L1287" s="306"/>
      <c r="M1287" s="296"/>
      <c r="N1287" s="305"/>
      <c r="O1287" s="386"/>
      <c r="P1287" s="782">
        <f>P706</f>
        <v>13176</v>
      </c>
      <c r="Q1287" s="612">
        <f>O1287*P1287</f>
        <v>0</v>
      </c>
      <c r="R1287" s="387">
        <v>0</v>
      </c>
      <c r="S1287" s="616">
        <f>O1287*R1287</f>
        <v>0</v>
      </c>
      <c r="T1287" s="616">
        <f t="shared" si="417"/>
        <v>0</v>
      </c>
      <c r="U1287" s="389" t="e">
        <f>T1287/Q1287</f>
        <v>#DIV/0!</v>
      </c>
      <c r="V1287" s="299"/>
      <c r="W1287" s="299"/>
      <c r="X1287" s="299"/>
      <c r="Y1287" s="299"/>
      <c r="Z1287" s="299"/>
      <c r="AA1287" s="299"/>
      <c r="AB1287" s="296">
        <v>1</v>
      </c>
      <c r="AC1287" s="385">
        <f t="shared" si="409"/>
        <v>0</v>
      </c>
      <c r="AD1287" s="499"/>
      <c r="AE1287" s="506" t="s">
        <v>1795</v>
      </c>
      <c r="AF1287" s="686"/>
      <c r="AG1287" s="506" t="s">
        <v>1779</v>
      </c>
    </row>
    <row r="1288" spans="1:33" s="292" customFormat="1" ht="20.100000000000001" hidden="1" customHeight="1" thickBot="1">
      <c r="A1288" s="296"/>
      <c r="B1288" s="631"/>
      <c r="C1288" s="303">
        <v>4560164470478</v>
      </c>
      <c r="D1288" s="303" t="s">
        <v>1797</v>
      </c>
      <c r="E1288" s="290" t="s">
        <v>3231</v>
      </c>
      <c r="F1288" s="302" t="s">
        <v>1797</v>
      </c>
      <c r="G1288" s="302"/>
      <c r="H1288" s="259" t="s">
        <v>6287</v>
      </c>
      <c r="I1288" s="306" t="str">
        <f>I707</f>
        <v>Mediplorer CO2 gel mask premium</v>
      </c>
      <c r="J1288" s="306" t="str">
        <f>J707</f>
        <v>Премиальная гелевая маска СО2 для лица Mediplorer</v>
      </c>
      <c r="K1288" s="306" t="str">
        <f>K707</f>
        <v>face mask</v>
      </c>
      <c r="L1288" s="306"/>
      <c r="M1288" s="296"/>
      <c r="N1288" s="305"/>
      <c r="O1288" s="386"/>
      <c r="P1288" s="782">
        <f>P707</f>
        <v>14824</v>
      </c>
      <c r="Q1288" s="612">
        <f>O1288*P1288</f>
        <v>0</v>
      </c>
      <c r="R1288" s="387">
        <v>0</v>
      </c>
      <c r="S1288" s="616">
        <f>O1288*R1288</f>
        <v>0</v>
      </c>
      <c r="T1288" s="616">
        <f t="shared" si="417"/>
        <v>0</v>
      </c>
      <c r="U1288" s="389" t="e">
        <f>T1288/Q1288</f>
        <v>#DIV/0!</v>
      </c>
      <c r="V1288" s="299"/>
      <c r="W1288" s="299"/>
      <c r="X1288" s="299"/>
      <c r="Y1288" s="299"/>
      <c r="Z1288" s="299"/>
      <c r="AA1288" s="299"/>
      <c r="AB1288" s="296">
        <v>1</v>
      </c>
      <c r="AC1288" s="385">
        <f t="shared" si="409"/>
        <v>0</v>
      </c>
      <c r="AD1288" s="499"/>
      <c r="AE1288" s="506" t="s">
        <v>1795</v>
      </c>
      <c r="AF1288" s="686"/>
      <c r="AG1288" s="506" t="s">
        <v>1779</v>
      </c>
    </row>
    <row r="1289" spans="1:33" s="292" customFormat="1" ht="20.100000000000001" hidden="1" customHeight="1" thickBot="1">
      <c r="A1289" s="290"/>
      <c r="B1289" s="638"/>
      <c r="C1289" s="303"/>
      <c r="D1289" s="303"/>
      <c r="E1289" s="290" t="s">
        <v>2412</v>
      </c>
      <c r="F1289" s="302" t="s">
        <v>2422</v>
      </c>
      <c r="G1289" s="302"/>
      <c r="H1289" s="708" t="s">
        <v>4691</v>
      </c>
      <c r="I1289" s="384" t="s">
        <v>1792</v>
      </c>
      <c r="J1289" s="854" t="s">
        <v>2423</v>
      </c>
      <c r="K1289" s="384" t="s">
        <v>674</v>
      </c>
      <c r="L1289" s="855"/>
      <c r="M1289" s="296"/>
      <c r="N1289" s="296"/>
      <c r="O1289" s="386"/>
      <c r="P1289" s="782">
        <f>P705</f>
        <v>4882</v>
      </c>
      <c r="Q1289" s="612">
        <f t="shared" ref="Q1289:Q1305" si="418">O1289*P1289</f>
        <v>0</v>
      </c>
      <c r="R1289" s="387">
        <v>0</v>
      </c>
      <c r="S1289" s="616">
        <f t="shared" ref="S1289:S1308" si="419">O1289*R1289</f>
        <v>0</v>
      </c>
      <c r="T1289" s="616">
        <f t="shared" si="417"/>
        <v>0</v>
      </c>
      <c r="U1289" s="389" t="e">
        <f t="shared" ref="U1289:U1299" si="420">T1289/Q1289</f>
        <v>#DIV/0!</v>
      </c>
      <c r="V1289" s="299"/>
      <c r="W1289" s="299"/>
      <c r="X1289" s="299"/>
      <c r="Y1289" s="299"/>
      <c r="Z1289" s="299"/>
      <c r="AA1289" s="299"/>
      <c r="AB1289" s="296">
        <v>0.217</v>
      </c>
      <c r="AC1289" s="385">
        <f t="shared" si="409"/>
        <v>0</v>
      </c>
      <c r="AD1289" s="499" t="s">
        <v>1794</v>
      </c>
      <c r="AE1289" s="506" t="s">
        <v>1795</v>
      </c>
      <c r="AF1289" s="686"/>
      <c r="AG1289" s="506" t="s">
        <v>1779</v>
      </c>
    </row>
    <row r="1290" spans="1:33" s="292" customFormat="1" ht="20.100000000000001" hidden="1" customHeight="1" thickBot="1">
      <c r="A1290" s="296"/>
      <c r="B1290" s="631"/>
      <c r="C1290" s="303"/>
      <c r="D1290" s="303"/>
      <c r="E1290" s="290" t="s">
        <v>2412</v>
      </c>
      <c r="F1290" s="302" t="s">
        <v>3271</v>
      </c>
      <c r="G1290" s="302"/>
      <c r="H1290" s="708" t="s">
        <v>4776</v>
      </c>
      <c r="I1290" s="384" t="s">
        <v>1792</v>
      </c>
      <c r="J1290" s="854" t="s">
        <v>3269</v>
      </c>
      <c r="K1290" s="384" t="s">
        <v>674</v>
      </c>
      <c r="L1290" s="855"/>
      <c r="M1290" s="296"/>
      <c r="N1290" s="296"/>
      <c r="O1290" s="386"/>
      <c r="P1290" s="782">
        <v>100</v>
      </c>
      <c r="Q1290" s="612">
        <f t="shared" si="418"/>
        <v>0</v>
      </c>
      <c r="R1290" s="387">
        <v>0</v>
      </c>
      <c r="S1290" s="616">
        <f t="shared" si="419"/>
        <v>0</v>
      </c>
      <c r="T1290" s="616">
        <f t="shared" si="417"/>
        <v>0</v>
      </c>
      <c r="U1290" s="389" t="e">
        <f t="shared" si="420"/>
        <v>#DIV/0!</v>
      </c>
      <c r="V1290" s="299"/>
      <c r="W1290" s="299"/>
      <c r="X1290" s="299"/>
      <c r="Y1290" s="299"/>
      <c r="Z1290" s="299"/>
      <c r="AA1290" s="299"/>
      <c r="AB1290" s="549">
        <v>3.4000000000000002E-2</v>
      </c>
      <c r="AC1290" s="385">
        <f t="shared" si="409"/>
        <v>0</v>
      </c>
      <c r="AD1290" s="499" t="s">
        <v>5750</v>
      </c>
      <c r="AE1290" s="506" t="s">
        <v>1795</v>
      </c>
      <c r="AF1290" s="686" t="s">
        <v>3819</v>
      </c>
      <c r="AG1290" s="506" t="s">
        <v>1779</v>
      </c>
    </row>
    <row r="1291" spans="1:33" s="292" customFormat="1" ht="20.100000000000001" hidden="1" customHeight="1" thickBot="1">
      <c r="A1291" s="290"/>
      <c r="B1291" s="638"/>
      <c r="C1291" s="303"/>
      <c r="D1291" s="303"/>
      <c r="E1291" s="290" t="s">
        <v>2412</v>
      </c>
      <c r="F1291" s="302" t="s">
        <v>2425</v>
      </c>
      <c r="G1291" s="302"/>
      <c r="H1291" s="708" t="s">
        <v>4692</v>
      </c>
      <c r="I1291" s="384" t="s">
        <v>1798</v>
      </c>
      <c r="J1291" s="854" t="s">
        <v>2424</v>
      </c>
      <c r="K1291" s="384" t="s">
        <v>674</v>
      </c>
      <c r="L1291" s="855"/>
      <c r="M1291" s="296"/>
      <c r="N1291" s="296"/>
      <c r="O1291" s="386"/>
      <c r="P1291" s="782">
        <v>50</v>
      </c>
      <c r="Q1291" s="612">
        <f t="shared" si="418"/>
        <v>0</v>
      </c>
      <c r="R1291" s="387">
        <v>0</v>
      </c>
      <c r="S1291" s="616">
        <f t="shared" si="419"/>
        <v>0</v>
      </c>
      <c r="T1291" s="616">
        <f t="shared" si="417"/>
        <v>0</v>
      </c>
      <c r="U1291" s="389" t="e">
        <f t="shared" si="420"/>
        <v>#DIV/0!</v>
      </c>
      <c r="V1291" s="299"/>
      <c r="W1291" s="299"/>
      <c r="X1291" s="299"/>
      <c r="Y1291" s="299"/>
      <c r="Z1291" s="299"/>
      <c r="AA1291" s="299"/>
      <c r="AB1291" s="549">
        <v>7.0000000000000007E-2</v>
      </c>
      <c r="AC1291" s="385">
        <f t="shared" si="409"/>
        <v>0</v>
      </c>
      <c r="AD1291" s="499" t="s">
        <v>4285</v>
      </c>
      <c r="AE1291" s="506" t="s">
        <v>1795</v>
      </c>
      <c r="AF1291" s="686" t="s">
        <v>3819</v>
      </c>
      <c r="AG1291" s="506" t="s">
        <v>1779</v>
      </c>
    </row>
    <row r="1292" spans="1:33" s="292" customFormat="1" ht="20.100000000000001" hidden="1" customHeight="1" thickBot="1">
      <c r="A1292" s="296"/>
      <c r="B1292" s="631"/>
      <c r="C1292" s="303"/>
      <c r="D1292" s="303"/>
      <c r="E1292" s="290" t="s">
        <v>2412</v>
      </c>
      <c r="F1292" s="302" t="s">
        <v>3271</v>
      </c>
      <c r="G1292" s="302"/>
      <c r="H1292" s="708" t="s">
        <v>4693</v>
      </c>
      <c r="I1292" s="384" t="s">
        <v>1792</v>
      </c>
      <c r="J1292" s="854" t="s">
        <v>2423</v>
      </c>
      <c r="K1292" s="384" t="s">
        <v>674</v>
      </c>
      <c r="L1292" s="855"/>
      <c r="M1292" s="296"/>
      <c r="N1292" s="296"/>
      <c r="O1292" s="386"/>
      <c r="P1292" s="782">
        <v>50</v>
      </c>
      <c r="Q1292" s="612">
        <f>O1292*P1292</f>
        <v>0</v>
      </c>
      <c r="R1292" s="387">
        <v>0</v>
      </c>
      <c r="S1292" s="616">
        <f>O1292*R1292</f>
        <v>0</v>
      </c>
      <c r="T1292" s="616">
        <f t="shared" si="417"/>
        <v>0</v>
      </c>
      <c r="U1292" s="389" t="e">
        <f>T1292/Q1292</f>
        <v>#DIV/0!</v>
      </c>
      <c r="V1292" s="299"/>
      <c r="W1292" s="299"/>
      <c r="X1292" s="299"/>
      <c r="Y1292" s="299"/>
      <c r="Z1292" s="299"/>
      <c r="AA1292" s="299"/>
      <c r="AB1292" s="549">
        <v>3.3000000000000002E-2</v>
      </c>
      <c r="AC1292" s="385">
        <f t="shared" si="409"/>
        <v>0</v>
      </c>
      <c r="AD1292" s="499"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1292" s="489" t="s">
        <v>4613</v>
      </c>
      <c r="AF1292" s="489"/>
      <c r="AG1292" s="489" t="s">
        <v>1779</v>
      </c>
    </row>
    <row r="1293" spans="1:33" s="292" customFormat="1" ht="20.100000000000001" hidden="1" customHeight="1" thickBot="1">
      <c r="A1293" s="296"/>
      <c r="B1293" s="631"/>
      <c r="C1293" s="303"/>
      <c r="D1293" s="303"/>
      <c r="E1293" s="290"/>
      <c r="F1293" s="302" t="s">
        <v>3284</v>
      </c>
      <c r="G1293" s="302"/>
      <c r="H1293" s="306" t="s">
        <v>6288</v>
      </c>
      <c r="I1293" s="306" t="s">
        <v>1798</v>
      </c>
      <c r="J1293" s="417" t="s">
        <v>3225</v>
      </c>
      <c r="K1293" s="306" t="s">
        <v>674</v>
      </c>
      <c r="L1293" s="855"/>
      <c r="M1293" s="296"/>
      <c r="N1293" s="296"/>
      <c r="O1293" s="386"/>
      <c r="P1293" s="782">
        <v>70</v>
      </c>
      <c r="Q1293" s="612">
        <f>O1293*P1293</f>
        <v>0</v>
      </c>
      <c r="R1293" s="387">
        <v>0</v>
      </c>
      <c r="S1293" s="616">
        <f>O1293*R1293</f>
        <v>0</v>
      </c>
      <c r="T1293" s="616">
        <f t="shared" ref="T1293" si="421">Q1293-S1293</f>
        <v>0</v>
      </c>
      <c r="U1293" s="389" t="e">
        <f>T1293/Q1293</f>
        <v>#DIV/0!</v>
      </c>
      <c r="V1293" s="299"/>
      <c r="W1293" s="299"/>
      <c r="X1293" s="299"/>
      <c r="Y1293" s="299"/>
      <c r="Z1293" s="299"/>
      <c r="AA1293" s="299"/>
      <c r="AB1293" s="549">
        <v>3.3000000000000002E-2</v>
      </c>
      <c r="AC1293" s="385">
        <f t="shared" si="409"/>
        <v>0</v>
      </c>
      <c r="AD1293" s="499" t="str">
        <f>AD708</f>
        <v>GEL:ＷＡＴＥＲ
ＢＵＴＹＬＥＮＥ　ＧＬＹＣＯＬ
ＰＥＮＴＹＬＥＮＥ　ＧＬＹＣＯＬ
ＣＨＯＮＤＲＵＳ　ＣＲＩＳＰＵＳ（ＣＡＲＲＡＧＥＥＮＡＮ）
ＳＯＤＩＵＭ　ＢＩＣＡＲＢＯＮＡＴＥ
ＡＬＧＩＮ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ＲＯＳＡ　ＣＡＮＩＮＡ　ＦＲＵＩＴ　ＯＩＬ
ＲＯＳＡ　ＤＡＭＡＳＣＥＮＡ　ＦＬＯＷＥＲ　ＯＩＬ
ＲＥＴＩＮＹＬ　ＰＡＬＭＩＴＡＴＥ
ＰＨＹＴＯＳＰＨＩＮＧＯＳＩＮＥ
ＣＨＯＬＥＳＴＥＲＯＬ
ＳＯＤＩＵＭ　ＴＯＣＯＰＨＥＲＹＬ　ＰＨＯＳＰＨＡＴＥ
ＳＯＤＩＵＭ　ＰＯＬＹＡＣＲＹＬＡＴＥ
ＳＯＤＩＵＭ　ＣＨＬＯＲＩＤＥ
ＣＡＲＢＯＭＥＲ
ＭＡＬＴＯＳＥ
ＣＹＣＬＯＤＥＸＴＲＩＮ
ＭＡＬＴＯＳＹＬ　ＣＹＣＬＯＤＥＸＴＲＩＮ
ＧＬＹＣＥＲＩＮ
ＭＡＧＮＥＳＩＵＭ　ＣＨＬＯＲＩＤＥ
ＰＨＥＮＯＸＹＥＴＨＡＮＯＬ
POWDER:
SUCROSE
ASCORBIC ACID
CITRIC ACID
ISOMALT
CELLULOSE
XYLITOL
GLUCOSE
TRISODIUM　ASCORBYL
PALMITATE PHOSPHATE
SODIUM ASCORBYL PHOSPHATE
ACETYL HYDROXYPROLINE
ALANINE
ARGININE</v>
      </c>
      <c r="AE1293" s="489" t="s">
        <v>4520</v>
      </c>
      <c r="AF1293" s="489"/>
      <c r="AG1293" s="489" t="s">
        <v>1779</v>
      </c>
    </row>
    <row r="1294" spans="1:33" s="292" customFormat="1" ht="20.100000000000001" hidden="1" customHeight="1" thickBot="1">
      <c r="A1294" s="290"/>
      <c r="B1294" s="638"/>
      <c r="C1294" s="303"/>
      <c r="D1294" s="303"/>
      <c r="E1294" s="290" t="s">
        <v>2412</v>
      </c>
      <c r="F1294" s="302" t="s">
        <v>2426</v>
      </c>
      <c r="G1294" s="302"/>
      <c r="H1294" s="708" t="s">
        <v>4777</v>
      </c>
      <c r="I1294" s="384" t="s">
        <v>1802</v>
      </c>
      <c r="J1294" s="854" t="s">
        <v>2427</v>
      </c>
      <c r="K1294" s="384" t="s">
        <v>674</v>
      </c>
      <c r="L1294" s="855"/>
      <c r="M1294" s="296"/>
      <c r="N1294" s="296"/>
      <c r="O1294" s="386"/>
      <c r="P1294" s="782">
        <v>10</v>
      </c>
      <c r="Q1294" s="612">
        <f t="shared" si="418"/>
        <v>0</v>
      </c>
      <c r="R1294" s="387">
        <v>0</v>
      </c>
      <c r="S1294" s="616">
        <f t="shared" si="419"/>
        <v>0</v>
      </c>
      <c r="T1294" s="616">
        <f t="shared" si="417"/>
        <v>0</v>
      </c>
      <c r="U1294" s="389" t="e">
        <f t="shared" si="420"/>
        <v>#DIV/0!</v>
      </c>
      <c r="V1294" s="299"/>
      <c r="W1294" s="299"/>
      <c r="X1294" s="299"/>
      <c r="Y1294" s="299"/>
      <c r="Z1294" s="299"/>
      <c r="AA1294" s="299"/>
      <c r="AB1294" s="549">
        <v>2.5999999999999999E-2</v>
      </c>
      <c r="AC1294" s="385">
        <f t="shared" si="409"/>
        <v>0</v>
      </c>
      <c r="AD1294" s="499" t="s">
        <v>1804</v>
      </c>
      <c r="AE1294" s="506" t="s">
        <v>1805</v>
      </c>
      <c r="AF1294" s="686"/>
      <c r="AG1294" s="506" t="s">
        <v>1779</v>
      </c>
    </row>
    <row r="1295" spans="1:33" s="292" customFormat="1" ht="20.100000000000001" hidden="1" customHeight="1" thickBot="1">
      <c r="A1295" s="290"/>
      <c r="B1295" s="638"/>
      <c r="C1295" s="303"/>
      <c r="D1295" s="303"/>
      <c r="E1295" s="290" t="s">
        <v>2412</v>
      </c>
      <c r="F1295" s="302" t="s">
        <v>2428</v>
      </c>
      <c r="G1295" s="302"/>
      <c r="H1295" s="708" t="s">
        <v>4694</v>
      </c>
      <c r="I1295" s="384" t="s">
        <v>1807</v>
      </c>
      <c r="J1295" s="854" t="s">
        <v>2429</v>
      </c>
      <c r="K1295" s="384" t="s">
        <v>49</v>
      </c>
      <c r="L1295" s="855"/>
      <c r="M1295" s="296"/>
      <c r="N1295" s="296"/>
      <c r="O1295" s="386"/>
      <c r="P1295" s="782">
        <f>P710</f>
        <v>5294</v>
      </c>
      <c r="Q1295" s="612">
        <f t="shared" si="418"/>
        <v>0</v>
      </c>
      <c r="R1295" s="387">
        <v>0</v>
      </c>
      <c r="S1295" s="616">
        <f t="shared" si="419"/>
        <v>0</v>
      </c>
      <c r="T1295" s="616">
        <f t="shared" si="417"/>
        <v>0</v>
      </c>
      <c r="U1295" s="389" t="e">
        <f t="shared" si="420"/>
        <v>#DIV/0!</v>
      </c>
      <c r="V1295" s="299"/>
      <c r="W1295" s="299"/>
      <c r="X1295" s="299"/>
      <c r="Y1295" s="299"/>
      <c r="Z1295" s="299"/>
      <c r="AA1295" s="299"/>
      <c r="AB1295" s="296">
        <v>0.26800000000000002</v>
      </c>
      <c r="AC1295" s="385">
        <f t="shared" si="409"/>
        <v>0</v>
      </c>
      <c r="AD1295" s="499" t="s">
        <v>1809</v>
      </c>
      <c r="AE1295" s="506" t="s">
        <v>1810</v>
      </c>
      <c r="AF1295" s="686"/>
      <c r="AG1295" s="506" t="s">
        <v>1779</v>
      </c>
    </row>
    <row r="1296" spans="1:33" s="292" customFormat="1" ht="20.100000000000001" hidden="1" customHeight="1" thickBot="1">
      <c r="A1296" s="290"/>
      <c r="B1296" s="638"/>
      <c r="C1296" s="303"/>
      <c r="D1296" s="303"/>
      <c r="E1296" s="290" t="s">
        <v>2412</v>
      </c>
      <c r="F1296" s="302" t="s">
        <v>2430</v>
      </c>
      <c r="G1296" s="302"/>
      <c r="H1296" s="708" t="s">
        <v>4695</v>
      </c>
      <c r="I1296" s="384" t="s">
        <v>1812</v>
      </c>
      <c r="J1296" s="854" t="s">
        <v>2431</v>
      </c>
      <c r="K1296" s="384" t="s">
        <v>162</v>
      </c>
      <c r="L1296" s="855"/>
      <c r="M1296" s="296"/>
      <c r="N1296" s="296"/>
      <c r="O1296" s="386"/>
      <c r="P1296" s="782">
        <f>P711</f>
        <v>6353</v>
      </c>
      <c r="Q1296" s="612">
        <f t="shared" si="418"/>
        <v>0</v>
      </c>
      <c r="R1296" s="387">
        <v>0</v>
      </c>
      <c r="S1296" s="616">
        <f t="shared" si="419"/>
        <v>0</v>
      </c>
      <c r="T1296" s="616">
        <f t="shared" si="417"/>
        <v>0</v>
      </c>
      <c r="U1296" s="389" t="e">
        <f t="shared" si="420"/>
        <v>#DIV/0!</v>
      </c>
      <c r="V1296" s="299"/>
      <c r="W1296" s="299"/>
      <c r="X1296" s="299"/>
      <c r="Y1296" s="299"/>
      <c r="Z1296" s="299"/>
      <c r="AA1296" s="299"/>
      <c r="AB1296" s="296">
        <v>0.14000000000000001</v>
      </c>
      <c r="AC1296" s="385">
        <f t="shared" si="409"/>
        <v>0</v>
      </c>
      <c r="AD1296" s="499" t="s">
        <v>1814</v>
      </c>
      <c r="AE1296" s="506" t="s">
        <v>1815</v>
      </c>
      <c r="AF1296" s="489" t="s">
        <v>3819</v>
      </c>
      <c r="AG1296" s="506" t="s">
        <v>1779</v>
      </c>
    </row>
    <row r="1297" spans="1:33" s="292" customFormat="1" ht="20.100000000000001" hidden="1" customHeight="1" thickBot="1">
      <c r="A1297" s="290"/>
      <c r="B1297" s="638"/>
      <c r="C1297" s="303"/>
      <c r="D1297" s="303"/>
      <c r="E1297" s="290" t="s">
        <v>2412</v>
      </c>
      <c r="F1297" s="302" t="s">
        <v>2432</v>
      </c>
      <c r="G1297" s="302"/>
      <c r="H1297" s="708" t="s">
        <v>4696</v>
      </c>
      <c r="I1297" s="384" t="s">
        <v>1817</v>
      </c>
      <c r="J1297" s="854" t="s">
        <v>2433</v>
      </c>
      <c r="K1297" s="384" t="s">
        <v>63</v>
      </c>
      <c r="L1297" s="855"/>
      <c r="M1297" s="296"/>
      <c r="N1297" s="296"/>
      <c r="O1297" s="386"/>
      <c r="P1297" s="782">
        <f>P712</f>
        <v>7412</v>
      </c>
      <c r="Q1297" s="612">
        <f t="shared" si="418"/>
        <v>0</v>
      </c>
      <c r="R1297" s="387">
        <v>0</v>
      </c>
      <c r="S1297" s="616">
        <f t="shared" si="419"/>
        <v>0</v>
      </c>
      <c r="T1297" s="616">
        <f t="shared" si="417"/>
        <v>0</v>
      </c>
      <c r="U1297" s="389" t="e">
        <f t="shared" si="420"/>
        <v>#DIV/0!</v>
      </c>
      <c r="V1297" s="299"/>
      <c r="W1297" s="299"/>
      <c r="X1297" s="299"/>
      <c r="Y1297" s="299"/>
      <c r="Z1297" s="299"/>
      <c r="AA1297" s="299"/>
      <c r="AB1297" s="296">
        <v>0.21199999999999999</v>
      </c>
      <c r="AC1297" s="385">
        <f t="shared" si="409"/>
        <v>0</v>
      </c>
      <c r="AD1297" s="499" t="s">
        <v>1819</v>
      </c>
      <c r="AE1297" s="506" t="s">
        <v>1820</v>
      </c>
      <c r="AF1297" s="489" t="s">
        <v>3819</v>
      </c>
      <c r="AG1297" s="506" t="s">
        <v>1779</v>
      </c>
    </row>
    <row r="1298" spans="1:33" s="292" customFormat="1" ht="20.100000000000001" hidden="1" customHeight="1" thickBot="1">
      <c r="A1298" s="290"/>
      <c r="B1298" s="638"/>
      <c r="C1298" s="303"/>
      <c r="D1298" s="303"/>
      <c r="E1298" s="290" t="s">
        <v>2412</v>
      </c>
      <c r="F1298" s="302" t="s">
        <v>2434</v>
      </c>
      <c r="G1298" s="302"/>
      <c r="H1298" s="708" t="s">
        <v>4697</v>
      </c>
      <c r="I1298" s="384" t="s">
        <v>1822</v>
      </c>
      <c r="J1298" s="854" t="s">
        <v>2435</v>
      </c>
      <c r="K1298" s="384" t="s">
        <v>36</v>
      </c>
      <c r="L1298" s="855"/>
      <c r="M1298" s="296"/>
      <c r="N1298" s="296"/>
      <c r="O1298" s="386"/>
      <c r="P1298" s="782">
        <f>P713</f>
        <v>2718</v>
      </c>
      <c r="Q1298" s="612">
        <f t="shared" si="418"/>
        <v>0</v>
      </c>
      <c r="R1298" s="387">
        <v>0</v>
      </c>
      <c r="S1298" s="616">
        <f t="shared" si="419"/>
        <v>0</v>
      </c>
      <c r="T1298" s="616">
        <f t="shared" si="417"/>
        <v>0</v>
      </c>
      <c r="U1298" s="389" t="e">
        <f t="shared" si="420"/>
        <v>#DIV/0!</v>
      </c>
      <c r="V1298" s="299"/>
      <c r="W1298" s="299"/>
      <c r="X1298" s="299"/>
      <c r="Y1298" s="299">
        <f>V1298*X1298</f>
        <v>0</v>
      </c>
      <c r="Z1298" s="299"/>
      <c r="AA1298" s="299"/>
      <c r="AB1298" s="296">
        <v>0.17599999999999999</v>
      </c>
      <c r="AC1298" s="385">
        <f t="shared" si="409"/>
        <v>0</v>
      </c>
      <c r="AD1298" s="499" t="s">
        <v>1824</v>
      </c>
      <c r="AE1298" s="506" t="s">
        <v>1825</v>
      </c>
      <c r="AF1298" s="489" t="s">
        <v>3819</v>
      </c>
      <c r="AG1298" s="506" t="s">
        <v>1779</v>
      </c>
    </row>
    <row r="1299" spans="1:33" s="292" customFormat="1" ht="20.100000000000001" hidden="1" customHeight="1" thickBot="1">
      <c r="A1299" s="290"/>
      <c r="B1299" s="638"/>
      <c r="C1299" s="303"/>
      <c r="D1299" s="303"/>
      <c r="E1299" s="290" t="s">
        <v>2412</v>
      </c>
      <c r="F1299" s="302" t="s">
        <v>2436</v>
      </c>
      <c r="G1299" s="302"/>
      <c r="H1299" s="708" t="s">
        <v>4698</v>
      </c>
      <c r="I1299" s="384"/>
      <c r="J1299" s="854" t="str">
        <f>J718</f>
        <v>Пробный набор  Mediplorer.(гелевая маска СО2, мини саше лифтинговый лосьон «Сияние» , лифтинговая сыворотка  «Сияние» , лифтинговый крем «Сияние» , очищающий бальзам Mediplorer.)</v>
      </c>
      <c r="K1299" s="384" t="s">
        <v>1828</v>
      </c>
      <c r="L1299" s="855"/>
      <c r="M1299" s="296"/>
      <c r="N1299" s="296"/>
      <c r="O1299" s="386"/>
      <c r="P1299" s="782">
        <f>P718</f>
        <v>4500</v>
      </c>
      <c r="Q1299" s="612">
        <f t="shared" si="418"/>
        <v>0</v>
      </c>
      <c r="R1299" s="387">
        <v>0</v>
      </c>
      <c r="S1299" s="616">
        <f t="shared" si="419"/>
        <v>0</v>
      </c>
      <c r="T1299" s="616">
        <f t="shared" si="417"/>
        <v>0</v>
      </c>
      <c r="U1299" s="389" t="e">
        <f t="shared" si="420"/>
        <v>#DIV/0!</v>
      </c>
      <c r="V1299" s="299"/>
      <c r="W1299" s="299"/>
      <c r="X1299" s="299"/>
      <c r="Y1299" s="299"/>
      <c r="Z1299" s="299"/>
      <c r="AA1299" s="299"/>
      <c r="AB1299" s="856">
        <v>3.6999999999999998E-2</v>
      </c>
      <c r="AC1299" s="385">
        <f t="shared" si="409"/>
        <v>0</v>
      </c>
      <c r="AD1299" s="499"/>
      <c r="AE1299" s="686"/>
      <c r="AF1299" s="686"/>
      <c r="AG1299" s="686"/>
    </row>
    <row r="1300" spans="1:33" s="292" customFormat="1" ht="20.100000000000001" hidden="1" customHeight="1" thickBot="1">
      <c r="A1300" s="290"/>
      <c r="B1300" s="638"/>
      <c r="C1300" s="303"/>
      <c r="D1300" s="303"/>
      <c r="E1300" s="290" t="s">
        <v>2412</v>
      </c>
      <c r="F1300" s="302" t="s">
        <v>3632</v>
      </c>
      <c r="G1300" s="302"/>
      <c r="H1300" s="708" t="s">
        <v>4778</v>
      </c>
      <c r="I1300" s="384" t="s">
        <v>1807</v>
      </c>
      <c r="J1300" s="854" t="s">
        <v>2429</v>
      </c>
      <c r="K1300" s="384" t="s">
        <v>49</v>
      </c>
      <c r="L1300" s="855"/>
      <c r="M1300" s="296"/>
      <c r="N1300" s="296"/>
      <c r="O1300" s="386"/>
      <c r="P1300" s="782">
        <v>10</v>
      </c>
      <c r="Q1300" s="612">
        <f t="shared" si="418"/>
        <v>0</v>
      </c>
      <c r="R1300" s="387">
        <v>0</v>
      </c>
      <c r="S1300" s="616">
        <f t="shared" si="419"/>
        <v>0</v>
      </c>
      <c r="T1300" s="616">
        <f t="shared" si="417"/>
        <v>0</v>
      </c>
      <c r="U1300" s="389" t="e">
        <f t="shared" ref="U1300:U1324" si="422">T1300/Q1300</f>
        <v>#DIV/0!</v>
      </c>
      <c r="V1300" s="299"/>
      <c r="W1300" s="299"/>
      <c r="X1300" s="299"/>
      <c r="Y1300" s="299"/>
      <c r="Z1300" s="299"/>
      <c r="AA1300" s="299"/>
      <c r="AB1300" s="530">
        <v>2E-3</v>
      </c>
      <c r="AC1300" s="385">
        <f t="shared" si="409"/>
        <v>0</v>
      </c>
      <c r="AD1300" s="499" t="str">
        <f>AD710</f>
        <v>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v>
      </c>
      <c r="AE1300" s="686" t="s">
        <v>3399</v>
      </c>
      <c r="AF1300" s="489" t="s">
        <v>3819</v>
      </c>
      <c r="AG1300" s="506" t="s">
        <v>1779</v>
      </c>
    </row>
    <row r="1301" spans="1:33" s="292" customFormat="1" ht="20.100000000000001" hidden="1" customHeight="1" thickBot="1">
      <c r="A1301" s="290"/>
      <c r="B1301" s="638"/>
      <c r="C1301" s="303"/>
      <c r="D1301" s="303"/>
      <c r="E1301" s="290" t="s">
        <v>2412</v>
      </c>
      <c r="F1301" s="302" t="s">
        <v>3633</v>
      </c>
      <c r="G1301" s="302"/>
      <c r="H1301" s="708" t="s">
        <v>4779</v>
      </c>
      <c r="I1301" s="384" t="s">
        <v>1812</v>
      </c>
      <c r="J1301" s="854" t="s">
        <v>2431</v>
      </c>
      <c r="K1301" s="384" t="s">
        <v>162</v>
      </c>
      <c r="L1301" s="855"/>
      <c r="M1301" s="296"/>
      <c r="N1301" s="296"/>
      <c r="O1301" s="386"/>
      <c r="P1301" s="782">
        <v>10</v>
      </c>
      <c r="Q1301" s="612">
        <f t="shared" si="418"/>
        <v>0</v>
      </c>
      <c r="R1301" s="387">
        <v>0</v>
      </c>
      <c r="S1301" s="616">
        <f t="shared" si="419"/>
        <v>0</v>
      </c>
      <c r="T1301" s="616">
        <f t="shared" si="417"/>
        <v>0</v>
      </c>
      <c r="U1301" s="389" t="e">
        <f t="shared" si="422"/>
        <v>#DIV/0!</v>
      </c>
      <c r="V1301" s="299"/>
      <c r="W1301" s="299"/>
      <c r="X1301" s="299"/>
      <c r="Y1301" s="299"/>
      <c r="Z1301" s="299"/>
      <c r="AA1301" s="299"/>
      <c r="AB1301" s="530">
        <v>2E-3</v>
      </c>
      <c r="AC1301" s="385">
        <f t="shared" si="409"/>
        <v>0</v>
      </c>
      <c r="AD1301" s="499" t="str">
        <f>AD711</f>
        <v>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v>
      </c>
      <c r="AE1301" s="686" t="s">
        <v>1815</v>
      </c>
      <c r="AF1301" s="489" t="s">
        <v>3819</v>
      </c>
      <c r="AG1301" s="506" t="s">
        <v>1779</v>
      </c>
    </row>
    <row r="1302" spans="1:33" s="292" customFormat="1" ht="20.100000000000001" hidden="1" customHeight="1" thickBot="1">
      <c r="A1302" s="290"/>
      <c r="B1302" s="638"/>
      <c r="C1302" s="303"/>
      <c r="D1302" s="303"/>
      <c r="E1302" s="290" t="s">
        <v>2412</v>
      </c>
      <c r="F1302" s="302" t="s">
        <v>3634</v>
      </c>
      <c r="G1302" s="302"/>
      <c r="H1302" s="708" t="s">
        <v>4780</v>
      </c>
      <c r="I1302" s="384" t="s">
        <v>1817</v>
      </c>
      <c r="J1302" s="854" t="s">
        <v>2433</v>
      </c>
      <c r="K1302" s="384" t="s">
        <v>63</v>
      </c>
      <c r="L1302" s="855"/>
      <c r="M1302" s="296"/>
      <c r="N1302" s="296"/>
      <c r="O1302" s="386"/>
      <c r="P1302" s="782">
        <v>10</v>
      </c>
      <c r="Q1302" s="612">
        <f t="shared" si="418"/>
        <v>0</v>
      </c>
      <c r="R1302" s="387">
        <v>0</v>
      </c>
      <c r="S1302" s="616">
        <f t="shared" si="419"/>
        <v>0</v>
      </c>
      <c r="T1302" s="616">
        <f t="shared" si="417"/>
        <v>0</v>
      </c>
      <c r="U1302" s="389" t="e">
        <f t="shared" si="422"/>
        <v>#DIV/0!</v>
      </c>
      <c r="V1302" s="299"/>
      <c r="W1302" s="299"/>
      <c r="X1302" s="299"/>
      <c r="Y1302" s="299"/>
      <c r="Z1302" s="299"/>
      <c r="AA1302" s="299"/>
      <c r="AB1302" s="530">
        <v>2E-3</v>
      </c>
      <c r="AC1302" s="385">
        <f t="shared" si="409"/>
        <v>0</v>
      </c>
      <c r="AD1302" s="499" t="str">
        <f>AD712</f>
        <v>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v>
      </c>
      <c r="AE1302" s="686" t="s">
        <v>4132</v>
      </c>
      <c r="AF1302" s="489" t="s">
        <v>3819</v>
      </c>
      <c r="AG1302" s="506" t="s">
        <v>1779</v>
      </c>
    </row>
    <row r="1303" spans="1:33" s="292" customFormat="1" ht="20.100000000000001" hidden="1" customHeight="1" thickBot="1">
      <c r="A1303" s="290"/>
      <c r="B1303" s="638"/>
      <c r="C1303" s="303"/>
      <c r="D1303" s="303"/>
      <c r="E1303" s="290" t="s">
        <v>2412</v>
      </c>
      <c r="F1303" s="302" t="s">
        <v>3632</v>
      </c>
      <c r="G1303" s="302"/>
      <c r="H1303" s="708" t="s">
        <v>4699</v>
      </c>
      <c r="I1303" s="384" t="s">
        <v>1807</v>
      </c>
      <c r="J1303" s="854" t="s">
        <v>3473</v>
      </c>
      <c r="K1303" s="384" t="s">
        <v>49</v>
      </c>
      <c r="L1303" s="855"/>
      <c r="M1303" s="296"/>
      <c r="N1303" s="296"/>
      <c r="O1303" s="386"/>
      <c r="P1303" s="782">
        <v>50</v>
      </c>
      <c r="Q1303" s="612">
        <f t="shared" si="418"/>
        <v>0</v>
      </c>
      <c r="R1303" s="387">
        <v>0</v>
      </c>
      <c r="S1303" s="616">
        <f>O1303*R1303</f>
        <v>0</v>
      </c>
      <c r="T1303" s="616">
        <f t="shared" si="417"/>
        <v>0</v>
      </c>
      <c r="U1303" s="389" t="e">
        <f>T1303/Q1303</f>
        <v>#DIV/0!</v>
      </c>
      <c r="V1303" s="299"/>
      <c r="W1303" s="299"/>
      <c r="X1303" s="299"/>
      <c r="Y1303" s="299"/>
      <c r="Z1303" s="299"/>
      <c r="AA1303" s="299"/>
      <c r="AB1303" s="530">
        <v>2.1999999999999999E-2</v>
      </c>
      <c r="AC1303" s="385">
        <f t="shared" si="409"/>
        <v>0</v>
      </c>
      <c r="AD1303" s="499" t="s">
        <v>1809</v>
      </c>
      <c r="AE1303" s="686" t="s">
        <v>3399</v>
      </c>
      <c r="AF1303" s="857" t="s">
        <v>1780</v>
      </c>
      <c r="AG1303" s="506" t="s">
        <v>1779</v>
      </c>
    </row>
    <row r="1304" spans="1:33" s="292" customFormat="1" ht="20.100000000000001" hidden="1" customHeight="1" thickBot="1">
      <c r="A1304" s="290"/>
      <c r="B1304" s="638"/>
      <c r="C1304" s="303"/>
      <c r="D1304" s="303"/>
      <c r="E1304" s="290" t="s">
        <v>2412</v>
      </c>
      <c r="F1304" s="302" t="s">
        <v>3633</v>
      </c>
      <c r="G1304" s="302"/>
      <c r="H1304" s="708" t="s">
        <v>4716</v>
      </c>
      <c r="I1304" s="384" t="s">
        <v>1812</v>
      </c>
      <c r="J1304" s="854" t="s">
        <v>2431</v>
      </c>
      <c r="K1304" s="384" t="s">
        <v>162</v>
      </c>
      <c r="L1304" s="855"/>
      <c r="M1304" s="296"/>
      <c r="N1304" s="296"/>
      <c r="O1304" s="386"/>
      <c r="P1304" s="612">
        <v>50</v>
      </c>
      <c r="Q1304" s="612">
        <f t="shared" si="418"/>
        <v>0</v>
      </c>
      <c r="R1304" s="387">
        <v>0</v>
      </c>
      <c r="S1304" s="616">
        <f>O1304*R1304</f>
        <v>0</v>
      </c>
      <c r="T1304" s="616">
        <f t="shared" si="417"/>
        <v>0</v>
      </c>
      <c r="U1304" s="389" t="e">
        <f>T1304/Q1304</f>
        <v>#DIV/0!</v>
      </c>
      <c r="V1304" s="299"/>
      <c r="W1304" s="299"/>
      <c r="X1304" s="299"/>
      <c r="Y1304" s="299"/>
      <c r="Z1304" s="299"/>
      <c r="AA1304" s="299"/>
      <c r="AB1304" s="530">
        <v>1.4E-2</v>
      </c>
      <c r="AC1304" s="385">
        <f t="shared" si="409"/>
        <v>0</v>
      </c>
      <c r="AD1304" s="499" t="s">
        <v>1814</v>
      </c>
      <c r="AE1304" s="686" t="s">
        <v>1815</v>
      </c>
      <c r="AF1304" s="857" t="s">
        <v>1780</v>
      </c>
      <c r="AG1304" s="506" t="s">
        <v>1779</v>
      </c>
    </row>
    <row r="1305" spans="1:33" s="292" customFormat="1" ht="20.100000000000001" hidden="1" customHeight="1" thickBot="1">
      <c r="A1305" s="290"/>
      <c r="B1305" s="638"/>
      <c r="C1305" s="303"/>
      <c r="D1305" s="303"/>
      <c r="E1305" s="290" t="s">
        <v>2412</v>
      </c>
      <c r="F1305" s="302" t="s">
        <v>3634</v>
      </c>
      <c r="G1305" s="302"/>
      <c r="H1305" s="708" t="s">
        <v>4717</v>
      </c>
      <c r="I1305" s="384" t="s">
        <v>1817</v>
      </c>
      <c r="J1305" s="854" t="s">
        <v>2433</v>
      </c>
      <c r="K1305" s="384" t="s">
        <v>63</v>
      </c>
      <c r="L1305" s="855"/>
      <c r="M1305" s="296"/>
      <c r="N1305" s="296"/>
      <c r="O1305" s="386"/>
      <c r="P1305" s="612">
        <v>50</v>
      </c>
      <c r="Q1305" s="612">
        <f t="shared" si="418"/>
        <v>0</v>
      </c>
      <c r="R1305" s="387">
        <v>0</v>
      </c>
      <c r="S1305" s="616">
        <f>O1305*R1305</f>
        <v>0</v>
      </c>
      <c r="T1305" s="616">
        <f t="shared" si="417"/>
        <v>0</v>
      </c>
      <c r="U1305" s="389" t="e">
        <f>T1305/Q1305</f>
        <v>#DIV/0!</v>
      </c>
      <c r="V1305" s="299"/>
      <c r="W1305" s="299"/>
      <c r="X1305" s="299"/>
      <c r="Y1305" s="299"/>
      <c r="Z1305" s="299"/>
      <c r="AA1305" s="299"/>
      <c r="AB1305" s="530">
        <v>1.7999999999999999E-2</v>
      </c>
      <c r="AC1305" s="385">
        <f t="shared" si="409"/>
        <v>0</v>
      </c>
      <c r="AD1305" s="499" t="s">
        <v>1819</v>
      </c>
      <c r="AE1305" s="686" t="s">
        <v>1820</v>
      </c>
      <c r="AF1305" s="857" t="s">
        <v>1780</v>
      </c>
      <c r="AG1305" s="506" t="s">
        <v>1779</v>
      </c>
    </row>
    <row r="1306" spans="1:33" s="292" customFormat="1" ht="20.100000000000001" hidden="1" customHeight="1" thickBot="1">
      <c r="A1306" s="296"/>
      <c r="B1306" s="631"/>
      <c r="C1306" s="303"/>
      <c r="D1306" s="303"/>
      <c r="E1306" s="290" t="s">
        <v>2412</v>
      </c>
      <c r="F1306" s="302" t="s">
        <v>3102</v>
      </c>
      <c r="G1306" s="302"/>
      <c r="H1306" s="708" t="s">
        <v>4700</v>
      </c>
      <c r="I1306" s="384" t="s">
        <v>1822</v>
      </c>
      <c r="J1306" s="854" t="s">
        <v>1823</v>
      </c>
      <c r="K1306" s="384" t="s">
        <v>36</v>
      </c>
      <c r="L1306" s="855"/>
      <c r="M1306" s="296"/>
      <c r="N1306" s="296"/>
      <c r="O1306" s="386"/>
      <c r="P1306" s="612">
        <v>10</v>
      </c>
      <c r="Q1306" s="612">
        <f t="shared" ref="Q1306:Q1330" si="423">O1306*P1306</f>
        <v>0</v>
      </c>
      <c r="R1306" s="387">
        <v>0</v>
      </c>
      <c r="S1306" s="616">
        <f t="shared" si="419"/>
        <v>0</v>
      </c>
      <c r="T1306" s="616">
        <f t="shared" si="417"/>
        <v>0</v>
      </c>
      <c r="U1306" s="389" t="e">
        <f t="shared" si="422"/>
        <v>#DIV/0!</v>
      </c>
      <c r="V1306" s="299"/>
      <c r="W1306" s="299"/>
      <c r="X1306" s="299"/>
      <c r="Y1306" s="299"/>
      <c r="Z1306" s="299"/>
      <c r="AA1306" s="299"/>
      <c r="AB1306" s="549">
        <v>1.4E-2</v>
      </c>
      <c r="AC1306" s="385">
        <f t="shared" si="409"/>
        <v>0</v>
      </c>
      <c r="AD1306" s="499" t="s">
        <v>1824</v>
      </c>
      <c r="AE1306" s="489" t="s">
        <v>1825</v>
      </c>
      <c r="AF1306" s="686"/>
      <c r="AG1306" s="489" t="s">
        <v>1779</v>
      </c>
    </row>
    <row r="1307" spans="1:33" s="292" customFormat="1" ht="25.5" hidden="1" customHeight="1" thickBot="1">
      <c r="A1307" s="290"/>
      <c r="B1307" s="638"/>
      <c r="C1307" s="303"/>
      <c r="D1307" s="303"/>
      <c r="E1307" s="290" t="s">
        <v>2437</v>
      </c>
      <c r="F1307" s="290" t="s">
        <v>2438</v>
      </c>
      <c r="G1307" s="305"/>
      <c r="H1307" s="306" t="s">
        <v>6289</v>
      </c>
      <c r="I1307" s="306" t="s">
        <v>2439</v>
      </c>
      <c r="J1307" s="417" t="s">
        <v>1836</v>
      </c>
      <c r="K1307" s="306" t="s">
        <v>2440</v>
      </c>
      <c r="L1307" s="306"/>
      <c r="M1307" s="296">
        <v>100</v>
      </c>
      <c r="N1307" s="296">
        <v>100</v>
      </c>
      <c r="O1307" s="386"/>
      <c r="P1307" s="612">
        <f>P728</f>
        <v>11765</v>
      </c>
      <c r="Q1307" s="612">
        <f t="shared" si="423"/>
        <v>0</v>
      </c>
      <c r="R1307" s="387">
        <v>0</v>
      </c>
      <c r="S1307" s="616">
        <f t="shared" si="419"/>
        <v>0</v>
      </c>
      <c r="T1307" s="616">
        <f t="shared" si="417"/>
        <v>0</v>
      </c>
      <c r="U1307" s="389" t="e">
        <f t="shared" si="422"/>
        <v>#DIV/0!</v>
      </c>
      <c r="V1307" s="299"/>
      <c r="W1307" s="299"/>
      <c r="X1307" s="299"/>
      <c r="Y1307" s="299"/>
      <c r="Z1307" s="299"/>
      <c r="AA1307" s="299"/>
      <c r="AB1307" s="296">
        <v>0.72399999999999998</v>
      </c>
      <c r="AC1307" s="385">
        <f t="shared" si="409"/>
        <v>0</v>
      </c>
      <c r="AD1307" s="499" t="s">
        <v>3725</v>
      </c>
      <c r="AE1307" s="489" t="s">
        <v>1837</v>
      </c>
      <c r="AF1307" s="489">
        <v>0</v>
      </c>
      <c r="AG1307" s="489" t="s">
        <v>1838</v>
      </c>
    </row>
    <row r="1308" spans="1:33" s="292" customFormat="1" ht="25.5" hidden="1" customHeight="1" thickBot="1">
      <c r="A1308" s="290"/>
      <c r="B1308" s="638"/>
      <c r="C1308" s="303"/>
      <c r="D1308" s="303"/>
      <c r="E1308" s="290" t="s">
        <v>2437</v>
      </c>
      <c r="F1308" s="290" t="s">
        <v>2441</v>
      </c>
      <c r="G1308" s="305"/>
      <c r="H1308" s="306" t="s">
        <v>6290</v>
      </c>
      <c r="I1308" s="306"/>
      <c r="J1308" s="417" t="s">
        <v>1840</v>
      </c>
      <c r="K1308" s="306" t="s">
        <v>2440</v>
      </c>
      <c r="L1308" s="306"/>
      <c r="M1308" s="296"/>
      <c r="N1308" s="296"/>
      <c r="O1308" s="681"/>
      <c r="P1308" s="612">
        <f>P729</f>
        <v>11765</v>
      </c>
      <c r="Q1308" s="612">
        <f t="shared" si="423"/>
        <v>0</v>
      </c>
      <c r="R1308" s="387">
        <v>0</v>
      </c>
      <c r="S1308" s="616">
        <f t="shared" si="419"/>
        <v>0</v>
      </c>
      <c r="T1308" s="616">
        <f t="shared" si="417"/>
        <v>0</v>
      </c>
      <c r="U1308" s="389" t="e">
        <f t="shared" si="422"/>
        <v>#DIV/0!</v>
      </c>
      <c r="V1308" s="299"/>
      <c r="W1308" s="299"/>
      <c r="X1308" s="299"/>
      <c r="Y1308" s="299"/>
      <c r="Z1308" s="299"/>
      <c r="AA1308" s="299"/>
      <c r="AB1308" s="296">
        <v>0.51200000000000001</v>
      </c>
      <c r="AC1308" s="385">
        <f t="shared" si="409"/>
        <v>0</v>
      </c>
      <c r="AD1308" s="499" t="s">
        <v>4286</v>
      </c>
      <c r="AE1308" s="489" t="s">
        <v>1857</v>
      </c>
      <c r="AF1308" s="489" t="e">
        <v>#REF!</v>
      </c>
      <c r="AG1308" s="489" t="s">
        <v>1838</v>
      </c>
    </row>
    <row r="1309" spans="1:33" s="865" customFormat="1" ht="25.5" hidden="1" customHeight="1" thickBot="1">
      <c r="A1309" s="771"/>
      <c r="B1309" s="858"/>
      <c r="C1309" s="859"/>
      <c r="D1309" s="303"/>
      <c r="E1309" s="771" t="s">
        <v>2437</v>
      </c>
      <c r="F1309" s="771" t="s">
        <v>2442</v>
      </c>
      <c r="G1309" s="305"/>
      <c r="H1309" s="772" t="s">
        <v>6291</v>
      </c>
      <c r="I1309" s="772"/>
      <c r="J1309" s="860" t="str">
        <f>J730</f>
        <v>Пластиковый флакон с помпой для запасной 
упаковки Массажный гель Дракон, улучшающий тургор кожи и способствующий расщеплению 
жира Маккой.</v>
      </c>
      <c r="K1309" s="772" t="s">
        <v>1843</v>
      </c>
      <c r="L1309" s="772"/>
      <c r="M1309" s="861"/>
      <c r="N1309" s="861"/>
      <c r="O1309" s="681"/>
      <c r="P1309" s="862">
        <f>P730</f>
        <v>1176</v>
      </c>
      <c r="Q1309" s="862">
        <f t="shared" si="423"/>
        <v>0</v>
      </c>
      <c r="R1309" s="621">
        <v>0</v>
      </c>
      <c r="S1309" s="862">
        <f t="shared" ref="S1309:S1324" si="424">O1309*R1309</f>
        <v>0</v>
      </c>
      <c r="T1309" s="862">
        <f t="shared" si="417"/>
        <v>0</v>
      </c>
      <c r="U1309" s="863" t="e">
        <f t="shared" si="422"/>
        <v>#DIV/0!</v>
      </c>
      <c r="V1309" s="864"/>
      <c r="W1309" s="864"/>
      <c r="X1309" s="864"/>
      <c r="Y1309" s="864"/>
      <c r="Z1309" s="864"/>
      <c r="AA1309" s="864"/>
      <c r="AB1309" s="861">
        <v>0.17399999999999999</v>
      </c>
      <c r="AC1309" s="552">
        <f t="shared" si="409"/>
        <v>0</v>
      </c>
      <c r="AD1309" s="776" t="s">
        <v>6292</v>
      </c>
      <c r="AE1309" s="597" t="s">
        <v>3400</v>
      </c>
      <c r="AF1309" s="597" t="e">
        <v>#REF!</v>
      </c>
      <c r="AG1309" s="597" t="s">
        <v>1838</v>
      </c>
    </row>
    <row r="1310" spans="1:33" s="292" customFormat="1" ht="25.5" hidden="1" customHeight="1" thickBot="1">
      <c r="A1310" s="290"/>
      <c r="B1310" s="638"/>
      <c r="C1310" s="303"/>
      <c r="D1310" s="303"/>
      <c r="E1310" s="290" t="s">
        <v>2437</v>
      </c>
      <c r="F1310" s="290" t="s">
        <v>2443</v>
      </c>
      <c r="G1310" s="305"/>
      <c r="H1310" s="306" t="s">
        <v>6293</v>
      </c>
      <c r="I1310" s="306" t="s">
        <v>1835</v>
      </c>
      <c r="J1310" s="417" t="str">
        <f>J734</f>
        <v xml:space="preserve">Крем омолаживающий кожу тела «Эксперт» Нон Ф МакКой. </v>
      </c>
      <c r="K1310" s="306" t="s">
        <v>2440</v>
      </c>
      <c r="L1310" s="306"/>
      <c r="M1310" s="296"/>
      <c r="N1310" s="296"/>
      <c r="O1310" s="681"/>
      <c r="P1310" s="612">
        <f>P734</f>
        <v>5647</v>
      </c>
      <c r="Q1310" s="612">
        <f t="shared" si="423"/>
        <v>0</v>
      </c>
      <c r="R1310" s="387">
        <v>0</v>
      </c>
      <c r="S1310" s="616">
        <f t="shared" si="424"/>
        <v>0</v>
      </c>
      <c r="T1310" s="616">
        <f t="shared" si="417"/>
        <v>0</v>
      </c>
      <c r="U1310" s="389" t="e">
        <f t="shared" si="422"/>
        <v>#DIV/0!</v>
      </c>
      <c r="V1310" s="299"/>
      <c r="W1310" s="299"/>
      <c r="X1310" s="299"/>
      <c r="Y1310" s="299"/>
      <c r="Z1310" s="299"/>
      <c r="AA1310" s="299"/>
      <c r="AB1310" s="296">
        <v>0.29499999999999998</v>
      </c>
      <c r="AC1310" s="385">
        <f t="shared" si="409"/>
        <v>0</v>
      </c>
      <c r="AD1310" s="499" t="s">
        <v>3725</v>
      </c>
      <c r="AE1310" s="489" t="s">
        <v>1837</v>
      </c>
      <c r="AF1310" s="489">
        <v>0</v>
      </c>
      <c r="AG1310" s="489" t="s">
        <v>1838</v>
      </c>
    </row>
    <row r="1311" spans="1:33" s="292" customFormat="1" ht="25.5" hidden="1" customHeight="1" thickBot="1">
      <c r="A1311" s="290"/>
      <c r="B1311" s="638"/>
      <c r="C1311" s="303"/>
      <c r="D1311" s="303"/>
      <c r="E1311" s="290" t="s">
        <v>2437</v>
      </c>
      <c r="F1311" s="290" t="s">
        <v>1848</v>
      </c>
      <c r="G1311" s="305"/>
      <c r="H1311" s="306" t="s">
        <v>6294</v>
      </c>
      <c r="I1311" s="306" t="s">
        <v>1849</v>
      </c>
      <c r="J1311" s="417" t="str">
        <f>J735</f>
        <v>Мист для тела Нон Ф Энергия МакКой.</v>
      </c>
      <c r="K1311" s="306" t="s">
        <v>1851</v>
      </c>
      <c r="L1311" s="306"/>
      <c r="M1311" s="296"/>
      <c r="N1311" s="296"/>
      <c r="O1311" s="386"/>
      <c r="P1311" s="612">
        <f>P735</f>
        <v>3529</v>
      </c>
      <c r="Q1311" s="612">
        <f t="shared" si="423"/>
        <v>0</v>
      </c>
      <c r="R1311" s="387">
        <v>0</v>
      </c>
      <c r="S1311" s="616">
        <f t="shared" si="424"/>
        <v>0</v>
      </c>
      <c r="T1311" s="616">
        <f t="shared" si="417"/>
        <v>0</v>
      </c>
      <c r="U1311" s="389" t="e">
        <f t="shared" si="422"/>
        <v>#DIV/0!</v>
      </c>
      <c r="V1311" s="299"/>
      <c r="W1311" s="299"/>
      <c r="X1311" s="299"/>
      <c r="Y1311" s="299"/>
      <c r="Z1311" s="299"/>
      <c r="AA1311" s="299"/>
      <c r="AB1311" s="296">
        <v>0.21199999999999999</v>
      </c>
      <c r="AC1311" s="385">
        <f t="shared" si="409"/>
        <v>0</v>
      </c>
      <c r="AD1311" s="499" t="s">
        <v>5769</v>
      </c>
      <c r="AE1311" s="489" t="s">
        <v>1852</v>
      </c>
      <c r="AF1311" s="489" t="s">
        <v>1845</v>
      </c>
      <c r="AG1311" s="489" t="s">
        <v>1838</v>
      </c>
    </row>
    <row r="1312" spans="1:33" s="292" customFormat="1" ht="25.5" hidden="1" customHeight="1" thickBot="1">
      <c r="A1312" s="290"/>
      <c r="B1312" s="638"/>
      <c r="C1312" s="303"/>
      <c r="D1312" s="303"/>
      <c r="E1312" s="290" t="s">
        <v>2437</v>
      </c>
      <c r="F1312" s="290" t="s">
        <v>2444</v>
      </c>
      <c r="G1312" s="305"/>
      <c r="H1312" s="306" t="s">
        <v>4781</v>
      </c>
      <c r="I1312" s="306" t="s">
        <v>1855</v>
      </c>
      <c r="J1312" s="417" t="str">
        <f>J736</f>
        <v>Массажный гель минеральный баланс 
Нон Ф «Монстр», улучшающий тургор кожи и способствующий расщеплению жира Маккой.</v>
      </c>
      <c r="K1312" s="306" t="s">
        <v>2440</v>
      </c>
      <c r="L1312" s="306"/>
      <c r="M1312" s="296">
        <v>100</v>
      </c>
      <c r="N1312" s="296">
        <v>100</v>
      </c>
      <c r="O1312" s="681"/>
      <c r="P1312" s="612">
        <f>P736</f>
        <v>6588</v>
      </c>
      <c r="Q1312" s="612">
        <f t="shared" si="423"/>
        <v>0</v>
      </c>
      <c r="R1312" s="387">
        <v>0</v>
      </c>
      <c r="S1312" s="616">
        <f t="shared" si="424"/>
        <v>0</v>
      </c>
      <c r="T1312" s="616">
        <f t="shared" si="417"/>
        <v>0</v>
      </c>
      <c r="U1312" s="389" t="e">
        <f t="shared" si="422"/>
        <v>#DIV/0!</v>
      </c>
      <c r="V1312" s="299"/>
      <c r="W1312" s="299"/>
      <c r="X1312" s="299"/>
      <c r="Y1312" s="299"/>
      <c r="Z1312" s="299"/>
      <c r="AA1312" s="299"/>
      <c r="AB1312" s="296">
        <v>0.30199999999999999</v>
      </c>
      <c r="AC1312" s="385">
        <f t="shared" si="409"/>
        <v>0</v>
      </c>
      <c r="AD1312" s="499" t="s">
        <v>6295</v>
      </c>
      <c r="AE1312" s="489" t="s">
        <v>1857</v>
      </c>
      <c r="AF1312" s="489">
        <v>0</v>
      </c>
      <c r="AG1312" s="489" t="s">
        <v>1838</v>
      </c>
    </row>
    <row r="1313" spans="1:33" s="292" customFormat="1" ht="25.5" hidden="1" customHeight="1" thickBot="1">
      <c r="A1313" s="290"/>
      <c r="B1313" s="638"/>
      <c r="C1313" s="224">
        <v>4582487961877</v>
      </c>
      <c r="D1313" s="303"/>
      <c r="E1313" s="290" t="s">
        <v>2437</v>
      </c>
      <c r="F1313" s="290"/>
      <c r="G1313" s="305" t="s">
        <v>6296</v>
      </c>
      <c r="H1313" s="306" t="s">
        <v>6297</v>
      </c>
      <c r="I1313" s="306" t="str">
        <f>I737</f>
        <v>«McCoy» Non F Shape Mineral balance body massage cream Extra</v>
      </c>
      <c r="J1313" s="306" t="str">
        <f>J737</f>
        <v>Массажный крем балансирующий на основе минералов «Форма». МакКой NON F Экстра 250г</v>
      </c>
      <c r="K1313" s="306" t="str">
        <f>K737</f>
        <v>body massage cream</v>
      </c>
      <c r="L1313" s="306"/>
      <c r="M1313" s="296"/>
      <c r="N1313" s="296"/>
      <c r="O1313" s="681"/>
      <c r="P1313" s="612">
        <f>P736</f>
        <v>6588</v>
      </c>
      <c r="Q1313" s="612">
        <f t="shared" si="423"/>
        <v>0</v>
      </c>
      <c r="R1313" s="387">
        <v>0</v>
      </c>
      <c r="S1313" s="616">
        <f t="shared" si="424"/>
        <v>0</v>
      </c>
      <c r="T1313" s="616">
        <f t="shared" si="417"/>
        <v>0</v>
      </c>
      <c r="U1313" s="389" t="e">
        <f t="shared" si="422"/>
        <v>#DIV/0!</v>
      </c>
      <c r="V1313" s="299"/>
      <c r="W1313" s="299"/>
      <c r="X1313" s="299"/>
      <c r="Y1313" s="299"/>
      <c r="Z1313" s="299"/>
      <c r="AA1313" s="299"/>
      <c r="AB1313" s="385">
        <f>AB737</f>
        <v>0.28100000000000003</v>
      </c>
      <c r="AC1313" s="385">
        <f t="shared" si="409"/>
        <v>0</v>
      </c>
      <c r="AD1313" s="499" t="str">
        <f t="shared" ref="AD1313:AG1314" si="425">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13" s="844" t="str">
        <f t="shared" si="425"/>
        <v>ЕАЭС N RU Д-JP.РА05.В.67128/23 от 20.07.2023 действует до 19.07.2028</v>
      </c>
      <c r="AF1313" s="844">
        <f t="shared" si="425"/>
        <v>0</v>
      </c>
      <c r="AG1313" s="844" t="str">
        <f t="shared" si="425"/>
        <v>McCoy Co., Ltd.</v>
      </c>
    </row>
    <row r="1314" spans="1:33" s="292" customFormat="1" ht="25.5" hidden="1" customHeight="1" thickBot="1">
      <c r="A1314" s="290"/>
      <c r="B1314" s="638"/>
      <c r="C1314" s="224">
        <v>4582487961921</v>
      </c>
      <c r="D1314" s="303"/>
      <c r="E1314" s="290" t="s">
        <v>2437</v>
      </c>
      <c r="F1314" s="290"/>
      <c r="G1314" s="305" t="s">
        <v>6298</v>
      </c>
      <c r="H1314" s="306" t="s">
        <v>6299</v>
      </c>
      <c r="I1314" s="306" t="str">
        <f>I738</f>
        <v>«McCoy» Non F Shape Mineral balance body massage cream Extra</v>
      </c>
      <c r="J1314" s="306" t="str">
        <f>J738</f>
        <v xml:space="preserve">Массажный крем балансирующий на основе минералов «Форма». МакКой NON F Экстра </v>
      </c>
      <c r="K1314" s="306" t="str">
        <f>K738</f>
        <v>body massage cream</v>
      </c>
      <c r="L1314" s="306"/>
      <c r="M1314" s="296"/>
      <c r="N1314" s="296"/>
      <c r="O1314" s="681"/>
      <c r="P1314" s="612">
        <f>P737</f>
        <v>7412</v>
      </c>
      <c r="Q1314" s="612">
        <f t="shared" si="423"/>
        <v>0</v>
      </c>
      <c r="R1314" s="387">
        <v>0</v>
      </c>
      <c r="S1314" s="616">
        <f t="shared" si="424"/>
        <v>0</v>
      </c>
      <c r="T1314" s="616">
        <f t="shared" si="417"/>
        <v>0</v>
      </c>
      <c r="U1314" s="389" t="e">
        <f t="shared" si="422"/>
        <v>#DIV/0!</v>
      </c>
      <c r="V1314" s="299"/>
      <c r="W1314" s="299"/>
      <c r="X1314" s="299"/>
      <c r="Y1314" s="299"/>
      <c r="Z1314" s="299"/>
      <c r="AA1314" s="299"/>
      <c r="AB1314" s="385">
        <f>AB738</f>
        <v>0.51200000000000001</v>
      </c>
      <c r="AC1314" s="385">
        <f t="shared" si="409"/>
        <v>0</v>
      </c>
      <c r="AD1314" s="499" t="str">
        <f t="shared" si="425"/>
        <v>水
グリセリン
パルミチン酸エチルヘキシル
ＢＧ
ベタイン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14" s="844" t="str">
        <f t="shared" si="425"/>
        <v>ЕАЭС N RU Д-JP.РА05.В.67128/23 от 20.07.2023 действует до 19.07.2028</v>
      </c>
      <c r="AF1314" s="844" t="str">
        <f t="shared" si="425"/>
        <v>McCoy</v>
      </c>
      <c r="AG1314" s="844" t="str">
        <f t="shared" si="425"/>
        <v>McCoy Co., Ltd.</v>
      </c>
    </row>
    <row r="1315" spans="1:33" s="292" customFormat="1" ht="25.5" hidden="1" customHeight="1" thickBot="1">
      <c r="A1315" s="290"/>
      <c r="B1315" s="638"/>
      <c r="C1315" s="224" t="s">
        <v>4428</v>
      </c>
      <c r="D1315" s="303"/>
      <c r="E1315" s="290" t="s">
        <v>4782</v>
      </c>
      <c r="F1315" s="290" t="s">
        <v>4600</v>
      </c>
      <c r="G1315" s="305"/>
      <c r="H1315" s="613" t="s">
        <v>4783</v>
      </c>
      <c r="I1315" s="306" t="s">
        <v>4557</v>
      </c>
      <c r="J1315" s="306" t="s">
        <v>4558</v>
      </c>
      <c r="K1315" s="306" t="s">
        <v>269</v>
      </c>
      <c r="L1315" s="306"/>
      <c r="M1315" s="296"/>
      <c r="N1315" s="296"/>
      <c r="O1315" s="681"/>
      <c r="P1315" s="612">
        <f>P731</f>
        <v>3912</v>
      </c>
      <c r="Q1315" s="612">
        <f t="shared" si="423"/>
        <v>0</v>
      </c>
      <c r="R1315" s="387">
        <v>0</v>
      </c>
      <c r="S1315" s="616">
        <f t="shared" ref="S1315:S1322" si="426">O1315*R1315</f>
        <v>0</v>
      </c>
      <c r="T1315" s="616">
        <f t="shared" ref="T1315:T1322" si="427">Q1315-S1315</f>
        <v>0</v>
      </c>
      <c r="U1315" s="389" t="e">
        <f t="shared" si="422"/>
        <v>#DIV/0!</v>
      </c>
      <c r="V1315" s="299"/>
      <c r="W1315" s="299"/>
      <c r="X1315" s="299"/>
      <c r="Y1315" s="299"/>
      <c r="Z1315" s="299"/>
      <c r="AA1315" s="299"/>
      <c r="AB1315" s="385">
        <v>0.56599999999999995</v>
      </c>
      <c r="AC1315" s="385">
        <f t="shared" si="409"/>
        <v>0</v>
      </c>
      <c r="AD1315" s="499" t="str">
        <f>AD731</f>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1315" s="844" t="s">
        <v>4608</v>
      </c>
      <c r="AF1315" s="844" t="s">
        <v>1845</v>
      </c>
      <c r="AG1315" s="844" t="s">
        <v>1838</v>
      </c>
    </row>
    <row r="1316" spans="1:33" s="292" customFormat="1" ht="25.5" hidden="1" customHeight="1" thickBot="1">
      <c r="A1316" s="290"/>
      <c r="B1316" s="638"/>
      <c r="C1316" s="224" t="s">
        <v>4429</v>
      </c>
      <c r="D1316" s="303"/>
      <c r="E1316" s="290" t="s">
        <v>4782</v>
      </c>
      <c r="F1316" s="290" t="s">
        <v>4601</v>
      </c>
      <c r="G1316" s="305"/>
      <c r="H1316" s="613" t="s">
        <v>6300</v>
      </c>
      <c r="I1316" s="306" t="s">
        <v>4559</v>
      </c>
      <c r="J1316" s="306" t="s">
        <v>4560</v>
      </c>
      <c r="K1316" s="306" t="s">
        <v>558</v>
      </c>
      <c r="L1316" s="306"/>
      <c r="M1316" s="296"/>
      <c r="N1316" s="296"/>
      <c r="O1316" s="681"/>
      <c r="P1316" s="612">
        <f>P732</f>
        <v>8235</v>
      </c>
      <c r="Q1316" s="612">
        <f t="shared" si="423"/>
        <v>0</v>
      </c>
      <c r="R1316" s="387">
        <v>0</v>
      </c>
      <c r="S1316" s="616">
        <f t="shared" si="426"/>
        <v>0</v>
      </c>
      <c r="T1316" s="616">
        <f t="shared" si="427"/>
        <v>0</v>
      </c>
      <c r="U1316" s="389" t="e">
        <f t="shared" si="422"/>
        <v>#DIV/0!</v>
      </c>
      <c r="V1316" s="299"/>
      <c r="W1316" s="299"/>
      <c r="X1316" s="299"/>
      <c r="Y1316" s="299"/>
      <c r="Z1316" s="299"/>
      <c r="AA1316" s="299"/>
      <c r="AB1316" s="385">
        <v>0.14899999999999999</v>
      </c>
      <c r="AC1316" s="385">
        <f t="shared" si="409"/>
        <v>0</v>
      </c>
      <c r="AD1316" s="499" t="str">
        <f>AD732</f>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1316" s="844" t="s">
        <v>4608</v>
      </c>
      <c r="AF1316" s="844" t="s">
        <v>1845</v>
      </c>
      <c r="AG1316" s="844" t="s">
        <v>1838</v>
      </c>
    </row>
    <row r="1317" spans="1:33" s="292" customFormat="1" ht="25.5" hidden="1" customHeight="1" thickBot="1">
      <c r="A1317" s="290"/>
      <c r="B1317" s="638"/>
      <c r="C1317" s="303" t="s">
        <v>4430</v>
      </c>
      <c r="D1317" s="303"/>
      <c r="E1317" s="290" t="s">
        <v>4782</v>
      </c>
      <c r="F1317" s="290" t="s">
        <v>4602</v>
      </c>
      <c r="G1317" s="305"/>
      <c r="H1317" s="613" t="s">
        <v>6301</v>
      </c>
      <c r="I1317" s="306" t="s">
        <v>4561</v>
      </c>
      <c r="J1317" s="306" t="s">
        <v>4562</v>
      </c>
      <c r="K1317" s="306" t="s">
        <v>1191</v>
      </c>
      <c r="L1317" s="306"/>
      <c r="M1317" s="296"/>
      <c r="N1317" s="296"/>
      <c r="O1317" s="681"/>
      <c r="P1317" s="612">
        <f>P733</f>
        <v>3912</v>
      </c>
      <c r="Q1317" s="612">
        <f t="shared" si="423"/>
        <v>0</v>
      </c>
      <c r="R1317" s="387">
        <v>0</v>
      </c>
      <c r="S1317" s="616">
        <f t="shared" si="426"/>
        <v>0</v>
      </c>
      <c r="T1317" s="616">
        <f t="shared" si="427"/>
        <v>0</v>
      </c>
      <c r="U1317" s="389" t="e">
        <f t="shared" si="422"/>
        <v>#DIV/0!</v>
      </c>
      <c r="V1317" s="299"/>
      <c r="W1317" s="299"/>
      <c r="X1317" s="299"/>
      <c r="Y1317" s="299"/>
      <c r="Z1317" s="299"/>
      <c r="AA1317" s="299"/>
      <c r="AB1317" s="385">
        <v>0.252</v>
      </c>
      <c r="AC1317" s="385">
        <f t="shared" si="409"/>
        <v>0</v>
      </c>
      <c r="AD1317" s="499" t="str">
        <f>AD733</f>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1317" s="844" t="s">
        <v>4608</v>
      </c>
      <c r="AF1317" s="844" t="s">
        <v>1845</v>
      </c>
      <c r="AG1317" s="844" t="s">
        <v>1838</v>
      </c>
    </row>
    <row r="1318" spans="1:33" s="292" customFormat="1" ht="25.5" hidden="1" customHeight="1" thickBot="1">
      <c r="A1318" s="290"/>
      <c r="B1318" s="638"/>
      <c r="C1318" s="303" t="s">
        <v>4431</v>
      </c>
      <c r="D1318" s="303"/>
      <c r="E1318" s="290" t="s">
        <v>2437</v>
      </c>
      <c r="F1318" s="290" t="s">
        <v>4603</v>
      </c>
      <c r="G1318" s="305"/>
      <c r="H1318" s="613" t="s">
        <v>6487</v>
      </c>
      <c r="I1318" s="306" t="s">
        <v>6484</v>
      </c>
      <c r="J1318" s="306" t="s">
        <v>4563</v>
      </c>
      <c r="K1318" s="306" t="s">
        <v>461</v>
      </c>
      <c r="L1318" s="306"/>
      <c r="M1318" s="296"/>
      <c r="N1318" s="296"/>
      <c r="O1318" s="681"/>
      <c r="P1318" s="612">
        <f>P740</f>
        <v>2059</v>
      </c>
      <c r="Q1318" s="612">
        <f t="shared" si="423"/>
        <v>0</v>
      </c>
      <c r="R1318" s="387">
        <v>0</v>
      </c>
      <c r="S1318" s="616">
        <f t="shared" si="426"/>
        <v>0</v>
      </c>
      <c r="T1318" s="616">
        <f t="shared" si="427"/>
        <v>0</v>
      </c>
      <c r="U1318" s="389" t="e">
        <f t="shared" si="422"/>
        <v>#DIV/0!</v>
      </c>
      <c r="V1318" s="299"/>
      <c r="W1318" s="299"/>
      <c r="X1318" s="299"/>
      <c r="Y1318" s="299"/>
      <c r="Z1318" s="299"/>
      <c r="AA1318" s="299"/>
      <c r="AB1318" s="385">
        <f>AB740</f>
        <v>0.22800000000000001</v>
      </c>
      <c r="AC1318" s="385">
        <f t="shared" si="409"/>
        <v>0</v>
      </c>
      <c r="AD1318" s="499" t="str">
        <f>AD740</f>
        <v>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アクリレーツ/アクリル酸アルキル(Ｃ１０－３０))クロスポリマー、水酸化Ｋ、トコフェロール、フェノキシエタノール、メチルパラベン、ベルガモット果皮油、ニオイテンジクアオイ油、ローズマリー葉油</v>
      </c>
      <c r="AE1318" s="844" t="s">
        <v>4608</v>
      </c>
      <c r="AF1318" s="844" t="s">
        <v>1845</v>
      </c>
      <c r="AG1318" s="844" t="s">
        <v>1838</v>
      </c>
    </row>
    <row r="1319" spans="1:33" s="292" customFormat="1" ht="25.5" hidden="1" customHeight="1" thickBot="1">
      <c r="A1319" s="290"/>
      <c r="B1319" s="638"/>
      <c r="C1319" s="303" t="s">
        <v>4432</v>
      </c>
      <c r="D1319" s="303"/>
      <c r="E1319" s="290" t="s">
        <v>2437</v>
      </c>
      <c r="F1319" s="290" t="s">
        <v>4604</v>
      </c>
      <c r="G1319" s="305"/>
      <c r="H1319" s="613" t="s">
        <v>6302</v>
      </c>
      <c r="I1319" s="306" t="s">
        <v>4564</v>
      </c>
      <c r="J1319" s="306" t="s">
        <v>4565</v>
      </c>
      <c r="K1319" s="306" t="s">
        <v>107</v>
      </c>
      <c r="L1319" s="306"/>
      <c r="M1319" s="296"/>
      <c r="N1319" s="296"/>
      <c r="O1319" s="681"/>
      <c r="P1319" s="612">
        <f>P741</f>
        <v>2059</v>
      </c>
      <c r="Q1319" s="612">
        <f t="shared" si="423"/>
        <v>0</v>
      </c>
      <c r="R1319" s="387">
        <v>0</v>
      </c>
      <c r="S1319" s="616">
        <f t="shared" si="426"/>
        <v>0</v>
      </c>
      <c r="T1319" s="616">
        <f t="shared" si="427"/>
        <v>0</v>
      </c>
      <c r="U1319" s="389" t="e">
        <f t="shared" si="422"/>
        <v>#DIV/0!</v>
      </c>
      <c r="V1319" s="299"/>
      <c r="W1319" s="299"/>
      <c r="X1319" s="299"/>
      <c r="Y1319" s="299"/>
      <c r="Z1319" s="299"/>
      <c r="AA1319" s="299"/>
      <c r="AB1319" s="385">
        <f>AB741</f>
        <v>0.16800000000000001</v>
      </c>
      <c r="AC1319" s="385">
        <f t="shared" si="409"/>
        <v>0</v>
      </c>
      <c r="AD1319" s="499" t="str">
        <f>AD741</f>
        <v>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v>
      </c>
      <c r="AE1319" s="844" t="s">
        <v>4608</v>
      </c>
      <c r="AF1319" s="844" t="s">
        <v>1845</v>
      </c>
      <c r="AG1319" s="844" t="s">
        <v>1838</v>
      </c>
    </row>
    <row r="1320" spans="1:33" s="292" customFormat="1" ht="25.5" hidden="1" customHeight="1" thickBot="1">
      <c r="A1320" s="290"/>
      <c r="B1320" s="638"/>
      <c r="C1320" s="303" t="s">
        <v>4433</v>
      </c>
      <c r="D1320" s="303"/>
      <c r="E1320" s="290" t="s">
        <v>2437</v>
      </c>
      <c r="F1320" s="290" t="s">
        <v>4605</v>
      </c>
      <c r="G1320" s="305"/>
      <c r="H1320" s="613" t="s">
        <v>6303</v>
      </c>
      <c r="I1320" s="306" t="s">
        <v>4566</v>
      </c>
      <c r="J1320" s="306" t="s">
        <v>4558</v>
      </c>
      <c r="K1320" s="306" t="s">
        <v>49</v>
      </c>
      <c r="L1320" s="306"/>
      <c r="M1320" s="296"/>
      <c r="N1320" s="296"/>
      <c r="O1320" s="681"/>
      <c r="P1320" s="612">
        <f>P742</f>
        <v>2882</v>
      </c>
      <c r="Q1320" s="612">
        <f t="shared" si="423"/>
        <v>0</v>
      </c>
      <c r="R1320" s="387">
        <v>0</v>
      </c>
      <c r="S1320" s="616">
        <f t="shared" si="426"/>
        <v>0</v>
      </c>
      <c r="T1320" s="616">
        <f t="shared" si="427"/>
        <v>0</v>
      </c>
      <c r="U1320" s="389" t="e">
        <f t="shared" si="422"/>
        <v>#DIV/0!</v>
      </c>
      <c r="V1320" s="299"/>
      <c r="W1320" s="299"/>
      <c r="X1320" s="299"/>
      <c r="Y1320" s="299"/>
      <c r="Z1320" s="299"/>
      <c r="AA1320" s="299"/>
      <c r="AB1320" s="385">
        <f>AB742</f>
        <v>0.17799999999999999</v>
      </c>
      <c r="AC1320" s="385">
        <f t="shared" si="409"/>
        <v>0</v>
      </c>
      <c r="AD1320" s="499" t="str">
        <f>AD742</f>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1320" s="844" t="s">
        <v>4608</v>
      </c>
      <c r="AF1320" s="844" t="s">
        <v>1845</v>
      </c>
      <c r="AG1320" s="844" t="s">
        <v>1838</v>
      </c>
    </row>
    <row r="1321" spans="1:33" s="292" customFormat="1" ht="25.5" hidden="1" customHeight="1" thickBot="1">
      <c r="A1321" s="290"/>
      <c r="B1321" s="638"/>
      <c r="C1321" s="303" t="s">
        <v>4434</v>
      </c>
      <c r="D1321" s="303"/>
      <c r="E1321" s="290" t="s">
        <v>2437</v>
      </c>
      <c r="F1321" s="290" t="s">
        <v>4606</v>
      </c>
      <c r="G1321" s="305"/>
      <c r="H1321" s="305" t="s">
        <v>6304</v>
      </c>
      <c r="I1321" s="306" t="s">
        <v>4567</v>
      </c>
      <c r="J1321" s="306" t="s">
        <v>4560</v>
      </c>
      <c r="K1321" s="306" t="s">
        <v>162</v>
      </c>
      <c r="L1321" s="306"/>
      <c r="M1321" s="296"/>
      <c r="N1321" s="296"/>
      <c r="O1321" s="681"/>
      <c r="P1321" s="612">
        <f>P743</f>
        <v>4941</v>
      </c>
      <c r="Q1321" s="612">
        <f t="shared" si="423"/>
        <v>0</v>
      </c>
      <c r="R1321" s="387">
        <v>0</v>
      </c>
      <c r="S1321" s="616">
        <f t="shared" si="426"/>
        <v>0</v>
      </c>
      <c r="T1321" s="616">
        <f t="shared" si="427"/>
        <v>0</v>
      </c>
      <c r="U1321" s="389" t="e">
        <f t="shared" si="422"/>
        <v>#DIV/0!</v>
      </c>
      <c r="V1321" s="299"/>
      <c r="W1321" s="299"/>
      <c r="X1321" s="299"/>
      <c r="Y1321" s="299"/>
      <c r="Z1321" s="299"/>
      <c r="AA1321" s="299"/>
      <c r="AB1321" s="385">
        <f>AB743</f>
        <v>6.8000000000000005E-2</v>
      </c>
      <c r="AC1321" s="385">
        <f t="shared" si="409"/>
        <v>0</v>
      </c>
      <c r="AD1321" s="499" t="str">
        <f>AD743</f>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1321" s="844" t="s">
        <v>4608</v>
      </c>
      <c r="AF1321" s="844" t="s">
        <v>1845</v>
      </c>
      <c r="AG1321" s="844" t="s">
        <v>1838</v>
      </c>
    </row>
    <row r="1322" spans="1:33" s="292" customFormat="1" ht="25.5" hidden="1" customHeight="1" thickBot="1">
      <c r="A1322" s="290"/>
      <c r="B1322" s="638"/>
      <c r="C1322" s="303" t="s">
        <v>4435</v>
      </c>
      <c r="D1322" s="303"/>
      <c r="E1322" s="290" t="s">
        <v>2437</v>
      </c>
      <c r="F1322" s="290" t="s">
        <v>4607</v>
      </c>
      <c r="G1322" s="305"/>
      <c r="H1322" s="305" t="s">
        <v>6305</v>
      </c>
      <c r="I1322" s="306" t="s">
        <v>4568</v>
      </c>
      <c r="J1322" s="306" t="s">
        <v>4562</v>
      </c>
      <c r="K1322" s="306" t="s">
        <v>57</v>
      </c>
      <c r="L1322" s="306"/>
      <c r="M1322" s="296"/>
      <c r="N1322" s="296"/>
      <c r="O1322" s="681"/>
      <c r="P1322" s="612">
        <f>P744</f>
        <v>3294</v>
      </c>
      <c r="Q1322" s="612">
        <f t="shared" si="423"/>
        <v>0</v>
      </c>
      <c r="R1322" s="387">
        <v>0</v>
      </c>
      <c r="S1322" s="616">
        <f t="shared" si="426"/>
        <v>0</v>
      </c>
      <c r="T1322" s="616">
        <f t="shared" si="427"/>
        <v>0</v>
      </c>
      <c r="U1322" s="389" t="e">
        <f t="shared" si="422"/>
        <v>#DIV/0!</v>
      </c>
      <c r="V1322" s="299"/>
      <c r="W1322" s="299"/>
      <c r="X1322" s="299"/>
      <c r="Y1322" s="299"/>
      <c r="Z1322" s="299"/>
      <c r="AA1322" s="299"/>
      <c r="AB1322" s="385">
        <f>AB744</f>
        <v>0.14599999999999999</v>
      </c>
      <c r="AC1322" s="385">
        <f t="shared" si="409"/>
        <v>0</v>
      </c>
      <c r="AD1322" s="499" t="str">
        <f>AD744</f>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1322" s="844" t="s">
        <v>4608</v>
      </c>
      <c r="AF1322" s="844" t="s">
        <v>1845</v>
      </c>
      <c r="AG1322" s="844" t="s">
        <v>1838</v>
      </c>
    </row>
    <row r="1323" spans="1:33" s="292" customFormat="1" ht="25.5" hidden="1" customHeight="1" thickBot="1">
      <c r="A1323" s="290"/>
      <c r="B1323" s="638"/>
      <c r="C1323" s="303"/>
      <c r="D1323" s="303"/>
      <c r="E1323" s="290" t="s">
        <v>2437</v>
      </c>
      <c r="F1323" s="290" t="s">
        <v>2445</v>
      </c>
      <c r="G1323" s="305"/>
      <c r="H1323" s="306" t="s">
        <v>6306</v>
      </c>
      <c r="I1323" s="306" t="str">
        <f>I761</f>
        <v xml:space="preserve">«McCoy» McCELLRIE Tightening Cream </v>
      </c>
      <c r="J1323" s="417" t="str">
        <f>J761</f>
        <v>Лифтинговый крем для лица МакСелри МакКой</v>
      </c>
      <c r="K1323" s="306" t="s">
        <v>1828</v>
      </c>
      <c r="L1323" s="306"/>
      <c r="M1323" s="296">
        <v>50</v>
      </c>
      <c r="N1323" s="296">
        <v>100</v>
      </c>
      <c r="O1323" s="681"/>
      <c r="P1323" s="612">
        <f>P761</f>
        <v>6588</v>
      </c>
      <c r="Q1323" s="612">
        <f t="shared" si="423"/>
        <v>0</v>
      </c>
      <c r="R1323" s="387">
        <v>0</v>
      </c>
      <c r="S1323" s="616">
        <f t="shared" si="424"/>
        <v>0</v>
      </c>
      <c r="T1323" s="616">
        <f t="shared" si="417"/>
        <v>0</v>
      </c>
      <c r="U1323" s="389" t="e">
        <f t="shared" si="422"/>
        <v>#DIV/0!</v>
      </c>
      <c r="V1323" s="299"/>
      <c r="W1323" s="299"/>
      <c r="X1323" s="299"/>
      <c r="Y1323" s="299"/>
      <c r="Z1323" s="299"/>
      <c r="AA1323" s="299"/>
      <c r="AB1323" s="296">
        <v>0.159</v>
      </c>
      <c r="AC1323" s="385">
        <f t="shared" si="409"/>
        <v>0</v>
      </c>
      <c r="AD1323" s="499" t="s">
        <v>5791</v>
      </c>
      <c r="AE1323" s="489" t="s">
        <v>1837</v>
      </c>
      <c r="AF1323" s="489" t="e">
        <v>#REF!</v>
      </c>
      <c r="AG1323" s="489" t="s">
        <v>1838</v>
      </c>
    </row>
    <row r="1324" spans="1:33" s="292" customFormat="1" ht="25.5" hidden="1" customHeight="1" thickBot="1">
      <c r="A1324" s="290"/>
      <c r="B1324" s="638"/>
      <c r="C1324" s="303"/>
      <c r="D1324" s="303"/>
      <c r="E1324" s="302" t="s">
        <v>4782</v>
      </c>
      <c r="F1324" s="302" t="s">
        <v>2446</v>
      </c>
      <c r="G1324" s="497"/>
      <c r="H1324" s="259" t="s">
        <v>6307</v>
      </c>
      <c r="I1324" s="259" t="s">
        <v>1887</v>
      </c>
      <c r="J1324" s="417" t="str">
        <f>J751</f>
        <v>Массажный крем для лица МакСелри</v>
      </c>
      <c r="K1324" s="306" t="s">
        <v>63</v>
      </c>
      <c r="L1324" s="306"/>
      <c r="M1324" s="296"/>
      <c r="N1324" s="296"/>
      <c r="O1324" s="681"/>
      <c r="P1324" s="612">
        <f>P751</f>
        <v>4706</v>
      </c>
      <c r="Q1324" s="612">
        <f t="shared" si="423"/>
        <v>0</v>
      </c>
      <c r="R1324" s="387">
        <v>0</v>
      </c>
      <c r="S1324" s="616">
        <f t="shared" si="424"/>
        <v>0</v>
      </c>
      <c r="T1324" s="616">
        <f t="shared" si="417"/>
        <v>0</v>
      </c>
      <c r="U1324" s="389" t="e">
        <f t="shared" si="422"/>
        <v>#DIV/0!</v>
      </c>
      <c r="V1324" s="299"/>
      <c r="W1324" s="299"/>
      <c r="X1324" s="299"/>
      <c r="Y1324" s="299"/>
      <c r="Z1324" s="299"/>
      <c r="AA1324" s="299"/>
      <c r="AB1324" s="385">
        <v>0.59499999999999997</v>
      </c>
      <c r="AC1324" s="385">
        <f t="shared" ref="AC1324:AC1406" si="428">ROUND(O1324*AB1324,3)</f>
        <v>0</v>
      </c>
      <c r="AD1324" s="499" t="s">
        <v>4287</v>
      </c>
      <c r="AE1324" s="489" t="s">
        <v>1889</v>
      </c>
      <c r="AF1324" s="489">
        <v>0</v>
      </c>
      <c r="AG1324" s="489" t="s">
        <v>1838</v>
      </c>
    </row>
    <row r="1325" spans="1:33" s="292" customFormat="1" ht="25.5" hidden="1" customHeight="1" thickBot="1">
      <c r="A1325" s="290"/>
      <c r="B1325" s="638"/>
      <c r="C1325" s="303"/>
      <c r="D1325" s="303"/>
      <c r="E1325" s="302" t="s">
        <v>4782</v>
      </c>
      <c r="F1325" s="302"/>
      <c r="G1325" s="497"/>
      <c r="H1325" s="259" t="s">
        <v>6488</v>
      </c>
      <c r="I1325" s="259" t="s">
        <v>1863</v>
      </c>
      <c r="J1325" s="417" t="s">
        <v>1864</v>
      </c>
      <c r="K1325" s="306" t="s">
        <v>36</v>
      </c>
      <c r="L1325" s="306"/>
      <c r="M1325" s="296"/>
      <c r="N1325" s="296"/>
      <c r="O1325" s="681"/>
      <c r="P1325" s="612">
        <f t="shared" ref="P1325:P1330" si="429">P745</f>
        <v>5491</v>
      </c>
      <c r="Q1325" s="612">
        <f t="shared" si="423"/>
        <v>0</v>
      </c>
      <c r="R1325" s="387">
        <v>0</v>
      </c>
      <c r="S1325" s="616">
        <f t="shared" ref="S1325:S1330" si="430">O1325*R1325</f>
        <v>0</v>
      </c>
      <c r="T1325" s="616">
        <f t="shared" si="417"/>
        <v>0</v>
      </c>
      <c r="U1325" s="389" t="e">
        <f t="shared" ref="U1325:U1330" si="431">T1325/Q1325</f>
        <v>#DIV/0!</v>
      </c>
      <c r="V1325" s="299"/>
      <c r="W1325" s="299"/>
      <c r="X1325" s="299"/>
      <c r="Y1325" s="299"/>
      <c r="Z1325" s="299"/>
      <c r="AA1325" s="299"/>
      <c r="AB1325" s="385">
        <f t="shared" ref="AB1325:AB1330" si="432">AB745</f>
        <v>0.57899999999999996</v>
      </c>
      <c r="AC1325" s="385">
        <f t="shared" si="428"/>
        <v>0</v>
      </c>
      <c r="AD1325" s="499" t="str">
        <f t="shared" ref="AD1325:AG1330" si="433">AD745</f>
        <v>水　, イソペンチルジオール　, ヤシ油脂肪酸ＰＥＧ－７グリセリル, グリセリン　, ヒト脂肪細胞順化培養液, α－グルカンオリゴサッカリド, アミノカプロン酸　, イノシトール　, グルコノバクター／ハチミツ発酵液　, ハマメリス葉エキス, セイヨウオトギリソウ花／葉／茎エキス, アルニカ花エキス, ブドウ葉エキス　, セイヨウキズタ葉／茎エキス　, セイヨウトチノキ種子エキス, オレンジ果皮油, ベルガモット果実油, マンダリンオレンジ果皮油, ミネラル塩, ＢＧ　, 水添レシチン, コレステロール, ココイルサルコシンＮａ, トコフェロール, カルボマー　, 水酸化Ｎａ　, フェノキシエタノール　, メチルパラベン　</v>
      </c>
      <c r="AE1325" s="844" t="str">
        <f t="shared" si="433"/>
        <v>ЕАЭС N RU Д-JP.РА04.В.61476/23 от 13.06.2023 действует до 12.06.2028</v>
      </c>
      <c r="AF1325" s="844">
        <f t="shared" si="433"/>
        <v>0</v>
      </c>
      <c r="AG1325" s="844" t="str">
        <f t="shared" si="433"/>
        <v>McCoy Co., Ltd.</v>
      </c>
    </row>
    <row r="1326" spans="1:33" s="292" customFormat="1" ht="25.5" hidden="1" customHeight="1" thickBot="1">
      <c r="A1326" s="290"/>
      <c r="B1326" s="638"/>
      <c r="C1326" s="303"/>
      <c r="D1326" s="303"/>
      <c r="E1326" s="302" t="s">
        <v>4782</v>
      </c>
      <c r="F1326" s="302"/>
      <c r="G1326" s="497"/>
      <c r="H1326" s="259" t="s">
        <v>6308</v>
      </c>
      <c r="I1326" s="259" t="s">
        <v>1867</v>
      </c>
      <c r="J1326" s="417" t="s">
        <v>1868</v>
      </c>
      <c r="K1326" s="306" t="s">
        <v>43</v>
      </c>
      <c r="L1326" s="306"/>
      <c r="M1326" s="296"/>
      <c r="N1326" s="296"/>
      <c r="O1326" s="681"/>
      <c r="P1326" s="612">
        <f t="shared" si="429"/>
        <v>3921</v>
      </c>
      <c r="Q1326" s="612">
        <f t="shared" si="423"/>
        <v>0</v>
      </c>
      <c r="R1326" s="387">
        <v>0</v>
      </c>
      <c r="S1326" s="616">
        <f t="shared" si="430"/>
        <v>0</v>
      </c>
      <c r="T1326" s="616">
        <f t="shared" si="417"/>
        <v>0</v>
      </c>
      <c r="U1326" s="389" t="e">
        <f t="shared" si="431"/>
        <v>#DIV/0!</v>
      </c>
      <c r="V1326" s="299"/>
      <c r="W1326" s="299"/>
      <c r="X1326" s="299"/>
      <c r="Y1326" s="299"/>
      <c r="Z1326" s="299"/>
      <c r="AA1326" s="299"/>
      <c r="AB1326" s="385">
        <f t="shared" si="432"/>
        <v>0.28000000000000003</v>
      </c>
      <c r="AC1326" s="385">
        <f t="shared" si="428"/>
        <v>0</v>
      </c>
      <c r="AD1326" s="499" t="str">
        <f t="shared" si="433"/>
        <v>水　, グリセリン　, ステアリン酸　, ミリスチン酸　, ＰＥＧ－７５　, 水酸化Ｋ　, ソルビトール　, ラウリン酸　, メチルグルセス－２０　, ラウリルベタイン　, ヒト脂肪細胞順化培養液, ステアリン酸グリセリル（ＳＥ）　, ＰＥＧ－１ラウリルグリコール　, トウミツ, 酒粕エキス, ムクロジ果皮エキス　, キラヤ樹皮エキス　, グリチルリチン酸２Ｋ　, オレンジ果皮油　, ベルガモット果実油　, パルマローザ油, カミツレ花エキス, チャ葉エキス　, キュウリ果実エキス　, ミネラル塩, 水添レシチン, コレステロール, ココイルサルコシンＮａ, トコフェロール, （アクリレーツ／アクリル酸アルキル（Ｃ１０－３０））クロスポリマー, 塩化Ｎａ　, ＢＧ　, エタノール　, エチドロン酸　, フェノキシエタノール　</v>
      </c>
      <c r="AE1326" s="844" t="str">
        <f t="shared" si="433"/>
        <v>ЕАЭС N RU Д-JP.РА04.В.61655/23 от 13.06.2023 действует до 12.06.2028</v>
      </c>
      <c r="AF1326" s="844">
        <f t="shared" si="433"/>
        <v>0</v>
      </c>
      <c r="AG1326" s="844" t="str">
        <f t="shared" si="433"/>
        <v>McCoy Co., Ltd.</v>
      </c>
    </row>
    <row r="1327" spans="1:33" s="292" customFormat="1" ht="25.5" hidden="1" customHeight="1" thickBot="1">
      <c r="A1327" s="290"/>
      <c r="B1327" s="638"/>
      <c r="C1327" s="303"/>
      <c r="D1327" s="303"/>
      <c r="E1327" s="302" t="s">
        <v>4782</v>
      </c>
      <c r="F1327" s="302"/>
      <c r="G1327" s="497"/>
      <c r="H1327" s="259" t="s">
        <v>6309</v>
      </c>
      <c r="I1327" s="259" t="s">
        <v>1871</v>
      </c>
      <c r="J1327" s="417" t="s">
        <v>1872</v>
      </c>
      <c r="K1327" s="306" t="s">
        <v>49</v>
      </c>
      <c r="L1327" s="306"/>
      <c r="M1327" s="296"/>
      <c r="N1327" s="296"/>
      <c r="O1327" s="681"/>
      <c r="P1327" s="612">
        <f t="shared" si="429"/>
        <v>5491</v>
      </c>
      <c r="Q1327" s="612">
        <f t="shared" si="423"/>
        <v>0</v>
      </c>
      <c r="R1327" s="387">
        <v>0</v>
      </c>
      <c r="S1327" s="616">
        <f t="shared" si="430"/>
        <v>0</v>
      </c>
      <c r="T1327" s="616">
        <f t="shared" si="417"/>
        <v>0</v>
      </c>
      <c r="U1327" s="389" t="e">
        <f t="shared" si="431"/>
        <v>#DIV/0!</v>
      </c>
      <c r="V1327" s="299"/>
      <c r="W1327" s="299"/>
      <c r="X1327" s="299"/>
      <c r="Y1327" s="299"/>
      <c r="Z1327" s="299"/>
      <c r="AA1327" s="299"/>
      <c r="AB1327" s="385">
        <f t="shared" si="432"/>
        <v>0.58799999999999997</v>
      </c>
      <c r="AC1327" s="385">
        <f t="shared" si="428"/>
        <v>0</v>
      </c>
      <c r="AD1327" s="499" t="str">
        <f t="shared" si="433"/>
        <v>水　, プロパンジオール, グリコシルトレハロース　, 加水分解水添デンプン　, ヒト脂肪細胞順化培養液, ポリクオタニウム－５１　, ナイアシンアミド　, β－グルカン　, 水溶性プロテオグリカン　, 加水分解コラーゲン　, ヒアルロン酸Ｎａ　, グリチルリチン酸２Ｋ　, ブドウ果実エキス　, 加水分解アナツバメ巣エキス　, ノイバラ果実エキス　, ミネラル塩, デキストリン　, ＢＧ　, 水添レシチン, コレステロール, ココイルサルコシンＮａ, トコフェロール, ＥＤＴＡ－４Ｎａ　, フェノキシエタノール　, メチルパラベン　</v>
      </c>
      <c r="AE1327" s="844" t="str">
        <f t="shared" si="433"/>
        <v>ЕАЭС N RU Д-JP.РА04.В.61590/23 от 13.06.2023 действует до 12.06.2028</v>
      </c>
      <c r="AF1327" s="844">
        <f t="shared" si="433"/>
        <v>0</v>
      </c>
      <c r="AG1327" s="844" t="str">
        <f t="shared" si="433"/>
        <v>McCoy Co., Ltd.</v>
      </c>
    </row>
    <row r="1328" spans="1:33" s="292" customFormat="1" ht="25.5" hidden="1" customHeight="1" thickBot="1">
      <c r="A1328" s="290"/>
      <c r="B1328" s="638"/>
      <c r="C1328" s="303"/>
      <c r="D1328" s="303"/>
      <c r="E1328" s="302" t="s">
        <v>4782</v>
      </c>
      <c r="F1328" s="302"/>
      <c r="G1328" s="497"/>
      <c r="H1328" s="259" t="s">
        <v>6310</v>
      </c>
      <c r="I1328" s="259" t="s">
        <v>1875</v>
      </c>
      <c r="J1328" s="417" t="s">
        <v>1876</v>
      </c>
      <c r="K1328" s="306" t="s">
        <v>162</v>
      </c>
      <c r="L1328" s="306"/>
      <c r="M1328" s="296"/>
      <c r="N1328" s="296"/>
      <c r="O1328" s="681"/>
      <c r="P1328" s="612">
        <f t="shared" si="429"/>
        <v>20392</v>
      </c>
      <c r="Q1328" s="612">
        <f t="shared" si="423"/>
        <v>0</v>
      </c>
      <c r="R1328" s="387">
        <v>0</v>
      </c>
      <c r="S1328" s="616">
        <f t="shared" si="430"/>
        <v>0</v>
      </c>
      <c r="T1328" s="616">
        <f t="shared" si="417"/>
        <v>0</v>
      </c>
      <c r="U1328" s="389" t="e">
        <f t="shared" si="431"/>
        <v>#DIV/0!</v>
      </c>
      <c r="V1328" s="299"/>
      <c r="W1328" s="299"/>
      <c r="X1328" s="299"/>
      <c r="Y1328" s="299"/>
      <c r="Z1328" s="299"/>
      <c r="AA1328" s="299"/>
      <c r="AB1328" s="385">
        <f t="shared" si="432"/>
        <v>0.23</v>
      </c>
      <c r="AC1328" s="385">
        <f t="shared" si="428"/>
        <v>0</v>
      </c>
      <c r="AD1328" s="499" t="str">
        <f t="shared" si="433"/>
        <v>水　, グリセリン　, プロパンジオール, グリセリルグルコシド, ヒト脂肪細胞順化培養液, アルブチン　, テトラヘキシルデカン酸アスコルビル, ビスグリセリルアスコルビン酸　, スクラレオリド　, 白金　, "シクロヘキサン－, １，４－ジカルボン酸ビスエトキシジグリコール　", パルミチン酸レチノール　, グリチルリチン酸２Ｋ　, 加水分解コラーゲン　, ヒアルロン酸Ｎａ　, アルガニアスピノサ核油　, スクワラン　, カリオデンドロンオリノセンセ種子油　, コーン油　, グレープフルーツ果皮油　, フランスカイガンショウ樹皮エキス　, シリカ　, ミネラル塩　, ＢＧ　, 水添レシチン, コレステロール, ココイルサルコシンＮａ, トコフェロール　, （アクリレーツ／アクリル酸アルキル（Ｃ１０－３０））クロスポリマー, キサンタンガム　, セルロースガム　, 炭酸水素Ｎａ, 水酸化Ｎａ　, ペンテト酸５Ｎａ　, フェノキシエタノール　, メチルパラベン　</v>
      </c>
      <c r="AE1328" s="844" t="str">
        <f t="shared" si="433"/>
        <v>ЕАЭС N RU Д-JP.РА04.В.68107/23 от 15.06.2023 действует до 14.06.2028</v>
      </c>
      <c r="AF1328" s="844">
        <f t="shared" si="433"/>
        <v>0</v>
      </c>
      <c r="AG1328" s="844" t="str">
        <f t="shared" si="433"/>
        <v>McCoy Co., Ltd.</v>
      </c>
    </row>
    <row r="1329" spans="1:33" s="292" customFormat="1" ht="25.5" hidden="1" customHeight="1" thickBot="1">
      <c r="A1329" s="290"/>
      <c r="B1329" s="638"/>
      <c r="C1329" s="303"/>
      <c r="D1329" s="303"/>
      <c r="E1329" s="302" t="s">
        <v>4782</v>
      </c>
      <c r="F1329" s="302"/>
      <c r="G1329" s="497"/>
      <c r="H1329" s="259" t="s">
        <v>6311</v>
      </c>
      <c r="I1329" s="259" t="s">
        <v>1879</v>
      </c>
      <c r="J1329" s="417" t="s">
        <v>1880</v>
      </c>
      <c r="K1329" s="306" t="s">
        <v>277</v>
      </c>
      <c r="L1329" s="306"/>
      <c r="M1329" s="296"/>
      <c r="N1329" s="296"/>
      <c r="O1329" s="681"/>
      <c r="P1329" s="612">
        <f t="shared" si="429"/>
        <v>18824</v>
      </c>
      <c r="Q1329" s="612">
        <f t="shared" si="423"/>
        <v>0</v>
      </c>
      <c r="R1329" s="387">
        <v>0</v>
      </c>
      <c r="S1329" s="616">
        <f t="shared" si="430"/>
        <v>0</v>
      </c>
      <c r="T1329" s="616">
        <f t="shared" si="417"/>
        <v>0</v>
      </c>
      <c r="U1329" s="389" t="e">
        <f t="shared" si="431"/>
        <v>#DIV/0!</v>
      </c>
      <c r="V1329" s="299"/>
      <c r="W1329" s="299"/>
      <c r="X1329" s="299"/>
      <c r="Y1329" s="299"/>
      <c r="Z1329" s="299"/>
      <c r="AA1329" s="299"/>
      <c r="AB1329" s="385">
        <f t="shared" si="432"/>
        <v>0.22600000000000001</v>
      </c>
      <c r="AC1329" s="385">
        <f t="shared" si="428"/>
        <v>0</v>
      </c>
      <c r="AD1329" s="499" t="str">
        <f t="shared" si="433"/>
        <v>水　, スクワラン, プロパンジオール, ホホバ種子油, ベヘニルアルコール　, グリセリン　, マカデミアナッツ脂肪酸エチル　, ステアリン酸グリセリル（ＳＥ）　, セテアリルアルコール　, ステアリン酸　, ヒト脂肪細胞順化培養液, テトラヘキシルデカン酸アスコルビル, レスベラトロール　, エルゴチオネイン　, ヒアルロン酸ジメチルシラノール　, セラミドＥＯＰ　, セラミドＮＰ　, セラミドＡＰ　, フィトスフィンゴシン　, コレステロール　, プラセンタエキス, サッカロミセス溶解質エキス, 水溶性コラーゲン, プルーン分解物　, カンゾウ根エキス, メマツヨイグサ種子エキス　, マグワ根皮エキス, オーキッドエキス　, ビルベリー葉エキス　, ミネラル塩　, ＢＧ　, 水添レシチン, ココイルサルコシンＮａ, トコフェロール　, エタノール　, セテス－２０　, ステアリン酸ソルビタン　, キサンタンガム　, カルボマー　, ＥＤＴＡ－４Ｎａ　, ラウロイルラクチレートＮａ　, フェノキシエタノール　, メチルパラベン　</v>
      </c>
      <c r="AE1329" s="844" t="str">
        <f t="shared" si="433"/>
        <v>ЕАЭС N RU Д-JP.РА04.В.61617/23 от 13.06.2023 действует до 12.06.2028</v>
      </c>
      <c r="AF1329" s="844">
        <f t="shared" si="433"/>
        <v>0</v>
      </c>
      <c r="AG1329" s="844" t="str">
        <f t="shared" si="433"/>
        <v>McCoy Co., Ltd.</v>
      </c>
    </row>
    <row r="1330" spans="1:33" s="292" customFormat="1" ht="25.5" hidden="1" customHeight="1" thickBot="1">
      <c r="A1330" s="290"/>
      <c r="B1330" s="638"/>
      <c r="C1330" s="303"/>
      <c r="D1330" s="303"/>
      <c r="E1330" s="302" t="s">
        <v>2437</v>
      </c>
      <c r="F1330" s="302"/>
      <c r="G1330" s="497"/>
      <c r="H1330" s="259" t="s">
        <v>6312</v>
      </c>
      <c r="I1330" s="259" t="s">
        <v>1883</v>
      </c>
      <c r="J1330" s="417" t="s">
        <v>1884</v>
      </c>
      <c r="K1330" s="306" t="s">
        <v>674</v>
      </c>
      <c r="L1330" s="306"/>
      <c r="M1330" s="296"/>
      <c r="N1330" s="296"/>
      <c r="O1330" s="681"/>
      <c r="P1330" s="612">
        <f t="shared" si="429"/>
        <v>19608</v>
      </c>
      <c r="Q1330" s="612">
        <f t="shared" si="423"/>
        <v>0</v>
      </c>
      <c r="R1330" s="387">
        <v>0</v>
      </c>
      <c r="S1330" s="616">
        <f t="shared" si="430"/>
        <v>0</v>
      </c>
      <c r="T1330" s="616">
        <f t="shared" si="417"/>
        <v>0</v>
      </c>
      <c r="U1330" s="389" t="e">
        <f t="shared" si="431"/>
        <v>#DIV/0!</v>
      </c>
      <c r="V1330" s="299"/>
      <c r="W1330" s="299"/>
      <c r="X1330" s="299"/>
      <c r="Y1330" s="299"/>
      <c r="Z1330" s="299"/>
      <c r="AA1330" s="299"/>
      <c r="AB1330" s="385">
        <f t="shared" si="432"/>
        <v>1.508</v>
      </c>
      <c r="AC1330" s="385">
        <f t="shared" si="428"/>
        <v>0</v>
      </c>
      <c r="AD1330" s="499" t="str">
        <f t="shared" si="433"/>
        <v>水, ＢＧ, プロパンジオール, グリセリン, ペンチレングリコール, ジグリセリン, メチルグルセス－１０, ベタイン, ヒト脂肪細胞順化培養液, ポリアクリレート－１３, ポリイソブテン, フェノキシエタノール, リゾレシチン, スクワラン, エチルヘキシルグリセリン, キサンタンガム, イソステアリン酸ソルビタン, ユズ果皮油, ポリソルベート２０, トコフェロール, オレイン酸ポリグリセリル－１０, レシチン, コメヌカ油, グルコシルセラミド</v>
      </c>
      <c r="AE1330" s="844" t="str">
        <f t="shared" si="433"/>
        <v>ЕАЭС N RU Д-JP.РА05.В.67147/23 от 20.07.2023 действует до 19.07.2028</v>
      </c>
      <c r="AF1330" s="844" t="str">
        <f t="shared" si="433"/>
        <v>McCoy</v>
      </c>
      <c r="AG1330" s="844" t="str">
        <f t="shared" si="433"/>
        <v>McCoy Co., Ltd.</v>
      </c>
    </row>
    <row r="1331" spans="1:33" s="292" customFormat="1" ht="25.5" hidden="1" customHeight="1" thickBot="1">
      <c r="A1331" s="290"/>
      <c r="B1331" s="638"/>
      <c r="C1331" s="303"/>
      <c r="D1331" s="303"/>
      <c r="E1331" s="302" t="s">
        <v>2437</v>
      </c>
      <c r="F1331" s="290" t="s">
        <v>2447</v>
      </c>
      <c r="G1331" s="305"/>
      <c r="H1331" s="306" t="s">
        <v>6489</v>
      </c>
      <c r="I1331" s="306" t="s">
        <v>1863</v>
      </c>
      <c r="J1331" s="417" t="str">
        <f t="shared" ref="J1331:J1339" si="434">J752</f>
        <v>Демакияжный гель МакСелри</v>
      </c>
      <c r="K1331" s="306" t="s">
        <v>36</v>
      </c>
      <c r="L1331" s="306"/>
      <c r="M1331" s="296"/>
      <c r="N1331" s="296"/>
      <c r="O1331" s="681"/>
      <c r="P1331" s="612">
        <f t="shared" ref="P1331:P1339" si="435">P752</f>
        <v>2353</v>
      </c>
      <c r="Q1331" s="612">
        <f t="shared" ref="Q1331:Q1338" si="436">O1331*P1331</f>
        <v>0</v>
      </c>
      <c r="R1331" s="387">
        <v>0</v>
      </c>
      <c r="S1331" s="616">
        <f t="shared" ref="S1331:S1338" si="437">O1331*R1331</f>
        <v>0</v>
      </c>
      <c r="T1331" s="616">
        <f t="shared" si="417"/>
        <v>0</v>
      </c>
      <c r="U1331" s="389" t="e">
        <f t="shared" ref="U1331:U1338" si="438">T1331/Q1331</f>
        <v>#DIV/0!</v>
      </c>
      <c r="V1331" s="299"/>
      <c r="W1331" s="299"/>
      <c r="X1331" s="299"/>
      <c r="Y1331" s="299"/>
      <c r="Z1331" s="299"/>
      <c r="AA1331" s="299"/>
      <c r="AB1331" s="296">
        <v>0.19700000000000001</v>
      </c>
      <c r="AC1331" s="385">
        <f t="shared" si="428"/>
        <v>0</v>
      </c>
      <c r="AD1331" s="499" t="s">
        <v>5780</v>
      </c>
      <c r="AE1331" s="489" t="s">
        <v>1865</v>
      </c>
      <c r="AF1331" s="489" t="s">
        <v>1845</v>
      </c>
      <c r="AG1331" s="489" t="s">
        <v>1838</v>
      </c>
    </row>
    <row r="1332" spans="1:33" s="292" customFormat="1" ht="25.5" hidden="1" customHeight="1" thickBot="1">
      <c r="A1332" s="290"/>
      <c r="B1332" s="638"/>
      <c r="C1332" s="303"/>
      <c r="D1332" s="303"/>
      <c r="E1332" s="302" t="s">
        <v>2437</v>
      </c>
      <c r="F1332" s="290" t="s">
        <v>2448</v>
      </c>
      <c r="G1332" s="305"/>
      <c r="H1332" s="306" t="s">
        <v>6313</v>
      </c>
      <c r="I1332" s="306" t="s">
        <v>1867</v>
      </c>
      <c r="J1332" s="417" t="str">
        <f t="shared" si="434"/>
        <v>Пенка для умывания МакСелри</v>
      </c>
      <c r="K1332" s="306" t="s">
        <v>43</v>
      </c>
      <c r="L1332" s="306"/>
      <c r="M1332" s="296"/>
      <c r="N1332" s="296"/>
      <c r="O1332" s="681"/>
      <c r="P1332" s="612">
        <f t="shared" si="435"/>
        <v>2353</v>
      </c>
      <c r="Q1332" s="612">
        <f t="shared" si="436"/>
        <v>0</v>
      </c>
      <c r="R1332" s="387">
        <v>0</v>
      </c>
      <c r="S1332" s="616">
        <f t="shared" si="437"/>
        <v>0</v>
      </c>
      <c r="T1332" s="616">
        <f t="shared" si="417"/>
        <v>0</v>
      </c>
      <c r="U1332" s="389" t="e">
        <f t="shared" si="438"/>
        <v>#DIV/0!</v>
      </c>
      <c r="V1332" s="299"/>
      <c r="W1332" s="299"/>
      <c r="X1332" s="299"/>
      <c r="Y1332" s="299"/>
      <c r="Z1332" s="299"/>
      <c r="AA1332" s="299"/>
      <c r="AB1332" s="296">
        <v>0.157</v>
      </c>
      <c r="AC1332" s="385">
        <f t="shared" si="428"/>
        <v>0</v>
      </c>
      <c r="AD1332" s="499" t="s">
        <v>4288</v>
      </c>
      <c r="AE1332" s="489" t="s">
        <v>1869</v>
      </c>
      <c r="AF1332" s="489" t="s">
        <v>1845</v>
      </c>
      <c r="AG1332" s="489" t="s">
        <v>1838</v>
      </c>
    </row>
    <row r="1333" spans="1:33" s="292" customFormat="1" ht="25.5" hidden="1" customHeight="1" thickBot="1">
      <c r="A1333" s="290"/>
      <c r="B1333" s="638"/>
      <c r="C1333" s="303"/>
      <c r="D1333" s="303"/>
      <c r="E1333" s="290" t="s">
        <v>2437</v>
      </c>
      <c r="F1333" s="290" t="s">
        <v>2449</v>
      </c>
      <c r="G1333" s="305"/>
      <c r="H1333" s="306" t="s">
        <v>6314</v>
      </c>
      <c r="I1333" s="306" t="s">
        <v>1871</v>
      </c>
      <c r="J1333" s="417" t="str">
        <f t="shared" si="434"/>
        <v>Лосьон для лица МакСелри</v>
      </c>
      <c r="K1333" s="306" t="s">
        <v>49</v>
      </c>
      <c r="L1333" s="306"/>
      <c r="M1333" s="296"/>
      <c r="N1333" s="296"/>
      <c r="O1333" s="681"/>
      <c r="P1333" s="612">
        <f t="shared" si="435"/>
        <v>2824</v>
      </c>
      <c r="Q1333" s="612">
        <f t="shared" si="436"/>
        <v>0</v>
      </c>
      <c r="R1333" s="387">
        <v>0</v>
      </c>
      <c r="S1333" s="616">
        <f t="shared" si="437"/>
        <v>0</v>
      </c>
      <c r="T1333" s="616">
        <f t="shared" si="417"/>
        <v>0</v>
      </c>
      <c r="U1333" s="389" t="e">
        <f t="shared" si="438"/>
        <v>#DIV/0!</v>
      </c>
      <c r="V1333" s="299"/>
      <c r="W1333" s="299"/>
      <c r="X1333" s="299"/>
      <c r="Y1333" s="299"/>
      <c r="Z1333" s="299"/>
      <c r="AA1333" s="299"/>
      <c r="AB1333" s="296">
        <v>0.29299999999999998</v>
      </c>
      <c r="AC1333" s="385">
        <f t="shared" si="428"/>
        <v>0</v>
      </c>
      <c r="AD1333" s="499" t="s">
        <v>4289</v>
      </c>
      <c r="AE1333" s="489" t="s">
        <v>1873</v>
      </c>
      <c r="AF1333" s="489" t="s">
        <v>1845</v>
      </c>
      <c r="AG1333" s="489" t="s">
        <v>1838</v>
      </c>
    </row>
    <row r="1334" spans="1:33" s="292" customFormat="1" ht="25.5" hidden="1" customHeight="1" thickBot="1">
      <c r="A1334" s="290"/>
      <c r="B1334" s="638"/>
      <c r="C1334" s="303"/>
      <c r="D1334" s="303"/>
      <c r="E1334" s="290" t="s">
        <v>2437</v>
      </c>
      <c r="F1334" s="290" t="s">
        <v>2450</v>
      </c>
      <c r="G1334" s="305"/>
      <c r="H1334" s="306" t="s">
        <v>6315</v>
      </c>
      <c r="I1334" s="306" t="s">
        <v>1875</v>
      </c>
      <c r="J1334" s="417" t="str">
        <f t="shared" si="434"/>
        <v>Сыворотка для лица МакСелри</v>
      </c>
      <c r="K1334" s="306" t="s">
        <v>162</v>
      </c>
      <c r="L1334" s="306"/>
      <c r="M1334" s="296"/>
      <c r="N1334" s="296"/>
      <c r="O1334" s="681"/>
      <c r="P1334" s="612">
        <f t="shared" si="435"/>
        <v>6588</v>
      </c>
      <c r="Q1334" s="612">
        <f t="shared" si="436"/>
        <v>0</v>
      </c>
      <c r="R1334" s="387">
        <v>0</v>
      </c>
      <c r="S1334" s="616">
        <f t="shared" si="437"/>
        <v>0</v>
      </c>
      <c r="T1334" s="616">
        <f t="shared" si="417"/>
        <v>0</v>
      </c>
      <c r="U1334" s="389" t="e">
        <f t="shared" si="438"/>
        <v>#DIV/0!</v>
      </c>
      <c r="V1334" s="299"/>
      <c r="W1334" s="299"/>
      <c r="X1334" s="299"/>
      <c r="Y1334" s="299"/>
      <c r="Z1334" s="299"/>
      <c r="AA1334" s="299"/>
      <c r="AB1334" s="385">
        <v>0.129</v>
      </c>
      <c r="AC1334" s="385">
        <f t="shared" si="428"/>
        <v>0</v>
      </c>
      <c r="AD1334" s="499" t="s">
        <v>5783</v>
      </c>
      <c r="AE1334" s="489" t="s">
        <v>1877</v>
      </c>
      <c r="AF1334" s="489" t="s">
        <v>1845</v>
      </c>
      <c r="AG1334" s="489" t="s">
        <v>1838</v>
      </c>
    </row>
    <row r="1335" spans="1:33" s="292" customFormat="1" ht="25.5" hidden="1" customHeight="1" thickBot="1">
      <c r="A1335" s="290"/>
      <c r="B1335" s="638"/>
      <c r="C1335" s="303"/>
      <c r="D1335" s="303"/>
      <c r="E1335" s="290" t="s">
        <v>2437</v>
      </c>
      <c r="F1335" s="290" t="s">
        <v>2451</v>
      </c>
      <c r="G1335" s="305"/>
      <c r="H1335" s="306" t="s">
        <v>6316</v>
      </c>
      <c r="I1335" s="306" t="s">
        <v>1879</v>
      </c>
      <c r="J1335" s="417" t="str">
        <f t="shared" si="434"/>
        <v>Эссенция-крем для лица МакСелри</v>
      </c>
      <c r="K1335" s="306" t="s">
        <v>277</v>
      </c>
      <c r="L1335" s="306"/>
      <c r="M1335" s="296"/>
      <c r="N1335" s="296"/>
      <c r="O1335" s="681"/>
      <c r="P1335" s="612">
        <f t="shared" si="435"/>
        <v>4706</v>
      </c>
      <c r="Q1335" s="612">
        <f t="shared" si="436"/>
        <v>0</v>
      </c>
      <c r="R1335" s="387">
        <v>0</v>
      </c>
      <c r="S1335" s="616">
        <f t="shared" si="437"/>
        <v>0</v>
      </c>
      <c r="T1335" s="616">
        <f t="shared" si="417"/>
        <v>0</v>
      </c>
      <c r="U1335" s="389" t="e">
        <f t="shared" si="438"/>
        <v>#DIV/0!</v>
      </c>
      <c r="V1335" s="299"/>
      <c r="W1335" s="299"/>
      <c r="X1335" s="299"/>
      <c r="Y1335" s="299"/>
      <c r="Z1335" s="299"/>
      <c r="AA1335" s="299"/>
      <c r="AB1335" s="296">
        <v>0.126</v>
      </c>
      <c r="AC1335" s="385">
        <f t="shared" si="428"/>
        <v>0</v>
      </c>
      <c r="AD1335" s="499" t="s">
        <v>4290</v>
      </c>
      <c r="AE1335" s="489" t="s">
        <v>1881</v>
      </c>
      <c r="AF1335" s="489" t="s">
        <v>1845</v>
      </c>
      <c r="AG1335" s="489" t="s">
        <v>1838</v>
      </c>
    </row>
    <row r="1336" spans="1:33" s="292" customFormat="1" ht="42.75" hidden="1" customHeight="1" thickBot="1">
      <c r="A1336" s="290"/>
      <c r="B1336" s="638"/>
      <c r="C1336" s="303"/>
      <c r="D1336" s="303"/>
      <c r="E1336" s="302" t="s">
        <v>2437</v>
      </c>
      <c r="F1336" s="302" t="s">
        <v>2452</v>
      </c>
      <c r="G1336" s="497"/>
      <c r="H1336" s="259" t="s">
        <v>6317</v>
      </c>
      <c r="I1336" s="259" t="s">
        <v>1896</v>
      </c>
      <c r="J1336" s="417" t="str">
        <f t="shared" si="434"/>
        <v>Универсальная антивозрастная эссенция для кожи вокруг глаз МакСелри</v>
      </c>
      <c r="K1336" s="306" t="s">
        <v>1898</v>
      </c>
      <c r="L1336" s="306"/>
      <c r="M1336" s="296"/>
      <c r="N1336" s="296"/>
      <c r="O1336" s="681"/>
      <c r="P1336" s="612">
        <f t="shared" si="435"/>
        <v>2447</v>
      </c>
      <c r="Q1336" s="612">
        <f t="shared" si="436"/>
        <v>0</v>
      </c>
      <c r="R1336" s="387">
        <v>0</v>
      </c>
      <c r="S1336" s="616">
        <f t="shared" si="437"/>
        <v>0</v>
      </c>
      <c r="T1336" s="616">
        <f t="shared" si="417"/>
        <v>0</v>
      </c>
      <c r="U1336" s="389" t="e">
        <f t="shared" si="438"/>
        <v>#DIV/0!</v>
      </c>
      <c r="V1336" s="299"/>
      <c r="W1336" s="299"/>
      <c r="X1336" s="299"/>
      <c r="Y1336" s="299"/>
      <c r="Z1336" s="299"/>
      <c r="AA1336" s="299"/>
      <c r="AB1336" s="385">
        <v>1.7000000000000001E-2</v>
      </c>
      <c r="AC1336" s="385">
        <f t="shared" si="428"/>
        <v>0</v>
      </c>
      <c r="AD1336" s="499" t="s">
        <v>5790</v>
      </c>
      <c r="AE1336" s="489" t="s">
        <v>1899</v>
      </c>
      <c r="AF1336" s="489" t="s">
        <v>1845</v>
      </c>
      <c r="AG1336" s="489" t="s">
        <v>1838</v>
      </c>
    </row>
    <row r="1337" spans="1:33" s="292" customFormat="1" ht="25.5" hidden="1" customHeight="1" thickBot="1">
      <c r="A1337" s="290"/>
      <c r="B1337" s="638"/>
      <c r="C1337" s="303"/>
      <c r="D1337" s="303"/>
      <c r="E1337" s="290" t="s">
        <v>2437</v>
      </c>
      <c r="F1337" s="290" t="s">
        <v>2453</v>
      </c>
      <c r="G1337" s="305"/>
      <c r="H1337" s="306" t="s">
        <v>6318</v>
      </c>
      <c r="I1337" s="306" t="s">
        <v>1883</v>
      </c>
      <c r="J1337" s="417" t="str">
        <f t="shared" si="434"/>
        <v>Маска для лица на основе биоцеллюлозы МакСелри</v>
      </c>
      <c r="K1337" s="306" t="s">
        <v>674</v>
      </c>
      <c r="L1337" s="306"/>
      <c r="M1337" s="296"/>
      <c r="N1337" s="296"/>
      <c r="O1337" s="681"/>
      <c r="P1337" s="612">
        <f t="shared" si="435"/>
        <v>3765</v>
      </c>
      <c r="Q1337" s="612">
        <f t="shared" si="436"/>
        <v>0</v>
      </c>
      <c r="R1337" s="387">
        <v>0</v>
      </c>
      <c r="S1337" s="616">
        <f t="shared" si="437"/>
        <v>0</v>
      </c>
      <c r="T1337" s="616">
        <f t="shared" si="417"/>
        <v>0</v>
      </c>
      <c r="U1337" s="389" t="e">
        <f t="shared" si="438"/>
        <v>#DIV/0!</v>
      </c>
      <c r="V1337" s="299"/>
      <c r="W1337" s="299"/>
      <c r="X1337" s="299"/>
      <c r="Y1337" s="299"/>
      <c r="Z1337" s="299"/>
      <c r="AA1337" s="299"/>
      <c r="AB1337" s="385">
        <v>0.23599999999999999</v>
      </c>
      <c r="AC1337" s="385">
        <f t="shared" si="428"/>
        <v>0</v>
      </c>
      <c r="AD1337" s="499" t="s">
        <v>3728</v>
      </c>
      <c r="AE1337" s="489" t="s">
        <v>1885</v>
      </c>
      <c r="AF1337" s="489" t="s">
        <v>1845</v>
      </c>
      <c r="AG1337" s="489" t="s">
        <v>1838</v>
      </c>
    </row>
    <row r="1338" spans="1:33" s="292" customFormat="1" ht="42.75" hidden="1" customHeight="1" thickBot="1">
      <c r="A1338" s="290"/>
      <c r="B1338" s="638"/>
      <c r="C1338" s="303"/>
      <c r="D1338" s="303"/>
      <c r="E1338" s="290" t="s">
        <v>2437</v>
      </c>
      <c r="F1338" s="302" t="s">
        <v>2454</v>
      </c>
      <c r="G1338" s="497"/>
      <c r="H1338" s="259" t="s">
        <v>6319</v>
      </c>
      <c r="I1338" s="259" t="s">
        <v>1902</v>
      </c>
      <c r="J1338" s="343" t="str">
        <f t="shared" si="434"/>
        <v>Высокоэффективная антивозрастная эссенция для лица на основе культуральной жидкости МакСелри</v>
      </c>
      <c r="K1338" s="306" t="s">
        <v>277</v>
      </c>
      <c r="L1338" s="306"/>
      <c r="M1338" s="296"/>
      <c r="N1338" s="296"/>
      <c r="O1338" s="681"/>
      <c r="P1338" s="612">
        <f t="shared" si="435"/>
        <v>14118</v>
      </c>
      <c r="Q1338" s="612">
        <f t="shared" si="436"/>
        <v>0</v>
      </c>
      <c r="R1338" s="387">
        <v>0</v>
      </c>
      <c r="S1338" s="616">
        <f t="shared" si="437"/>
        <v>0</v>
      </c>
      <c r="T1338" s="616">
        <f t="shared" si="417"/>
        <v>0</v>
      </c>
      <c r="U1338" s="389" t="e">
        <f t="shared" si="438"/>
        <v>#DIV/0!</v>
      </c>
      <c r="V1338" s="299"/>
      <c r="W1338" s="299"/>
      <c r="X1338" s="299"/>
      <c r="Y1338" s="299"/>
      <c r="Z1338" s="299"/>
      <c r="AA1338" s="299"/>
      <c r="AB1338" s="385">
        <v>0.32500000000000001</v>
      </c>
      <c r="AC1338" s="385">
        <f t="shared" si="428"/>
        <v>0</v>
      </c>
      <c r="AD1338" s="499" t="s">
        <v>3730</v>
      </c>
      <c r="AE1338" s="489" t="s">
        <v>1899</v>
      </c>
      <c r="AF1338" s="489" t="s">
        <v>1845</v>
      </c>
      <c r="AG1338" s="489" t="s">
        <v>1838</v>
      </c>
    </row>
    <row r="1339" spans="1:33" s="292" customFormat="1" ht="25.5" hidden="1" customHeight="1" thickBot="1">
      <c r="A1339" s="290"/>
      <c r="B1339" s="638"/>
      <c r="C1339" s="303"/>
      <c r="D1339" s="303"/>
      <c r="E1339" s="290" t="s">
        <v>2437</v>
      </c>
      <c r="F1339" s="302" t="s">
        <v>2455</v>
      </c>
      <c r="G1339" s="497"/>
      <c r="H1339" s="259" t="s">
        <v>6320</v>
      </c>
      <c r="I1339" s="259" t="s">
        <v>1905</v>
      </c>
      <c r="J1339" s="343" t="str">
        <f t="shared" si="434"/>
        <v>Лифтинговая омолаживающая эссенция для лица на основе спикулы МакСелри</v>
      </c>
      <c r="K1339" s="306" t="s">
        <v>1828</v>
      </c>
      <c r="L1339" s="306"/>
      <c r="M1339" s="296">
        <v>100</v>
      </c>
      <c r="N1339" s="296">
        <v>100</v>
      </c>
      <c r="O1339" s="681"/>
      <c r="P1339" s="612">
        <f t="shared" si="435"/>
        <v>5647</v>
      </c>
      <c r="Q1339" s="612">
        <f>O1339*P1339</f>
        <v>0</v>
      </c>
      <c r="R1339" s="387">
        <v>0</v>
      </c>
      <c r="S1339" s="616">
        <f>O1339*R1339</f>
        <v>0</v>
      </c>
      <c r="T1339" s="616">
        <f t="shared" si="417"/>
        <v>0</v>
      </c>
      <c r="U1339" s="389" t="e">
        <f>T1339/Q1339</f>
        <v>#DIV/0!</v>
      </c>
      <c r="V1339" s="299"/>
      <c r="W1339" s="299"/>
      <c r="X1339" s="299"/>
      <c r="Y1339" s="299"/>
      <c r="Z1339" s="299"/>
      <c r="AA1339" s="299"/>
      <c r="AB1339" s="296">
        <v>0.128</v>
      </c>
      <c r="AC1339" s="385">
        <f t="shared" si="428"/>
        <v>0</v>
      </c>
      <c r="AD1339" s="499" t="s">
        <v>3731</v>
      </c>
      <c r="AE1339" s="489" t="s">
        <v>1899</v>
      </c>
      <c r="AF1339" s="489">
        <v>0</v>
      </c>
      <c r="AG1339" s="489" t="s">
        <v>1838</v>
      </c>
    </row>
    <row r="1340" spans="1:33" s="292" customFormat="1" ht="37.5" hidden="1" customHeight="1" thickBot="1">
      <c r="A1340" s="290"/>
      <c r="B1340" s="638"/>
      <c r="C1340" s="303"/>
      <c r="D1340" s="303"/>
      <c r="E1340" s="290" t="s">
        <v>2437</v>
      </c>
      <c r="F1340" s="302" t="s">
        <v>2456</v>
      </c>
      <c r="G1340" s="497"/>
      <c r="H1340" s="259" t="s">
        <v>6321</v>
      </c>
      <c r="I1340" s="259" t="s">
        <v>1909</v>
      </c>
      <c r="J1340" s="343" t="s">
        <v>3834</v>
      </c>
      <c r="K1340" s="306" t="s">
        <v>674</v>
      </c>
      <c r="L1340" s="306"/>
      <c r="M1340" s="296"/>
      <c r="N1340" s="296"/>
      <c r="O1340" s="681"/>
      <c r="P1340" s="612">
        <f>P762</f>
        <v>18824</v>
      </c>
      <c r="Q1340" s="612">
        <f>O1340*P1340</f>
        <v>0</v>
      </c>
      <c r="R1340" s="387">
        <v>0</v>
      </c>
      <c r="S1340" s="616">
        <f>O1340*R1340</f>
        <v>0</v>
      </c>
      <c r="T1340" s="616">
        <f t="shared" si="417"/>
        <v>0</v>
      </c>
      <c r="U1340" s="389" t="e">
        <f>T1340/Q1340</f>
        <v>#DIV/0!</v>
      </c>
      <c r="V1340" s="299"/>
      <c r="W1340" s="299"/>
      <c r="X1340" s="299"/>
      <c r="Y1340" s="299"/>
      <c r="Z1340" s="299"/>
      <c r="AA1340" s="299"/>
      <c r="AB1340" s="296">
        <v>0.93400000000000005</v>
      </c>
      <c r="AC1340" s="385">
        <f t="shared" si="428"/>
        <v>0</v>
      </c>
      <c r="AD1340" s="499" t="s">
        <v>5793</v>
      </c>
      <c r="AE1340" s="489" t="s">
        <v>1911</v>
      </c>
      <c r="AF1340" s="489">
        <v>0</v>
      </c>
      <c r="AG1340" s="489" t="s">
        <v>1838</v>
      </c>
    </row>
    <row r="1341" spans="1:33" s="292" customFormat="1" ht="25.5" hidden="1" customHeight="1" thickBot="1">
      <c r="A1341" s="290"/>
      <c r="B1341" s="638"/>
      <c r="C1341" s="303"/>
      <c r="D1341" s="303"/>
      <c r="E1341" s="290" t="s">
        <v>2437</v>
      </c>
      <c r="F1341" s="302" t="s">
        <v>2457</v>
      </c>
      <c r="G1341" s="497"/>
      <c r="H1341" s="259" t="s">
        <v>6322</v>
      </c>
      <c r="I1341" s="259" t="s">
        <v>1913</v>
      </c>
      <c r="J1341" s="343" t="str">
        <f>J763</f>
        <v>Гель для улучшения упругости кожи груди Дольсет МакКой</v>
      </c>
      <c r="K1341" s="306" t="s">
        <v>1915</v>
      </c>
      <c r="L1341" s="306"/>
      <c r="M1341" s="296">
        <v>100</v>
      </c>
      <c r="N1341" s="296">
        <v>100</v>
      </c>
      <c r="O1341" s="681"/>
      <c r="P1341" s="612">
        <f>P763</f>
        <v>3765</v>
      </c>
      <c r="Q1341" s="612">
        <f>O1341*P1341</f>
        <v>0</v>
      </c>
      <c r="R1341" s="387">
        <v>0</v>
      </c>
      <c r="S1341" s="616">
        <f>O1341*R1341</f>
        <v>0</v>
      </c>
      <c r="T1341" s="616">
        <f t="shared" si="417"/>
        <v>0</v>
      </c>
      <c r="U1341" s="389" t="e">
        <f>T1341/Q1341</f>
        <v>#DIV/0!</v>
      </c>
      <c r="V1341" s="299"/>
      <c r="W1341" s="299"/>
      <c r="X1341" s="299"/>
      <c r="Y1341" s="299"/>
      <c r="Z1341" s="299"/>
      <c r="AA1341" s="299"/>
      <c r="AB1341" s="385">
        <v>0.22700000000000001</v>
      </c>
      <c r="AC1341" s="385">
        <f t="shared" si="428"/>
        <v>0</v>
      </c>
      <c r="AD1341" s="499" t="s">
        <v>5794</v>
      </c>
      <c r="AE1341" s="489" t="s">
        <v>1916</v>
      </c>
      <c r="AF1341" s="489">
        <v>0</v>
      </c>
      <c r="AG1341" s="489" t="s">
        <v>1917</v>
      </c>
    </row>
    <row r="1342" spans="1:33" s="292" customFormat="1" ht="25.5" hidden="1" customHeight="1" thickBot="1">
      <c r="A1342" s="290"/>
      <c r="B1342" s="638"/>
      <c r="C1342" s="303"/>
      <c r="D1342" s="303"/>
      <c r="E1342" s="290" t="s">
        <v>2437</v>
      </c>
      <c r="F1342" s="302" t="s">
        <v>2458</v>
      </c>
      <c r="G1342" s="497"/>
      <c r="H1342" s="259" t="s">
        <v>6323</v>
      </c>
      <c r="I1342" s="259" t="s">
        <v>1909</v>
      </c>
      <c r="J1342" s="343" t="str">
        <f>J766</f>
        <v>Тканевая маска для увлажнения и упругости кожи груди Дольсет</v>
      </c>
      <c r="K1342" s="306" t="s">
        <v>674</v>
      </c>
      <c r="L1342" s="306"/>
      <c r="M1342" s="296"/>
      <c r="N1342" s="296"/>
      <c r="O1342" s="681"/>
      <c r="P1342" s="612">
        <f>P768</f>
        <v>3294</v>
      </c>
      <c r="Q1342" s="612">
        <f>O1342*P1342</f>
        <v>0</v>
      </c>
      <c r="R1342" s="387">
        <v>0</v>
      </c>
      <c r="S1342" s="616">
        <f>O1342*R1342</f>
        <v>0</v>
      </c>
      <c r="T1342" s="616">
        <f t="shared" si="417"/>
        <v>0</v>
      </c>
      <c r="U1342" s="389" t="e">
        <f>T1342/Q1342</f>
        <v>#DIV/0!</v>
      </c>
      <c r="V1342" s="299"/>
      <c r="W1342" s="299"/>
      <c r="X1342" s="299"/>
      <c r="Y1342" s="299"/>
      <c r="Z1342" s="299"/>
      <c r="AA1342" s="299"/>
      <c r="AB1342" s="296">
        <v>0.182</v>
      </c>
      <c r="AC1342" s="385">
        <f t="shared" si="428"/>
        <v>0</v>
      </c>
      <c r="AD1342" s="499" t="s">
        <v>5799</v>
      </c>
      <c r="AE1342" s="489" t="s">
        <v>1911</v>
      </c>
      <c r="AF1342" s="489">
        <v>0</v>
      </c>
      <c r="AG1342" s="489" t="s">
        <v>1838</v>
      </c>
    </row>
    <row r="1343" spans="1:33" s="292" customFormat="1" ht="25.5" hidden="1" customHeight="1" thickBot="1">
      <c r="A1343" s="290"/>
      <c r="B1343" s="638"/>
      <c r="C1343" s="303"/>
      <c r="D1343" s="303"/>
      <c r="E1343" s="290" t="s">
        <v>2437</v>
      </c>
      <c r="F1343" s="302" t="s">
        <v>2459</v>
      </c>
      <c r="G1343" s="497"/>
      <c r="H1343" s="259" t="s">
        <v>6324</v>
      </c>
      <c r="I1343" s="259" t="s">
        <v>3636</v>
      </c>
      <c r="J1343" s="343" t="s">
        <v>3637</v>
      </c>
      <c r="K1343" s="306" t="s">
        <v>2460</v>
      </c>
      <c r="L1343" s="306"/>
      <c r="M1343" s="296"/>
      <c r="N1343" s="296"/>
      <c r="O1343" s="681"/>
      <c r="P1343" s="612">
        <f>P771</f>
        <v>5765</v>
      </c>
      <c r="Q1343" s="612">
        <f t="shared" ref="Q1343:Q1352" si="439">O1343*P1343</f>
        <v>0</v>
      </c>
      <c r="R1343" s="387">
        <v>0</v>
      </c>
      <c r="S1343" s="616">
        <f t="shared" ref="S1343:S1352" si="440">O1343*R1343</f>
        <v>0</v>
      </c>
      <c r="T1343" s="616">
        <f t="shared" si="417"/>
        <v>0</v>
      </c>
      <c r="U1343" s="389" t="e">
        <f t="shared" ref="U1343:U1352" si="441">T1343/Q1343</f>
        <v>#DIV/0!</v>
      </c>
      <c r="V1343" s="299"/>
      <c r="W1343" s="299"/>
      <c r="X1343" s="299"/>
      <c r="Y1343" s="299"/>
      <c r="Z1343" s="299"/>
      <c r="AA1343" s="299"/>
      <c r="AB1343" s="385">
        <v>0.182</v>
      </c>
      <c r="AC1343" s="385">
        <f t="shared" si="428"/>
        <v>0</v>
      </c>
      <c r="AD1343" s="499" t="s">
        <v>6325</v>
      </c>
      <c r="AE1343" s="489" t="s">
        <v>3650</v>
      </c>
      <c r="AF1343" s="489" t="s">
        <v>1845</v>
      </c>
      <c r="AG1343" s="489" t="s">
        <v>1917</v>
      </c>
    </row>
    <row r="1344" spans="1:33" s="292" customFormat="1" ht="25.5" hidden="1" customHeight="1" thickBot="1">
      <c r="A1344" s="290"/>
      <c r="B1344" s="638"/>
      <c r="C1344" s="303"/>
      <c r="D1344" s="303"/>
      <c r="E1344" s="290" t="s">
        <v>2437</v>
      </c>
      <c r="F1344" s="302" t="s">
        <v>2461</v>
      </c>
      <c r="G1344" s="497"/>
      <c r="H1344" s="259" t="s">
        <v>6326</v>
      </c>
      <c r="I1344" s="259" t="s">
        <v>3636</v>
      </c>
      <c r="J1344" s="343" t="s">
        <v>3638</v>
      </c>
      <c r="K1344" s="306" t="s">
        <v>2460</v>
      </c>
      <c r="L1344" s="306"/>
      <c r="M1344" s="296"/>
      <c r="N1344" s="296"/>
      <c r="O1344" s="681"/>
      <c r="P1344" s="612">
        <f>P774</f>
        <v>5765</v>
      </c>
      <c r="Q1344" s="612">
        <f t="shared" si="439"/>
        <v>0</v>
      </c>
      <c r="R1344" s="387">
        <v>0</v>
      </c>
      <c r="S1344" s="616">
        <f t="shared" si="440"/>
        <v>0</v>
      </c>
      <c r="T1344" s="616">
        <f t="shared" si="417"/>
        <v>0</v>
      </c>
      <c r="U1344" s="389" t="e">
        <f t="shared" si="441"/>
        <v>#DIV/0!</v>
      </c>
      <c r="V1344" s="299"/>
      <c r="W1344" s="299"/>
      <c r="X1344" s="299"/>
      <c r="Y1344" s="299"/>
      <c r="Z1344" s="299"/>
      <c r="AA1344" s="299"/>
      <c r="AB1344" s="385">
        <v>0.189</v>
      </c>
      <c r="AC1344" s="385">
        <f t="shared" si="428"/>
        <v>0</v>
      </c>
      <c r="AD1344" s="499" t="s">
        <v>6325</v>
      </c>
      <c r="AE1344" s="489" t="s">
        <v>3650</v>
      </c>
      <c r="AF1344" s="489" t="s">
        <v>1845</v>
      </c>
      <c r="AG1344" s="489" t="s">
        <v>1917</v>
      </c>
    </row>
    <row r="1345" spans="1:33" s="292" customFormat="1" ht="25.5" hidden="1" customHeight="1" thickBot="1">
      <c r="A1345" s="290"/>
      <c r="B1345" s="638"/>
      <c r="C1345" s="303"/>
      <c r="D1345" s="303"/>
      <c r="E1345" s="290" t="s">
        <v>2437</v>
      </c>
      <c r="F1345" s="692" t="s">
        <v>6327</v>
      </c>
      <c r="G1345" s="497"/>
      <c r="H1345" s="259" t="s">
        <v>6328</v>
      </c>
      <c r="I1345" s="677" t="s">
        <v>4039</v>
      </c>
      <c r="J1345" s="677" t="s">
        <v>4040</v>
      </c>
      <c r="K1345" s="306" t="str">
        <f>K775</f>
        <v>Shirt</v>
      </c>
      <c r="L1345" s="306"/>
      <c r="M1345" s="296"/>
      <c r="N1345" s="296"/>
      <c r="O1345" s="681"/>
      <c r="P1345" s="612">
        <v>1000</v>
      </c>
      <c r="Q1345" s="612">
        <f t="shared" si="439"/>
        <v>0</v>
      </c>
      <c r="R1345" s="387">
        <v>0</v>
      </c>
      <c r="S1345" s="616">
        <f>O1345*R1345</f>
        <v>0</v>
      </c>
      <c r="T1345" s="616">
        <f>Q1345-S1345</f>
        <v>0</v>
      </c>
      <c r="U1345" s="389" t="e">
        <f>T1345/Q1345</f>
        <v>#DIV/0!</v>
      </c>
      <c r="V1345" s="299"/>
      <c r="W1345" s="299"/>
      <c r="X1345" s="299"/>
      <c r="Y1345" s="299"/>
      <c r="Z1345" s="299"/>
      <c r="AA1345" s="299"/>
      <c r="AB1345" s="385">
        <f>AB775</f>
        <v>0.13100000000000001</v>
      </c>
      <c r="AC1345" s="385">
        <f t="shared" si="428"/>
        <v>0</v>
      </c>
      <c r="AD1345" s="499" t="str">
        <f>AD775</f>
        <v>ナイロン 85 ％、ポリウレタン 15％</v>
      </c>
      <c r="AE1345" s="489" t="s">
        <v>4133</v>
      </c>
      <c r="AF1345" s="489" t="s">
        <v>1845</v>
      </c>
      <c r="AG1345" s="489" t="s">
        <v>1917</v>
      </c>
    </row>
    <row r="1346" spans="1:33" s="292" customFormat="1" ht="25.5" hidden="1" customHeight="1" thickBot="1">
      <c r="A1346" s="290"/>
      <c r="B1346" s="638"/>
      <c r="C1346" s="303"/>
      <c r="D1346" s="303"/>
      <c r="E1346" s="290" t="s">
        <v>2437</v>
      </c>
      <c r="F1346" s="692" t="s">
        <v>6329</v>
      </c>
      <c r="G1346" s="497"/>
      <c r="H1346" s="259" t="s">
        <v>6330</v>
      </c>
      <c r="I1346" s="677" t="s">
        <v>4039</v>
      </c>
      <c r="J1346" s="677" t="s">
        <v>4040</v>
      </c>
      <c r="K1346" s="306" t="str">
        <f>K777</f>
        <v>Shirt</v>
      </c>
      <c r="L1346" s="306"/>
      <c r="M1346" s="296"/>
      <c r="N1346" s="296"/>
      <c r="O1346" s="681"/>
      <c r="P1346" s="612">
        <v>1000</v>
      </c>
      <c r="Q1346" s="612">
        <f t="shared" si="439"/>
        <v>0</v>
      </c>
      <c r="R1346" s="387">
        <v>0</v>
      </c>
      <c r="S1346" s="616">
        <f>O1346*R1346</f>
        <v>0</v>
      </c>
      <c r="T1346" s="616">
        <f>Q1346-S1346</f>
        <v>0</v>
      </c>
      <c r="U1346" s="389" t="e">
        <f>T1346/Q1346</f>
        <v>#DIV/0!</v>
      </c>
      <c r="V1346" s="299"/>
      <c r="W1346" s="299"/>
      <c r="X1346" s="299"/>
      <c r="Y1346" s="299"/>
      <c r="Z1346" s="299"/>
      <c r="AA1346" s="299"/>
      <c r="AB1346" s="385">
        <f>AB777</f>
        <v>0.13100000000000001</v>
      </c>
      <c r="AC1346" s="385">
        <f t="shared" si="428"/>
        <v>0</v>
      </c>
      <c r="AD1346" s="499" t="str">
        <f>AD777</f>
        <v>ナイロン 85 ％、ポリウレタン 15％</v>
      </c>
      <c r="AE1346" s="489" t="s">
        <v>4134</v>
      </c>
      <c r="AF1346" s="489" t="s">
        <v>1845</v>
      </c>
      <c r="AG1346" s="489" t="s">
        <v>1917</v>
      </c>
    </row>
    <row r="1347" spans="1:33" s="292" customFormat="1" ht="25.5" hidden="1" customHeight="1" thickBot="1">
      <c r="A1347" s="290"/>
      <c r="B1347" s="638"/>
      <c r="C1347" s="303"/>
      <c r="D1347" s="303"/>
      <c r="E1347" s="290" t="s">
        <v>2437</v>
      </c>
      <c r="F1347" s="302" t="s">
        <v>2462</v>
      </c>
      <c r="G1347" s="497"/>
      <c r="H1347" s="259" t="s">
        <v>6331</v>
      </c>
      <c r="I1347" s="259" t="s">
        <v>3262</v>
      </c>
      <c r="J1347" s="343" t="s">
        <v>3263</v>
      </c>
      <c r="K1347" s="306" t="s">
        <v>848</v>
      </c>
      <c r="L1347" s="306"/>
      <c r="M1347" s="296"/>
      <c r="N1347" s="296"/>
      <c r="O1347" s="681"/>
      <c r="P1347" s="612">
        <f>P781</f>
        <v>3912</v>
      </c>
      <c r="Q1347" s="612">
        <f t="shared" si="439"/>
        <v>0</v>
      </c>
      <c r="R1347" s="387">
        <v>0</v>
      </c>
      <c r="S1347" s="616">
        <f t="shared" si="440"/>
        <v>0</v>
      </c>
      <c r="T1347" s="616">
        <f t="shared" si="417"/>
        <v>0</v>
      </c>
      <c r="U1347" s="389" t="e">
        <f t="shared" si="441"/>
        <v>#DIV/0!</v>
      </c>
      <c r="V1347" s="299"/>
      <c r="W1347" s="299"/>
      <c r="X1347" s="299"/>
      <c r="Y1347" s="299"/>
      <c r="Z1347" s="299"/>
      <c r="AA1347" s="299"/>
      <c r="AB1347" s="296">
        <v>1.2250000000000001</v>
      </c>
      <c r="AC1347" s="385">
        <f t="shared" si="428"/>
        <v>0</v>
      </c>
      <c r="AD1347" s="499" t="s">
        <v>6332</v>
      </c>
      <c r="AE1347" s="489" t="e">
        <v>#REF!</v>
      </c>
      <c r="AF1347" s="489" t="e">
        <v>#REF!</v>
      </c>
      <c r="AG1347" s="489" t="e">
        <v>#REF!</v>
      </c>
    </row>
    <row r="1348" spans="1:33" s="292" customFormat="1" ht="25.5" hidden="1" customHeight="1" thickBot="1">
      <c r="A1348" s="290"/>
      <c r="B1348" s="638"/>
      <c r="C1348" s="303"/>
      <c r="D1348" s="303"/>
      <c r="E1348" s="290" t="s">
        <v>2437</v>
      </c>
      <c r="F1348" s="302"/>
      <c r="G1348" s="497"/>
      <c r="H1348" s="259" t="s">
        <v>6333</v>
      </c>
      <c r="I1348" s="259"/>
      <c r="J1348" s="343"/>
      <c r="K1348" s="306"/>
      <c r="L1348" s="306"/>
      <c r="M1348" s="296"/>
      <c r="N1348" s="296"/>
      <c r="O1348" s="681"/>
      <c r="P1348" s="612">
        <v>1000</v>
      </c>
      <c r="Q1348" s="612">
        <f t="shared" si="439"/>
        <v>0</v>
      </c>
      <c r="R1348" s="387">
        <v>0</v>
      </c>
      <c r="S1348" s="616">
        <f>O1348*R1348</f>
        <v>0</v>
      </c>
      <c r="T1348" s="616">
        <f t="shared" si="417"/>
        <v>0</v>
      </c>
      <c r="U1348" s="389" t="e">
        <f>T1348/Q1348</f>
        <v>#DIV/0!</v>
      </c>
      <c r="V1348" s="299"/>
      <c r="W1348" s="299"/>
      <c r="X1348" s="299"/>
      <c r="Y1348" s="299"/>
      <c r="Z1348" s="299"/>
      <c r="AA1348" s="299"/>
      <c r="AB1348" s="296"/>
      <c r="AC1348" s="385"/>
      <c r="AD1348" s="499"/>
      <c r="AE1348" s="489"/>
      <c r="AF1348" s="489"/>
      <c r="AG1348" s="489"/>
    </row>
    <row r="1349" spans="1:33" s="292" customFormat="1" ht="25.5" hidden="1" customHeight="1" thickBot="1">
      <c r="A1349" s="290"/>
      <c r="B1349" s="638"/>
      <c r="C1349" s="303"/>
      <c r="D1349" s="303"/>
      <c r="E1349" s="290" t="s">
        <v>2437</v>
      </c>
      <c r="F1349" s="302" t="s">
        <v>2463</v>
      </c>
      <c r="G1349" s="497"/>
      <c r="H1349" s="259" t="s">
        <v>6334</v>
      </c>
      <c r="I1349" s="259"/>
      <c r="J1349" s="343">
        <f>J782</f>
        <v>0</v>
      </c>
      <c r="K1349" s="306" t="s">
        <v>848</v>
      </c>
      <c r="L1349" s="306"/>
      <c r="M1349" s="296"/>
      <c r="N1349" s="296"/>
      <c r="O1349" s="681"/>
      <c r="P1349" s="612">
        <v>100</v>
      </c>
      <c r="Q1349" s="612">
        <f t="shared" si="439"/>
        <v>0</v>
      </c>
      <c r="R1349" s="387">
        <v>0</v>
      </c>
      <c r="S1349" s="616">
        <f t="shared" si="440"/>
        <v>0</v>
      </c>
      <c r="T1349" s="616">
        <f t="shared" si="417"/>
        <v>0</v>
      </c>
      <c r="U1349" s="389" t="e">
        <f t="shared" si="441"/>
        <v>#DIV/0!</v>
      </c>
      <c r="V1349" s="299"/>
      <c r="W1349" s="299"/>
      <c r="X1349" s="299"/>
      <c r="Y1349" s="299"/>
      <c r="Z1349" s="299"/>
      <c r="AA1349" s="299"/>
      <c r="AB1349" s="296">
        <v>0.156</v>
      </c>
      <c r="AC1349" s="385">
        <f t="shared" si="428"/>
        <v>0</v>
      </c>
      <c r="AD1349" s="499" t="s">
        <v>5805</v>
      </c>
      <c r="AE1349" s="489" t="e">
        <v>#REF!</v>
      </c>
      <c r="AF1349" s="489" t="e">
        <v>#REF!</v>
      </c>
      <c r="AG1349" s="489" t="e">
        <v>#REF!</v>
      </c>
    </row>
    <row r="1350" spans="1:33" s="292" customFormat="1" ht="25.5" hidden="1" customHeight="1" thickBot="1">
      <c r="A1350" s="290"/>
      <c r="B1350" s="638"/>
      <c r="C1350" s="303"/>
      <c r="D1350" s="303"/>
      <c r="E1350" s="290" t="s">
        <v>2437</v>
      </c>
      <c r="F1350" s="302" t="s">
        <v>2464</v>
      </c>
      <c r="G1350" s="497"/>
      <c r="H1350" s="259" t="s">
        <v>6335</v>
      </c>
      <c r="I1350" s="259" t="s">
        <v>3547</v>
      </c>
      <c r="J1350" s="343" t="str">
        <f>J785</f>
        <v>Фибра на основе изомальтоолигосахаридов и ферментированного риса ENEW МакКой</v>
      </c>
      <c r="K1350" s="306" t="s">
        <v>848</v>
      </c>
      <c r="L1350" s="306"/>
      <c r="M1350" s="296"/>
      <c r="N1350" s="296"/>
      <c r="O1350" s="681"/>
      <c r="P1350" s="612">
        <v>100</v>
      </c>
      <c r="Q1350" s="612">
        <f t="shared" si="439"/>
        <v>0</v>
      </c>
      <c r="R1350" s="387">
        <v>0</v>
      </c>
      <c r="S1350" s="616">
        <f t="shared" si="440"/>
        <v>0</v>
      </c>
      <c r="T1350" s="616">
        <f t="shared" si="417"/>
        <v>0</v>
      </c>
      <c r="U1350" s="389" t="e">
        <f t="shared" si="441"/>
        <v>#DIV/0!</v>
      </c>
      <c r="V1350" s="299"/>
      <c r="W1350" s="299"/>
      <c r="X1350" s="299"/>
      <c r="Y1350" s="299"/>
      <c r="Z1350" s="299"/>
      <c r="AA1350" s="299"/>
      <c r="AB1350" s="296">
        <v>0.314</v>
      </c>
      <c r="AC1350" s="385">
        <f t="shared" si="428"/>
        <v>0</v>
      </c>
      <c r="AD1350" s="499" t="s">
        <v>5807</v>
      </c>
      <c r="AE1350" s="489" t="e">
        <v>#REF!</v>
      </c>
      <c r="AF1350" s="489" t="e">
        <v>#REF!</v>
      </c>
      <c r="AG1350" s="489" t="e">
        <v>#REF!</v>
      </c>
    </row>
    <row r="1351" spans="1:33" s="292" customFormat="1" ht="25.5" hidden="1" customHeight="1" thickBot="1">
      <c r="A1351" s="290"/>
      <c r="B1351" s="638"/>
      <c r="C1351" s="303"/>
      <c r="D1351" s="303"/>
      <c r="E1351" s="290" t="s">
        <v>2437</v>
      </c>
      <c r="F1351" s="302" t="s">
        <v>2465</v>
      </c>
      <c r="G1351" s="497"/>
      <c r="H1351" s="259" t="s">
        <v>6336</v>
      </c>
      <c r="I1351" s="259"/>
      <c r="J1351" s="343" t="str">
        <f>J794</f>
        <v xml:space="preserve">Многофункциональная вода на основе отрицательно заряженных ионов Топ Скин МакКой.  </v>
      </c>
      <c r="K1351" s="306" t="s">
        <v>2466</v>
      </c>
      <c r="L1351" s="306"/>
      <c r="M1351" s="296"/>
      <c r="N1351" s="296"/>
      <c r="O1351" s="681"/>
      <c r="P1351" s="612">
        <f>P794</f>
        <v>3671</v>
      </c>
      <c r="Q1351" s="612">
        <f t="shared" si="439"/>
        <v>0</v>
      </c>
      <c r="R1351" s="387">
        <v>0</v>
      </c>
      <c r="S1351" s="616">
        <f t="shared" si="440"/>
        <v>0</v>
      </c>
      <c r="T1351" s="616">
        <f t="shared" si="417"/>
        <v>0</v>
      </c>
      <c r="U1351" s="389" t="e">
        <f t="shared" si="441"/>
        <v>#DIV/0!</v>
      </c>
      <c r="V1351" s="299"/>
      <c r="W1351" s="299"/>
      <c r="X1351" s="299"/>
      <c r="Y1351" s="299"/>
      <c r="Z1351" s="299"/>
      <c r="AA1351" s="299"/>
      <c r="AB1351" s="296">
        <v>0.34300000000000003</v>
      </c>
      <c r="AC1351" s="385">
        <f t="shared" si="428"/>
        <v>0</v>
      </c>
      <c r="AD1351" s="499" t="s">
        <v>6337</v>
      </c>
      <c r="AE1351" s="489" t="e">
        <v>#REF!</v>
      </c>
      <c r="AF1351" s="489" t="e">
        <v>#REF!</v>
      </c>
      <c r="AG1351" s="489" t="e">
        <v>#REF!</v>
      </c>
    </row>
    <row r="1352" spans="1:33" s="292" customFormat="1" ht="25.5" hidden="1" customHeight="1" thickBot="1">
      <c r="A1352" s="290"/>
      <c r="B1352" s="638"/>
      <c r="C1352" s="303"/>
      <c r="D1352" s="303"/>
      <c r="E1352" s="290" t="s">
        <v>2437</v>
      </c>
      <c r="F1352" s="302" t="s">
        <v>2467</v>
      </c>
      <c r="G1352" s="497"/>
      <c r="H1352" s="259" t="s">
        <v>6338</v>
      </c>
      <c r="I1352" s="259"/>
      <c r="J1352" s="343" t="str">
        <f>J795</f>
        <v xml:space="preserve">Насадка-распылитель для лосьона Top Skin. </v>
      </c>
      <c r="K1352" s="306" t="s">
        <v>2468</v>
      </c>
      <c r="L1352" s="306"/>
      <c r="M1352" s="296"/>
      <c r="N1352" s="296"/>
      <c r="O1352" s="681"/>
      <c r="P1352" s="612">
        <f>P795</f>
        <v>1176</v>
      </c>
      <c r="Q1352" s="612">
        <f t="shared" si="439"/>
        <v>0</v>
      </c>
      <c r="R1352" s="387">
        <v>0</v>
      </c>
      <c r="S1352" s="616">
        <f t="shared" si="440"/>
        <v>0</v>
      </c>
      <c r="T1352" s="616">
        <f t="shared" si="417"/>
        <v>0</v>
      </c>
      <c r="U1352" s="389" t="e">
        <f t="shared" si="441"/>
        <v>#DIV/0!</v>
      </c>
      <c r="V1352" s="299"/>
      <c r="W1352" s="299"/>
      <c r="X1352" s="299"/>
      <c r="Y1352" s="299"/>
      <c r="Z1352" s="299"/>
      <c r="AA1352" s="299"/>
      <c r="AB1352" s="296">
        <v>0.115</v>
      </c>
      <c r="AC1352" s="385">
        <f t="shared" si="428"/>
        <v>0</v>
      </c>
      <c r="AD1352" s="499" t="s">
        <v>6339</v>
      </c>
      <c r="AE1352" s="489" t="e">
        <v>#REF!</v>
      </c>
      <c r="AF1352" s="489" t="e">
        <v>#REF!</v>
      </c>
      <c r="AG1352" s="489" t="e">
        <v>#REF!</v>
      </c>
    </row>
    <row r="1353" spans="1:33" s="292" customFormat="1" ht="25.5" hidden="1" customHeight="1" thickBot="1">
      <c r="A1353" s="290"/>
      <c r="B1353" s="638"/>
      <c r="C1353" s="303"/>
      <c r="D1353" s="303"/>
      <c r="E1353" s="290" t="s">
        <v>2437</v>
      </c>
      <c r="F1353" s="302" t="s">
        <v>2469</v>
      </c>
      <c r="G1353" s="497"/>
      <c r="H1353" s="259" t="s">
        <v>6340</v>
      </c>
      <c r="I1353" s="866" t="s">
        <v>3782</v>
      </c>
      <c r="J1353" s="866" t="s">
        <v>3784</v>
      </c>
      <c r="K1353" s="306" t="s">
        <v>1937</v>
      </c>
      <c r="L1353" s="306"/>
      <c r="M1353" s="296"/>
      <c r="N1353" s="296"/>
      <c r="O1353" s="681"/>
      <c r="P1353" s="612">
        <f>P796</f>
        <v>4549</v>
      </c>
      <c r="Q1353" s="612">
        <f>O1353*P1353</f>
        <v>0</v>
      </c>
      <c r="R1353" s="387">
        <v>0</v>
      </c>
      <c r="S1353" s="616">
        <f>O1353*R1353</f>
        <v>0</v>
      </c>
      <c r="T1353" s="616">
        <f t="shared" si="417"/>
        <v>0</v>
      </c>
      <c r="U1353" s="389" t="e">
        <f>T1353/Q1353</f>
        <v>#DIV/0!</v>
      </c>
      <c r="V1353" s="299"/>
      <c r="W1353" s="299"/>
      <c r="X1353" s="299"/>
      <c r="Y1353" s="299"/>
      <c r="Z1353" s="299"/>
      <c r="AA1353" s="299"/>
      <c r="AB1353" s="296">
        <v>0.503</v>
      </c>
      <c r="AC1353" s="385">
        <f t="shared" si="428"/>
        <v>0</v>
      </c>
      <c r="AD1353" s="499"/>
      <c r="AE1353" s="489" t="s">
        <v>4135</v>
      </c>
      <c r="AF1353" s="489" t="s">
        <v>1845</v>
      </c>
      <c r="AG1353" s="489" t="s">
        <v>1917</v>
      </c>
    </row>
    <row r="1354" spans="1:33" s="292" customFormat="1" ht="25.5" hidden="1" customHeight="1" thickBot="1">
      <c r="A1354" s="290"/>
      <c r="B1354" s="638"/>
      <c r="C1354" s="303"/>
      <c r="D1354" s="303"/>
      <c r="E1354" s="290" t="s">
        <v>2437</v>
      </c>
      <c r="F1354" s="302" t="s">
        <v>2470</v>
      </c>
      <c r="G1354" s="497"/>
      <c r="H1354" s="259" t="s">
        <v>6341</v>
      </c>
      <c r="I1354" s="677" t="s">
        <v>3783</v>
      </c>
      <c r="J1354" s="677" t="s">
        <v>4041</v>
      </c>
      <c r="K1354" s="306" t="s">
        <v>1937</v>
      </c>
      <c r="L1354" s="306"/>
      <c r="M1354" s="296"/>
      <c r="N1354" s="296"/>
      <c r="O1354" s="681"/>
      <c r="P1354" s="612">
        <f>P797</f>
        <v>4549</v>
      </c>
      <c r="Q1354" s="612">
        <f>O1354*P1354</f>
        <v>0</v>
      </c>
      <c r="R1354" s="387">
        <v>0</v>
      </c>
      <c r="S1354" s="616">
        <f>O1354*R1354</f>
        <v>0</v>
      </c>
      <c r="T1354" s="616">
        <f t="shared" si="417"/>
        <v>0</v>
      </c>
      <c r="U1354" s="389" t="e">
        <f>T1354/Q1354</f>
        <v>#DIV/0!</v>
      </c>
      <c r="V1354" s="299"/>
      <c r="W1354" s="299"/>
      <c r="X1354" s="299"/>
      <c r="Y1354" s="299"/>
      <c r="Z1354" s="299"/>
      <c r="AA1354" s="299"/>
      <c r="AB1354" s="296">
        <v>0.503</v>
      </c>
      <c r="AC1354" s="385">
        <f t="shared" si="428"/>
        <v>0</v>
      </c>
      <c r="AD1354" s="499"/>
      <c r="AE1354" s="489" t="s">
        <v>3825</v>
      </c>
      <c r="AF1354" s="489" t="s">
        <v>1845</v>
      </c>
      <c r="AG1354" s="489" t="s">
        <v>1917</v>
      </c>
    </row>
    <row r="1355" spans="1:33" s="292" customFormat="1" ht="25.5" hidden="1" customHeight="1" thickBot="1">
      <c r="A1355" s="290"/>
      <c r="B1355" s="638"/>
      <c r="C1355" s="303"/>
      <c r="D1355" s="303"/>
      <c r="E1355" s="290" t="s">
        <v>2437</v>
      </c>
      <c r="F1355" s="302" t="s">
        <v>2471</v>
      </c>
      <c r="G1355" s="497"/>
      <c r="H1355" s="259" t="s">
        <v>6342</v>
      </c>
      <c r="I1355" s="259" t="s">
        <v>1940</v>
      </c>
      <c r="J1355" s="343" t="str">
        <f>J798</f>
        <v>Гель для деликатной кожи тела Деликетт</v>
      </c>
      <c r="K1355" s="306" t="s">
        <v>1915</v>
      </c>
      <c r="L1355" s="306"/>
      <c r="M1355" s="296"/>
      <c r="N1355" s="296"/>
      <c r="O1355" s="681"/>
      <c r="P1355" s="612">
        <f>P798</f>
        <v>3671</v>
      </c>
      <c r="Q1355" s="612">
        <f t="shared" ref="Q1355:Q1368" si="442">O1355*P1355</f>
        <v>0</v>
      </c>
      <c r="R1355" s="387">
        <v>0</v>
      </c>
      <c r="S1355" s="616">
        <f t="shared" ref="S1355:S1368" si="443">O1355*R1355</f>
        <v>0</v>
      </c>
      <c r="T1355" s="616">
        <f t="shared" si="417"/>
        <v>0</v>
      </c>
      <c r="U1355" s="389" t="e">
        <f t="shared" ref="U1355:U1368" si="444">T1355/Q1355</f>
        <v>#DIV/0!</v>
      </c>
      <c r="V1355" s="299"/>
      <c r="W1355" s="299"/>
      <c r="X1355" s="299"/>
      <c r="Y1355" s="299"/>
      <c r="Z1355" s="299"/>
      <c r="AA1355" s="299"/>
      <c r="AB1355" s="385">
        <v>0.08</v>
      </c>
      <c r="AC1355" s="385">
        <f t="shared" si="428"/>
        <v>0</v>
      </c>
      <c r="AD1355" s="499" t="s">
        <v>5815</v>
      </c>
      <c r="AE1355" s="489" t="s">
        <v>1942</v>
      </c>
      <c r="AF1355" s="489" t="s">
        <v>1845</v>
      </c>
      <c r="AG1355" s="489" t="s">
        <v>1917</v>
      </c>
    </row>
    <row r="1356" spans="1:33" s="292" customFormat="1" ht="25.5" hidden="1" customHeight="1" thickBot="1">
      <c r="A1356" s="290"/>
      <c r="B1356" s="638"/>
      <c r="C1356" s="303"/>
      <c r="D1356" s="303"/>
      <c r="E1356" s="290" t="s">
        <v>2472</v>
      </c>
      <c r="F1356" s="302" t="s">
        <v>2473</v>
      </c>
      <c r="G1356" s="497"/>
      <c r="H1356" s="259" t="s">
        <v>6343</v>
      </c>
      <c r="I1356" s="259" t="s">
        <v>3639</v>
      </c>
      <c r="J1356" s="343" t="s">
        <v>3549</v>
      </c>
      <c r="K1356" s="306" t="s">
        <v>1847</v>
      </c>
      <c r="L1356" s="306"/>
      <c r="M1356" s="296"/>
      <c r="N1356" s="296"/>
      <c r="O1356" s="681"/>
      <c r="P1356" s="612">
        <v>165</v>
      </c>
      <c r="Q1356" s="612">
        <f t="shared" si="442"/>
        <v>0</v>
      </c>
      <c r="R1356" s="387">
        <v>0</v>
      </c>
      <c r="S1356" s="616">
        <f t="shared" si="443"/>
        <v>0</v>
      </c>
      <c r="T1356" s="616">
        <f t="shared" si="417"/>
        <v>0</v>
      </c>
      <c r="U1356" s="389" t="e">
        <f t="shared" si="444"/>
        <v>#DIV/0!</v>
      </c>
      <c r="V1356" s="299"/>
      <c r="W1356" s="299"/>
      <c r="X1356" s="299"/>
      <c r="Y1356" s="299"/>
      <c r="Z1356" s="299"/>
      <c r="AA1356" s="299"/>
      <c r="AB1356" s="385">
        <v>1.0999999999999999E-2</v>
      </c>
      <c r="AC1356" s="385">
        <f t="shared" si="428"/>
        <v>0</v>
      </c>
      <c r="AD1356" s="499" t="str">
        <f>AD734</f>
        <v>水, ＤＰＧ, ミネラルオイル, ポリアクリルアミド, （Ｃ１３，１４）イソパラフィン, アスペルギルス／ダイズ種子エキス発酵エキス液, グラウシン, カフェイン, ミシマサイコ根エキス, チオクト酸, コエンチームＡ, ツノゲシ葉エキス, ユーグレナエキス, フランスカイガンショウ樹皮エキス, ローズマリー葉エキス, カミツレ花エキス, ラベンダー花エキス, α－アルブチン, カルニチン, 火山土, トルマリン, グルコサミンＨＣｌ, 白金, ヒアルロン酸Ｎａ, 塩化Ｃａ, 酢酸Ｃａ, 加水分解卵殻膜, 加水分解コラーゲン, カプリリルグリコール, ヤシ油アルキルグルコシド, ＰＥＧ－８, ＢＧ, グリセリン, 水添ポリイソブテン, エタノール, 塩化Ｍｇ, 塩化Ｋ, 塩化Ｎａ, 塩化亜鉛, ラウレス－７, ペンチレングリコール, フェノキシエタノール, エチルヘキシルグリセリン, 香料</v>
      </c>
      <c r="AE1356" s="506" t="s">
        <v>1837</v>
      </c>
      <c r="AF1356" s="686" t="s">
        <v>1845</v>
      </c>
      <c r="AG1356" s="489" t="s">
        <v>1917</v>
      </c>
    </row>
    <row r="1357" spans="1:33" s="292" customFormat="1" ht="25.5" hidden="1" customHeight="1" thickBot="1">
      <c r="A1357" s="290"/>
      <c r="B1357" s="638"/>
      <c r="C1357" s="303"/>
      <c r="D1357" s="303"/>
      <c r="E1357" s="290" t="s">
        <v>2472</v>
      </c>
      <c r="F1357" s="302" t="s">
        <v>1944</v>
      </c>
      <c r="G1357" s="497"/>
      <c r="H1357" s="259" t="s">
        <v>6344</v>
      </c>
      <c r="I1357" s="259" t="s">
        <v>3640</v>
      </c>
      <c r="J1357" s="343" t="s">
        <v>3641</v>
      </c>
      <c r="K1357" s="306" t="s">
        <v>2474</v>
      </c>
      <c r="L1357" s="306"/>
      <c r="M1357" s="296"/>
      <c r="N1357" s="296"/>
      <c r="O1357" s="681"/>
      <c r="P1357" s="612">
        <v>165</v>
      </c>
      <c r="Q1357" s="612">
        <f t="shared" si="442"/>
        <v>0</v>
      </c>
      <c r="R1357" s="387">
        <v>0</v>
      </c>
      <c r="S1357" s="616">
        <f t="shared" si="443"/>
        <v>0</v>
      </c>
      <c r="T1357" s="616">
        <f t="shared" si="417"/>
        <v>0</v>
      </c>
      <c r="U1357" s="389" t="e">
        <f t="shared" si="444"/>
        <v>#DIV/0!</v>
      </c>
      <c r="V1357" s="299"/>
      <c r="W1357" s="299"/>
      <c r="X1357" s="299"/>
      <c r="Y1357" s="299"/>
      <c r="Z1357" s="299"/>
      <c r="AA1357" s="299"/>
      <c r="AB1357" s="385">
        <v>1.0999999999999999E-2</v>
      </c>
      <c r="AC1357" s="385">
        <f t="shared" si="428"/>
        <v>0</v>
      </c>
      <c r="AD1357" s="499" t="str">
        <f>AD736</f>
        <v>水, グリセリン, ＢＧ, ＰＧ, "ウンカリアトメントサエキス , 又は テトラヒドロキシシクロヘキサン酸アルキル（Ｃ１－８）", 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v>
      </c>
      <c r="AE1357" s="506" t="s">
        <v>1857</v>
      </c>
      <c r="AF1357" s="686" t="s">
        <v>1845</v>
      </c>
      <c r="AG1357" s="489" t="s">
        <v>1917</v>
      </c>
    </row>
    <row r="1358" spans="1:33" s="292" customFormat="1" ht="25.5" hidden="1" customHeight="1" thickBot="1">
      <c r="A1358" s="290"/>
      <c r="B1358" s="638"/>
      <c r="C1358" s="303"/>
      <c r="D1358" s="303"/>
      <c r="E1358" s="290" t="s">
        <v>2472</v>
      </c>
      <c r="F1358" s="302" t="s">
        <v>1946</v>
      </c>
      <c r="G1358" s="497"/>
      <c r="H1358" s="259" t="s">
        <v>6345</v>
      </c>
      <c r="I1358" s="259" t="s">
        <v>3642</v>
      </c>
      <c r="J1358" s="343" t="s">
        <v>3643</v>
      </c>
      <c r="K1358" s="306" t="s">
        <v>1847</v>
      </c>
      <c r="L1358" s="306"/>
      <c r="M1358" s="296"/>
      <c r="N1358" s="296"/>
      <c r="O1358" s="681"/>
      <c r="P1358" s="612">
        <v>165</v>
      </c>
      <c r="Q1358" s="612">
        <f t="shared" si="442"/>
        <v>0</v>
      </c>
      <c r="R1358" s="387">
        <v>0</v>
      </c>
      <c r="S1358" s="616">
        <f t="shared" si="443"/>
        <v>0</v>
      </c>
      <c r="T1358" s="616">
        <f t="shared" si="417"/>
        <v>0</v>
      </c>
      <c r="U1358" s="389" t="e">
        <f t="shared" si="444"/>
        <v>#DIV/0!</v>
      </c>
      <c r="V1358" s="299"/>
      <c r="W1358" s="299"/>
      <c r="X1358" s="299"/>
      <c r="Y1358" s="299"/>
      <c r="Z1358" s="299"/>
      <c r="AA1358" s="299"/>
      <c r="AB1358" s="385">
        <v>1.2E-2</v>
      </c>
      <c r="AC1358" s="385">
        <f t="shared" si="428"/>
        <v>0</v>
      </c>
      <c r="AD1358" s="499" t="str">
        <f>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58" s="506" t="s">
        <v>3259</v>
      </c>
      <c r="AF1358" s="686" t="s">
        <v>1845</v>
      </c>
      <c r="AG1358" s="489" t="s">
        <v>1917</v>
      </c>
    </row>
    <row r="1359" spans="1:33" s="292" customFormat="1" ht="25.5" hidden="1" customHeight="1" thickBot="1">
      <c r="A1359" s="583"/>
      <c r="B1359" s="638"/>
      <c r="C1359" s="801"/>
      <c r="D1359" s="801"/>
      <c r="E1359" s="290" t="s">
        <v>2472</v>
      </c>
      <c r="F1359" s="779"/>
      <c r="G1359" s="595"/>
      <c r="H1359" s="579" t="s">
        <v>6346</v>
      </c>
      <c r="I1359" s="579"/>
      <c r="J1359" s="743"/>
      <c r="K1359" s="586" t="s">
        <v>4784</v>
      </c>
      <c r="L1359" s="586"/>
      <c r="M1359" s="589"/>
      <c r="N1359" s="589"/>
      <c r="O1359" s="681"/>
      <c r="P1359" s="591">
        <f t="shared" ref="P1359:P1364" si="445">P802</f>
        <v>383</v>
      </c>
      <c r="Q1359" s="612">
        <f t="shared" si="442"/>
        <v>0</v>
      </c>
      <c r="R1359" s="387">
        <v>0</v>
      </c>
      <c r="S1359" s="616">
        <f t="shared" ref="S1359:S1364" si="446">O1359*R1359</f>
        <v>0</v>
      </c>
      <c r="T1359" s="616">
        <f t="shared" ref="T1359:T1364" si="447">Q1359-S1359</f>
        <v>0</v>
      </c>
      <c r="U1359" s="389" t="e">
        <f t="shared" ref="U1359:U1364" si="448">T1359/Q1359</f>
        <v>#DIV/0!</v>
      </c>
      <c r="V1359" s="592"/>
      <c r="W1359" s="592"/>
      <c r="X1359" s="592"/>
      <c r="Y1359" s="592"/>
      <c r="Z1359" s="592"/>
      <c r="AA1359" s="592"/>
      <c r="AB1359" s="581"/>
      <c r="AC1359" s="581"/>
      <c r="AD1359" s="582"/>
      <c r="AE1359" s="506"/>
      <c r="AF1359" s="686"/>
      <c r="AG1359" s="489"/>
    </row>
    <row r="1360" spans="1:33" s="292" customFormat="1" ht="25.5" hidden="1" customHeight="1" thickBot="1">
      <c r="A1360" s="583"/>
      <c r="B1360" s="638"/>
      <c r="C1360" s="801"/>
      <c r="D1360" s="801"/>
      <c r="E1360" s="290" t="s">
        <v>2472</v>
      </c>
      <c r="F1360" s="779"/>
      <c r="G1360" s="595"/>
      <c r="H1360" s="579" t="s">
        <v>6490</v>
      </c>
      <c r="I1360" s="579" t="s">
        <v>6484</v>
      </c>
      <c r="J1360" s="743" t="s">
        <v>4563</v>
      </c>
      <c r="K1360" s="586" t="s">
        <v>36</v>
      </c>
      <c r="L1360" s="586"/>
      <c r="M1360" s="589"/>
      <c r="N1360" s="589"/>
      <c r="O1360" s="681"/>
      <c r="P1360" s="591">
        <f t="shared" si="445"/>
        <v>345</v>
      </c>
      <c r="Q1360" s="612">
        <f t="shared" si="442"/>
        <v>0</v>
      </c>
      <c r="R1360" s="387">
        <v>0</v>
      </c>
      <c r="S1360" s="616">
        <f t="shared" si="446"/>
        <v>0</v>
      </c>
      <c r="T1360" s="616">
        <f t="shared" si="447"/>
        <v>0</v>
      </c>
      <c r="U1360" s="389" t="e">
        <f t="shared" si="448"/>
        <v>#DIV/0!</v>
      </c>
      <c r="V1360" s="592"/>
      <c r="W1360" s="592"/>
      <c r="X1360" s="592"/>
      <c r="Y1360" s="592"/>
      <c r="Z1360" s="592"/>
      <c r="AA1360" s="592"/>
      <c r="AB1360" s="581"/>
      <c r="AC1360" s="581"/>
      <c r="AD1360" s="582"/>
      <c r="AE1360" s="506"/>
      <c r="AF1360" s="686"/>
      <c r="AG1360" s="489"/>
    </row>
    <row r="1361" spans="1:33" s="292" customFormat="1" ht="25.5" hidden="1" customHeight="1" thickBot="1">
      <c r="A1361" s="583"/>
      <c r="B1361" s="638"/>
      <c r="C1361" s="801"/>
      <c r="D1361" s="801"/>
      <c r="E1361" s="290" t="s">
        <v>2472</v>
      </c>
      <c r="F1361" s="779"/>
      <c r="G1361" s="595"/>
      <c r="H1361" s="579" t="s">
        <v>6347</v>
      </c>
      <c r="I1361" s="579" t="s">
        <v>4564</v>
      </c>
      <c r="J1361" s="743" t="s">
        <v>4565</v>
      </c>
      <c r="K1361" s="586" t="s">
        <v>43</v>
      </c>
      <c r="L1361" s="586"/>
      <c r="M1361" s="589"/>
      <c r="N1361" s="589"/>
      <c r="O1361" s="681"/>
      <c r="P1361" s="591">
        <f t="shared" si="445"/>
        <v>345</v>
      </c>
      <c r="Q1361" s="612">
        <f t="shared" si="442"/>
        <v>0</v>
      </c>
      <c r="R1361" s="387">
        <v>0</v>
      </c>
      <c r="S1361" s="616">
        <f t="shared" si="446"/>
        <v>0</v>
      </c>
      <c r="T1361" s="616">
        <f t="shared" si="447"/>
        <v>0</v>
      </c>
      <c r="U1361" s="389" t="e">
        <f t="shared" si="448"/>
        <v>#DIV/0!</v>
      </c>
      <c r="V1361" s="592"/>
      <c r="W1361" s="592"/>
      <c r="X1361" s="592"/>
      <c r="Y1361" s="592"/>
      <c r="Z1361" s="592"/>
      <c r="AA1361" s="592"/>
      <c r="AB1361" s="581"/>
      <c r="AC1361" s="581"/>
      <c r="AD1361" s="582"/>
      <c r="AE1361" s="506"/>
      <c r="AF1361" s="686"/>
      <c r="AG1361" s="489"/>
    </row>
    <row r="1362" spans="1:33" s="292" customFormat="1" ht="25.5" hidden="1" customHeight="1" thickBot="1">
      <c r="A1362" s="583"/>
      <c r="B1362" s="638"/>
      <c r="C1362" s="801"/>
      <c r="D1362" s="801"/>
      <c r="E1362" s="290" t="s">
        <v>2472</v>
      </c>
      <c r="F1362" s="779"/>
      <c r="G1362" s="595"/>
      <c r="H1362" s="579" t="s">
        <v>6348</v>
      </c>
      <c r="I1362" s="579" t="s">
        <v>4566</v>
      </c>
      <c r="J1362" s="743" t="s">
        <v>4558</v>
      </c>
      <c r="K1362" s="586" t="s">
        <v>49</v>
      </c>
      <c r="L1362" s="586"/>
      <c r="M1362" s="589"/>
      <c r="N1362" s="589"/>
      <c r="O1362" s="681"/>
      <c r="P1362" s="591">
        <f t="shared" si="445"/>
        <v>345</v>
      </c>
      <c r="Q1362" s="612">
        <f t="shared" si="442"/>
        <v>0</v>
      </c>
      <c r="R1362" s="387">
        <v>0</v>
      </c>
      <c r="S1362" s="616">
        <f t="shared" si="446"/>
        <v>0</v>
      </c>
      <c r="T1362" s="616">
        <f t="shared" si="447"/>
        <v>0</v>
      </c>
      <c r="U1362" s="389" t="e">
        <f t="shared" si="448"/>
        <v>#DIV/0!</v>
      </c>
      <c r="V1362" s="592"/>
      <c r="W1362" s="592"/>
      <c r="X1362" s="592"/>
      <c r="Y1362" s="592"/>
      <c r="Z1362" s="592"/>
      <c r="AA1362" s="592"/>
      <c r="AB1362" s="581"/>
      <c r="AC1362" s="581"/>
      <c r="AD1362" s="582"/>
      <c r="AE1362" s="506"/>
      <c r="AF1362" s="686"/>
      <c r="AG1362" s="489"/>
    </row>
    <row r="1363" spans="1:33" s="292" customFormat="1" ht="25.5" hidden="1" customHeight="1" thickBot="1">
      <c r="A1363" s="583"/>
      <c r="B1363" s="638"/>
      <c r="C1363" s="801"/>
      <c r="D1363" s="801"/>
      <c r="E1363" s="290" t="s">
        <v>2472</v>
      </c>
      <c r="F1363" s="779"/>
      <c r="G1363" s="595"/>
      <c r="H1363" s="579" t="s">
        <v>6349</v>
      </c>
      <c r="I1363" s="579" t="s">
        <v>4567</v>
      </c>
      <c r="J1363" s="743" t="s">
        <v>4560</v>
      </c>
      <c r="K1363" s="586" t="s">
        <v>162</v>
      </c>
      <c r="L1363" s="586"/>
      <c r="M1363" s="589"/>
      <c r="N1363" s="589"/>
      <c r="O1363" s="681"/>
      <c r="P1363" s="591">
        <f t="shared" si="445"/>
        <v>345</v>
      </c>
      <c r="Q1363" s="612">
        <f t="shared" si="442"/>
        <v>0</v>
      </c>
      <c r="R1363" s="387">
        <v>0</v>
      </c>
      <c r="S1363" s="616">
        <f t="shared" si="446"/>
        <v>0</v>
      </c>
      <c r="T1363" s="616">
        <f t="shared" si="447"/>
        <v>0</v>
      </c>
      <c r="U1363" s="389" t="e">
        <f t="shared" si="448"/>
        <v>#DIV/0!</v>
      </c>
      <c r="V1363" s="592"/>
      <c r="W1363" s="592"/>
      <c r="X1363" s="592"/>
      <c r="Y1363" s="592"/>
      <c r="Z1363" s="592"/>
      <c r="AA1363" s="592"/>
      <c r="AB1363" s="581"/>
      <c r="AC1363" s="581"/>
      <c r="AD1363" s="582"/>
      <c r="AE1363" s="506"/>
      <c r="AF1363" s="686"/>
      <c r="AG1363" s="489"/>
    </row>
    <row r="1364" spans="1:33" s="292" customFormat="1" ht="25.5" hidden="1" customHeight="1" thickBot="1">
      <c r="A1364" s="583"/>
      <c r="B1364" s="638"/>
      <c r="C1364" s="801"/>
      <c r="D1364" s="801"/>
      <c r="E1364" s="290" t="s">
        <v>2472</v>
      </c>
      <c r="F1364" s="779"/>
      <c r="G1364" s="595"/>
      <c r="H1364" s="579" t="s">
        <v>6350</v>
      </c>
      <c r="I1364" s="579" t="s">
        <v>4568</v>
      </c>
      <c r="J1364" s="743" t="s">
        <v>4562</v>
      </c>
      <c r="K1364" s="586" t="s">
        <v>57</v>
      </c>
      <c r="L1364" s="586"/>
      <c r="M1364" s="589"/>
      <c r="N1364" s="589"/>
      <c r="O1364" s="681"/>
      <c r="P1364" s="591">
        <f t="shared" si="445"/>
        <v>345</v>
      </c>
      <c r="Q1364" s="612">
        <f t="shared" si="442"/>
        <v>0</v>
      </c>
      <c r="R1364" s="387">
        <v>0</v>
      </c>
      <c r="S1364" s="616">
        <f t="shared" si="446"/>
        <v>0</v>
      </c>
      <c r="T1364" s="616">
        <f t="shared" si="447"/>
        <v>0</v>
      </c>
      <c r="U1364" s="389" t="e">
        <f t="shared" si="448"/>
        <v>#DIV/0!</v>
      </c>
      <c r="V1364" s="592"/>
      <c r="W1364" s="592"/>
      <c r="X1364" s="592"/>
      <c r="Y1364" s="592"/>
      <c r="Z1364" s="592"/>
      <c r="AA1364" s="592"/>
      <c r="AB1364" s="581"/>
      <c r="AC1364" s="581"/>
      <c r="AD1364" s="582"/>
      <c r="AE1364" s="506"/>
      <c r="AF1364" s="686"/>
      <c r="AG1364" s="489"/>
    </row>
    <row r="1365" spans="1:33" s="292" customFormat="1" ht="25.5" hidden="1" customHeight="1" thickBot="1">
      <c r="A1365" s="290"/>
      <c r="B1365" s="638"/>
      <c r="C1365" s="303"/>
      <c r="D1365" s="303"/>
      <c r="E1365" s="290" t="s">
        <v>2472</v>
      </c>
      <c r="F1365" s="302" t="s">
        <v>1948</v>
      </c>
      <c r="G1365" s="497"/>
      <c r="H1365" s="259" t="s">
        <v>6351</v>
      </c>
      <c r="I1365" s="259" t="s">
        <v>3644</v>
      </c>
      <c r="J1365" s="343" t="s">
        <v>3645</v>
      </c>
      <c r="K1365" s="306" t="s">
        <v>2475</v>
      </c>
      <c r="L1365" s="306"/>
      <c r="M1365" s="296"/>
      <c r="N1365" s="296"/>
      <c r="O1365" s="681"/>
      <c r="P1365" s="612">
        <v>289</v>
      </c>
      <c r="Q1365" s="612">
        <f t="shared" si="442"/>
        <v>0</v>
      </c>
      <c r="R1365" s="387">
        <v>0</v>
      </c>
      <c r="S1365" s="616">
        <f t="shared" si="443"/>
        <v>0</v>
      </c>
      <c r="T1365" s="616">
        <f t="shared" si="417"/>
        <v>0</v>
      </c>
      <c r="U1365" s="389" t="e">
        <f>T1365/Q1365</f>
        <v>#DIV/0!</v>
      </c>
      <c r="V1365" s="299"/>
      <c r="W1365" s="299"/>
      <c r="X1365" s="299"/>
      <c r="Y1365" s="299"/>
      <c r="Z1365" s="299"/>
      <c r="AA1365" s="299"/>
      <c r="AB1365" s="385">
        <v>2.1999999999999999E-2</v>
      </c>
      <c r="AC1365" s="385">
        <f t="shared" si="428"/>
        <v>0</v>
      </c>
      <c r="AD1365" s="499"/>
      <c r="AE1365" s="506" t="s">
        <v>3401</v>
      </c>
      <c r="AF1365" s="686" t="s">
        <v>1845</v>
      </c>
      <c r="AG1365" s="489" t="s">
        <v>1917</v>
      </c>
    </row>
    <row r="1366" spans="1:33" s="292" customFormat="1" ht="25.5" hidden="1" customHeight="1" thickBot="1">
      <c r="A1366" s="290"/>
      <c r="B1366" s="638"/>
      <c r="C1366" s="303"/>
      <c r="D1366" s="303"/>
      <c r="E1366" s="290" t="s">
        <v>2472</v>
      </c>
      <c r="F1366" s="302" t="s">
        <v>1950</v>
      </c>
      <c r="G1366" s="497"/>
      <c r="H1366" s="259" t="s">
        <v>6352</v>
      </c>
      <c r="I1366" s="259" t="s">
        <v>3646</v>
      </c>
      <c r="J1366" s="343" t="s">
        <v>3647</v>
      </c>
      <c r="K1366" s="306" t="s">
        <v>63</v>
      </c>
      <c r="L1366" s="306"/>
      <c r="M1366" s="296"/>
      <c r="N1366" s="296"/>
      <c r="O1366" s="681"/>
      <c r="P1366" s="612">
        <v>247</v>
      </c>
      <c r="Q1366" s="612">
        <f t="shared" si="442"/>
        <v>0</v>
      </c>
      <c r="R1366" s="387">
        <v>0</v>
      </c>
      <c r="S1366" s="616">
        <f t="shared" si="443"/>
        <v>0</v>
      </c>
      <c r="T1366" s="616">
        <f t="shared" ref="T1366:T1451" si="449">Q1366-S1366</f>
        <v>0</v>
      </c>
      <c r="U1366" s="389" t="e">
        <f t="shared" si="444"/>
        <v>#DIV/0!</v>
      </c>
      <c r="V1366" s="299"/>
      <c r="W1366" s="299"/>
      <c r="X1366" s="299"/>
      <c r="Y1366" s="299"/>
      <c r="Z1366" s="299"/>
      <c r="AA1366" s="299"/>
      <c r="AB1366" s="385">
        <v>2E-3</v>
      </c>
      <c r="AC1366" s="385">
        <f t="shared" si="428"/>
        <v>0</v>
      </c>
      <c r="AD1366" s="499" t="str">
        <f>AD809</f>
        <v>水, ＤＰＧ, オリーブ果実油, グリセリン, ポリアクリルアミド, プラセンタエキス（ブタ）, ３－Ｏ－エチルアスコルビン酸, α－アルブチン, 乳酸桿菌／（チャカテキン／ゲリジウムクリナレ／マコンブ／ヒトエグサ／レスベラトロール）発酵液, グルコシルヘスペリジン, ダイズ芽エキス, ブドウつるエキス, ヒアルロン酸Ｎａ, グルコサミンＨＣｌ, 加水分解コラーゲン, コンドロイチン硫酸Ｎａ, 加水分解卵殻膜, 塩化Ｃａ, 酢酸Ｃａ, 塩化Ｍｇ, 塩化Ｎａ, 塩化Ｋ, 塩化亜鉛, トルマリン, 酸化チタン, 白金, 火山土, リンゴ酸, ペンチレングリコール, （Ｃ１３，１４）イソパラフィン, ラウレス－７, カフェイン, ユズ果皮油, ＢＧ, エチルヘキシルグリセリン, フェノキシエタノール</v>
      </c>
      <c r="AE1366" s="506" t="s">
        <v>1837</v>
      </c>
      <c r="AF1366" s="686" t="s">
        <v>1845</v>
      </c>
      <c r="AG1366" s="489" t="s">
        <v>1917</v>
      </c>
    </row>
    <row r="1367" spans="1:33" s="292" customFormat="1" ht="25.5" hidden="1" customHeight="1" thickBot="1">
      <c r="A1367" s="290"/>
      <c r="B1367" s="638"/>
      <c r="C1367" s="303"/>
      <c r="D1367" s="303"/>
      <c r="E1367" s="290" t="s">
        <v>2472</v>
      </c>
      <c r="F1367" s="302" t="s">
        <v>1951</v>
      </c>
      <c r="G1367" s="497"/>
      <c r="H1367" s="259" t="s">
        <v>6353</v>
      </c>
      <c r="I1367" s="259" t="s">
        <v>3648</v>
      </c>
      <c r="J1367" s="343" t="s">
        <v>3649</v>
      </c>
      <c r="K1367" s="306" t="s">
        <v>277</v>
      </c>
      <c r="L1367" s="306"/>
      <c r="M1367" s="296"/>
      <c r="N1367" s="296"/>
      <c r="O1367" s="681"/>
      <c r="P1367" s="612">
        <v>330</v>
      </c>
      <c r="Q1367" s="612">
        <f t="shared" si="442"/>
        <v>0</v>
      </c>
      <c r="R1367" s="387">
        <v>0</v>
      </c>
      <c r="S1367" s="616">
        <f t="shared" si="443"/>
        <v>0</v>
      </c>
      <c r="T1367" s="616">
        <f t="shared" si="449"/>
        <v>0</v>
      </c>
      <c r="U1367" s="389" t="e">
        <f t="shared" si="444"/>
        <v>#DIV/0!</v>
      </c>
      <c r="V1367" s="299"/>
      <c r="W1367" s="299"/>
      <c r="X1367" s="299"/>
      <c r="Y1367" s="299"/>
      <c r="Z1367" s="299"/>
      <c r="AA1367" s="299"/>
      <c r="AB1367" s="385">
        <v>2E-3</v>
      </c>
      <c r="AC1367" s="385">
        <f t="shared" si="428"/>
        <v>0</v>
      </c>
      <c r="AD1367" s="499" t="str">
        <f>AD810</f>
        <v>水, ＢＧ, スクワラン, グリセリン, ヤシ油, ステアリン酸グリセリル, 加水分解カイメン, セテアリルアルコール, リン酸アスコルビルＭｇ, プラセンタエキス, ヒト脂肪細胞順化培養液, フラーレン, ヘマトコッカスプルビアリス油, コメ胚芽油, アルブチン, グリチルリチン酸２Ｋ, アセチルヘキサペプチド－８, ツボクサエキス, オウゴン根エキス, イタドリ根エキス, カンゾウ根エキス, チャ葉エキス, ローズマリー葉エキス, カミツレ花エキス, ポリクオタニウム－５１, コーン油, パルミチン酸レチノール, 水溶性プロテオグリカン, コレステロール, フィトスフィンゴシン, 水添レシチン, セラミド　NP, セラミド　ＡＰ, セラミド　ＥＯＰ, 酸化銀, ラウロイルラクチレートＮａ, セチルリン酸Ｋ, ミネラル塩, ジメチコン, キサンタンガム, （アクリレーツ／アクリル酸アルキル（Ｃ１０－３０））クロスポリマー, ＢＨＴ, カルボマー, ペンテト酸5Na, フィチン酸, ＰＶＰ, カプリル酸グリセリル, エチルヘキシルグリセリン, ＥＤＴＡ－２Ｎａ, 水酸化Ｎａ, トコフェロール</v>
      </c>
      <c r="AE1367" s="506" t="s">
        <v>1899</v>
      </c>
      <c r="AF1367" s="686" t="s">
        <v>1845</v>
      </c>
      <c r="AG1367" s="489" t="s">
        <v>1917</v>
      </c>
    </row>
    <row r="1368" spans="1:33" s="292" customFormat="1" ht="25.5" hidden="1" customHeight="1" thickBot="1">
      <c r="A1368" s="290"/>
      <c r="B1368" s="638"/>
      <c r="C1368" s="303"/>
      <c r="D1368" s="303"/>
      <c r="E1368" s="290" t="s">
        <v>2472</v>
      </c>
      <c r="F1368" s="302" t="s">
        <v>1952</v>
      </c>
      <c r="G1368" s="497"/>
      <c r="H1368" s="259" t="s">
        <v>6354</v>
      </c>
      <c r="I1368" s="259" t="s">
        <v>1913</v>
      </c>
      <c r="J1368" s="343" t="s">
        <v>1914</v>
      </c>
      <c r="K1368" s="306" t="s">
        <v>1915</v>
      </c>
      <c r="L1368" s="306"/>
      <c r="M1368" s="296"/>
      <c r="N1368" s="296"/>
      <c r="O1368" s="681"/>
      <c r="P1368" s="782">
        <v>212</v>
      </c>
      <c r="Q1368" s="612">
        <f t="shared" si="442"/>
        <v>0</v>
      </c>
      <c r="R1368" s="387">
        <v>0</v>
      </c>
      <c r="S1368" s="616">
        <f t="shared" si="443"/>
        <v>0</v>
      </c>
      <c r="T1368" s="616">
        <f t="shared" si="449"/>
        <v>0</v>
      </c>
      <c r="U1368" s="389" t="e">
        <f t="shared" si="444"/>
        <v>#DIV/0!</v>
      </c>
      <c r="V1368" s="299"/>
      <c r="W1368" s="299"/>
      <c r="X1368" s="299"/>
      <c r="Y1368" s="299"/>
      <c r="Z1368" s="299"/>
      <c r="AA1368" s="299"/>
      <c r="AB1368" s="385">
        <v>3.0000000000000001E-3</v>
      </c>
      <c r="AC1368" s="385">
        <f t="shared" si="428"/>
        <v>0</v>
      </c>
      <c r="AD1368" s="499" t="str">
        <f>AD811</f>
        <v>水, ＤＰＧ, グリセリン, １，２－ヘキサンジオール, グリコシルトレハロース, ヒト脂肪細胞順化培養液, コショウソウ芽エキス, サッカロミセス／ムレスズメ根発酵エキス, ビサボロール, レシチン, ザクロ果実エキス, マグワ根皮エキス, キハダ樹皮エキス, ハナスゲ根エキス, プエラリアミリフィカ根エキス, ヒアルロン酸Ｎａ, 加水分解コラーゲン, 加水分解卵殻膜, グルコサミンＨＣｌ, グルタミン酸, アルギニン, メチオニン, シスチン, ロイシン, チロシン, アスパラギン酸, グリシン, セリン, アラニン, バリン, フェニルアラニン, プロリン, リシン, グルタミン, アスパラギン, イソロイシン, トリプトファン, トレオニン, ヒスチジン, 白金, トルマリン, 火山岩, 塩化Ｃａ, 酢酸Ｃａ, 塩化Ｍｇ, 塩化Ｎａ, 塩化Ｋ, 塩化亜鉛, リンゴ酸, クレアチン, ベタイン, 加水分解水添デンプン, ＰＥＧ－６０水添ヒマシ油, コハク酸ジエトキシエチル, カルボマー, キサンタンガム, 水添ポリイソブテン, 水酸化Ｋ, ペンテト酸５Ｎａ, ペンチレングリコール, ＢＧ, フェノキシエタノール, オニサルビア油, ダマスクバラ花油, ニオイテンジクアオイ油, パルマローザ油</v>
      </c>
      <c r="AE1368" s="506" t="s">
        <v>1916</v>
      </c>
      <c r="AF1368" s="686" t="s">
        <v>1845</v>
      </c>
      <c r="AG1368" s="489" t="s">
        <v>1917</v>
      </c>
    </row>
    <row r="1369" spans="1:33" s="292" customFormat="1" ht="20.100000000000001" hidden="1" customHeight="1" thickBot="1">
      <c r="A1369" s="296"/>
      <c r="B1369" s="631"/>
      <c r="C1369" s="303"/>
      <c r="D1369" s="303"/>
      <c r="E1369" s="290" t="s">
        <v>2476</v>
      </c>
      <c r="F1369" s="302" t="s">
        <v>2477</v>
      </c>
      <c r="G1369" s="497"/>
      <c r="H1369" s="259" t="s">
        <v>4322</v>
      </c>
      <c r="I1369" s="259" t="s">
        <v>1956</v>
      </c>
      <c r="J1369" s="561" t="s">
        <v>2478</v>
      </c>
      <c r="K1369" s="306" t="s">
        <v>1959</v>
      </c>
      <c r="L1369" s="306"/>
      <c r="M1369" s="296"/>
      <c r="N1369" s="296"/>
      <c r="O1369" s="386"/>
      <c r="P1369" s="782">
        <f>P812</f>
        <v>2563</v>
      </c>
      <c r="Q1369" s="612">
        <f t="shared" ref="Q1369:Q1375" si="450">O1369*P1369</f>
        <v>0</v>
      </c>
      <c r="R1369" s="387">
        <v>0</v>
      </c>
      <c r="S1369" s="616">
        <f>O1369*R1369</f>
        <v>0</v>
      </c>
      <c r="T1369" s="616">
        <f t="shared" si="449"/>
        <v>0</v>
      </c>
      <c r="U1369" s="389" t="e">
        <f>T1369/Q1369</f>
        <v>#DIV/0!</v>
      </c>
      <c r="V1369" s="299">
        <v>8.9999999999999993E-3</v>
      </c>
      <c r="W1369" s="299">
        <v>7.2</v>
      </c>
      <c r="X1369" s="299">
        <v>5</v>
      </c>
      <c r="Y1369" s="299">
        <f>V1369*X1369</f>
        <v>4.4999999999999998E-2</v>
      </c>
      <c r="Z1369" s="299">
        <f>W1369*X1369</f>
        <v>36</v>
      </c>
      <c r="AA1369" s="299"/>
      <c r="AB1369" s="296">
        <v>1.4</v>
      </c>
      <c r="AC1369" s="385">
        <f>ROUND(O1369*AB1369,3)</f>
        <v>0</v>
      </c>
      <c r="AD1369" s="499" t="s">
        <v>5828</v>
      </c>
      <c r="AE1369" s="489" t="s">
        <v>1960</v>
      </c>
      <c r="AF1369" s="686" t="s">
        <v>1961</v>
      </c>
      <c r="AG1369" s="506" t="s">
        <v>1962</v>
      </c>
    </row>
    <row r="1370" spans="1:33" s="292" customFormat="1" ht="27" hidden="1" customHeight="1" thickBot="1">
      <c r="A1370" s="296"/>
      <c r="B1370" s="631"/>
      <c r="C1370" s="303" t="s">
        <v>3860</v>
      </c>
      <c r="D1370" s="303"/>
      <c r="E1370" s="290" t="s">
        <v>2479</v>
      </c>
      <c r="F1370" s="302"/>
      <c r="G1370" s="497"/>
      <c r="H1370" s="259" t="s">
        <v>6355</v>
      </c>
      <c r="I1370" s="259"/>
      <c r="J1370" s="561"/>
      <c r="K1370" s="306" t="s">
        <v>539</v>
      </c>
      <c r="L1370" s="306"/>
      <c r="M1370" s="296"/>
      <c r="N1370" s="296"/>
      <c r="O1370" s="386"/>
      <c r="P1370" s="782">
        <v>3000</v>
      </c>
      <c r="Q1370" s="612">
        <f t="shared" si="450"/>
        <v>0</v>
      </c>
      <c r="R1370" s="387">
        <v>0</v>
      </c>
      <c r="S1370" s="616">
        <f>O1370*R1370</f>
        <v>0</v>
      </c>
      <c r="T1370" s="616">
        <f t="shared" si="449"/>
        <v>0</v>
      </c>
      <c r="U1370" s="389" t="e">
        <f>T1370/Q1370</f>
        <v>#DIV/0!</v>
      </c>
      <c r="V1370" s="299"/>
      <c r="W1370" s="299"/>
      <c r="X1370" s="299"/>
      <c r="Y1370" s="299"/>
      <c r="Z1370" s="299"/>
      <c r="AA1370" s="299"/>
      <c r="AB1370" s="296">
        <v>0.36599999999999999</v>
      </c>
      <c r="AC1370" s="385">
        <f t="shared" si="428"/>
        <v>0</v>
      </c>
      <c r="AD1370" s="499" t="str">
        <f>AD814</f>
        <v>Aqua, Glycerin, Propanediol, Sodium Lauroyl Hydroxyethyl Beta-Alaninate, Cocamidopropyl Betaine, Propylene Glycol Laurate, Sodium Methyl Cocoyl Taurate, Pentylene Glycol, PEG-7 Glyceryl Cocoate, Sodium Lauroyl Aspartate, Decyl Glucoside, Butylene Glycol, Silica, Volcanic Rock Extract, Hematin, Kjellmaniella Crassifolia Extract, Panthenol, Caprooyl Tetrapeptide-3, Polyquaternium-10, Nasturtium Officinale Leaf/Stem Extract, Rosa Damascena Flower Oil, Cetearamidoethyl Diethonium Hydrolyzed Rice Protein, Swertia Japonica Extract, Panax Ginseng Root Extract, Houttuynia Cordata Extract, Dipotassium Glycyrrhizate, Arctium Lappa Root Extract, Hydrolyzed Conchiolin Protein, Anthemis Nobilis Flower Extract, Arnica Montana Flower Extract, Hedera Helix (Ivy) Leaf/Stem Extract, Lamium Album Flower/Leaf/Stem Extract, Pinus Sylvestris Cone Extract, Rosmarinus Officinalis (Rosemary) Leaf Extract, Simmondsia Chinensis (Jojoba) Seed Oil, Allium Sativum (Garlic) Bulb Extract, Olea Europaea (Olive) Fruit Oil, Sodium PCA, Dextran, Guar Hydroxypropyltrimonium Chloride, Caprylhydroxamic Acid, Sodium Caproyl Prolinate, Citric Acid, Alcohol</v>
      </c>
      <c r="AE1370" s="489"/>
      <c r="AF1370" s="686"/>
      <c r="AG1370" s="506"/>
    </row>
    <row r="1371" spans="1:33" s="292" customFormat="1" ht="20.100000000000001" hidden="1" customHeight="1" thickBot="1">
      <c r="A1371" s="290"/>
      <c r="B1371" s="638"/>
      <c r="C1371" s="303" t="s">
        <v>3862</v>
      </c>
      <c r="D1371" s="303"/>
      <c r="E1371" s="290" t="s">
        <v>2479</v>
      </c>
      <c r="F1371" s="302" t="s">
        <v>2480</v>
      </c>
      <c r="G1371" s="497"/>
      <c r="H1371" s="259" t="s">
        <v>6356</v>
      </c>
      <c r="I1371" s="259" t="s">
        <v>1969</v>
      </c>
      <c r="J1371" s="497" t="s">
        <v>2481</v>
      </c>
      <c r="K1371" s="306" t="s">
        <v>1971</v>
      </c>
      <c r="L1371" s="306"/>
      <c r="M1371" s="296">
        <v>105</v>
      </c>
      <c r="N1371" s="296">
        <v>105</v>
      </c>
      <c r="O1371" s="386"/>
      <c r="P1371" s="782">
        <f>P815</f>
        <v>4000</v>
      </c>
      <c r="Q1371" s="612">
        <f t="shared" si="450"/>
        <v>0</v>
      </c>
      <c r="R1371" s="387">
        <v>0</v>
      </c>
      <c r="S1371" s="616">
        <f>O1371*R1371</f>
        <v>0</v>
      </c>
      <c r="T1371" s="616">
        <f t="shared" si="449"/>
        <v>0</v>
      </c>
      <c r="U1371" s="389" t="e">
        <f>T1371/Q1371</f>
        <v>#DIV/0!</v>
      </c>
      <c r="V1371" s="299"/>
      <c r="W1371" s="299"/>
      <c r="X1371" s="299"/>
      <c r="Y1371" s="299"/>
      <c r="Z1371" s="299"/>
      <c r="AA1371" s="299"/>
      <c r="AB1371" s="296">
        <v>0.28399999999999997</v>
      </c>
      <c r="AC1371" s="385">
        <f t="shared" si="428"/>
        <v>0</v>
      </c>
      <c r="AD1371" s="499" t="str">
        <f>AD816</f>
        <v>Aqua, Myristyl Alcohol, Propanediol, Dimethyl
Stearamine, BehenylAlcohol, DiisobutylAdipate, Squalane,Silica,
Volcanic Rock Extract , Butyrospermum Parkii (Shea) Butter,
CentellaAsiatica Extract , KjellmaniellaCrassifolia Extract, Sodium
Hyaluronate, Sodium Acetylated Hyaluronate, Sodium
Hyaluronate Crosspolymer-2, Hydrolyzed Sodium Hyaluronate,
Ceramide EOP, Ceramide NG, Ceramide NP, Ceramide AS ,
Ceramide AP, Glucosyl Ceramide, Alpha-Glucan, Panthenol ,
SimmondsiaChinensis (Jojoba) Seed Oil, OleaEuropaea (Olive)
Fruit Oil, Macadamia Integrifolia Seed Oil, Hydrolyzed Keratin,
Rosa Canina Fruit Oil,ScutellariaBaicalensis Root Extract,
Polygonum CuspidatumRoot Extract, Panax Ginseng
Root Extract,GlycyrrhizaGlabra (Licorice) Root Extract , Camellia
Sinensis Leaf Extract,Rosmarinus Officinalis(Rosemary) Leaf
Extract, Chamomilla Recutita (Matricaria) Flower Extract,
Nasturtium Officinale Leaf/Stem Extract ,Nicotinamide
Mononucleotide, Caprooyl Tetrapeptide-3, Glycine Soja
(Soybean)Sterols , Hydrogenated Lecithin, Butylene Glycol,
Rosmarinus Officinalis (Rosemary) Leaf Oil, Rosa Damascena
Flower Oil, PEG-20 Sorbitan Cocoate, Myristic Acid, Dextran,
Glycerin, Lactic Acid, Arginine, Pentylene Glycol , Hexyldecanol,
Alcohol, Phenoxyethanol</v>
      </c>
      <c r="AE1371" s="506" t="s">
        <v>1972</v>
      </c>
      <c r="AF1371" s="506" t="s">
        <v>1973</v>
      </c>
      <c r="AG1371" s="506" t="s">
        <v>1974</v>
      </c>
    </row>
    <row r="1372" spans="1:33" s="292" customFormat="1" ht="20.100000000000001" hidden="1" customHeight="1" thickBot="1">
      <c r="A1372" s="290"/>
      <c r="B1372" s="638"/>
      <c r="C1372" s="303" t="s">
        <v>3861</v>
      </c>
      <c r="D1372" s="303"/>
      <c r="E1372" s="290" t="s">
        <v>2479</v>
      </c>
      <c r="F1372" s="692" t="s">
        <v>4139</v>
      </c>
      <c r="G1372" s="497"/>
      <c r="H1372" s="259" t="s">
        <v>6357</v>
      </c>
      <c r="I1372" s="677" t="s">
        <v>4042</v>
      </c>
      <c r="J1372" s="677" t="s">
        <v>4043</v>
      </c>
      <c r="K1372" s="306" t="s">
        <v>1603</v>
      </c>
      <c r="L1372" s="306"/>
      <c r="M1372" s="296"/>
      <c r="N1372" s="296"/>
      <c r="O1372" s="386"/>
      <c r="P1372" s="782">
        <v>500</v>
      </c>
      <c r="Q1372" s="612">
        <f t="shared" si="450"/>
        <v>0</v>
      </c>
      <c r="R1372" s="387">
        <v>0</v>
      </c>
      <c r="S1372" s="616"/>
      <c r="T1372" s="616">
        <f t="shared" si="449"/>
        <v>0</v>
      </c>
      <c r="U1372" s="389"/>
      <c r="V1372" s="299"/>
      <c r="W1372" s="299"/>
      <c r="X1372" s="299"/>
      <c r="Y1372" s="299"/>
      <c r="Z1372" s="299"/>
      <c r="AA1372" s="299"/>
      <c r="AB1372" s="296">
        <v>5.8999999999999997E-2</v>
      </c>
      <c r="AC1372" s="385">
        <f t="shared" si="428"/>
        <v>0</v>
      </c>
      <c r="AD1372" s="499" t="str">
        <f>AD817</f>
        <v>Aqua,Butylene Glycol, Polyacrylamide, Simmondsia Chinensis (Jojoba) Seed Oil, Caprylic/Capric Triglyceride, Silica, Soluble Proteoglycan, Rosa Multiflora Fruit Extract, Paeonia Albiflora Root Extract, Sanguisorba Officinalis Root Extract, Angelica Acutiloba Root Extract, Aloe Ferox Leaf Extract, Sophora Angustifolia Root Extract, Morus Alba Root Extract, Morus Alba Root Extract, Panax Ginseng Root Extract, Arnica Montana Flower Extract, Artemisia Princeps Extract, Glucosyl Hesperidin, Symphytum Officinale Leaf Extract, Humus Extract, Anthemis Nobilis Flower Oil, Rosmarinus Officinalis (Rosemary) Leaf Oil, Eucalyptus Globulus Leaf Oil, Melaleuca Alternifolia (Tea Tree) Leaf Oil, Lavandula Angustifolia (Lavender) Oil, Menthol, Volcanic Rock Extract, Sodium Silicate, C13-14 Isoalkane, PEG-20 Sorbitan Cocoate, Laureth-7, Sodium Citrate, Sodium Caproyl Prolinate, Pentylene Glycol, Alcohol, Phenoxyethanol</v>
      </c>
      <c r="AE1372" s="489" t="s">
        <v>4136</v>
      </c>
      <c r="AF1372" s="489" t="s">
        <v>4137</v>
      </c>
      <c r="AG1372" s="489" t="s">
        <v>4138</v>
      </c>
    </row>
    <row r="1373" spans="1:33" s="292" customFormat="1" ht="20.100000000000001" hidden="1" customHeight="1" thickBot="1">
      <c r="A1373" s="290"/>
      <c r="B1373" s="638"/>
      <c r="C1373" s="224">
        <v>4582593960146</v>
      </c>
      <c r="D1373" s="303"/>
      <c r="E1373" s="290" t="s">
        <v>2479</v>
      </c>
      <c r="F1373" s="302" t="s">
        <v>4611</v>
      </c>
      <c r="G1373" s="497"/>
      <c r="H1373" s="259" t="s">
        <v>4701</v>
      </c>
      <c r="I1373" s="259" t="s">
        <v>4569</v>
      </c>
      <c r="J1373" s="343" t="s">
        <v>3835</v>
      </c>
      <c r="K1373" s="306" t="s">
        <v>3302</v>
      </c>
      <c r="L1373" s="306"/>
      <c r="M1373" s="296"/>
      <c r="N1373" s="296"/>
      <c r="O1373" s="386"/>
      <c r="P1373" s="782">
        <f t="shared" ref="P1373:P1387" si="451">P818</f>
        <v>4000</v>
      </c>
      <c r="Q1373" s="612">
        <f t="shared" si="450"/>
        <v>0</v>
      </c>
      <c r="R1373" s="387">
        <v>0</v>
      </c>
      <c r="S1373" s="616">
        <f>O1373*R1373</f>
        <v>0</v>
      </c>
      <c r="T1373" s="616">
        <f t="shared" si="449"/>
        <v>0</v>
      </c>
      <c r="U1373" s="389" t="e">
        <f>T1373/Q1373</f>
        <v>#DIV/0!</v>
      </c>
      <c r="V1373" s="299"/>
      <c r="W1373" s="299"/>
      <c r="X1373" s="299"/>
      <c r="Y1373" s="299"/>
      <c r="Z1373" s="299"/>
      <c r="AA1373" s="299"/>
      <c r="AB1373" s="296">
        <v>0.112</v>
      </c>
      <c r="AC1373" s="385">
        <f t="shared" si="428"/>
        <v>0</v>
      </c>
      <c r="AD1373" s="499" t="s">
        <v>6358</v>
      </c>
      <c r="AE1373" s="506" t="s">
        <v>4609</v>
      </c>
      <c r="AF1373" s="506" t="s">
        <v>1967</v>
      </c>
      <c r="AG1373" s="506" t="s">
        <v>3402</v>
      </c>
    </row>
    <row r="1374" spans="1:33" s="292" customFormat="1" ht="20.100000000000001" hidden="1" customHeight="1" thickBot="1">
      <c r="A1374" s="290"/>
      <c r="B1374" s="638"/>
      <c r="C1374" s="224">
        <f>C819</f>
        <v>4582593960184</v>
      </c>
      <c r="D1374" s="303"/>
      <c r="E1374" s="290" t="s">
        <v>2479</v>
      </c>
      <c r="F1374" s="302" t="s">
        <v>4612</v>
      </c>
      <c r="G1374" s="497"/>
      <c r="H1374" s="259" t="s">
        <v>6359</v>
      </c>
      <c r="I1374" s="259" t="s">
        <v>5834</v>
      </c>
      <c r="J1374" s="343" t="s">
        <v>4422</v>
      </c>
      <c r="K1374" s="306" t="s">
        <v>269</v>
      </c>
      <c r="L1374" s="306"/>
      <c r="M1374" s="296"/>
      <c r="N1374" s="296"/>
      <c r="O1374" s="386">
        <v>4</v>
      </c>
      <c r="P1374" s="782">
        <f t="shared" si="451"/>
        <v>3000</v>
      </c>
      <c r="Q1374" s="612">
        <f t="shared" si="450"/>
        <v>12000</v>
      </c>
      <c r="R1374" s="387">
        <v>0</v>
      </c>
      <c r="S1374" s="616">
        <f>O1374*R1374</f>
        <v>0</v>
      </c>
      <c r="T1374" s="616">
        <f t="shared" si="449"/>
        <v>12000</v>
      </c>
      <c r="U1374" s="389">
        <f>T1374/Q1374</f>
        <v>1</v>
      </c>
      <c r="V1374" s="299"/>
      <c r="W1374" s="299"/>
      <c r="X1374" s="299"/>
      <c r="Y1374" s="299"/>
      <c r="Z1374" s="299"/>
      <c r="AA1374" s="299"/>
      <c r="AB1374" s="385">
        <f>AB819</f>
        <v>0.23599999999999999</v>
      </c>
      <c r="AC1374" s="385">
        <f t="shared" si="428"/>
        <v>0.94399999999999995</v>
      </c>
      <c r="AD1374" s="499" t="str">
        <f>AD819</f>
        <v>Aqua,Rosa Damascena Flower Water, Butylene Glycol,Glycerin,Pentylene Glycol,Methyl Gluceth-20,Sorbitol, Nicotinamide Mononucleotide, Volcanic Rock, Human Adipocyte Conditioned Media Extract, Rosa Damascena Callus Culture Extract,Rosa Damascena Flower Extract,Sodium Pca,Sodium Hyaluronate,Cucumis Melo (Melon) Phytoplacenta Extract,Ceramide NG,Squalane,Fullerenes,Soluble Proteoglycan,Hydrogenated Lecithin,Ascorbyl Tetraisopalmitate,Tocopherol,Panthenol,Retinyl Palmitate,Arachis Hypogaea(Peanut) Oil,Hydrolyzed Collagen, Peg/Ppg/Polybutylen Glycol-8/5/3 Glycerin, Olea Europaea (Olive) Fruit Oil, Polysorbate 60, 1,2-Hexanediol, Caprylyl Glycol, Tropolone, Xanthan Gum, Dipropylene Glycol, PPG-4-Ceteth-20, Disodium EDTA, Citric Acid, Sodium Citrate, Phenoxyethanol</v>
      </c>
      <c r="AE1374" s="506" t="s">
        <v>4610</v>
      </c>
      <c r="AF1374" s="506" t="s">
        <v>1967</v>
      </c>
      <c r="AG1374" s="506" t="s">
        <v>3403</v>
      </c>
    </row>
    <row r="1375" spans="1:33" s="292" customFormat="1" ht="20.100000000000001" hidden="1" customHeight="1" thickBot="1">
      <c r="A1375" s="290"/>
      <c r="B1375" s="638"/>
      <c r="C1375" s="224">
        <v>4582593960139</v>
      </c>
      <c r="D1375" s="303"/>
      <c r="E1375" s="290" t="s">
        <v>2479</v>
      </c>
      <c r="F1375" s="302"/>
      <c r="G1375" s="497"/>
      <c r="H1375" s="259" t="s">
        <v>4702</v>
      </c>
      <c r="I1375" s="259" t="s">
        <v>3301</v>
      </c>
      <c r="J1375" s="343" t="s">
        <v>3291</v>
      </c>
      <c r="K1375" s="306" t="s">
        <v>277</v>
      </c>
      <c r="L1375" s="306"/>
      <c r="M1375" s="296"/>
      <c r="N1375" s="296"/>
      <c r="O1375" s="386"/>
      <c r="P1375" s="782">
        <f t="shared" si="451"/>
        <v>4000</v>
      </c>
      <c r="Q1375" s="612">
        <f t="shared" si="450"/>
        <v>0</v>
      </c>
      <c r="R1375" s="387">
        <v>0</v>
      </c>
      <c r="S1375" s="616">
        <f>O1375*R1375</f>
        <v>0</v>
      </c>
      <c r="T1375" s="616">
        <f t="shared" si="449"/>
        <v>0</v>
      </c>
      <c r="U1375" s="389" t="e">
        <f>T1375/Q1375</f>
        <v>#DIV/0!</v>
      </c>
      <c r="V1375" s="299"/>
      <c r="W1375" s="299"/>
      <c r="X1375" s="299"/>
      <c r="Y1375" s="299"/>
      <c r="Z1375" s="299"/>
      <c r="AA1375" s="299"/>
      <c r="AB1375" s="296">
        <v>0.10299999999999999</v>
      </c>
      <c r="AC1375" s="385">
        <f t="shared" si="428"/>
        <v>0</v>
      </c>
      <c r="AD1375" s="499" t="s">
        <v>6360</v>
      </c>
      <c r="AE1375" s="506"/>
      <c r="AF1375" s="506" t="s">
        <v>1967</v>
      </c>
      <c r="AG1375" s="506" t="s">
        <v>3403</v>
      </c>
    </row>
    <row r="1376" spans="1:33" s="292" customFormat="1" ht="24.95" hidden="1" customHeight="1" thickBot="1">
      <c r="A1376" s="290"/>
      <c r="B1376" s="638"/>
      <c r="C1376" s="224">
        <v>4573499130412</v>
      </c>
      <c r="D1376" s="305"/>
      <c r="E1376" s="290" t="s">
        <v>3290</v>
      </c>
      <c r="F1376" s="302" t="s">
        <v>3651</v>
      </c>
      <c r="G1376" s="497"/>
      <c r="H1376" s="259" t="s">
        <v>6361</v>
      </c>
      <c r="I1376" s="259" t="s">
        <v>3303</v>
      </c>
      <c r="J1376" s="343" t="s">
        <v>3333</v>
      </c>
      <c r="K1376" s="306" t="s">
        <v>1057</v>
      </c>
      <c r="L1376" s="306"/>
      <c r="M1376" s="296"/>
      <c r="N1376" s="296"/>
      <c r="O1376" s="386"/>
      <c r="P1376" s="782">
        <f t="shared" si="451"/>
        <v>380</v>
      </c>
      <c r="Q1376" s="612">
        <f t="shared" ref="Q1376:Q1388" si="452">O1376*P1376</f>
        <v>0</v>
      </c>
      <c r="R1376" s="387">
        <v>0</v>
      </c>
      <c r="S1376" s="616">
        <f t="shared" ref="S1376:S1388" si="453">O1376*R1376</f>
        <v>0</v>
      </c>
      <c r="T1376" s="616">
        <f t="shared" si="449"/>
        <v>0</v>
      </c>
      <c r="U1376" s="389" t="e">
        <f t="shared" ref="U1376:U1388" si="454">T1376/Q1376</f>
        <v>#DIV/0!</v>
      </c>
      <c r="V1376" s="299"/>
      <c r="W1376" s="299"/>
      <c r="X1376" s="299"/>
      <c r="Y1376" s="299"/>
      <c r="Z1376" s="299"/>
      <c r="AA1376" s="299"/>
      <c r="AB1376" s="385">
        <v>0.40500000000000003</v>
      </c>
      <c r="AC1376" s="385">
        <f t="shared" si="428"/>
        <v>0</v>
      </c>
      <c r="AD1376" s="499" t="s">
        <v>4292</v>
      </c>
      <c r="AE1376" s="506" t="s">
        <v>3581</v>
      </c>
      <c r="AF1376" s="506" t="s">
        <v>3404</v>
      </c>
      <c r="AG1376" s="506" t="s">
        <v>1692</v>
      </c>
    </row>
    <row r="1377" spans="1:33" s="292" customFormat="1" ht="24.95" hidden="1" customHeight="1" thickBot="1">
      <c r="A1377" s="290"/>
      <c r="B1377" s="638"/>
      <c r="C1377" s="224">
        <v>4573499130498</v>
      </c>
      <c r="D1377" s="305"/>
      <c r="E1377" s="290" t="s">
        <v>3290</v>
      </c>
      <c r="F1377" s="302" t="s">
        <v>3652</v>
      </c>
      <c r="G1377" s="497"/>
      <c r="H1377" s="259" t="s">
        <v>6362</v>
      </c>
      <c r="I1377" s="259" t="s">
        <v>3304</v>
      </c>
      <c r="J1377" s="343" t="s">
        <v>3334</v>
      </c>
      <c r="K1377" s="306" t="s">
        <v>674</v>
      </c>
      <c r="L1377" s="306"/>
      <c r="M1377" s="296"/>
      <c r="N1377" s="296"/>
      <c r="O1377" s="386"/>
      <c r="P1377" s="782">
        <f t="shared" si="451"/>
        <v>380</v>
      </c>
      <c r="Q1377" s="612">
        <f t="shared" si="452"/>
        <v>0</v>
      </c>
      <c r="R1377" s="387">
        <v>0</v>
      </c>
      <c r="S1377" s="616">
        <f t="shared" si="453"/>
        <v>0</v>
      </c>
      <c r="T1377" s="616">
        <f t="shared" si="449"/>
        <v>0</v>
      </c>
      <c r="U1377" s="389" t="e">
        <f t="shared" si="454"/>
        <v>#DIV/0!</v>
      </c>
      <c r="V1377" s="299"/>
      <c r="W1377" s="299"/>
      <c r="X1377" s="299"/>
      <c r="Y1377" s="299"/>
      <c r="Z1377" s="299"/>
      <c r="AA1377" s="299"/>
      <c r="AB1377" s="385">
        <v>0.4</v>
      </c>
      <c r="AC1377" s="385">
        <f t="shared" si="428"/>
        <v>0</v>
      </c>
      <c r="AD1377" s="499" t="s">
        <v>4293</v>
      </c>
      <c r="AE1377" s="506" t="s">
        <v>3581</v>
      </c>
      <c r="AF1377" s="506" t="s">
        <v>3404</v>
      </c>
      <c r="AG1377" s="506" t="s">
        <v>1692</v>
      </c>
    </row>
    <row r="1378" spans="1:33" s="292" customFormat="1" ht="24.95" hidden="1" customHeight="1" thickBot="1">
      <c r="A1378" s="290"/>
      <c r="B1378" s="638"/>
      <c r="C1378" s="224">
        <v>4573499130672</v>
      </c>
      <c r="D1378" s="305"/>
      <c r="E1378" s="290" t="s">
        <v>3290</v>
      </c>
      <c r="F1378" s="302" t="s">
        <v>3653</v>
      </c>
      <c r="G1378" s="497"/>
      <c r="H1378" s="259" t="s">
        <v>6363</v>
      </c>
      <c r="I1378" s="259" t="s">
        <v>3305</v>
      </c>
      <c r="J1378" s="343" t="s">
        <v>3335</v>
      </c>
      <c r="K1378" s="306" t="s">
        <v>674</v>
      </c>
      <c r="L1378" s="306"/>
      <c r="M1378" s="296"/>
      <c r="N1378" s="296"/>
      <c r="O1378" s="386"/>
      <c r="P1378" s="782">
        <f t="shared" si="451"/>
        <v>380</v>
      </c>
      <c r="Q1378" s="612">
        <f t="shared" si="452"/>
        <v>0</v>
      </c>
      <c r="R1378" s="387">
        <v>0</v>
      </c>
      <c r="S1378" s="616">
        <f t="shared" si="453"/>
        <v>0</v>
      </c>
      <c r="T1378" s="616">
        <f t="shared" si="449"/>
        <v>0</v>
      </c>
      <c r="U1378" s="389" t="e">
        <f t="shared" si="454"/>
        <v>#DIV/0!</v>
      </c>
      <c r="V1378" s="299"/>
      <c r="W1378" s="299"/>
      <c r="X1378" s="299"/>
      <c r="Y1378" s="299"/>
      <c r="Z1378" s="299"/>
      <c r="AA1378" s="299"/>
      <c r="AB1378" s="385">
        <v>0.4</v>
      </c>
      <c r="AC1378" s="385">
        <f t="shared" si="428"/>
        <v>0</v>
      </c>
      <c r="AD1378" s="499" t="s">
        <v>5838</v>
      </c>
      <c r="AE1378" s="506" t="s">
        <v>3581</v>
      </c>
      <c r="AF1378" s="506" t="s">
        <v>3404</v>
      </c>
      <c r="AG1378" s="506" t="s">
        <v>1692</v>
      </c>
    </row>
    <row r="1379" spans="1:33" s="292" customFormat="1" ht="24.95" hidden="1" customHeight="1" thickBot="1">
      <c r="A1379" s="290"/>
      <c r="B1379" s="638"/>
      <c r="C1379" s="224">
        <v>4573499131358</v>
      </c>
      <c r="D1379" s="305"/>
      <c r="E1379" s="290" t="s">
        <v>3290</v>
      </c>
      <c r="F1379" s="302" t="s">
        <v>3654</v>
      </c>
      <c r="G1379" s="497"/>
      <c r="H1379" s="259" t="s">
        <v>6364</v>
      </c>
      <c r="I1379" s="259" t="s">
        <v>3306</v>
      </c>
      <c r="J1379" s="343" t="s">
        <v>3336</v>
      </c>
      <c r="K1379" s="306" t="s">
        <v>674</v>
      </c>
      <c r="L1379" s="306"/>
      <c r="M1379" s="296"/>
      <c r="N1379" s="296"/>
      <c r="O1379" s="386"/>
      <c r="P1379" s="782">
        <f t="shared" si="451"/>
        <v>380</v>
      </c>
      <c r="Q1379" s="612">
        <f t="shared" si="452"/>
        <v>0</v>
      </c>
      <c r="R1379" s="387">
        <v>0</v>
      </c>
      <c r="S1379" s="616">
        <f t="shared" si="453"/>
        <v>0</v>
      </c>
      <c r="T1379" s="616">
        <f t="shared" si="449"/>
        <v>0</v>
      </c>
      <c r="U1379" s="389" t="e">
        <f t="shared" si="454"/>
        <v>#DIV/0!</v>
      </c>
      <c r="V1379" s="299"/>
      <c r="W1379" s="299"/>
      <c r="X1379" s="299"/>
      <c r="Y1379" s="299"/>
      <c r="Z1379" s="299"/>
      <c r="AA1379" s="299"/>
      <c r="AB1379" s="385">
        <v>0.4</v>
      </c>
      <c r="AC1379" s="385">
        <f t="shared" si="428"/>
        <v>0</v>
      </c>
      <c r="AD1379" s="499" t="s">
        <v>5840</v>
      </c>
      <c r="AE1379" s="506" t="s">
        <v>3581</v>
      </c>
      <c r="AF1379" s="506" t="s">
        <v>3404</v>
      </c>
      <c r="AG1379" s="506" t="s">
        <v>1692</v>
      </c>
    </row>
    <row r="1380" spans="1:33" s="292" customFormat="1" ht="24.95" hidden="1" customHeight="1" thickBot="1">
      <c r="A1380" s="290"/>
      <c r="B1380" s="638"/>
      <c r="C1380" s="224">
        <v>4573499131549</v>
      </c>
      <c r="D1380" s="305"/>
      <c r="E1380" s="290" t="s">
        <v>3290</v>
      </c>
      <c r="F1380" s="302" t="s">
        <v>3655</v>
      </c>
      <c r="G1380" s="497"/>
      <c r="H1380" s="259" t="s">
        <v>6365</v>
      </c>
      <c r="I1380" s="259" t="s">
        <v>3307</v>
      </c>
      <c r="J1380" s="343" t="s">
        <v>3337</v>
      </c>
      <c r="K1380" s="306" t="s">
        <v>674</v>
      </c>
      <c r="L1380" s="306"/>
      <c r="M1380" s="296"/>
      <c r="N1380" s="296"/>
      <c r="O1380" s="386"/>
      <c r="P1380" s="782">
        <f t="shared" si="451"/>
        <v>570</v>
      </c>
      <c r="Q1380" s="612">
        <f t="shared" si="452"/>
        <v>0</v>
      </c>
      <c r="R1380" s="387">
        <v>0</v>
      </c>
      <c r="S1380" s="616">
        <f t="shared" si="453"/>
        <v>0</v>
      </c>
      <c r="T1380" s="616">
        <f t="shared" si="449"/>
        <v>0</v>
      </c>
      <c r="U1380" s="389" t="e">
        <f t="shared" si="454"/>
        <v>#DIV/0!</v>
      </c>
      <c r="V1380" s="299"/>
      <c r="W1380" s="299"/>
      <c r="X1380" s="299"/>
      <c r="Y1380" s="299"/>
      <c r="Z1380" s="299"/>
      <c r="AA1380" s="299"/>
      <c r="AB1380" s="385">
        <v>0.4</v>
      </c>
      <c r="AC1380" s="385">
        <f t="shared" si="428"/>
        <v>0</v>
      </c>
      <c r="AD1380" s="499" t="s">
        <v>4294</v>
      </c>
      <c r="AE1380" s="506" t="s">
        <v>3581</v>
      </c>
      <c r="AF1380" s="506" t="s">
        <v>3404</v>
      </c>
      <c r="AG1380" s="506" t="s">
        <v>1692</v>
      </c>
    </row>
    <row r="1381" spans="1:33" s="292" customFormat="1" ht="24.95" hidden="1" customHeight="1" thickBot="1">
      <c r="A1381" s="290"/>
      <c r="B1381" s="638"/>
      <c r="C1381" s="224">
        <v>4573499131488</v>
      </c>
      <c r="D1381" s="305"/>
      <c r="E1381" s="290" t="s">
        <v>3290</v>
      </c>
      <c r="F1381" s="302" t="s">
        <v>3656</v>
      </c>
      <c r="G1381" s="497"/>
      <c r="H1381" s="259" t="s">
        <v>6366</v>
      </c>
      <c r="I1381" s="259" t="s">
        <v>3308</v>
      </c>
      <c r="J1381" s="343" t="s">
        <v>3338</v>
      </c>
      <c r="K1381" s="306" t="s">
        <v>1570</v>
      </c>
      <c r="L1381" s="306"/>
      <c r="M1381" s="296"/>
      <c r="N1381" s="296"/>
      <c r="O1381" s="386"/>
      <c r="P1381" s="782">
        <f t="shared" si="451"/>
        <v>380</v>
      </c>
      <c r="Q1381" s="612">
        <f t="shared" si="452"/>
        <v>0</v>
      </c>
      <c r="R1381" s="387">
        <v>0</v>
      </c>
      <c r="S1381" s="616">
        <f t="shared" si="453"/>
        <v>0</v>
      </c>
      <c r="T1381" s="616">
        <f t="shared" si="449"/>
        <v>0</v>
      </c>
      <c r="U1381" s="389" t="e">
        <f t="shared" si="454"/>
        <v>#DIV/0!</v>
      </c>
      <c r="V1381" s="299"/>
      <c r="W1381" s="299"/>
      <c r="X1381" s="299"/>
      <c r="Y1381" s="299"/>
      <c r="Z1381" s="299"/>
      <c r="AA1381" s="299"/>
      <c r="AB1381" s="385">
        <v>8.5999999999999993E-2</v>
      </c>
      <c r="AC1381" s="385">
        <f t="shared" si="428"/>
        <v>0</v>
      </c>
      <c r="AD1381" s="499" t="s">
        <v>4295</v>
      </c>
      <c r="AE1381" s="506" t="s">
        <v>3582</v>
      </c>
      <c r="AF1381" s="506" t="s">
        <v>3404</v>
      </c>
      <c r="AG1381" s="506" t="s">
        <v>3405</v>
      </c>
    </row>
    <row r="1382" spans="1:33" s="292" customFormat="1" ht="24.95" hidden="1" customHeight="1" thickBot="1">
      <c r="A1382" s="290"/>
      <c r="B1382" s="638"/>
      <c r="C1382" s="224">
        <v>4573499131518</v>
      </c>
      <c r="D1382" s="305"/>
      <c r="E1382" s="290" t="s">
        <v>3290</v>
      </c>
      <c r="F1382" s="302" t="s">
        <v>3657</v>
      </c>
      <c r="G1382" s="497"/>
      <c r="H1382" s="259" t="s">
        <v>6367</v>
      </c>
      <c r="I1382" s="259" t="s">
        <v>3309</v>
      </c>
      <c r="J1382" s="343" t="s">
        <v>3339</v>
      </c>
      <c r="K1382" s="306" t="s">
        <v>1570</v>
      </c>
      <c r="L1382" s="306"/>
      <c r="M1382" s="296"/>
      <c r="N1382" s="296"/>
      <c r="O1382" s="386"/>
      <c r="P1382" s="782">
        <f t="shared" si="451"/>
        <v>380</v>
      </c>
      <c r="Q1382" s="612">
        <f t="shared" si="452"/>
        <v>0</v>
      </c>
      <c r="R1382" s="387">
        <v>0</v>
      </c>
      <c r="S1382" s="616">
        <f t="shared" si="453"/>
        <v>0</v>
      </c>
      <c r="T1382" s="616">
        <f t="shared" si="449"/>
        <v>0</v>
      </c>
      <c r="U1382" s="389" t="e">
        <f t="shared" si="454"/>
        <v>#DIV/0!</v>
      </c>
      <c r="V1382" s="299"/>
      <c r="W1382" s="299"/>
      <c r="X1382" s="299"/>
      <c r="Y1382" s="299"/>
      <c r="Z1382" s="299"/>
      <c r="AA1382" s="299"/>
      <c r="AB1382" s="385">
        <v>8.5999999999999993E-2</v>
      </c>
      <c r="AC1382" s="385">
        <f t="shared" si="428"/>
        <v>0</v>
      </c>
      <c r="AD1382" s="499" t="s">
        <v>4296</v>
      </c>
      <c r="AE1382" s="506" t="s">
        <v>3582</v>
      </c>
      <c r="AF1382" s="506" t="s">
        <v>3404</v>
      </c>
      <c r="AG1382" s="506" t="s">
        <v>3405</v>
      </c>
    </row>
    <row r="1383" spans="1:33" s="292" customFormat="1" ht="24.95" hidden="1" customHeight="1" thickBot="1">
      <c r="A1383" s="290"/>
      <c r="B1383" s="638"/>
      <c r="C1383" s="224">
        <v>4573499131723</v>
      </c>
      <c r="D1383" s="305"/>
      <c r="E1383" s="290" t="s">
        <v>3290</v>
      </c>
      <c r="F1383" s="302" t="s">
        <v>3658</v>
      </c>
      <c r="G1383" s="497"/>
      <c r="H1383" s="259" t="s">
        <v>6368</v>
      </c>
      <c r="I1383" s="259" t="s">
        <v>6369</v>
      </c>
      <c r="J1383" s="343" t="s">
        <v>6370</v>
      </c>
      <c r="K1383" s="306" t="s">
        <v>674</v>
      </c>
      <c r="L1383" s="306"/>
      <c r="M1383" s="296"/>
      <c r="N1383" s="296"/>
      <c r="O1383" s="386"/>
      <c r="P1383" s="782">
        <f t="shared" si="451"/>
        <v>380</v>
      </c>
      <c r="Q1383" s="612">
        <f t="shared" si="452"/>
        <v>0</v>
      </c>
      <c r="R1383" s="387">
        <v>0</v>
      </c>
      <c r="S1383" s="616">
        <f t="shared" si="453"/>
        <v>0</v>
      </c>
      <c r="T1383" s="616">
        <f t="shared" si="449"/>
        <v>0</v>
      </c>
      <c r="U1383" s="389" t="e">
        <f t="shared" si="454"/>
        <v>#DIV/0!</v>
      </c>
      <c r="V1383" s="299"/>
      <c r="W1383" s="299"/>
      <c r="X1383" s="299"/>
      <c r="Y1383" s="299"/>
      <c r="Z1383" s="299"/>
      <c r="AA1383" s="299"/>
      <c r="AB1383" s="385">
        <v>0.4</v>
      </c>
      <c r="AC1383" s="385">
        <f t="shared" si="428"/>
        <v>0</v>
      </c>
      <c r="AD1383" s="499" t="s">
        <v>4297</v>
      </c>
      <c r="AE1383" s="506" t="s">
        <v>3583</v>
      </c>
      <c r="AF1383" s="506" t="s">
        <v>3404</v>
      </c>
      <c r="AG1383" s="506" t="s">
        <v>3405</v>
      </c>
    </row>
    <row r="1384" spans="1:33" s="292" customFormat="1" ht="24.95" hidden="1" customHeight="1" thickBot="1">
      <c r="A1384" s="290"/>
      <c r="B1384" s="638"/>
      <c r="C1384" s="224">
        <v>4573499131365</v>
      </c>
      <c r="D1384" s="305"/>
      <c r="E1384" s="290" t="s">
        <v>3290</v>
      </c>
      <c r="F1384" s="302" t="s">
        <v>3659</v>
      </c>
      <c r="G1384" s="497"/>
      <c r="H1384" s="259" t="s">
        <v>6371</v>
      </c>
      <c r="I1384" s="259" t="s">
        <v>3310</v>
      </c>
      <c r="J1384" s="343" t="s">
        <v>3340</v>
      </c>
      <c r="K1384" s="306" t="s">
        <v>3316</v>
      </c>
      <c r="L1384" s="306"/>
      <c r="M1384" s="296"/>
      <c r="N1384" s="296"/>
      <c r="O1384" s="386"/>
      <c r="P1384" s="782">
        <f t="shared" si="451"/>
        <v>355</v>
      </c>
      <c r="Q1384" s="612">
        <f t="shared" si="452"/>
        <v>0</v>
      </c>
      <c r="R1384" s="387">
        <v>0</v>
      </c>
      <c r="S1384" s="616">
        <f t="shared" si="453"/>
        <v>0</v>
      </c>
      <c r="T1384" s="616">
        <f t="shared" si="449"/>
        <v>0</v>
      </c>
      <c r="U1384" s="389" t="e">
        <f t="shared" si="454"/>
        <v>#DIV/0!</v>
      </c>
      <c r="V1384" s="299"/>
      <c r="W1384" s="299"/>
      <c r="X1384" s="299"/>
      <c r="Y1384" s="299"/>
      <c r="Z1384" s="299"/>
      <c r="AA1384" s="299"/>
      <c r="AB1384" s="385">
        <v>0.29499999999999998</v>
      </c>
      <c r="AC1384" s="385">
        <f t="shared" si="428"/>
        <v>0</v>
      </c>
      <c r="AD1384" s="499" t="s">
        <v>4298</v>
      </c>
      <c r="AE1384" s="506" t="s">
        <v>3584</v>
      </c>
      <c r="AF1384" s="506" t="s">
        <v>3404</v>
      </c>
      <c r="AG1384" s="506" t="s">
        <v>3406</v>
      </c>
    </row>
    <row r="1385" spans="1:33" s="292" customFormat="1" ht="24.95" hidden="1" customHeight="1" thickBot="1">
      <c r="A1385" s="290"/>
      <c r="B1385" s="638"/>
      <c r="C1385" s="224">
        <v>4573499131761</v>
      </c>
      <c r="D1385" s="305"/>
      <c r="E1385" s="290" t="s">
        <v>3290</v>
      </c>
      <c r="F1385" s="302" t="s">
        <v>3660</v>
      </c>
      <c r="G1385" s="497"/>
      <c r="H1385" s="259" t="s">
        <v>6372</v>
      </c>
      <c r="I1385" s="259" t="s">
        <v>3311</v>
      </c>
      <c r="J1385" s="343" t="s">
        <v>3341</v>
      </c>
      <c r="K1385" s="306" t="s">
        <v>674</v>
      </c>
      <c r="L1385" s="306"/>
      <c r="M1385" s="296"/>
      <c r="N1385" s="296"/>
      <c r="O1385" s="386"/>
      <c r="P1385" s="782">
        <f t="shared" si="451"/>
        <v>295</v>
      </c>
      <c r="Q1385" s="612">
        <f t="shared" si="452"/>
        <v>0</v>
      </c>
      <c r="R1385" s="387">
        <v>0</v>
      </c>
      <c r="S1385" s="616">
        <f t="shared" si="453"/>
        <v>0</v>
      </c>
      <c r="T1385" s="616">
        <f t="shared" si="449"/>
        <v>0</v>
      </c>
      <c r="U1385" s="389" t="e">
        <f t="shared" si="454"/>
        <v>#DIV/0!</v>
      </c>
      <c r="V1385" s="299"/>
      <c r="W1385" s="299"/>
      <c r="X1385" s="299"/>
      <c r="Y1385" s="299"/>
      <c r="Z1385" s="299"/>
      <c r="AA1385" s="299"/>
      <c r="AB1385" s="385">
        <v>0.18</v>
      </c>
      <c r="AC1385" s="385">
        <f t="shared" si="428"/>
        <v>0</v>
      </c>
      <c r="AD1385" s="499" t="s">
        <v>4299</v>
      </c>
      <c r="AE1385" s="506" t="s">
        <v>3585</v>
      </c>
      <c r="AF1385" s="506" t="s">
        <v>3404</v>
      </c>
      <c r="AG1385" s="506" t="s">
        <v>3407</v>
      </c>
    </row>
    <row r="1386" spans="1:33" s="292" customFormat="1" ht="24.95" hidden="1" customHeight="1" thickBot="1">
      <c r="A1386" s="290"/>
      <c r="B1386" s="638"/>
      <c r="C1386" s="224">
        <v>4573499131839</v>
      </c>
      <c r="D1386" s="305"/>
      <c r="E1386" s="290" t="s">
        <v>3290</v>
      </c>
      <c r="F1386" s="302" t="s">
        <v>3661</v>
      </c>
      <c r="G1386" s="497"/>
      <c r="H1386" s="259" t="s">
        <v>6373</v>
      </c>
      <c r="I1386" s="259" t="s">
        <v>3312</v>
      </c>
      <c r="J1386" s="343" t="s">
        <v>3342</v>
      </c>
      <c r="K1386" s="306" t="s">
        <v>674</v>
      </c>
      <c r="L1386" s="306"/>
      <c r="M1386" s="296"/>
      <c r="N1386" s="296"/>
      <c r="O1386" s="386">
        <v>40</v>
      </c>
      <c r="P1386" s="782">
        <f t="shared" si="451"/>
        <v>295</v>
      </c>
      <c r="Q1386" s="612">
        <f t="shared" si="452"/>
        <v>11800</v>
      </c>
      <c r="R1386" s="387">
        <v>0</v>
      </c>
      <c r="S1386" s="616">
        <f t="shared" si="453"/>
        <v>0</v>
      </c>
      <c r="T1386" s="616">
        <f t="shared" si="449"/>
        <v>11800</v>
      </c>
      <c r="U1386" s="389">
        <f t="shared" si="454"/>
        <v>1</v>
      </c>
      <c r="V1386" s="299"/>
      <c r="W1386" s="299"/>
      <c r="X1386" s="299"/>
      <c r="Y1386" s="299"/>
      <c r="Z1386" s="299"/>
      <c r="AA1386" s="299"/>
      <c r="AB1386" s="385">
        <v>0.18</v>
      </c>
      <c r="AC1386" s="385">
        <f t="shared" si="428"/>
        <v>7.2</v>
      </c>
      <c r="AD1386" s="499" t="s">
        <v>5848</v>
      </c>
      <c r="AE1386" s="506" t="s">
        <v>3585</v>
      </c>
      <c r="AF1386" s="506" t="s">
        <v>3404</v>
      </c>
      <c r="AG1386" s="506" t="s">
        <v>3407</v>
      </c>
    </row>
    <row r="1387" spans="1:33" s="292" customFormat="1" ht="24.95" hidden="1" customHeight="1" thickBot="1">
      <c r="A1387" s="290"/>
      <c r="B1387" s="638"/>
      <c r="C1387" s="224">
        <v>4573499131907</v>
      </c>
      <c r="D1387" s="305"/>
      <c r="E1387" s="290" t="s">
        <v>3290</v>
      </c>
      <c r="F1387" s="302" t="s">
        <v>3662</v>
      </c>
      <c r="G1387" s="497"/>
      <c r="H1387" s="259" t="s">
        <v>6374</v>
      </c>
      <c r="I1387" s="259" t="s">
        <v>3313</v>
      </c>
      <c r="J1387" s="343" t="s">
        <v>3343</v>
      </c>
      <c r="K1387" s="306" t="s">
        <v>674</v>
      </c>
      <c r="L1387" s="306"/>
      <c r="M1387" s="296"/>
      <c r="N1387" s="296"/>
      <c r="O1387" s="386"/>
      <c r="P1387" s="782">
        <f t="shared" si="451"/>
        <v>355</v>
      </c>
      <c r="Q1387" s="612">
        <f t="shared" si="452"/>
        <v>0</v>
      </c>
      <c r="R1387" s="387">
        <v>0</v>
      </c>
      <c r="S1387" s="616">
        <f t="shared" si="453"/>
        <v>0</v>
      </c>
      <c r="T1387" s="616">
        <f t="shared" si="449"/>
        <v>0</v>
      </c>
      <c r="U1387" s="389" t="e">
        <f t="shared" si="454"/>
        <v>#DIV/0!</v>
      </c>
      <c r="V1387" s="299"/>
      <c r="W1387" s="299"/>
      <c r="X1387" s="299"/>
      <c r="Y1387" s="299"/>
      <c r="Z1387" s="299"/>
      <c r="AA1387" s="299"/>
      <c r="AB1387" s="385">
        <v>0.19</v>
      </c>
      <c r="AC1387" s="385">
        <f t="shared" si="428"/>
        <v>0</v>
      </c>
      <c r="AD1387" s="499" t="s">
        <v>4300</v>
      </c>
      <c r="AE1387" s="506" t="s">
        <v>3586</v>
      </c>
      <c r="AF1387" s="506" t="s">
        <v>3404</v>
      </c>
      <c r="AG1387" s="506" t="s">
        <v>3408</v>
      </c>
    </row>
    <row r="1388" spans="1:33" s="292" customFormat="1" ht="24.95" hidden="1" customHeight="1" thickBot="1">
      <c r="A1388" s="290"/>
      <c r="B1388" s="638"/>
      <c r="C1388" s="224">
        <f>C833</f>
        <v>4573499132133</v>
      </c>
      <c r="D1388" s="718"/>
      <c r="E1388" s="867" t="s">
        <v>3290</v>
      </c>
      <c r="F1388" s="302"/>
      <c r="G1388" s="497"/>
      <c r="H1388" s="259" t="str">
        <f>H833</f>
        <v>《EVLISS》Make.iN EXOSOME+ GLUTACHIONE 10Days FACE MASK</v>
      </c>
      <c r="I1388" s="677" t="s">
        <v>4176</v>
      </c>
      <c r="J1388" s="677" t="s">
        <v>4177</v>
      </c>
      <c r="K1388" s="306" t="s">
        <v>674</v>
      </c>
      <c r="L1388" s="306"/>
      <c r="M1388" s="296"/>
      <c r="N1388" s="296"/>
      <c r="O1388" s="386">
        <v>40</v>
      </c>
      <c r="P1388" s="782">
        <v>295</v>
      </c>
      <c r="Q1388" s="612">
        <f t="shared" si="452"/>
        <v>11800</v>
      </c>
      <c r="R1388" s="387">
        <v>0</v>
      </c>
      <c r="S1388" s="616">
        <f t="shared" si="453"/>
        <v>0</v>
      </c>
      <c r="T1388" s="616">
        <f t="shared" si="449"/>
        <v>11800</v>
      </c>
      <c r="U1388" s="389">
        <f t="shared" si="454"/>
        <v>1</v>
      </c>
      <c r="V1388" s="299"/>
      <c r="W1388" s="299"/>
      <c r="X1388" s="299"/>
      <c r="Y1388" s="299"/>
      <c r="Z1388" s="299"/>
      <c r="AA1388" s="299"/>
      <c r="AB1388" s="385">
        <f>AB833</f>
        <v>0.18</v>
      </c>
      <c r="AC1388" s="385">
        <f t="shared" si="428"/>
        <v>7.2</v>
      </c>
      <c r="AD1388" s="499" t="str">
        <f>AD833</f>
        <v>水 グリセリン イソペンチルジオール ソルビトール BG マンニトール 水溶性コラーゲン ヒト遺伝子組換オリゴペプチド-1 水添レシチン リン酸Ｎa カプリリルグリコール １,２－ヘキサンジオール ヒト遺伝子組換ポリペプチド－1１ ヒトサイタイ血幹細胞順化培養液 ヒト幹細胞順化培養液 トリ（カプリル酸／カプリン酸）グリセリル ポリソルベート８０ ヒアルロン酸アスコルビルプロピル 酢酸トコフェロール カプリロイルジペプチド－17 フィトステロールズ セラミドEOP セラミドNG セラミドNP セラミドAG セラミドAP ニコチンアミドモノヌクレオチド レシチン ヒト臍帯血細胞順化培養液 ヒトサイタイ血由来幹細胞エクソソーム コレステロール トコフェロール アルブチン アマニ脂肪酸 パルミチン酸アスコルビル グルタチオン キサンタンガム クエン酸 クエン酸Ｎａ メチルパラベン フェノキシエタノール
使用方法</v>
      </c>
      <c r="AE1388" s="506" t="str">
        <f>AE833</f>
        <v>ЕАЭС N RU Д-JP.РА04.В.85625/25  от 03.06.2025 действует до 02.06.2030</v>
      </c>
      <c r="AF1388" s="506" t="str">
        <f>AF833</f>
        <v>Make.iN</v>
      </c>
      <c r="AG1388" s="506" t="str">
        <f>AG833</f>
        <v>Evliss Co.,Ltd</v>
      </c>
    </row>
    <row r="1389" spans="1:33" s="292" customFormat="1" ht="20.100000000000001" hidden="1" customHeight="1" thickBot="1">
      <c r="A1389" s="290"/>
      <c r="B1389" s="638"/>
      <c r="C1389" s="224">
        <v>4562249293620</v>
      </c>
      <c r="D1389" s="305"/>
      <c r="E1389" s="290" t="s">
        <v>3751</v>
      </c>
      <c r="F1389" s="302" t="s">
        <v>3686</v>
      </c>
      <c r="G1389" s="497"/>
      <c r="H1389" s="259" t="s">
        <v>6375</v>
      </c>
      <c r="I1389" s="259" t="s">
        <v>3321</v>
      </c>
      <c r="J1389" s="343" t="s">
        <v>3322</v>
      </c>
      <c r="K1389" s="306" t="s">
        <v>202</v>
      </c>
      <c r="L1389" s="306"/>
      <c r="M1389" s="296"/>
      <c r="N1389" s="296"/>
      <c r="O1389" s="386"/>
      <c r="P1389" s="782">
        <f>P835</f>
        <v>2175</v>
      </c>
      <c r="Q1389" s="612">
        <f t="shared" ref="Q1389:Q1395" si="455">O1389*P1389</f>
        <v>0</v>
      </c>
      <c r="R1389" s="387">
        <v>0</v>
      </c>
      <c r="S1389" s="616">
        <f t="shared" ref="S1389:S1395" si="456">O1389*R1389</f>
        <v>0</v>
      </c>
      <c r="T1389" s="616">
        <f t="shared" si="449"/>
        <v>0</v>
      </c>
      <c r="U1389" s="389" t="e">
        <f t="shared" ref="U1389:U1395" si="457">T1389/Q1389</f>
        <v>#DIV/0!</v>
      </c>
      <c r="V1389" s="299"/>
      <c r="W1389" s="299"/>
      <c r="X1389" s="299"/>
      <c r="Y1389" s="299"/>
      <c r="Z1389" s="299"/>
      <c r="AA1389" s="299"/>
      <c r="AB1389" s="385">
        <v>0.74</v>
      </c>
      <c r="AC1389" s="385">
        <f>ROUND(O1389*AB1389,3)</f>
        <v>0</v>
      </c>
      <c r="AD1389" s="499" t="s">
        <v>4301</v>
      </c>
      <c r="AE1389" s="506" t="s">
        <v>3587</v>
      </c>
      <c r="AF1389" s="506" t="s">
        <v>3292</v>
      </c>
      <c r="AG1389" s="506" t="s">
        <v>3409</v>
      </c>
    </row>
    <row r="1390" spans="1:33" s="292" customFormat="1" ht="20.100000000000001" hidden="1" customHeight="1" thickBot="1">
      <c r="A1390" s="290"/>
      <c r="B1390" s="638"/>
      <c r="C1390" s="224">
        <v>4562249293637</v>
      </c>
      <c r="D1390" s="305"/>
      <c r="E1390" s="290" t="s">
        <v>3751</v>
      </c>
      <c r="F1390" s="302" t="s">
        <v>3665</v>
      </c>
      <c r="G1390" s="497"/>
      <c r="H1390" s="259" t="s">
        <v>6376</v>
      </c>
      <c r="I1390" s="259" t="s">
        <v>3323</v>
      </c>
      <c r="J1390" s="343" t="s">
        <v>3324</v>
      </c>
      <c r="K1390" s="306" t="s">
        <v>205</v>
      </c>
      <c r="L1390" s="306"/>
      <c r="M1390" s="296"/>
      <c r="N1390" s="296"/>
      <c r="O1390" s="386"/>
      <c r="P1390" s="782">
        <f>P837</f>
        <v>2338</v>
      </c>
      <c r="Q1390" s="612">
        <f t="shared" si="455"/>
        <v>0</v>
      </c>
      <c r="R1390" s="387">
        <v>0</v>
      </c>
      <c r="S1390" s="616">
        <f t="shared" si="456"/>
        <v>0</v>
      </c>
      <c r="T1390" s="616">
        <f t="shared" si="449"/>
        <v>0</v>
      </c>
      <c r="U1390" s="389" t="e">
        <f t="shared" si="457"/>
        <v>#DIV/0!</v>
      </c>
      <c r="V1390" s="299"/>
      <c r="W1390" s="299"/>
      <c r="X1390" s="299"/>
      <c r="Y1390" s="299"/>
      <c r="Z1390" s="299"/>
      <c r="AA1390" s="299"/>
      <c r="AB1390" s="385">
        <v>0.74</v>
      </c>
      <c r="AC1390" s="385">
        <f t="shared" si="428"/>
        <v>0</v>
      </c>
      <c r="AD1390" s="499" t="s">
        <v>5851</v>
      </c>
      <c r="AE1390" s="506" t="s">
        <v>3588</v>
      </c>
      <c r="AF1390" s="506" t="s">
        <v>3292</v>
      </c>
      <c r="AG1390" s="506" t="s">
        <v>3409</v>
      </c>
    </row>
    <row r="1391" spans="1:33" s="292" customFormat="1" ht="20.100000000000001" hidden="1" customHeight="1" thickBot="1">
      <c r="A1391" s="290"/>
      <c r="B1391" s="638"/>
      <c r="C1391" s="224">
        <v>4562249294689</v>
      </c>
      <c r="D1391" s="305"/>
      <c r="E1391" s="290" t="s">
        <v>3751</v>
      </c>
      <c r="F1391" s="302" t="s">
        <v>3687</v>
      </c>
      <c r="G1391" s="497"/>
      <c r="H1391" s="259" t="s">
        <v>6377</v>
      </c>
      <c r="I1391" s="259" t="s">
        <v>3325</v>
      </c>
      <c r="J1391" s="343" t="s">
        <v>3326</v>
      </c>
      <c r="K1391" s="306" t="s">
        <v>5852</v>
      </c>
      <c r="L1391" s="306"/>
      <c r="M1391" s="296"/>
      <c r="N1391" s="296"/>
      <c r="O1391" s="386"/>
      <c r="P1391" s="782">
        <v>100</v>
      </c>
      <c r="Q1391" s="612">
        <f t="shared" si="455"/>
        <v>0</v>
      </c>
      <c r="R1391" s="387">
        <v>0</v>
      </c>
      <c r="S1391" s="616">
        <f t="shared" si="456"/>
        <v>0</v>
      </c>
      <c r="T1391" s="616">
        <f t="shared" si="449"/>
        <v>0</v>
      </c>
      <c r="U1391" s="389" t="e">
        <f t="shared" si="457"/>
        <v>#DIV/0!</v>
      </c>
      <c r="V1391" s="299"/>
      <c r="W1391" s="299"/>
      <c r="X1391" s="299"/>
      <c r="Y1391" s="299"/>
      <c r="Z1391" s="299"/>
      <c r="AA1391" s="299"/>
      <c r="AB1391" s="296">
        <v>0.121</v>
      </c>
      <c r="AC1391" s="385">
        <f t="shared" si="428"/>
        <v>0</v>
      </c>
      <c r="AD1391" s="499" t="s">
        <v>5853</v>
      </c>
      <c r="AE1391" s="506"/>
      <c r="AF1391" s="506" t="s">
        <v>3292</v>
      </c>
      <c r="AG1391" s="506" t="s">
        <v>3409</v>
      </c>
    </row>
    <row r="1392" spans="1:33" s="292" customFormat="1" ht="20.100000000000001" hidden="1" customHeight="1" thickBot="1">
      <c r="A1392" s="290"/>
      <c r="B1392" s="638"/>
      <c r="C1392" s="224">
        <v>4562249294672</v>
      </c>
      <c r="D1392" s="305"/>
      <c r="E1392" s="290" t="s">
        <v>3751</v>
      </c>
      <c r="F1392" s="302" t="s">
        <v>3688</v>
      </c>
      <c r="G1392" s="497"/>
      <c r="H1392" s="259" t="s">
        <v>6378</v>
      </c>
      <c r="I1392" s="259" t="s">
        <v>3327</v>
      </c>
      <c r="J1392" s="343" t="s">
        <v>3328</v>
      </c>
      <c r="K1392" s="306" t="s">
        <v>493</v>
      </c>
      <c r="L1392" s="306"/>
      <c r="M1392" s="296"/>
      <c r="N1392" s="296"/>
      <c r="O1392" s="386"/>
      <c r="P1392" s="782">
        <v>100</v>
      </c>
      <c r="Q1392" s="612">
        <f t="shared" si="455"/>
        <v>0</v>
      </c>
      <c r="R1392" s="387">
        <v>0</v>
      </c>
      <c r="S1392" s="616">
        <f t="shared" si="456"/>
        <v>0</v>
      </c>
      <c r="T1392" s="616">
        <f t="shared" si="449"/>
        <v>0</v>
      </c>
      <c r="U1392" s="389" t="e">
        <f t="shared" si="457"/>
        <v>#DIV/0!</v>
      </c>
      <c r="V1392" s="299"/>
      <c r="W1392" s="299"/>
      <c r="X1392" s="299"/>
      <c r="Y1392" s="299"/>
      <c r="Z1392" s="299"/>
      <c r="AA1392" s="299"/>
      <c r="AB1392" s="296">
        <v>0.65600000000000003</v>
      </c>
      <c r="AC1392" s="385">
        <f t="shared" si="428"/>
        <v>0</v>
      </c>
      <c r="AD1392" s="499" t="s">
        <v>5854</v>
      </c>
      <c r="AE1392" s="506"/>
      <c r="AF1392" s="506" t="s">
        <v>3292</v>
      </c>
      <c r="AG1392" s="506" t="s">
        <v>3409</v>
      </c>
    </row>
    <row r="1393" spans="1:33" s="292" customFormat="1" ht="20.100000000000001" hidden="1" customHeight="1" thickBot="1">
      <c r="A1393" s="290"/>
      <c r="B1393" s="638"/>
      <c r="C1393" s="224"/>
      <c r="D1393" s="305"/>
      <c r="E1393" s="290" t="s">
        <v>3498</v>
      </c>
      <c r="F1393" s="302" t="s">
        <v>3667</v>
      </c>
      <c r="G1393" s="497"/>
      <c r="H1393" s="259" t="s">
        <v>6379</v>
      </c>
      <c r="I1393" s="677" t="s">
        <v>3669</v>
      </c>
      <c r="J1393" s="677" t="s">
        <v>3670</v>
      </c>
      <c r="K1393" s="306" t="s">
        <v>3461</v>
      </c>
      <c r="L1393" s="306"/>
      <c r="M1393" s="296"/>
      <c r="N1393" s="296"/>
      <c r="O1393" s="386"/>
      <c r="P1393" s="782">
        <f>P842</f>
        <v>588</v>
      </c>
      <c r="Q1393" s="612">
        <f>O1393*P1393</f>
        <v>0</v>
      </c>
      <c r="R1393" s="387">
        <v>0</v>
      </c>
      <c r="S1393" s="616">
        <f>O1393*R1393</f>
        <v>0</v>
      </c>
      <c r="T1393" s="616">
        <f t="shared" si="449"/>
        <v>0</v>
      </c>
      <c r="U1393" s="389" t="e">
        <f>T1393/Q1393</f>
        <v>#DIV/0!</v>
      </c>
      <c r="V1393" s="299"/>
      <c r="W1393" s="299"/>
      <c r="X1393" s="299"/>
      <c r="Y1393" s="299"/>
      <c r="Z1393" s="299"/>
      <c r="AA1393" s="299"/>
      <c r="AB1393" s="385">
        <v>0.03</v>
      </c>
      <c r="AC1393" s="385">
        <f t="shared" si="428"/>
        <v>0</v>
      </c>
      <c r="AD1393" s="499"/>
      <c r="AE1393" s="506" t="s">
        <v>3663</v>
      </c>
      <c r="AF1393" s="506" t="s">
        <v>3292</v>
      </c>
      <c r="AG1393" s="506" t="s">
        <v>3409</v>
      </c>
    </row>
    <row r="1394" spans="1:33" s="292" customFormat="1" ht="20.100000000000001" hidden="1" customHeight="1" thickBot="1">
      <c r="A1394" s="290"/>
      <c r="B1394" s="638"/>
      <c r="C1394" s="224">
        <v>4953162014216</v>
      </c>
      <c r="D1394" s="305"/>
      <c r="E1394" s="290" t="s">
        <v>3320</v>
      </c>
      <c r="F1394" s="302" t="s">
        <v>3668</v>
      </c>
      <c r="G1394" s="497"/>
      <c r="H1394" s="259" t="s">
        <v>6380</v>
      </c>
      <c r="I1394" s="259" t="s">
        <v>3317</v>
      </c>
      <c r="J1394" s="343" t="s">
        <v>3318</v>
      </c>
      <c r="K1394" s="306" t="s">
        <v>202</v>
      </c>
      <c r="L1394" s="306"/>
      <c r="M1394" s="296"/>
      <c r="N1394" s="296"/>
      <c r="O1394" s="386"/>
      <c r="P1394" s="782">
        <f>P843</f>
        <v>2272</v>
      </c>
      <c r="Q1394" s="612">
        <f t="shared" si="455"/>
        <v>0</v>
      </c>
      <c r="R1394" s="387">
        <v>0</v>
      </c>
      <c r="S1394" s="616">
        <f t="shared" si="456"/>
        <v>0</v>
      </c>
      <c r="T1394" s="616">
        <f t="shared" si="449"/>
        <v>0</v>
      </c>
      <c r="U1394" s="389" t="e">
        <f t="shared" si="457"/>
        <v>#DIV/0!</v>
      </c>
      <c r="V1394" s="299"/>
      <c r="W1394" s="299"/>
      <c r="X1394" s="299"/>
      <c r="Y1394" s="299"/>
      <c r="Z1394" s="299"/>
      <c r="AA1394" s="299"/>
      <c r="AB1394" s="385">
        <v>0.374</v>
      </c>
      <c r="AC1394" s="385">
        <f t="shared" si="428"/>
        <v>0</v>
      </c>
      <c r="AD1394" s="499" t="s">
        <v>5856</v>
      </c>
      <c r="AE1394" s="506" t="s">
        <v>3591</v>
      </c>
      <c r="AF1394" s="506" t="s">
        <v>3410</v>
      </c>
      <c r="AG1394" s="506" t="s">
        <v>3411</v>
      </c>
    </row>
    <row r="1395" spans="1:33" s="292" customFormat="1" ht="20.100000000000001" hidden="1" customHeight="1" thickBot="1">
      <c r="A1395" s="290"/>
      <c r="B1395" s="638"/>
      <c r="C1395" s="224">
        <v>4953162013615</v>
      </c>
      <c r="D1395" s="305"/>
      <c r="E1395" s="290" t="s">
        <v>3320</v>
      </c>
      <c r="F1395" s="302"/>
      <c r="G1395" s="497"/>
      <c r="H1395" s="259" t="s">
        <v>6381</v>
      </c>
      <c r="I1395" s="259" t="s">
        <v>3317</v>
      </c>
      <c r="J1395" s="343" t="s">
        <v>3318</v>
      </c>
      <c r="K1395" s="306" t="s">
        <v>202</v>
      </c>
      <c r="L1395" s="306"/>
      <c r="M1395" s="296"/>
      <c r="N1395" s="296"/>
      <c r="O1395" s="386"/>
      <c r="P1395" s="782">
        <f>P844</f>
        <v>5831</v>
      </c>
      <c r="Q1395" s="612">
        <f t="shared" si="455"/>
        <v>0</v>
      </c>
      <c r="R1395" s="387">
        <v>0</v>
      </c>
      <c r="S1395" s="616">
        <f t="shared" si="456"/>
        <v>0</v>
      </c>
      <c r="T1395" s="616">
        <f t="shared" si="449"/>
        <v>0</v>
      </c>
      <c r="U1395" s="389" t="e">
        <f t="shared" si="457"/>
        <v>#DIV/0!</v>
      </c>
      <c r="V1395" s="299"/>
      <c r="W1395" s="299"/>
      <c r="X1395" s="299"/>
      <c r="Y1395" s="299"/>
      <c r="Z1395" s="299"/>
      <c r="AA1395" s="299"/>
      <c r="AB1395" s="296"/>
      <c r="AC1395" s="385">
        <f t="shared" si="428"/>
        <v>0</v>
      </c>
      <c r="AD1395" s="499" t="s">
        <v>5856</v>
      </c>
      <c r="AE1395" s="506"/>
      <c r="AF1395" s="506"/>
      <c r="AG1395" s="506"/>
    </row>
    <row r="1396" spans="1:33" s="292" customFormat="1" ht="20.100000000000001" hidden="1" customHeight="1" thickBot="1">
      <c r="A1396" s="290"/>
      <c r="B1396" s="638"/>
      <c r="C1396" s="224">
        <v>4953162014186</v>
      </c>
      <c r="D1396" s="305"/>
      <c r="E1396" s="290" t="s">
        <v>3320</v>
      </c>
      <c r="F1396" s="302" t="s">
        <v>3666</v>
      </c>
      <c r="G1396" s="497"/>
      <c r="H1396" s="259" t="s">
        <v>6382</v>
      </c>
      <c r="I1396" s="259" t="s">
        <v>3482</v>
      </c>
      <c r="J1396" s="343" t="s">
        <v>3480</v>
      </c>
      <c r="K1396" s="306" t="s">
        <v>628</v>
      </c>
      <c r="L1396" s="306"/>
      <c r="M1396" s="296"/>
      <c r="N1396" s="296"/>
      <c r="O1396" s="386"/>
      <c r="P1396" s="782">
        <f>P845</f>
        <v>2272</v>
      </c>
      <c r="Q1396" s="612">
        <f t="shared" ref="Q1396:Q1411" si="458">O1396*P1396</f>
        <v>0</v>
      </c>
      <c r="R1396" s="387">
        <v>0</v>
      </c>
      <c r="S1396" s="616">
        <f>O1396*R1396</f>
        <v>0</v>
      </c>
      <c r="T1396" s="616">
        <f t="shared" si="449"/>
        <v>0</v>
      </c>
      <c r="U1396" s="389" t="e">
        <f>T1396/Q1396</f>
        <v>#DIV/0!</v>
      </c>
      <c r="V1396" s="299"/>
      <c r="W1396" s="299"/>
      <c r="X1396" s="299"/>
      <c r="Y1396" s="299"/>
      <c r="Z1396" s="299"/>
      <c r="AA1396" s="299"/>
      <c r="AB1396" s="385">
        <v>0.374</v>
      </c>
      <c r="AC1396" s="385">
        <f t="shared" si="428"/>
        <v>0</v>
      </c>
      <c r="AD1396" s="499" t="str">
        <f>AD845</f>
        <v>水,ステアリルアルコール,グリセリン,ミネラルオイル,ジメチコン,シクロペンタシロキサン,セタノール,ステアルトリモニウムクロリド,乳酸桿菌／ダイズ種子発酵エキス液,海塩,カミツレ花エキス,センブリエキス,サンショウ果皮エキス,ヒキオコシ葉／茎エキス,セージ葉エキス,加水分解シルク,加水分解コラーゲン,ヒドロキシプロピルキトサン,ホホバ種子油,ミンク油,グリチルリチン酸２ｋ,加水分解ダイズタンパク,スクワラン,ｐｃａ－ｎａ,ベタイン,（加水分解シルク／ｐｇプロピルメチルシランジオール）クロスポリマー,クラドシホンノバエカレドニアエ多糖体,グリシン亜鉛,ベヘントリモニウムクロリド,（クロロフィリン／銅）複合体,ポリクオタニウム－５２,ｐｅｇ－３２,ステアリン酸グリセリル,ステアリン酸グリセリル（ｓｅ）,ステアリン酸ｐｅｇ－１０,ペンチレングリコール,メチルパラベン,エチルパラベン,ブチルパラベン,エタノール,フェノキシエタノール</v>
      </c>
      <c r="AE1396" s="506" t="s">
        <v>3664</v>
      </c>
      <c r="AF1396" s="506" t="s">
        <v>3410</v>
      </c>
      <c r="AG1396" s="506" t="s">
        <v>3411</v>
      </c>
    </row>
    <row r="1397" spans="1:33" s="292" customFormat="1" ht="20.100000000000001" hidden="1" customHeight="1" thickBot="1">
      <c r="A1397" s="290"/>
      <c r="B1397" s="638"/>
      <c r="C1397" s="224"/>
      <c r="D1397" s="305"/>
      <c r="E1397" s="290" t="s">
        <v>3320</v>
      </c>
      <c r="F1397" s="302"/>
      <c r="G1397" s="497"/>
      <c r="H1397" s="259" t="s">
        <v>6383</v>
      </c>
      <c r="I1397" s="259"/>
      <c r="J1397" s="343"/>
      <c r="K1397" s="306" t="s">
        <v>3750</v>
      </c>
      <c r="L1397" s="306"/>
      <c r="M1397" s="296"/>
      <c r="N1397" s="296"/>
      <c r="O1397" s="386"/>
      <c r="P1397" s="782"/>
      <c r="Q1397" s="612">
        <f t="shared" si="458"/>
        <v>0</v>
      </c>
      <c r="R1397" s="387"/>
      <c r="S1397" s="616">
        <f>O1397*R1397</f>
        <v>0</v>
      </c>
      <c r="T1397" s="616">
        <f t="shared" si="449"/>
        <v>0</v>
      </c>
      <c r="U1397" s="389" t="e">
        <f>T1397/Q1397</f>
        <v>#DIV/0!</v>
      </c>
      <c r="V1397" s="299"/>
      <c r="W1397" s="299"/>
      <c r="X1397" s="299"/>
      <c r="Y1397" s="299"/>
      <c r="Z1397" s="299"/>
      <c r="AA1397" s="299"/>
      <c r="AB1397" s="385"/>
      <c r="AC1397" s="385"/>
      <c r="AD1397" s="499"/>
      <c r="AE1397" s="506"/>
      <c r="AF1397" s="506"/>
      <c r="AG1397" s="506"/>
    </row>
    <row r="1398" spans="1:33" s="292" customFormat="1" ht="20.100000000000001" hidden="1" customHeight="1" thickBot="1">
      <c r="A1398" s="290"/>
      <c r="B1398" s="638"/>
      <c r="C1398" s="224">
        <v>4573259170993</v>
      </c>
      <c r="D1398" s="305"/>
      <c r="E1398" s="290" t="s">
        <v>4148</v>
      </c>
      <c r="F1398" s="302" t="s">
        <v>4475</v>
      </c>
      <c r="G1398" s="497"/>
      <c r="H1398" s="259" t="s">
        <v>4703</v>
      </c>
      <c r="I1398" s="259" t="s">
        <v>3787</v>
      </c>
      <c r="J1398" s="259" t="s">
        <v>3802</v>
      </c>
      <c r="K1398" s="306" t="str">
        <f t="shared" ref="K1398:K1418" si="459">K849</f>
        <v>face mask</v>
      </c>
      <c r="L1398" s="306"/>
      <c r="M1398" s="296"/>
      <c r="N1398" s="296"/>
      <c r="O1398" s="386"/>
      <c r="P1398" s="782">
        <f t="shared" ref="P1398:P1419" si="460">P849</f>
        <v>1676</v>
      </c>
      <c r="Q1398" s="612">
        <f>O1398*P1398</f>
        <v>0</v>
      </c>
      <c r="R1398" s="387">
        <v>0</v>
      </c>
      <c r="S1398" s="616">
        <f t="shared" ref="S1398:S1410" si="461">O1398*R1398</f>
        <v>0</v>
      </c>
      <c r="T1398" s="616">
        <f t="shared" si="449"/>
        <v>0</v>
      </c>
      <c r="U1398" s="389" t="e">
        <f t="shared" ref="U1398:U1410" si="462">T1398/Q1398</f>
        <v>#DIV/0!</v>
      </c>
      <c r="V1398" s="299">
        <f t="shared" ref="V1398:W1412" si="463">V849</f>
        <v>3.7999999999999999E-2</v>
      </c>
      <c r="W1398" s="299">
        <f t="shared" si="463"/>
        <v>8.4</v>
      </c>
      <c r="X1398" s="554" t="e">
        <f t="shared" ref="X1398:X1412" si="464">O1398/M1398</f>
        <v>#DIV/0!</v>
      </c>
      <c r="Y1398" s="299" t="e">
        <f t="shared" ref="Y1398:Y1412" si="465">V1398*X1398</f>
        <v>#DIV/0!</v>
      </c>
      <c r="Z1398" s="299" t="e">
        <f t="shared" ref="Z1398:Z1412" si="466">W1398*X1398</f>
        <v>#DIV/0!</v>
      </c>
      <c r="AA1398" s="299" t="str">
        <f t="shared" ref="AA1398:AB1412" si="467">AA849</f>
        <v>190ｍｍ×125ｍｍ×30ｍｍ</v>
      </c>
      <c r="AB1398" s="385">
        <f t="shared" si="467"/>
        <v>0.19400000000000001</v>
      </c>
      <c r="AC1398" s="385">
        <f t="shared" si="428"/>
        <v>0</v>
      </c>
      <c r="AD1398" s="499" t="str">
        <f t="shared" ref="AD1398:AD1420" si="468">AD849</f>
        <v>【ココチフェイシャルエッセンスマスク】
水、グリセレス-26、PEG/PPG-17/6コポリマー、グリセリン、BG、1,2-ヘキサンジオール、ヒアルロン酸Na、ボスウェリアセラタ樹脂エキス、セイヨウシロヤナギ樹皮エキス、トレハロース、べタイン、パンテノール、カルボマー、アラントイン、ポリソルベート80、アルベニン、EDTA-2Na、センチフォリアバラ花水、エブリコエキス、ハマメリス水、アーモンドエキス、グルタミン、グルタミン酸、アラニン、フェニルアラニン、プロリン、スベリヒユエキス、加水分解コラーゲン、アロエベラ液汁、β-グルカン、キサンタンガム、ナイアシンアミド、酢酸トコフェロール、オクテニルコハク酸デンプンNa、マルトデキストリン、パントテン酸Ca、アルゲエキス、チャ葉エキス、プロポリスエキス、オプンチアフジィクスインジカエキス、アスコルビルリン酸Na、プラセンタエキス、アセチルヘキサぺプチド-8、ヒト遺伝子組換オリゴぺプチド-1、ヒト脂肪細胞順化培養液エキス、温泉水、乳酸桿菌/豆乳発酵液、ピリトキシンHCI、シリカ、フェノキシエタノール、香料
【ココチリッチセラムクリーム】
水、アロエベラ葉エキス、ヒアルロン酸Na、アラントイン、BG、パンテノール、カルボマーNa、ベタイン、カプリル酸グリセリル、キュウリエキス、リンゴエキス、ホホバ種子油、チャ種子油、アーモンド油、セテアリルアルコール、ペンチレングリコール、酢酸トコフェロール、スクワレン、ラウリン酸イソアミル、アデノシン、スクレロチウムガム、トリステアリン酸ソルビタン、キサンタンガム、ポリソルベート80、パルミトイルペンタペプチド-4、EDTA-2Na、ニコチノイルシジペプチド-23、ヒト遺伝子組換オリゴペプチド-1、ヒト脂肪細胞順化培養液エキス、香料</v>
      </c>
      <c r="AE1398" s="506" t="s">
        <v>3826</v>
      </c>
      <c r="AF1398" s="506" t="s">
        <v>3683</v>
      </c>
      <c r="AG1398" s="506" t="s">
        <v>3684</v>
      </c>
    </row>
    <row r="1399" spans="1:33" s="292" customFormat="1" ht="20.100000000000001" hidden="1" customHeight="1" thickBot="1">
      <c r="A1399" s="290"/>
      <c r="B1399" s="638"/>
      <c r="C1399" s="224">
        <v>4580504130039</v>
      </c>
      <c r="D1399" s="305"/>
      <c r="E1399" s="290" t="s">
        <v>4148</v>
      </c>
      <c r="F1399" s="302" t="s">
        <v>3672</v>
      </c>
      <c r="G1399" s="497"/>
      <c r="H1399" s="259" t="s">
        <v>4704</v>
      </c>
      <c r="I1399" s="259" t="s">
        <v>3788</v>
      </c>
      <c r="J1399" s="259" t="s">
        <v>3803</v>
      </c>
      <c r="K1399" s="306" t="str">
        <f t="shared" si="459"/>
        <v>face mask</v>
      </c>
      <c r="L1399" s="306"/>
      <c r="M1399" s="296"/>
      <c r="N1399" s="296"/>
      <c r="O1399" s="386"/>
      <c r="P1399" s="782">
        <f t="shared" si="460"/>
        <v>1676</v>
      </c>
      <c r="Q1399" s="612">
        <f t="shared" si="458"/>
        <v>0</v>
      </c>
      <c r="R1399" s="387">
        <v>0</v>
      </c>
      <c r="S1399" s="616">
        <f t="shared" si="461"/>
        <v>0</v>
      </c>
      <c r="T1399" s="616">
        <f t="shared" si="449"/>
        <v>0</v>
      </c>
      <c r="U1399" s="389" t="e">
        <f t="shared" si="462"/>
        <v>#DIV/0!</v>
      </c>
      <c r="V1399" s="299">
        <f t="shared" si="463"/>
        <v>3.7999999999999999E-2</v>
      </c>
      <c r="W1399" s="299">
        <f t="shared" si="463"/>
        <v>8.4</v>
      </c>
      <c r="X1399" s="554" t="e">
        <f t="shared" si="464"/>
        <v>#DIV/0!</v>
      </c>
      <c r="Y1399" s="299" t="e">
        <f t="shared" si="465"/>
        <v>#DIV/0!</v>
      </c>
      <c r="Z1399" s="299" t="e">
        <f t="shared" si="466"/>
        <v>#DIV/0!</v>
      </c>
      <c r="AA1399" s="299" t="str">
        <f t="shared" si="467"/>
        <v>190ｍｍ×125ｍｍ×30ｍｍ</v>
      </c>
      <c r="AB1399" s="385">
        <f t="shared" si="467"/>
        <v>0.19400000000000001</v>
      </c>
      <c r="AC1399" s="385">
        <f t="shared" si="428"/>
        <v>0</v>
      </c>
      <c r="AD1399" s="499" t="str">
        <f t="shared" si="468"/>
        <v>【AGオーシャンマスク】
水、グリセレス-26、PEG/PPG-17/6コポリマー、プロパンジオール、グリセリン、ヒアルロン酸Na、1,2-ヘキサンジオール、BG、べタイン、アルギニン、グリコシルトレハロース、カルボマー、アラントイン、ポリソルべート80、 EDTA-2Na、センチフォリアバラ花水、エブリコエキス、アーモンドエキス、グルタミン、グルタミン酸、アラニン、フェニルアラニン、プロリン、スべリヒユエキス、加水分解コラーゲン、アロエべラ液汁、β-グルカン、キサンタンガム、酢酸トコフェロール、アスコルビルリン酸Na、アルゲエキス、チャ葉エキス、プロポリスエキス、オプンチアフィクスインジカエキス、水溶性プロテオグリカン、加水分解エラスチン、ポリクオタニウム-51、プラセンタエキス、アセチルヘキサぺプチド-8、ヒト遺伝子組換オリゴぺプチド-1、ヒト脂肪細胞順化培養液エキス、乳酸桿菌/豆乳発酵液、フェノキシエタノール、香料
【ココチリッチセラムクリーム】
水、アロエべラ葉エキス、ヒアルロン酸Na、アラントイン、BG、パンテノール、カルボマーNa、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80、パルミトイルぺンタぺプチド-4、EDTA-2Na、ニコチノイルジぺプチド-23、ヒト遺伝子組換オリゴぺプチド-1、ヒト脂肪細胞順化培養液エキス、香料</v>
      </c>
      <c r="AE1399" s="506" t="s">
        <v>3826</v>
      </c>
      <c r="AF1399" s="506" t="s">
        <v>3683</v>
      </c>
      <c r="AG1399" s="506" t="s">
        <v>3684</v>
      </c>
    </row>
    <row r="1400" spans="1:33" s="292" customFormat="1" ht="20.100000000000001" hidden="1" customHeight="1" thickBot="1">
      <c r="A1400" s="290"/>
      <c r="B1400" s="638"/>
      <c r="C1400" s="224">
        <v>4580504130107</v>
      </c>
      <c r="D1400" s="305"/>
      <c r="E1400" s="290" t="s">
        <v>4148</v>
      </c>
      <c r="F1400" s="302" t="s">
        <v>3673</v>
      </c>
      <c r="G1400" s="497"/>
      <c r="H1400" s="259" t="s">
        <v>4705</v>
      </c>
      <c r="I1400" s="259" t="s">
        <v>3789</v>
      </c>
      <c r="J1400" s="259" t="s">
        <v>3804</v>
      </c>
      <c r="K1400" s="306" t="str">
        <f t="shared" si="459"/>
        <v>face mask</v>
      </c>
      <c r="L1400" s="306"/>
      <c r="M1400" s="296"/>
      <c r="N1400" s="296"/>
      <c r="O1400" s="386"/>
      <c r="P1400" s="782">
        <f t="shared" si="460"/>
        <v>1676</v>
      </c>
      <c r="Q1400" s="612">
        <f t="shared" si="458"/>
        <v>0</v>
      </c>
      <c r="R1400" s="387">
        <v>0</v>
      </c>
      <c r="S1400" s="616">
        <f t="shared" si="461"/>
        <v>0</v>
      </c>
      <c r="T1400" s="616">
        <f t="shared" si="449"/>
        <v>0</v>
      </c>
      <c r="U1400" s="389" t="e">
        <f t="shared" si="462"/>
        <v>#DIV/0!</v>
      </c>
      <c r="V1400" s="299">
        <f t="shared" si="463"/>
        <v>3.7999999999999999E-2</v>
      </c>
      <c r="W1400" s="299">
        <f t="shared" si="463"/>
        <v>8.4</v>
      </c>
      <c r="X1400" s="554" t="e">
        <f t="shared" si="464"/>
        <v>#DIV/0!</v>
      </c>
      <c r="Y1400" s="299" t="e">
        <f t="shared" si="465"/>
        <v>#DIV/0!</v>
      </c>
      <c r="Z1400" s="299" t="e">
        <f t="shared" si="466"/>
        <v>#DIV/0!</v>
      </c>
      <c r="AA1400" s="299" t="str">
        <f t="shared" si="467"/>
        <v>190ｍｍ×125ｍｍ×30ｍｍ</v>
      </c>
      <c r="AB1400" s="385">
        <f t="shared" si="467"/>
        <v>0.19400000000000001</v>
      </c>
      <c r="AC1400" s="385">
        <f t="shared" si="428"/>
        <v>0</v>
      </c>
      <c r="AD1400" s="499" t="str">
        <f t="shared" si="468"/>
        <v>【AGココチフェイシャルマスクWH】
水、グリセレス-26、PEG/PPG-17/6コポリマー、グリセリン、ヒアルロン酸Na、1,2-ヘキサンジオール、センチフォリアバラ花水、エブリコエキス、ハマメリス水、アーモンドエキス、グルタミン、グルタミン酸、アルギニン、アラニン、フェニルアラニン、プロリン、スべリヒユエキス、加水分解コラーゲン、アスコルビルリン酸Na、アロエべラ液汁、β-グルカン、キサンタンガム、BG、パールエキス、α-アルブチン、フランスカイガンショウ樹皮エキス、オウゴン根エキス、リンゴ果実培養細胞エキス、ボスウェリアセラタ樹脂エキス、セイヨウシロヤナギ樹皮エキス、パンテノール、トレハロース、べタイン、カルボマー、アラントイン、ナイアシンアミド、オクテニルコハク酸デンプンNa、マルトデキストリン、ピリドキシンHCI、シリカ、パントテン酸Ca、プラセンタエキス、ポリソルべート80、EDTA-2Na、酢酸トコフェロール、アセチルヘキサぺプチド-8、温泉水、乳酸桿菌/豆乳発酵液、アルゲエキス、チャ葉エキス、プロポリスエキス、オプンチアフィクスインジカエキス、フェノキシエタノール、 香料
【AGココチリッチセラムクリームWH】
水、アロエべラ葉エキス、ヒアルロン酸Na、アラントイン、BG、パンテノール、カルボマーNa、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80、パルミトイルぺンタぺプチド-4、EDTA-2Na、ニコチノイルジぺプチド-23、リンゴ果実培養細胞エキス、香料</v>
      </c>
      <c r="AE1400" s="506" t="s">
        <v>3826</v>
      </c>
      <c r="AF1400" s="506" t="s">
        <v>3683</v>
      </c>
      <c r="AG1400" s="506" t="s">
        <v>3684</v>
      </c>
    </row>
    <row r="1401" spans="1:33" s="292" customFormat="1" ht="20.100000000000001" hidden="1" customHeight="1" thickBot="1">
      <c r="A1401" s="290"/>
      <c r="B1401" s="638"/>
      <c r="C1401" s="224">
        <v>4580504130657</v>
      </c>
      <c r="D1401" s="305"/>
      <c r="E1401" s="290" t="s">
        <v>4148</v>
      </c>
      <c r="F1401" s="302" t="s">
        <v>3674</v>
      </c>
      <c r="G1401" s="497"/>
      <c r="H1401" s="259" t="str">
        <f t="shared" ref="H1401:H1412" si="469">H852</f>
        <v>COCOCHI Facial Essence Cream Mask N СНЯЛИ С ПР-ВА</v>
      </c>
      <c r="I1401" s="259" t="s">
        <v>3790</v>
      </c>
      <c r="J1401" s="259" t="s">
        <v>3805</v>
      </c>
      <c r="K1401" s="306" t="str">
        <f t="shared" si="459"/>
        <v>cream/face mask</v>
      </c>
      <c r="L1401" s="306"/>
      <c r="M1401" s="296"/>
      <c r="N1401" s="296"/>
      <c r="O1401" s="386"/>
      <c r="P1401" s="782">
        <f t="shared" si="460"/>
        <v>3146</v>
      </c>
      <c r="Q1401" s="612">
        <f t="shared" si="458"/>
        <v>0</v>
      </c>
      <c r="R1401" s="387">
        <v>0</v>
      </c>
      <c r="S1401" s="616">
        <f t="shared" si="461"/>
        <v>0</v>
      </c>
      <c r="T1401" s="616">
        <f t="shared" si="449"/>
        <v>0</v>
      </c>
      <c r="U1401" s="389" t="e">
        <f t="shared" si="462"/>
        <v>#DIV/0!</v>
      </c>
      <c r="V1401" s="299">
        <f t="shared" si="463"/>
        <v>2.7E-2</v>
      </c>
      <c r="W1401" s="299">
        <f t="shared" si="463"/>
        <v>7.8</v>
      </c>
      <c r="X1401" s="554" t="e">
        <f t="shared" si="464"/>
        <v>#DIV/0!</v>
      </c>
      <c r="Y1401" s="299" t="e">
        <f t="shared" si="465"/>
        <v>#DIV/0!</v>
      </c>
      <c r="Z1401" s="299" t="e">
        <f t="shared" si="466"/>
        <v>#DIV/0!</v>
      </c>
      <c r="AA1401" s="299" t="str">
        <f t="shared" si="467"/>
        <v>85ｍｍ×83ｍｍ×83ｍｍ</v>
      </c>
      <c r="AB1401" s="385">
        <f t="shared" si="467"/>
        <v>0.31</v>
      </c>
      <c r="AC1401" s="385">
        <f t="shared" si="428"/>
        <v>0</v>
      </c>
      <c r="AD1401" s="499" t="str">
        <f t="shared" si="468"/>
        <v>ココチ フェイシャル エッセンス クリームN
【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パルミトイルトリペプチド－５、チャ葉エキス、テンチャエキス、乳酸桿菌／コメ発酵物、アルギニン、ビワ葉エキス、ローズマリー葉エキス、ヒポファエラムノイデス果実エキス、ジ酢酸ジペプチドジアミノブチロイルベンジルアミド、加水分解シルク、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マスクN
【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v>
      </c>
      <c r="AE1401" s="506" t="s">
        <v>3827</v>
      </c>
      <c r="AF1401" s="506" t="s">
        <v>3683</v>
      </c>
      <c r="AG1401" s="506" t="s">
        <v>3684</v>
      </c>
    </row>
    <row r="1402" spans="1:33" s="292" customFormat="1" ht="20.100000000000001" hidden="1" customHeight="1" thickBot="1">
      <c r="A1402" s="290"/>
      <c r="B1402" s="638"/>
      <c r="C1402" s="224">
        <v>4580504130046</v>
      </c>
      <c r="D1402" s="305"/>
      <c r="E1402" s="290" t="s">
        <v>4148</v>
      </c>
      <c r="F1402" s="302" t="s">
        <v>3675</v>
      </c>
      <c r="G1402" s="497"/>
      <c r="H1402" s="259" t="str">
        <f t="shared" si="469"/>
        <v>COCOCHI Essence Lotion EX N 120ml</v>
      </c>
      <c r="I1402" s="259" t="s">
        <v>3791</v>
      </c>
      <c r="J1402" s="259" t="s">
        <v>3682</v>
      </c>
      <c r="K1402" s="306" t="str">
        <f t="shared" si="459"/>
        <v>face lotion</v>
      </c>
      <c r="L1402" s="306"/>
      <c r="M1402" s="296"/>
      <c r="N1402" s="296"/>
      <c r="O1402" s="386"/>
      <c r="P1402" s="782">
        <f t="shared" si="460"/>
        <v>2976</v>
      </c>
      <c r="Q1402" s="612">
        <f t="shared" si="458"/>
        <v>0</v>
      </c>
      <c r="R1402" s="387">
        <v>0</v>
      </c>
      <c r="S1402" s="616">
        <f t="shared" si="461"/>
        <v>0</v>
      </c>
      <c r="T1402" s="616">
        <f t="shared" si="449"/>
        <v>0</v>
      </c>
      <c r="U1402" s="389" t="e">
        <f t="shared" si="462"/>
        <v>#DIV/0!</v>
      </c>
      <c r="V1402" s="299">
        <f t="shared" si="463"/>
        <v>1.4999999999999999E-2</v>
      </c>
      <c r="W1402" s="299">
        <f t="shared" si="463"/>
        <v>8.5</v>
      </c>
      <c r="X1402" s="554" t="e">
        <f t="shared" si="464"/>
        <v>#DIV/0!</v>
      </c>
      <c r="Y1402" s="299" t="e">
        <f t="shared" si="465"/>
        <v>#DIV/0!</v>
      </c>
      <c r="Z1402" s="299" t="e">
        <f t="shared" si="466"/>
        <v>#DIV/0!</v>
      </c>
      <c r="AA1402" s="299" t="str">
        <f t="shared" si="467"/>
        <v>184ｍｍ×46ｍｍ×46ｍｍ</v>
      </c>
      <c r="AB1402" s="385">
        <f t="shared" si="467"/>
        <v>0.35</v>
      </c>
      <c r="AC1402" s="385">
        <f t="shared" si="428"/>
        <v>0</v>
      </c>
      <c r="AD1402" s="499" t="str">
        <f t="shared" si="468"/>
        <v>水、ＢＧ、ペンチレングリコール、グリセレス－２６、メチルグルセス－２０、トレハロース、ＰＥＧ－８、ベタイン、エチルヘキシルグリセリン、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ビスＰＥＧ－１８メチルエーテルジメチルシラン、温泉水、キサンタンガム、ＰＶＰ、ポリソルベート２０、レシチン、ＰＥＧ－６０水添ヒマシ油、グリセリン、ＰＧ、クエン酸Ｎａ、クエン酸、トコフェロール、ＥＤＴＡ－２Ｎａ、フェノキシエタノール、香料</v>
      </c>
      <c r="AE1402" s="506" t="s">
        <v>3828</v>
      </c>
      <c r="AF1402" s="506" t="s">
        <v>3683</v>
      </c>
      <c r="AG1402" s="506" t="s">
        <v>3684</v>
      </c>
    </row>
    <row r="1403" spans="1:33" s="292" customFormat="1" ht="20.100000000000001" hidden="1" customHeight="1" thickBot="1">
      <c r="A1403" s="290"/>
      <c r="B1403" s="638"/>
      <c r="C1403" s="224">
        <v>4580504130138</v>
      </c>
      <c r="D1403" s="305"/>
      <c r="E1403" s="290" t="s">
        <v>4148</v>
      </c>
      <c r="F1403" s="302" t="s">
        <v>3676</v>
      </c>
      <c r="G1403" s="497"/>
      <c r="H1403" s="259" t="str">
        <f t="shared" si="469"/>
        <v>COCOCHI Luxe Emulsion EX N 100ml</v>
      </c>
      <c r="I1403" s="259" t="s">
        <v>3792</v>
      </c>
      <c r="J1403" s="259" t="s">
        <v>3806</v>
      </c>
      <c r="K1403" s="306" t="str">
        <f t="shared" si="459"/>
        <v>face milk</v>
      </c>
      <c r="L1403" s="306"/>
      <c r="M1403" s="296"/>
      <c r="N1403" s="296"/>
      <c r="O1403" s="386"/>
      <c r="P1403" s="782">
        <f t="shared" si="460"/>
        <v>3106</v>
      </c>
      <c r="Q1403" s="612">
        <f t="shared" si="458"/>
        <v>0</v>
      </c>
      <c r="R1403" s="387">
        <v>0</v>
      </c>
      <c r="S1403" s="616">
        <f t="shared" si="461"/>
        <v>0</v>
      </c>
      <c r="T1403" s="616">
        <f t="shared" si="449"/>
        <v>0</v>
      </c>
      <c r="U1403" s="389" t="e">
        <f t="shared" si="462"/>
        <v>#DIV/0!</v>
      </c>
      <c r="V1403" s="299">
        <f t="shared" si="463"/>
        <v>1.4E-2</v>
      </c>
      <c r="W1403" s="299">
        <f t="shared" si="463"/>
        <v>7.7</v>
      </c>
      <c r="X1403" s="554" t="e">
        <f t="shared" si="464"/>
        <v>#DIV/0!</v>
      </c>
      <c r="Y1403" s="299" t="e">
        <f t="shared" si="465"/>
        <v>#DIV/0!</v>
      </c>
      <c r="Z1403" s="299" t="e">
        <f t="shared" si="466"/>
        <v>#DIV/0!</v>
      </c>
      <c r="AA1403" s="299" t="str">
        <f t="shared" si="467"/>
        <v>165ｍｍ×46ｍｍ×46ｍｍ</v>
      </c>
      <c r="AB1403" s="385">
        <f t="shared" si="467"/>
        <v>0.32</v>
      </c>
      <c r="AC1403" s="385">
        <f t="shared" si="428"/>
        <v>0</v>
      </c>
      <c r="AD1403" s="499" t="str">
        <f t="shared" si="468"/>
        <v>水、ＤＰＧ、テトライソステアリン酸ペンタエリスリチル、テトラエチルヘキサン酸ペンタエリスリチル、スクワラン、ベタイン、ソルビトール、ＢＧ、グリセリン、ペンチレングリコール、（ＨＤＩ／トリメチロールヘキシルラクトン）クロスポリマー、グリコシルトレハロース、加水分解水添デンプン、エチルヘキシルグリセリン、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マカデミアナッツ脂肪酸フィトステリル、カプリリルメチコン、ジメチコン、温泉水、シリカ、カルボマー、キサンタンガム、ＰＶＰ、ポリソルベート６０、ステアリン酸グリセリル（ＳＥ）、ＰＰＧ－６デシルテトラデセス－３０、ステアリン酸グリセリル、レシチン、ベヘニルアルコール、ＰＧ、水酸化Ｋ、トコフェロール、酢酸トコフェロール、ペンテト酸５Ｎａ、フェノキシエタノール、香料</v>
      </c>
      <c r="AE1403" s="506" t="s">
        <v>3829</v>
      </c>
      <c r="AF1403" s="506" t="s">
        <v>3683</v>
      </c>
      <c r="AG1403" s="506" t="s">
        <v>3684</v>
      </c>
    </row>
    <row r="1404" spans="1:33" s="292" customFormat="1" ht="20.100000000000001" hidden="1" customHeight="1" thickBot="1">
      <c r="A1404" s="290"/>
      <c r="B1404" s="638"/>
      <c r="C1404" s="224">
        <v>4580504130930</v>
      </c>
      <c r="D1404" s="305"/>
      <c r="E1404" s="290" t="s">
        <v>4148</v>
      </c>
      <c r="F1404" s="302" t="s">
        <v>3677</v>
      </c>
      <c r="G1404" s="497"/>
      <c r="H1404" s="259" t="str">
        <f t="shared" si="469"/>
        <v>COCOCHI Luxe Tteatment Essence</v>
      </c>
      <c r="I1404" s="259" t="s">
        <v>3793</v>
      </c>
      <c r="J1404" s="259" t="s">
        <v>3807</v>
      </c>
      <c r="K1404" s="306" t="str">
        <f t="shared" si="459"/>
        <v>face essence</v>
      </c>
      <c r="L1404" s="306"/>
      <c r="M1404" s="296"/>
      <c r="N1404" s="296"/>
      <c r="O1404" s="386"/>
      <c r="P1404" s="782">
        <f t="shared" si="460"/>
        <v>4724</v>
      </c>
      <c r="Q1404" s="612">
        <f t="shared" si="458"/>
        <v>0</v>
      </c>
      <c r="R1404" s="387">
        <v>0</v>
      </c>
      <c r="S1404" s="616">
        <f t="shared" si="461"/>
        <v>0</v>
      </c>
      <c r="T1404" s="616">
        <f t="shared" si="449"/>
        <v>0</v>
      </c>
      <c r="U1404" s="389" t="e">
        <f t="shared" si="462"/>
        <v>#DIV/0!</v>
      </c>
      <c r="V1404" s="299">
        <f t="shared" si="463"/>
        <v>3.2000000000000001E-2</v>
      </c>
      <c r="W1404" s="299">
        <f t="shared" si="463"/>
        <v>9.1999999999999993</v>
      </c>
      <c r="X1404" s="554" t="e">
        <f t="shared" si="464"/>
        <v>#DIV/0!</v>
      </c>
      <c r="Y1404" s="299" t="e">
        <f t="shared" si="465"/>
        <v>#DIV/0!</v>
      </c>
      <c r="Z1404" s="299" t="e">
        <f t="shared" si="466"/>
        <v>#DIV/0!</v>
      </c>
      <c r="AA1404" s="299" t="str">
        <f t="shared" si="467"/>
        <v>151ｍｍ×97ｍｍ×37ｍｍ</v>
      </c>
      <c r="AB1404" s="385">
        <f t="shared" si="467"/>
        <v>0.22500000000000001</v>
      </c>
      <c r="AC1404" s="385">
        <f t="shared" si="428"/>
        <v>0</v>
      </c>
      <c r="AD1404" s="499" t="str">
        <f t="shared" si="468"/>
        <v>水、ＢＧ、グリセリン、ペンチレングリコール、ナイアシンアミド、ＰＥＧ／ＰＰＧ／ポリブチレングリコール－８／５／３グリセリン、エリスリトール、フェノキシエタノール、カルボマー、（スチレン／ＶＰ）コポリマー、ポリソルベート２０、ＰＥＧ－４０水添ヒマシ油、ビフィズス菌培養溶解質、ダイズステロール、セラミドＮＰ、ヒドロキシプロピルテトラヒドロピラントリオール、アセチルヘキサペプチド－８、エクトイン、パルミトイルトリペプチド－１、ワカメエキス、ウメ果実エキス、セラミドＡＰ、セラミドＮＧ、パルミトイルテトラペプチド－７、パルミチン酸レチノール、水添レシチン、ヒアルロン酸クロスポリマーＮａ、ラミナリアディギタータエキス、チャ葉エキス、リンゴ果実培養細胞エキス、テンチャエキス、ビワ葉エキス、ローズマリー葉エキス、ヒポファエラムノイデス果実エキス、フィトスフィンゴシン、ホウケイ酸（Ｃａ／Ｎａ）、ユビキノン、コーン油、レシチン、トコフェロール、１，２－ヘキサンジオール、ソルビン酸＊、酸化銀、乳酸Ｎａ＊、キサンタンガム、ペンタステアリン酸ポリグリセリル－１０、ステアロイルラクチレートＮａ、ベヘニルアルコール、ＰＧ、水酸化Ｋ、ＥＤＴＡ－２Ｎａ、酢酸＊、ソルビン酸Ｋ＊、安息香酸Ｎａ＊、香料</v>
      </c>
      <c r="AE1404" s="506" t="s">
        <v>3830</v>
      </c>
      <c r="AF1404" s="506" t="s">
        <v>3683</v>
      </c>
      <c r="AG1404" s="506" t="s">
        <v>3684</v>
      </c>
    </row>
    <row r="1405" spans="1:33" s="292" customFormat="1" ht="20.100000000000001" hidden="1" customHeight="1" thickBot="1">
      <c r="A1405" s="290"/>
      <c r="B1405" s="638"/>
      <c r="C1405" s="224">
        <v>4580504130947</v>
      </c>
      <c r="D1405" s="305"/>
      <c r="E1405" s="290" t="s">
        <v>4148</v>
      </c>
      <c r="F1405" s="302" t="s">
        <v>3678</v>
      </c>
      <c r="G1405" s="497"/>
      <c r="H1405" s="259" t="str">
        <f t="shared" si="469"/>
        <v>COCOCHI Facial Hydration Balancing Essence Cream Mask</v>
      </c>
      <c r="I1405" s="259" t="s">
        <v>3794</v>
      </c>
      <c r="J1405" s="259" t="s">
        <v>3808</v>
      </c>
      <c r="K1405" s="306" t="str">
        <f t="shared" si="459"/>
        <v>cream/face mask</v>
      </c>
      <c r="L1405" s="306"/>
      <c r="M1405" s="296"/>
      <c r="N1405" s="296"/>
      <c r="O1405" s="386"/>
      <c r="P1405" s="782">
        <f t="shared" si="460"/>
        <v>2653</v>
      </c>
      <c r="Q1405" s="612">
        <f t="shared" si="458"/>
        <v>0</v>
      </c>
      <c r="R1405" s="387">
        <v>0</v>
      </c>
      <c r="S1405" s="616">
        <f t="shared" si="461"/>
        <v>0</v>
      </c>
      <c r="T1405" s="616">
        <f t="shared" si="449"/>
        <v>0</v>
      </c>
      <c r="U1405" s="389" t="e">
        <f t="shared" si="462"/>
        <v>#DIV/0!</v>
      </c>
      <c r="V1405" s="299">
        <f t="shared" si="463"/>
        <v>2.7E-2</v>
      </c>
      <c r="W1405" s="299">
        <f t="shared" si="463"/>
        <v>7.8</v>
      </c>
      <c r="X1405" s="554" t="e">
        <f t="shared" si="464"/>
        <v>#DIV/0!</v>
      </c>
      <c r="Y1405" s="299" t="e">
        <f t="shared" si="465"/>
        <v>#DIV/0!</v>
      </c>
      <c r="Z1405" s="299" t="e">
        <f t="shared" si="466"/>
        <v>#DIV/0!</v>
      </c>
      <c r="AA1405" s="299" t="str">
        <f t="shared" si="467"/>
        <v>85ｍｍ×83ｍｍ×83ｍｍ</v>
      </c>
      <c r="AB1405" s="385">
        <f t="shared" si="467"/>
        <v>0.31</v>
      </c>
      <c r="AC1405" s="385">
        <f t="shared" si="428"/>
        <v>0</v>
      </c>
      <c r="AD1405" s="499" t="str">
        <f t="shared" si="468"/>
        <v>【クリーム】
水、ＢＧ、スクワラン、セテアリルアルコール、メチルグルセス－１０、ホホバ種子油、アーモンド油、グリセリン、ペンチレングリコール、水添レシチン、ミリスチン酸ポリグリセリル－１０、ミリスチン酸ポリグリセリル－１０、カルボマー、エチルヘキシルグリセリン、カプリル酸グリセリル、フェノキシエタノール、ジメチコン、水酸化Ｋ、ヒアルロン酸Ｎａ、乳酸桿菌／コメ発酵物、アロエベラ葉エキス、マルチトール、リンゴ果実培養細胞エキス、アルギニン、ジ酢酸ジペプチドジアミノブチロイルベンジルアミド、パルミトイルトリペプチド－５、チャ葉エキス、テンチャエキス、ビワ葉エキス、ローズマリー葉エキス、ヒポファエラムノイデス果実エキス、加水分解シルク、オリゴペプチド－１、キサンタンガム、スクレロチウムガム、レシチン、トコフェロール＊、酢酸トコフェロール、ＥＤＴＡ－２Ｎａ、香料
【クリームマスク】
水、グリセリン、ＢＧ、ＤＰＧ、ジメチコン、シア脂、（アクリレーツ／アクリル酸アルキル（Ｃ１０－３０））クロスポリマー、フェノキシエタノール、カルボマー、スクワラン、水酸化Ｋ、キシリトール、コメ発酵液、ヒアルロン酸ジメチルシラノール、ＰＣＡ－Ｎａ、ペンチレングリコール、ポリグルタミン酸、ヒアルロン酸クロスポリマーＮａ、マンダリンオレンジ果皮エキス、ソメイヨシノ葉エキス、オリーブ葉エキス、カミツレ花エキス、サトザクラ花エキス、ツボクサエキス、ヒアルロン酸Ｎａ、シソ葉エキス、β－グルカン、エチルヘキシルグリセリン＊、ビルベリー葉エキス、チャ葉エキス、ウメ果実エキス、テンチャエキス、ビワ葉エキス、ローズマリー葉エキス、ヒポファエラムノイデス果実エキス、アラントイン、エクトイン、加水分解ヒアルロン酸、加水分解コラーゲン、グリチルリチン酸２Ｋ、セラミドＮＰ、セラミドＡＰ、フィトスフィンゴシン、セラミドＥＯＰ、ホウケイ酸（Ｃａ／Ｎａ）、酸化銀、コレステロール、キサンタンガム、ラウロイルラクチレートＮａ、リンゴ酸、トコフェロール、アスコルビン酸、酢酸トコフェロール、ＥＤＴＡ－２Ｎａ、香料</v>
      </c>
      <c r="AE1405" s="506" t="s">
        <v>3827</v>
      </c>
      <c r="AF1405" s="506" t="s">
        <v>3683</v>
      </c>
      <c r="AG1405" s="506" t="s">
        <v>3684</v>
      </c>
    </row>
    <row r="1406" spans="1:33" s="292" customFormat="1" ht="20.100000000000001" hidden="1" customHeight="1" thickBot="1">
      <c r="A1406" s="290"/>
      <c r="B1406" s="638"/>
      <c r="C1406" s="224">
        <f>C857</f>
        <v>4580504130954</v>
      </c>
      <c r="D1406" s="305"/>
      <c r="E1406" s="290" t="s">
        <v>4148</v>
      </c>
      <c r="F1406" s="302" t="s">
        <v>3836</v>
      </c>
      <c r="G1406" s="497"/>
      <c r="H1406" s="259" t="str">
        <f t="shared" si="469"/>
        <v>COCOCHI Facial Balancing Lotion
СНЯЛИ С ПР-ВА</v>
      </c>
      <c r="I1406" s="259" t="s">
        <v>3795</v>
      </c>
      <c r="J1406" s="259" t="s">
        <v>3809</v>
      </c>
      <c r="K1406" s="306" t="str">
        <f t="shared" si="459"/>
        <v>face lotion</v>
      </c>
      <c r="L1406" s="306"/>
      <c r="M1406" s="296"/>
      <c r="N1406" s="296"/>
      <c r="O1406" s="386"/>
      <c r="P1406" s="782">
        <f t="shared" si="460"/>
        <v>2223</v>
      </c>
      <c r="Q1406" s="612">
        <f t="shared" si="458"/>
        <v>0</v>
      </c>
      <c r="R1406" s="387">
        <v>0</v>
      </c>
      <c r="S1406" s="616">
        <f>O1406*R1406</f>
        <v>0</v>
      </c>
      <c r="T1406" s="616">
        <f t="shared" si="449"/>
        <v>0</v>
      </c>
      <c r="U1406" s="389" t="e">
        <f>T1406/Q1406</f>
        <v>#DIV/0!</v>
      </c>
      <c r="V1406" s="299">
        <f t="shared" si="463"/>
        <v>2.7E-2</v>
      </c>
      <c r="W1406" s="299">
        <f t="shared" si="463"/>
        <v>12</v>
      </c>
      <c r="X1406" s="554" t="e">
        <f t="shared" si="464"/>
        <v>#DIV/0!</v>
      </c>
      <c r="Y1406" s="299" t="e">
        <f t="shared" si="465"/>
        <v>#DIV/0!</v>
      </c>
      <c r="Z1406" s="299" t="e">
        <f t="shared" si="466"/>
        <v>#DIV/0!</v>
      </c>
      <c r="AA1406" s="299" t="str">
        <f t="shared" si="467"/>
        <v>190ｍｍ×62ｍｍ×62ｍｍ</v>
      </c>
      <c r="AB1406" s="385">
        <f t="shared" si="467"/>
        <v>0.43</v>
      </c>
      <c r="AC1406" s="385">
        <f t="shared" si="428"/>
        <v>0</v>
      </c>
      <c r="AD1406" s="499">
        <f t="shared" si="468"/>
        <v>0</v>
      </c>
      <c r="AE1406" s="506" t="s">
        <v>3828</v>
      </c>
      <c r="AF1406" s="506" t="str">
        <f>AF857</f>
        <v xml:space="preserve">COCOCHI </v>
      </c>
      <c r="AG1406" s="506" t="str">
        <f>AG857</f>
        <v>Cocochi Cosme Co., Ltd.</v>
      </c>
    </row>
    <row r="1407" spans="1:33" s="292" customFormat="1" ht="20.100000000000001" hidden="1" customHeight="1" thickBot="1">
      <c r="A1407" s="290"/>
      <c r="B1407" s="638"/>
      <c r="C1407" s="224">
        <f>C858</f>
        <v>4580504130961</v>
      </c>
      <c r="D1407" s="305"/>
      <c r="E1407" s="290" t="s">
        <v>4148</v>
      </c>
      <c r="F1407" s="302" t="s">
        <v>3837</v>
      </c>
      <c r="G1407" s="497"/>
      <c r="H1407" s="259" t="str">
        <f t="shared" si="469"/>
        <v>COCOCHI Facial Balancing Emulsion
СНЯЛИ С ПР-ВА</v>
      </c>
      <c r="I1407" s="259" t="s">
        <v>3796</v>
      </c>
      <c r="J1407" s="259" t="s">
        <v>3810</v>
      </c>
      <c r="K1407" s="306" t="str">
        <f t="shared" si="459"/>
        <v>face milk</v>
      </c>
      <c r="L1407" s="306"/>
      <c r="M1407" s="296"/>
      <c r="N1407" s="296"/>
      <c r="O1407" s="386"/>
      <c r="P1407" s="782">
        <f t="shared" si="460"/>
        <v>2383</v>
      </c>
      <c r="Q1407" s="612">
        <f t="shared" si="458"/>
        <v>0</v>
      </c>
      <c r="R1407" s="387">
        <v>0</v>
      </c>
      <c r="S1407" s="616">
        <f>O1407*R1407</f>
        <v>0</v>
      </c>
      <c r="T1407" s="616">
        <f t="shared" si="449"/>
        <v>0</v>
      </c>
      <c r="U1407" s="389" t="e">
        <f>T1407/Q1407</f>
        <v>#DIV/0!</v>
      </c>
      <c r="V1407" s="299">
        <f t="shared" si="463"/>
        <v>2.3E-2</v>
      </c>
      <c r="W1407" s="299">
        <f t="shared" si="463"/>
        <v>11</v>
      </c>
      <c r="X1407" s="554" t="e">
        <f t="shared" si="464"/>
        <v>#DIV/0!</v>
      </c>
      <c r="Y1407" s="299" t="e">
        <f t="shared" si="465"/>
        <v>#DIV/0!</v>
      </c>
      <c r="Z1407" s="299" t="e">
        <f t="shared" si="466"/>
        <v>#DIV/0!</v>
      </c>
      <c r="AA1407" s="299" t="str">
        <f t="shared" si="467"/>
        <v>175ｍｍ×62ｍｍ×62ｍｍ</v>
      </c>
      <c r="AB1407" s="385">
        <f t="shared" si="467"/>
        <v>0.39</v>
      </c>
      <c r="AC1407" s="385">
        <f t="shared" ref="AC1407:AC1451" si="470">ROUND(O1407*AB1407,3)</f>
        <v>0</v>
      </c>
      <c r="AD1407" s="499">
        <f t="shared" si="468"/>
        <v>0</v>
      </c>
      <c r="AE1407" s="506" t="s">
        <v>3829</v>
      </c>
      <c r="AF1407" s="506" t="str">
        <f>AF858</f>
        <v xml:space="preserve">COCOCHI </v>
      </c>
      <c r="AG1407" s="506" t="str">
        <f>AG858</f>
        <v>Cocochi Cosme Co., Ltd.</v>
      </c>
    </row>
    <row r="1408" spans="1:33" s="292" customFormat="1" ht="20.100000000000001" hidden="1" customHeight="1" thickBot="1">
      <c r="A1408" s="290"/>
      <c r="B1408" s="638"/>
      <c r="C1408" s="224">
        <v>4580504130473</v>
      </c>
      <c r="D1408" s="305"/>
      <c r="E1408" s="290" t="s">
        <v>4148</v>
      </c>
      <c r="F1408" s="302" t="s">
        <v>3679</v>
      </c>
      <c r="G1408" s="497"/>
      <c r="H1408" s="259" t="str">
        <f t="shared" si="469"/>
        <v>COCOCHI Renovating Treatment Mask СНЯЛИ С ПР-ВА</v>
      </c>
      <c r="I1408" s="259" t="s">
        <v>3797</v>
      </c>
      <c r="J1408" s="259" t="s">
        <v>3811</v>
      </c>
      <c r="K1408" s="306" t="str">
        <f t="shared" si="459"/>
        <v>cream/face mask</v>
      </c>
      <c r="L1408" s="306"/>
      <c r="M1408" s="296"/>
      <c r="N1408" s="296"/>
      <c r="O1408" s="386"/>
      <c r="P1408" s="782">
        <f t="shared" si="460"/>
        <v>2912</v>
      </c>
      <c r="Q1408" s="612">
        <f t="shared" si="458"/>
        <v>0</v>
      </c>
      <c r="R1408" s="387">
        <v>0</v>
      </c>
      <c r="S1408" s="616">
        <f t="shared" si="461"/>
        <v>0</v>
      </c>
      <c r="T1408" s="616">
        <f t="shared" si="449"/>
        <v>0</v>
      </c>
      <c r="U1408" s="389" t="e">
        <f t="shared" si="462"/>
        <v>#DIV/0!</v>
      </c>
      <c r="V1408" s="299">
        <f t="shared" si="463"/>
        <v>2.7E-2</v>
      </c>
      <c r="W1408" s="299">
        <f t="shared" si="463"/>
        <v>7.8</v>
      </c>
      <c r="X1408" s="554" t="e">
        <f t="shared" si="464"/>
        <v>#DIV/0!</v>
      </c>
      <c r="Y1408" s="299" t="e">
        <f t="shared" si="465"/>
        <v>#DIV/0!</v>
      </c>
      <c r="Z1408" s="299" t="e">
        <f t="shared" si="466"/>
        <v>#DIV/0!</v>
      </c>
      <c r="AA1408" s="299" t="str">
        <f t="shared" si="467"/>
        <v>85ｍｍ×83ｍｍ×83ｍｍ</v>
      </c>
      <c r="AB1408" s="385">
        <f t="shared" si="467"/>
        <v>0.31</v>
      </c>
      <c r="AC1408" s="385">
        <f t="shared" si="470"/>
        <v>0</v>
      </c>
      <c r="AD1408" s="499" t="str">
        <f t="shared" si="468"/>
        <v>【クリーム】
水、グリセリン、イソヘキサデカン、イソステアリン酸イソプロピル、セテアリルアルコール、トリ（カプリル酸／カプリン酸）グリセリル、ジメチコン、ステアリルアルコール、ＢＧ、ステアリン酸ＰＥＧ－１００、１，２－ヘキサンジオール、ベヘニルアルコール、セタノール、（アクリル酸Ｎａ／アクリロイルジメチルタウリンＮａ）コポリマー、パンテノール、シア脂、ヒドロキシアセトフェノン、（ジメチコン／ビニルジメチコン）クロスポリマー、セテアリルグルコシド、酢酸トコフェロール、ポリソルベート８０、ビサボロール、カラフトコンブエキス、リソサムニウムカルカラムエキス、トチャカエキス、セラミドＮＰ、セラミドＡＰ、セラミドＥＯＰ、フィトスフィンゴシン、コレステロール、サボンソウエキス、イソマルト、レシチン、サッカロミセス溶解質エキス、卵黄油、オリーブつぼみエキス、アマチャヅル葉エキス、トリュフエキス、テンチャエキス、ビワ葉エキス、チャ葉エキス、ヒポファエラムノイデス果実エキス、ローズマリー葉エキス、カプリリルグリコール、ＰＧ、エチルヘキシルグリセリン、オレイン酸ソルビタン、ラウロイルラクチレートＮａ、キサンタンガム、カルボマー、シリカ、水酸化Ｋ、ＥＤＴＡ－２Ｎａ、ＥＤＴＡ－４Ｎａ、トコフェロール、フェノキシエタノール
【クリームマスク】
水、ミネラルオイル、グリセリン、ＢＧ、ベタイン、ワセリン、リンゴ酸ジイソステアリル、ステアリン酸グリセリル（ＳＥ）、セテアリルアルコール、１，２－ヘキサンジオール、ベヘニルアルコール、セタノール、ヒドロキシアセトフェノン、ポリアクリルアミド、酸化チタン"、セテアリルグルコシド、（Ｃ１３，１４）イソパラフィン、カルボマー、グリチルリチン酸２Ｋ、トリペプチド－１銅、アセチルヘキサペプチド－８、エクトイン、カンゾウ根エキス、ブドウ果実エキス、シャクヤク根エキス、コケモモ果実エキス、グルコノラクトン、グルコン酸Ｃａ、コーヒー種子エキス、カラスムギ穀粒エキス、ユズ果実エキス、ツベルマグナツムエキス、テンチャエキス、ビワ葉エキス、チャ葉エキス、ヒポファエラムノイデス果実エキス、ローズマリー葉エキス、カプリリルグリコール、ＰＧ、エチルヘキシルグリセリン、ラウレス－７、ジラウロイルグルタミン酸リシンＮａ、ポリアクリル酸アンモニウム、キサンタンガム、クエン酸、水酸化Ａｌ、水酸化Ｎａ、安息香酸Ｎａ、ＥＤＴＡ－２Ｎａ、トコフェロール、フェノキシエタノール</v>
      </c>
      <c r="AE1408" s="506" t="s">
        <v>3827</v>
      </c>
      <c r="AF1408" s="506" t="s">
        <v>3683</v>
      </c>
      <c r="AG1408" s="506" t="s">
        <v>3684</v>
      </c>
    </row>
    <row r="1409" spans="1:34" s="292" customFormat="1" ht="20.100000000000001" hidden="1" customHeight="1" thickBot="1">
      <c r="A1409" s="290"/>
      <c r="B1409" s="638"/>
      <c r="C1409" s="224">
        <v>4580504130817</v>
      </c>
      <c r="D1409" s="305"/>
      <c r="E1409" s="290" t="s">
        <v>4148</v>
      </c>
      <c r="F1409" s="302" t="s">
        <v>3680</v>
      </c>
      <c r="G1409" s="497"/>
      <c r="H1409" s="259" t="str">
        <f t="shared" si="469"/>
        <v xml:space="preserve">COCOCHI Eye Zone Firming Mask </v>
      </c>
      <c r="I1409" s="259" t="s">
        <v>3798</v>
      </c>
      <c r="J1409" s="259" t="s">
        <v>3812</v>
      </c>
      <c r="K1409" s="306" t="str">
        <f t="shared" si="459"/>
        <v>eye mask</v>
      </c>
      <c r="L1409" s="306"/>
      <c r="M1409" s="296"/>
      <c r="N1409" s="296"/>
      <c r="O1409" s="386"/>
      <c r="P1409" s="782">
        <f t="shared" si="460"/>
        <v>1165</v>
      </c>
      <c r="Q1409" s="612">
        <f t="shared" si="458"/>
        <v>0</v>
      </c>
      <c r="R1409" s="387">
        <v>0</v>
      </c>
      <c r="S1409" s="616">
        <f t="shared" si="461"/>
        <v>0</v>
      </c>
      <c r="T1409" s="616">
        <f t="shared" si="449"/>
        <v>0</v>
      </c>
      <c r="U1409" s="389" t="e">
        <f t="shared" si="462"/>
        <v>#DIV/0!</v>
      </c>
      <c r="V1409" s="299">
        <f t="shared" si="463"/>
        <v>3.7999999999999999E-2</v>
      </c>
      <c r="W1409" s="299">
        <f t="shared" si="463"/>
        <v>6.1</v>
      </c>
      <c r="X1409" s="554" t="e">
        <f t="shared" si="464"/>
        <v>#DIV/0!</v>
      </c>
      <c r="Y1409" s="299" t="e">
        <f t="shared" si="465"/>
        <v>#DIV/0!</v>
      </c>
      <c r="Z1409" s="299" t="e">
        <f t="shared" si="466"/>
        <v>#DIV/0!</v>
      </c>
      <c r="AA1409" s="299" t="str">
        <f t="shared" si="467"/>
        <v>36ｍｍ×133ｍｍ×160ｍｍ</v>
      </c>
      <c r="AB1409" s="385">
        <f t="shared" si="467"/>
        <v>0.12</v>
      </c>
      <c r="AC1409" s="385">
        <f t="shared" si="470"/>
        <v>0</v>
      </c>
      <c r="AD1409" s="499" t="str">
        <f t="shared" si="468"/>
        <v>【ココチ　アイゾーン　ファーミング　マスク】：水、グリセリン、ＢＧ、スクワラン、ＰＥＧ／ＰＰＧ／ポリブチレングリコール－８／５／３グリセリン、ナイアシンアミド、ジグリセリン、プロパンジ オール、フェノキシエタノール、（アクリレーツ／アクリル酸アルキル（Ｃ１０－３０））クロスポリマー、（エイコサン二酸／テトラデカン二酸）ポリ グリセリル－１０、ＰＶＰ、（アクリル酸ヒドロキシエチル／アクリロイルジメチルタウリンＮａ）コポリマー、セルロース、加水分解コラーゲン、エー デルワイスカルス培養エキス、スギ芽エキス、グルコシルヘスペリジン、セラミドＮＰ、テトラヒドロピペリン、キバナオランダセンニチエキス、ビオ チン、フランスカイガンショウ樹皮エキス、カフェイン、サクシノイルアテロコラーゲン、水溶性コラーゲン、ダルスエキス、ジグルコシル没食子 酸、加水分解エラスチン、ビワ葉エキス、加水分解コメタンパク、サッカロミセスセレビシアエエキス、チャ葉エキス、ビルベリー葉エキス、テ ンチャエキス、グリチルリチン酸２Ｋ、水溶性プロテオグリカン、ヒポファエラムノイデス果実エキス、テトラペプチド－４、ローズマリー葉エキス、 トリペプチド－３、キサンタンガム、カルボマー、水添レシチン、ペンテト酸５Ｎａ、イソステアリン酸ソルビタン、ポリソルベート６０、エチルヘキ シルグリセリン、水酸化Ｋ</v>
      </c>
      <c r="AE1409" s="506" t="s">
        <v>3826</v>
      </c>
      <c r="AF1409" s="506" t="s">
        <v>3683</v>
      </c>
      <c r="AG1409" s="506" t="s">
        <v>3684</v>
      </c>
    </row>
    <row r="1410" spans="1:34" s="292" customFormat="1" ht="20.100000000000001" hidden="1" customHeight="1" thickBot="1">
      <c r="A1410" s="290"/>
      <c r="B1410" s="638"/>
      <c r="C1410" s="224">
        <v>4580504130831</v>
      </c>
      <c r="D1410" s="305"/>
      <c r="E1410" s="290" t="s">
        <v>4148</v>
      </c>
      <c r="F1410" s="302" t="s">
        <v>3681</v>
      </c>
      <c r="G1410" s="497"/>
      <c r="H1410" s="259" t="str">
        <f t="shared" si="469"/>
        <v>COCOCHI Eye Care Set (Eye Cream/Eye Zone Firming Mask)</v>
      </c>
      <c r="I1410" s="259" t="s">
        <v>3799</v>
      </c>
      <c r="J1410" s="259" t="s">
        <v>3813</v>
      </c>
      <c r="K1410" s="306" t="str">
        <f t="shared" si="459"/>
        <v>eye treatment</v>
      </c>
      <c r="L1410" s="306"/>
      <c r="M1410" s="296"/>
      <c r="N1410" s="296"/>
      <c r="O1410" s="386"/>
      <c r="P1410" s="782">
        <f t="shared" si="460"/>
        <v>3882</v>
      </c>
      <c r="Q1410" s="612">
        <f t="shared" si="458"/>
        <v>0</v>
      </c>
      <c r="R1410" s="387">
        <v>0</v>
      </c>
      <c r="S1410" s="616">
        <f t="shared" si="461"/>
        <v>0</v>
      </c>
      <c r="T1410" s="616">
        <f t="shared" si="449"/>
        <v>0</v>
      </c>
      <c r="U1410" s="389" t="e">
        <f t="shared" si="462"/>
        <v>#DIV/0!</v>
      </c>
      <c r="V1410" s="299">
        <f t="shared" si="463"/>
        <v>0.05</v>
      </c>
      <c r="W1410" s="299">
        <f t="shared" si="463"/>
        <v>11.2</v>
      </c>
      <c r="X1410" s="554" t="e">
        <f t="shared" si="464"/>
        <v>#DIV/0!</v>
      </c>
      <c r="Y1410" s="299" t="e">
        <f t="shared" si="465"/>
        <v>#DIV/0!</v>
      </c>
      <c r="Z1410" s="299" t="e">
        <f t="shared" si="466"/>
        <v>#DIV/0!</v>
      </c>
      <c r="AA1410" s="299" t="str">
        <f t="shared" si="467"/>
        <v>35ｍｍ×180ｍｍ×227ｍｍ</v>
      </c>
      <c r="AB1410" s="385">
        <f t="shared" si="467"/>
        <v>0.4</v>
      </c>
      <c r="AC1410" s="385">
        <f t="shared" si="470"/>
        <v>0</v>
      </c>
      <c r="AD1410" s="499" t="str">
        <f t="shared" si="468"/>
        <v>◆アイクリーム
水、ＢＧ、グリセリン、（カプリル酸／カプリン酸）ヤシアルキル、ＤＰＧ、トリエチルヘキサノイン、マカデミアナッツ脂肪酸フィトステリル、（アクリル酸ヒドロキシエチル／アクリロイルジメチルタウリンＮａ）コポリマー、イソノナン酸イソノニル、ナイアシンアミド、リンゴ酸ジイソステアリル、水添ナタネ油アルコール、ステアリン酸グリセリル、ベヘニルアルコール、１，２－ヘキサンジオール、クダモノトケイソウ種子油、グルコシルヘスペリジン、ペンタステアリン酸ポリグリセリル－１０、ＰＶＰ、プロパンジオール、ヒドロキシアセトフェノン、水添レシチン、パルミチン酸レチノール、ステアロイルラクチレートＮａ、カルボマー、コーン油、モスビーン種子エキス、バチルス発酵物、キバナオランダセンニチエキス、スギ芽エキス、ジグルコシル没食子酸、クリスマムマリチマムエキス、テンチャエキス、チャ葉エキス、トリフルオロアセチルトリペプチド－２、ザクロ果実エキス、ロドデンドロンフェルギネウムエキス、クリサンテルムインジクムエキス、カフェイン、ビオチン、スクワラン、ジペプチド－２、ビワ葉エキス、セイヨウトチノキ種子エキス、ヒポファエラムノイデス果実エキス、デュナリエラサリナエキス、ヘスペリジンメチルカルコン、パルミトイルテトラペプチド－７、クリシン、パルミトイルトリペプチド－１、ローズマリー葉エキス、Ｎ－ヒドロキシコハク酸イミド、トリ（カプリル酸／カプリン酸）グリセリル、水添野菜油、トコフェロール、（アクリレーツ／アクリル酸アルキル（Ｃ１０－３０））クロスポリマー、カプリル酸グリセリル、マルトデキストリン、ステアレス－２０、デキストラン、キサンタンガム、水酸化Ｋ、香料
◆アイマスク
水、グリセリン、ＢＧ、スクワラン、ＰＥＧ／ＰＰＧ／ポリブチレングリコール－８／５／３グリセリン、ナイアシンアミド、ジグリセリン、プロパンジ オール、フェノキシエタノール、（アクリレーツ／アクリル酸アルキル（Ｃ１０－３０））クロスポリマー、（エイコサン二酸／テトラデカン二酸）ポリ グリセリル－１０、ＰＶＰ、（アクリル酸ヒドロキシエチル／アクリロイルジメチルタウリンＮａ）コポリマー、セルロース、加水分解コラーゲン、エー デルワイスカルス培養エキス、スギ芽エキス、グルコシルヘスペリジン、セラミドＮＰ、テトラヒドロピペリン、キバナオランダセンニチエキス、ビオ チン、フランスカイガンショウ樹皮エキス、カフェイン、サクシノイルアテロコラーゲン、水溶性コラーゲン、ダルスエキス、ジグルコシル没食子 酸、加水分解エラスチン、ビワ葉エキス、加水分解コメタンパク、サッカロミセスセレビシアエエキス、チャ葉エキス、ビルベリー葉エキス、テ ンチャエキス、グリチルリチン酸２Ｋ、水溶性プロテオグリカン、ヒポファエラムノイデス果実エキス、テトラペプチド－４、ローズマリー葉エキス、 トリペプチド－３、キサンタンガム、カルボマー、水添レシチン、ペンテト酸５Ｎａ、イソステアリン酸ソルビタン、ポリソルベート６０、エチルヘキ シルグリセリン、水酸化Ｋ</v>
      </c>
      <c r="AE1410" s="506" t="s">
        <v>3831</v>
      </c>
      <c r="AF1410" s="506" t="s">
        <v>3683</v>
      </c>
      <c r="AG1410" s="506" t="s">
        <v>3684</v>
      </c>
    </row>
    <row r="1411" spans="1:34" s="292" customFormat="1" ht="20.100000000000001" hidden="1" customHeight="1" thickBot="1">
      <c r="A1411" s="290"/>
      <c r="B1411" s="638"/>
      <c r="C1411" s="224">
        <f t="shared" ref="C1411:C1418" si="471">C862</f>
        <v>4580504130084</v>
      </c>
      <c r="D1411" s="305"/>
      <c r="E1411" s="290" t="s">
        <v>4148</v>
      </c>
      <c r="F1411" s="302" t="s">
        <v>3838</v>
      </c>
      <c r="G1411" s="497"/>
      <c r="H1411" s="259" t="str">
        <f t="shared" si="469"/>
        <v>COCOCHI Facial Essence Mask SAKURA</v>
      </c>
      <c r="I1411" s="259" t="s">
        <v>3800</v>
      </c>
      <c r="J1411" s="259" t="s">
        <v>3814</v>
      </c>
      <c r="K1411" s="259" t="str">
        <f t="shared" si="459"/>
        <v>face mask</v>
      </c>
      <c r="L1411" s="306"/>
      <c r="M1411" s="296"/>
      <c r="N1411" s="296"/>
      <c r="O1411" s="386"/>
      <c r="P1411" s="782">
        <f t="shared" si="460"/>
        <v>1424</v>
      </c>
      <c r="Q1411" s="612">
        <f t="shared" si="458"/>
        <v>0</v>
      </c>
      <c r="R1411" s="387">
        <v>0</v>
      </c>
      <c r="S1411" s="616">
        <f t="shared" ref="S1411:S1451" si="472">O1411*R1411</f>
        <v>0</v>
      </c>
      <c r="T1411" s="616">
        <f t="shared" si="449"/>
        <v>0</v>
      </c>
      <c r="U1411" s="389" t="e">
        <f t="shared" ref="U1411:U1422" si="473">T1411/Q1411</f>
        <v>#DIV/0!</v>
      </c>
      <c r="V1411" s="299">
        <f t="shared" si="463"/>
        <v>3.7999999999999999E-2</v>
      </c>
      <c r="W1411" s="299">
        <f t="shared" si="463"/>
        <v>8.4</v>
      </c>
      <c r="X1411" s="554" t="e">
        <f t="shared" si="464"/>
        <v>#DIV/0!</v>
      </c>
      <c r="Y1411" s="299" t="e">
        <f t="shared" si="465"/>
        <v>#DIV/0!</v>
      </c>
      <c r="Z1411" s="299" t="e">
        <f t="shared" si="466"/>
        <v>#DIV/0!</v>
      </c>
      <c r="AA1411" s="299" t="str">
        <f t="shared" si="467"/>
        <v>190ｍｍ×125ｍｍ×30ｍｍ</v>
      </c>
      <c r="AB1411" s="385">
        <f t="shared" si="467"/>
        <v>0.19400000000000001</v>
      </c>
      <c r="AC1411" s="385">
        <f t="shared" si="470"/>
        <v>0</v>
      </c>
      <c r="AD1411" s="499">
        <f t="shared" si="468"/>
        <v>0</v>
      </c>
      <c r="AE1411" s="506" t="s">
        <v>3826</v>
      </c>
      <c r="AF1411" s="506" t="str">
        <f t="shared" ref="AF1411:AF1416" si="474">AF862</f>
        <v xml:space="preserve">COCOCHI </v>
      </c>
      <c r="AG1411" s="506" t="s">
        <v>3684</v>
      </c>
    </row>
    <row r="1412" spans="1:34" s="292" customFormat="1" ht="20.100000000000001" hidden="1" customHeight="1" thickBot="1">
      <c r="A1412" s="290"/>
      <c r="B1412" s="638"/>
      <c r="C1412" s="224">
        <f t="shared" si="471"/>
        <v>4580504130275</v>
      </c>
      <c r="D1412" s="305"/>
      <c r="E1412" s="290" t="s">
        <v>4148</v>
      </c>
      <c r="F1412" s="302" t="s">
        <v>3839</v>
      </c>
      <c r="G1412" s="497"/>
      <c r="H1412" s="259" t="str">
        <f t="shared" si="469"/>
        <v>COCOCHI AG Sleeping Pack N</v>
      </c>
      <c r="I1412" s="259" t="s">
        <v>3801</v>
      </c>
      <c r="J1412" s="259" t="s">
        <v>3815</v>
      </c>
      <c r="K1412" s="259" t="str">
        <f t="shared" si="459"/>
        <v>face mask</v>
      </c>
      <c r="L1412" s="306"/>
      <c r="M1412" s="296"/>
      <c r="N1412" s="296"/>
      <c r="O1412" s="386"/>
      <c r="P1412" s="782">
        <f t="shared" si="460"/>
        <v>2912</v>
      </c>
      <c r="Q1412" s="612">
        <f t="shared" ref="Q1412:Q1451" si="475">O1412*P1412</f>
        <v>0</v>
      </c>
      <c r="R1412" s="387">
        <v>0</v>
      </c>
      <c r="S1412" s="616">
        <f t="shared" si="472"/>
        <v>0</v>
      </c>
      <c r="T1412" s="616">
        <f t="shared" si="449"/>
        <v>0</v>
      </c>
      <c r="U1412" s="389" t="e">
        <f t="shared" si="473"/>
        <v>#DIV/0!</v>
      </c>
      <c r="V1412" s="299">
        <f t="shared" si="463"/>
        <v>3.2000000000000001E-2</v>
      </c>
      <c r="W1412" s="299">
        <f t="shared" si="463"/>
        <v>5.8</v>
      </c>
      <c r="X1412" s="554" t="e">
        <f t="shared" si="464"/>
        <v>#DIV/0!</v>
      </c>
      <c r="Y1412" s="299" t="e">
        <f t="shared" si="465"/>
        <v>#DIV/0!</v>
      </c>
      <c r="Z1412" s="299" t="e">
        <f t="shared" si="466"/>
        <v>#DIV/0!</v>
      </c>
      <c r="AA1412" s="299" t="str">
        <f t="shared" si="467"/>
        <v>90mm x 210mm x 30mm</v>
      </c>
      <c r="AB1412" s="385">
        <f t="shared" si="467"/>
        <v>0.13</v>
      </c>
      <c r="AC1412" s="385">
        <f t="shared" si="470"/>
        <v>0</v>
      </c>
      <c r="AD1412" s="499">
        <f t="shared" si="468"/>
        <v>0</v>
      </c>
      <c r="AE1412" s="506" t="s">
        <v>3827</v>
      </c>
      <c r="AF1412" s="506" t="str">
        <f t="shared" si="474"/>
        <v xml:space="preserve">COCOCHI </v>
      </c>
      <c r="AG1412" s="506" t="str">
        <f>AG863</f>
        <v>Cocochi Cosme Co., Ltd.</v>
      </c>
    </row>
    <row r="1413" spans="1:34" s="292" customFormat="1" ht="20.100000000000001" hidden="1" customHeight="1" thickBot="1">
      <c r="A1413" s="290"/>
      <c r="B1413" s="638"/>
      <c r="C1413" s="301">
        <f t="shared" si="471"/>
        <v>4580504131081</v>
      </c>
      <c r="D1413" s="497"/>
      <c r="E1413" s="302" t="s">
        <v>4148</v>
      </c>
      <c r="F1413" s="302"/>
      <c r="G1413" s="497"/>
      <c r="H1413" s="259" t="s">
        <v>5884</v>
      </c>
      <c r="I1413" s="677" t="s">
        <v>4179</v>
      </c>
      <c r="J1413" s="677" t="s">
        <v>4178</v>
      </c>
      <c r="K1413" s="259" t="str">
        <f t="shared" si="459"/>
        <v>face cream</v>
      </c>
      <c r="L1413" s="868"/>
      <c r="M1413" s="296"/>
      <c r="N1413" s="296"/>
      <c r="O1413" s="386"/>
      <c r="P1413" s="782">
        <f t="shared" si="460"/>
        <v>6548</v>
      </c>
      <c r="Q1413" s="612">
        <f t="shared" si="475"/>
        <v>0</v>
      </c>
      <c r="R1413" s="387">
        <v>0</v>
      </c>
      <c r="S1413" s="616">
        <f t="shared" ref="S1413:S1418" si="476">O1413*R1413</f>
        <v>0</v>
      </c>
      <c r="T1413" s="616">
        <f t="shared" ref="T1413:T1418" si="477">Q1413-S1413</f>
        <v>0</v>
      </c>
      <c r="U1413" s="389" t="e">
        <f t="shared" ref="U1413:U1418" si="478">T1413/Q1413</f>
        <v>#DIV/0!</v>
      </c>
      <c r="V1413" s="299"/>
      <c r="W1413" s="299"/>
      <c r="X1413" s="554"/>
      <c r="Y1413" s="299"/>
      <c r="Z1413" s="299"/>
      <c r="AA1413" s="299"/>
      <c r="AB1413" s="385">
        <v>0.26</v>
      </c>
      <c r="AC1413" s="385">
        <f t="shared" si="470"/>
        <v>0</v>
      </c>
      <c r="AD1413" s="499" t="str">
        <f t="shared" si="468"/>
        <v>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v>
      </c>
      <c r="AE1413" s="506" t="str">
        <f>AE864</f>
        <v>ЕАЭС N RU Д-JP.РА04.В.88109/25  от 03.06.2025 действует до 02.06.2030</v>
      </c>
      <c r="AF1413" s="506" t="str">
        <f t="shared" si="474"/>
        <v xml:space="preserve">COCOCHI </v>
      </c>
      <c r="AG1413" s="506" t="str">
        <f>AG864</f>
        <v>Cosmo Beauty Co., Ltd</v>
      </c>
    </row>
    <row r="1414" spans="1:34" s="292" customFormat="1" ht="20.100000000000001" hidden="1" customHeight="1" thickBot="1">
      <c r="A1414" s="290"/>
      <c r="B1414" s="638"/>
      <c r="C1414" s="301">
        <f t="shared" si="471"/>
        <v>4580504132071</v>
      </c>
      <c r="D1414" s="497"/>
      <c r="E1414" s="302" t="s">
        <v>4148</v>
      </c>
      <c r="F1414" s="302"/>
      <c r="G1414" s="497"/>
      <c r="H1414" s="259" t="s">
        <v>4706</v>
      </c>
      <c r="I1414" s="677" t="s">
        <v>4180</v>
      </c>
      <c r="J1414" s="677" t="s">
        <v>4178</v>
      </c>
      <c r="K1414" s="259" t="str">
        <f t="shared" si="459"/>
        <v>face cream</v>
      </c>
      <c r="L1414" s="868"/>
      <c r="M1414" s="296"/>
      <c r="N1414" s="296"/>
      <c r="O1414" s="386"/>
      <c r="P1414" s="782">
        <f t="shared" si="460"/>
        <v>1571</v>
      </c>
      <c r="Q1414" s="612">
        <f t="shared" si="475"/>
        <v>0</v>
      </c>
      <c r="R1414" s="387">
        <v>0</v>
      </c>
      <c r="S1414" s="616">
        <f t="shared" si="476"/>
        <v>0</v>
      </c>
      <c r="T1414" s="616">
        <f t="shared" si="477"/>
        <v>0</v>
      </c>
      <c r="U1414" s="389" t="e">
        <f t="shared" si="478"/>
        <v>#DIV/0!</v>
      </c>
      <c r="V1414" s="299"/>
      <c r="W1414" s="299"/>
      <c r="X1414" s="554"/>
      <c r="Y1414" s="299"/>
      <c r="Z1414" s="299"/>
      <c r="AA1414" s="299"/>
      <c r="AB1414" s="385">
        <v>0.104</v>
      </c>
      <c r="AC1414" s="385">
        <f t="shared" si="470"/>
        <v>0</v>
      </c>
      <c r="AD1414" s="499" t="str">
        <f t="shared" si="468"/>
        <v>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v>
      </c>
      <c r="AE1414" s="506" t="str">
        <f>AE865</f>
        <v>ЕАЭС N RU Д-JP.РА04.В.88109/25  от 03.06.2025 действует до 02.06.2030</v>
      </c>
      <c r="AF1414" s="506" t="str">
        <f t="shared" si="474"/>
        <v xml:space="preserve">COCOCHI </v>
      </c>
      <c r="AG1414" s="506" t="str">
        <f>AG865</f>
        <v>Cosmo Beauty Co., Ltd</v>
      </c>
    </row>
    <row r="1415" spans="1:34" s="292" customFormat="1" ht="20.100000000000001" hidden="1" customHeight="1" thickBot="1">
      <c r="A1415" s="290"/>
      <c r="B1415" s="638"/>
      <c r="C1415" s="301">
        <f t="shared" si="471"/>
        <v>4580504131609</v>
      </c>
      <c r="D1415" s="497"/>
      <c r="E1415" s="302" t="s">
        <v>4148</v>
      </c>
      <c r="F1415" s="302"/>
      <c r="G1415" s="497"/>
      <c r="H1415" s="259" t="s">
        <v>5889</v>
      </c>
      <c r="I1415" s="677" t="s">
        <v>4181</v>
      </c>
      <c r="J1415" s="677" t="s">
        <v>4182</v>
      </c>
      <c r="K1415" s="259" t="str">
        <f t="shared" si="459"/>
        <v>face mask</v>
      </c>
      <c r="L1415" s="868"/>
      <c r="M1415" s="296"/>
      <c r="N1415" s="296"/>
      <c r="O1415" s="386"/>
      <c r="P1415" s="782">
        <f t="shared" si="460"/>
        <v>3929</v>
      </c>
      <c r="Q1415" s="612">
        <f t="shared" si="475"/>
        <v>0</v>
      </c>
      <c r="R1415" s="387">
        <v>0</v>
      </c>
      <c r="S1415" s="616">
        <f t="shared" si="476"/>
        <v>0</v>
      </c>
      <c r="T1415" s="616">
        <f t="shared" si="477"/>
        <v>0</v>
      </c>
      <c r="U1415" s="389" t="e">
        <f t="shared" si="478"/>
        <v>#DIV/0!</v>
      </c>
      <c r="V1415" s="299"/>
      <c r="W1415" s="299"/>
      <c r="X1415" s="554"/>
      <c r="Y1415" s="299"/>
      <c r="Z1415" s="299"/>
      <c r="AA1415" s="299"/>
      <c r="AB1415" s="385">
        <v>0.26500000000000001</v>
      </c>
      <c r="AC1415" s="385">
        <f t="shared" si="470"/>
        <v>0</v>
      </c>
      <c r="AD1415" s="499" t="str">
        <f t="shared" si="468"/>
        <v>&lt;AGグローイングエッセンスクリーム&gt;
----------------
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
&lt;AGグローイングエッセンスマスク&gt;
----------------
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v>
      </c>
      <c r="AE1415" s="506" t="str">
        <f>AE866</f>
        <v>ВП RU Д-JP.РА01.А.29404/25 от 09.04.2025 действует до 08.10.2025</v>
      </c>
      <c r="AF1415" s="506" t="str">
        <f t="shared" si="474"/>
        <v xml:space="preserve">COCOCHI </v>
      </c>
      <c r="AG1415" s="506" t="str">
        <f>AG866</f>
        <v>Cosmo Beauty Co., Ltd</v>
      </c>
    </row>
    <row r="1416" spans="1:34" s="292" customFormat="1" ht="20.100000000000001" hidden="1" customHeight="1" thickBot="1">
      <c r="A1416" s="290"/>
      <c r="B1416" s="638"/>
      <c r="C1416" s="301">
        <f t="shared" si="471"/>
        <v>4580504132033</v>
      </c>
      <c r="D1416" s="497"/>
      <c r="E1416" s="302" t="s">
        <v>4148</v>
      </c>
      <c r="F1416" s="302"/>
      <c r="G1416" s="497"/>
      <c r="H1416" s="259" t="s">
        <v>4707</v>
      </c>
      <c r="I1416" s="677" t="s">
        <v>4181</v>
      </c>
      <c r="J1416" s="677" t="s">
        <v>4510</v>
      </c>
      <c r="K1416" s="259" t="str">
        <f t="shared" si="459"/>
        <v>face mask</v>
      </c>
      <c r="L1416" s="868"/>
      <c r="M1416" s="296"/>
      <c r="N1416" s="296"/>
      <c r="O1416" s="386"/>
      <c r="P1416" s="782">
        <f t="shared" si="460"/>
        <v>1440</v>
      </c>
      <c r="Q1416" s="612">
        <f t="shared" si="475"/>
        <v>0</v>
      </c>
      <c r="R1416" s="387">
        <v>0</v>
      </c>
      <c r="S1416" s="616">
        <f t="shared" si="476"/>
        <v>0</v>
      </c>
      <c r="T1416" s="616">
        <f t="shared" si="477"/>
        <v>0</v>
      </c>
      <c r="U1416" s="389" t="e">
        <f t="shared" si="478"/>
        <v>#DIV/0!</v>
      </c>
      <c r="V1416" s="299"/>
      <c r="W1416" s="299"/>
      <c r="X1416" s="554"/>
      <c r="Y1416" s="299"/>
      <c r="Z1416" s="299"/>
      <c r="AA1416" s="299"/>
      <c r="AB1416" s="385">
        <v>0.1</v>
      </c>
      <c r="AC1416" s="385">
        <f t="shared" si="470"/>
        <v>0</v>
      </c>
      <c r="AD1416" s="499" t="str">
        <f t="shared" si="468"/>
        <v>&lt;AGグローイングエッセンスクリーム&gt;
----------------
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
&lt;AGグローイングエッセンスマスク&gt;
----------------
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v>
      </c>
      <c r="AE1416" s="506" t="str">
        <f>AE867</f>
        <v>ЕАЭС N RU Д-JP.РА04.В.85789/25 от 03.06.2025 действует до 02.06.2030</v>
      </c>
      <c r="AF1416" s="506" t="str">
        <f t="shared" si="474"/>
        <v xml:space="preserve">COCOCHI </v>
      </c>
      <c r="AG1416" s="506" t="str">
        <f>AG867</f>
        <v>Cosmo Beauty Co., Ltd</v>
      </c>
    </row>
    <row r="1417" spans="1:34" s="292" customFormat="1" ht="20.100000000000001" hidden="1" customHeight="1" thickBot="1">
      <c r="A1417" s="290"/>
      <c r="B1417" s="638"/>
      <c r="C1417" s="301">
        <f t="shared" si="471"/>
        <v>4580504131333</v>
      </c>
      <c r="D1417" s="497"/>
      <c r="E1417" s="302" t="s">
        <v>4148</v>
      </c>
      <c r="F1417" s="302" t="s">
        <v>4476</v>
      </c>
      <c r="G1417" s="497"/>
      <c r="H1417" s="259" t="s">
        <v>4708</v>
      </c>
      <c r="I1417" s="677" t="s">
        <v>4183</v>
      </c>
      <c r="J1417" s="677" t="s">
        <v>4184</v>
      </c>
      <c r="K1417" s="259" t="str">
        <f t="shared" si="459"/>
        <v>lotion, cream, cream mask</v>
      </c>
      <c r="L1417" s="868"/>
      <c r="M1417" s="296"/>
      <c r="N1417" s="296"/>
      <c r="O1417" s="386"/>
      <c r="P1417" s="782">
        <f t="shared" si="460"/>
        <v>1833</v>
      </c>
      <c r="Q1417" s="612">
        <f t="shared" si="475"/>
        <v>0</v>
      </c>
      <c r="R1417" s="387">
        <v>0</v>
      </c>
      <c r="S1417" s="616">
        <f t="shared" si="476"/>
        <v>0</v>
      </c>
      <c r="T1417" s="616">
        <f t="shared" si="477"/>
        <v>0</v>
      </c>
      <c r="U1417" s="389" t="e">
        <f t="shared" si="478"/>
        <v>#DIV/0!</v>
      </c>
      <c r="V1417" s="299"/>
      <c r="W1417" s="299"/>
      <c r="X1417" s="554"/>
      <c r="Y1417" s="299"/>
      <c r="Z1417" s="299"/>
      <c r="AA1417" s="299"/>
      <c r="AB1417" s="385">
        <v>0.115</v>
      </c>
      <c r="AC1417" s="385">
        <f t="shared" si="470"/>
        <v>0</v>
      </c>
      <c r="AD1417" s="499" t="str">
        <f t="shared" si="468"/>
        <v xml:space="preserve">・ココチ　フェイシャル　エッセンス　クリームN：【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チャ葉エキス、テンチャエキス、ビワ葉エキス、パルミトイルトリペプチド－５、ローズマリー葉エキス、ヒポファエラムノイデス果実エキス、乳酸桿菌／コメ発酵物、加水分解シルク、アルギニン、ジ酢酸ジペプチドジアミノブチロイルベンジルアミド、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N：【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
・ココチ　エッセンス　ローション　EX：【全成分】水、ＢＧ、ペンチレングリコール、グリセレス－２６、メチルグルセス－２０、トレハロース、グリセリン、ＰＥＧ－８、ビスＰＥＧ－１８メチルエーテルジメチルシラン、ベタイン、フェノキシエタノール、キサンタンガム、エチルヘキシルグリセリン、ＰＥＧ－６０水添ヒマシ油、クエン酸Ｎａ、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温泉水、ＰＶＰ、ポリソルベート２０、レシチン、ＰＧ、クエン酸、トコフェロール、ＥＤＴＡ－２Ｎａ、香料
</v>
      </c>
      <c r="AE1417" s="730" t="s">
        <v>4468</v>
      </c>
      <c r="AF1417" s="506" t="s">
        <v>3683</v>
      </c>
      <c r="AG1417" s="506" t="s">
        <v>4469</v>
      </c>
    </row>
    <row r="1418" spans="1:34" s="292" customFormat="1" ht="20.100000000000001" hidden="1" customHeight="1" thickBot="1">
      <c r="A1418" s="290"/>
      <c r="B1418" s="638"/>
      <c r="C1418" s="301">
        <f t="shared" si="471"/>
        <v>4580504131258</v>
      </c>
      <c r="D1418" s="497"/>
      <c r="E1418" s="302" t="s">
        <v>4148</v>
      </c>
      <c r="F1418" s="302"/>
      <c r="G1418" s="497"/>
      <c r="H1418" s="259" t="s">
        <v>4709</v>
      </c>
      <c r="I1418" s="677" t="s">
        <v>4185</v>
      </c>
      <c r="J1418" s="677" t="s">
        <v>4186</v>
      </c>
      <c r="K1418" s="259" t="str">
        <f t="shared" si="459"/>
        <v>face mask</v>
      </c>
      <c r="L1418" s="868"/>
      <c r="M1418" s="296"/>
      <c r="N1418" s="296"/>
      <c r="O1418" s="386"/>
      <c r="P1418" s="782">
        <f t="shared" si="460"/>
        <v>1964</v>
      </c>
      <c r="Q1418" s="612">
        <f t="shared" si="475"/>
        <v>0</v>
      </c>
      <c r="R1418" s="387">
        <v>0</v>
      </c>
      <c r="S1418" s="616">
        <f t="shared" si="476"/>
        <v>0</v>
      </c>
      <c r="T1418" s="616">
        <f t="shared" si="477"/>
        <v>0</v>
      </c>
      <c r="U1418" s="389" t="e">
        <f t="shared" si="478"/>
        <v>#DIV/0!</v>
      </c>
      <c r="V1418" s="299"/>
      <c r="W1418" s="299"/>
      <c r="X1418" s="554"/>
      <c r="Y1418" s="299"/>
      <c r="Z1418" s="299"/>
      <c r="AA1418" s="299"/>
      <c r="AB1418" s="385">
        <v>0.21</v>
      </c>
      <c r="AC1418" s="385">
        <f t="shared" si="470"/>
        <v>0</v>
      </c>
      <c r="AD1418" s="499" t="str">
        <f t="shared" si="468"/>
        <v>・ココチ エージー クラリファイング エッセンス クリーム
【全成分】水、ＢＧ、スクワラン、グリセリン、ベタイン、エチルヘキサン酸セチル、ペンチレングリコール、メチルグルセス－１０、セタノール、水添レシチン、パンテノール、アスペルギルス／（グルコース／ダイズ／デンプン）発酵液、アスコルビルメチルシラノールペクチン、ミリスチン酸ポリグリセリル－１０、アセチルグルコサミン、カルボマー、ジメチコン、ホホバ種子油、フェノキシエタノール、エチルヘキシルグリセリン、カルノシン、プロパンジオール、水酸化Ｋ、アデノシン、アセチルヒアルロン酸Ｎａ、チャ葉エキス、テンチャエキス、ビワ葉エキス、ローズマリー葉エキス、ヒポファエラムノイデス果実エキス、キサンタンガム、スクレロチウムガム、（アクリレーツ／アクリル酸アルキル（Ｃ１０－３０））クロスポリマー、酢酸トコフェロール、トコフェロール、ＥＤＴＡ－２Ｎａ、香料
・ココチ エージー クラリファイング コンセントレート マスク
【全成分】水、ＢＧ、ナイアシンアミド、ペンチレングリコール、グリセレス－２６、グリセリン、ベタイン、フェノキシエタノール、ＰＥＧ－６０水添ヒマシ油、カルボマー、ヤエヤマアオキ果汁、グルコノラクトン、パルミチン酸アスコルビルリン酸３Ｎａ、加水分解シルク、アセチルヒアルロン酸Ｎａ、ヒアルロン酸クロスポリマーＮａ、加水分解ヒアルロン酸Ｎａ、エチルヘキシルグリセリン、加水分解ヒアルロン酸、ヒアルロン酸Ｎａ、ホウケイ酸（Ｃａ／Ｎａ）、酸化銀、キサンタンガム、水酸化Ｋ、テトラヘキシルデカン酸アスコルビル、ＥＤＴＡ－２Ｎａ、香料</v>
      </c>
      <c r="AE1418" s="506" t="str">
        <f t="shared" ref="AE1418:AG1419" si="479">AE869</f>
        <v>ЕАЭС N RU Д-JP.РА04.В.85789/25 от 03.06.2025 действует до 02.06.2030</v>
      </c>
      <c r="AF1418" s="506">
        <f t="shared" si="479"/>
        <v>0</v>
      </c>
      <c r="AG1418" s="506">
        <f t="shared" si="479"/>
        <v>0</v>
      </c>
    </row>
    <row r="1419" spans="1:34" s="292" customFormat="1" ht="20.100000000000001" hidden="1" customHeight="1" thickBot="1">
      <c r="A1419" s="290"/>
      <c r="B1419" s="638"/>
      <c r="C1419" s="301">
        <v>4580504131425</v>
      </c>
      <c r="D1419" s="497"/>
      <c r="E1419" s="302" t="s">
        <v>4148</v>
      </c>
      <c r="F1419" s="302"/>
      <c r="G1419" s="497"/>
      <c r="H1419" s="259" t="s">
        <v>4710</v>
      </c>
      <c r="I1419" s="259"/>
      <c r="J1419" s="259"/>
      <c r="K1419" s="259" t="s">
        <v>4214</v>
      </c>
      <c r="L1419" s="306"/>
      <c r="M1419" s="296"/>
      <c r="N1419" s="296"/>
      <c r="O1419" s="386"/>
      <c r="P1419" s="782">
        <f t="shared" si="460"/>
        <v>2946</v>
      </c>
      <c r="Q1419" s="612">
        <f t="shared" si="475"/>
        <v>0</v>
      </c>
      <c r="R1419" s="387">
        <v>0</v>
      </c>
      <c r="S1419" s="616">
        <f>O1419*R1419</f>
        <v>0</v>
      </c>
      <c r="T1419" s="616">
        <f>Q1419-S1419</f>
        <v>0</v>
      </c>
      <c r="U1419" s="389" t="e">
        <f>T1419/Q1419</f>
        <v>#DIV/0!</v>
      </c>
      <c r="V1419" s="299"/>
      <c r="W1419" s="299"/>
      <c r="X1419" s="554"/>
      <c r="Y1419" s="299"/>
      <c r="Z1419" s="299"/>
      <c r="AA1419" s="299"/>
      <c r="AB1419" s="385">
        <v>0.3</v>
      </c>
      <c r="AC1419" s="385">
        <f t="shared" si="470"/>
        <v>0</v>
      </c>
      <c r="AD1419" s="499">
        <f t="shared" si="468"/>
        <v>0</v>
      </c>
      <c r="AE1419" s="506">
        <f t="shared" si="479"/>
        <v>0</v>
      </c>
      <c r="AF1419" s="506">
        <f t="shared" si="479"/>
        <v>0</v>
      </c>
      <c r="AG1419" s="506">
        <f t="shared" si="479"/>
        <v>0</v>
      </c>
    </row>
    <row r="1420" spans="1:34" s="292" customFormat="1" ht="20.100000000000001" hidden="1" customHeight="1" thickBot="1">
      <c r="A1420" s="938"/>
      <c r="B1420" s="938"/>
      <c r="C1420" s="665">
        <f>C871</f>
        <v>4560266411072</v>
      </c>
      <c r="D1420" s="941"/>
      <c r="E1420" s="940" t="s">
        <v>6577</v>
      </c>
      <c r="F1420" s="940" t="s">
        <v>6647</v>
      </c>
      <c r="G1420" s="941"/>
      <c r="H1420" s="942" t="s">
        <v>6578</v>
      </c>
      <c r="I1420" s="942" t="s">
        <v>6770</v>
      </c>
      <c r="J1420" s="942" t="s">
        <v>6771</v>
      </c>
      <c r="K1420" s="942" t="s">
        <v>284</v>
      </c>
      <c r="L1420" s="954"/>
      <c r="M1420" s="956"/>
      <c r="N1420" s="956"/>
      <c r="O1420" s="946"/>
      <c r="P1420" s="975">
        <v>3176</v>
      </c>
      <c r="Q1420" s="520">
        <f t="shared" si="475"/>
        <v>0</v>
      </c>
      <c r="R1420" s="948">
        <v>0</v>
      </c>
      <c r="S1420" s="594">
        <f>O1420*R1420</f>
        <v>0</v>
      </c>
      <c r="T1420" s="594">
        <f>Q1420-S1420</f>
        <v>0</v>
      </c>
      <c r="U1420" s="799" t="e">
        <f>T1420/Q1420</f>
        <v>#DIV/0!</v>
      </c>
      <c r="V1420" s="949"/>
      <c r="W1420" s="949"/>
      <c r="X1420" s="976"/>
      <c r="Y1420" s="949"/>
      <c r="Z1420" s="949"/>
      <c r="AA1420" s="949"/>
      <c r="AB1420" s="977">
        <f>AB871</f>
        <v>7.1999999999999995E-2</v>
      </c>
      <c r="AC1420" s="385">
        <f t="shared" si="470"/>
        <v>0</v>
      </c>
      <c r="AD1420" s="951" t="str">
        <f t="shared" si="468"/>
        <v>TRANEXAMIC ACID, STEARYL GLYCYRRHETINATE,
CYCLOPENTASILOXANE, WATER, ZINC OXIDE, ETHYLHEXYL
METHOXYCINNAMATE, ISOSTEARYL NEOPENTANOATE,
BUTYLENE GLYCOL, DIMETHICONE, PEG-9
POLYDIMETHYLSILOXYETHYL DIMETHICONE, TITANIUM DIOXIDE,
GLYCERIN, POLYMETHYLSILSESQUIOXANE, DISODIUM
STEAROYL GLUTAMATE, ACRYLATES/DIMETHICONE
COPOLYMER, SCUTELLARIA BAICALENSIS ROOT EXTRACT,
GLYCERYL GLUCOSIDE, GLUCOSYLRUTIN, DISTEARDIMONIUM
HECTORITE, PAEONIA ALBIFLORA ROOT EXTRACT, SILICA
DIMETHYL SILYLATE, STEARIC ACID, GLYCINE SOJA (SOYBEAN)
SEED EXTRACT, CAMELLIA SINENSIS LEAF EXTRACT,
RHODOMYRTUS TOMENTOSA FRUIT EXTRACT, NYLON-12,
DEXTRIN PALMITATE, SODIUM HYALURONATE,
PHENOXYETHANOL, IRON OXIDES, PEG-10 DIMETHICONE,
HYDROGEN DIMETHICONE, DIPHENYLSILOXY PHENYL
TRIMETHICONE, SODIUM CHLORIDE, DIMETHICONE/VINYL
DIMETHICONE CROSSPOLYMER, FUCUS VESICULOSUS
EXTRACT, ALUMINUM HYDROXIDE, SOLUBLE COLLAGEN, SILICA</v>
      </c>
      <c r="AE1420" s="506" t="str">
        <f>AE871</f>
        <v>письмо .№ 522/25 от 25.07.2025 г.</v>
      </c>
      <c r="AF1420" s="506" t="s">
        <v>6672</v>
      </c>
      <c r="AG1420" s="506" t="s">
        <v>6673</v>
      </c>
      <c r="AH1420" s="292" t="s">
        <v>6674</v>
      </c>
    </row>
    <row r="1421" spans="1:34" s="292" customFormat="1" ht="20.100000000000001" hidden="1" customHeight="1" thickBot="1">
      <c r="A1421" s="296"/>
      <c r="B1421" s="631"/>
      <c r="C1421" s="294"/>
      <c r="D1421" s="294"/>
      <c r="E1421" s="302" t="s">
        <v>2482</v>
      </c>
      <c r="F1421" s="302" t="s">
        <v>3044</v>
      </c>
      <c r="G1421" s="497"/>
      <c r="H1421" s="259" t="s">
        <v>4711</v>
      </c>
      <c r="I1421" s="259"/>
      <c r="J1421" s="343" t="s">
        <v>3040</v>
      </c>
      <c r="K1421" s="259" t="s">
        <v>2483</v>
      </c>
      <c r="L1421" s="306"/>
      <c r="M1421" s="296"/>
      <c r="N1421" s="296"/>
      <c r="O1421" s="386"/>
      <c r="P1421" s="782">
        <v>100</v>
      </c>
      <c r="Q1421" s="612">
        <f t="shared" si="475"/>
        <v>0</v>
      </c>
      <c r="R1421" s="387">
        <v>0</v>
      </c>
      <c r="S1421" s="616">
        <f t="shared" si="472"/>
        <v>0</v>
      </c>
      <c r="T1421" s="616">
        <f t="shared" si="449"/>
        <v>0</v>
      </c>
      <c r="U1421" s="389" t="e">
        <f t="shared" si="473"/>
        <v>#DIV/0!</v>
      </c>
      <c r="V1421" s="299"/>
      <c r="W1421" s="299"/>
      <c r="X1421" s="299"/>
      <c r="Y1421" s="299"/>
      <c r="Z1421" s="299"/>
      <c r="AA1421" s="299"/>
      <c r="AB1421" s="549">
        <v>0.10100000000000001</v>
      </c>
      <c r="AC1421" s="385">
        <f t="shared" si="470"/>
        <v>0</v>
      </c>
      <c r="AD1421" s="499" t="s">
        <v>6384</v>
      </c>
      <c r="AE1421" s="506" t="s">
        <v>3090</v>
      </c>
      <c r="AF1421" s="506" t="s">
        <v>3091</v>
      </c>
      <c r="AG1421" s="506" t="s">
        <v>3092</v>
      </c>
    </row>
    <row r="1422" spans="1:34" s="292" customFormat="1" ht="20.100000000000001" hidden="1" customHeight="1" thickBot="1">
      <c r="A1422" s="296"/>
      <c r="B1422" s="631"/>
      <c r="C1422" s="294"/>
      <c r="D1422" s="294"/>
      <c r="E1422" s="302" t="s">
        <v>2482</v>
      </c>
      <c r="F1422" s="302" t="s">
        <v>3045</v>
      </c>
      <c r="G1422" s="497"/>
      <c r="H1422" s="259" t="s">
        <v>4712</v>
      </c>
      <c r="I1422" s="259"/>
      <c r="J1422" s="343" t="s">
        <v>3041</v>
      </c>
      <c r="K1422" s="259" t="s">
        <v>2483</v>
      </c>
      <c r="L1422" s="306"/>
      <c r="M1422" s="296"/>
      <c r="N1422" s="296"/>
      <c r="O1422" s="386"/>
      <c r="P1422" s="782">
        <v>100</v>
      </c>
      <c r="Q1422" s="612">
        <f t="shared" si="475"/>
        <v>0</v>
      </c>
      <c r="R1422" s="387">
        <v>0</v>
      </c>
      <c r="S1422" s="616">
        <f t="shared" si="472"/>
        <v>0</v>
      </c>
      <c r="T1422" s="616">
        <f t="shared" si="449"/>
        <v>0</v>
      </c>
      <c r="U1422" s="389" t="e">
        <f t="shared" si="473"/>
        <v>#DIV/0!</v>
      </c>
      <c r="V1422" s="299"/>
      <c r="W1422" s="299"/>
      <c r="X1422" s="299"/>
      <c r="Y1422" s="299"/>
      <c r="Z1422" s="299"/>
      <c r="AA1422" s="299"/>
      <c r="AB1422" s="549">
        <v>0.10100000000000001</v>
      </c>
      <c r="AC1422" s="385">
        <f t="shared" si="470"/>
        <v>0</v>
      </c>
      <c r="AD1422" s="499" t="s">
        <v>6385</v>
      </c>
      <c r="AE1422" s="506" t="s">
        <v>3090</v>
      </c>
      <c r="AF1422" s="506" t="s">
        <v>3091</v>
      </c>
      <c r="AG1422" s="506" t="s">
        <v>3092</v>
      </c>
    </row>
    <row r="1423" spans="1:34" s="292" customFormat="1" ht="20.100000000000001" hidden="1" customHeight="1" thickBot="1">
      <c r="A1423" s="631"/>
      <c r="B1423" s="631"/>
      <c r="C1423" s="886"/>
      <c r="D1423" s="886"/>
      <c r="E1423" s="919" t="s">
        <v>6439</v>
      </c>
      <c r="F1423" s="638"/>
      <c r="G1423" s="632"/>
      <c r="H1423" s="922" t="s">
        <v>6455</v>
      </c>
      <c r="I1423" s="917" t="str">
        <f>I907</f>
        <v>DD Perfect Plus total care water</v>
      </c>
      <c r="J1423" s="917" t="str">
        <f>J907</f>
        <v>Многофункциональный увлажняющий регенерирующий лосьон</v>
      </c>
      <c r="K1423" s="887" t="s">
        <v>1998</v>
      </c>
      <c r="L1423" s="887"/>
      <c r="M1423" s="631"/>
      <c r="N1423" s="632"/>
      <c r="O1423" s="386"/>
      <c r="P1423" s="918">
        <f t="shared" ref="P1423:P1431" si="480">P907</f>
        <v>4300</v>
      </c>
      <c r="Q1423" s="520">
        <f t="shared" si="475"/>
        <v>0</v>
      </c>
      <c r="R1423" s="640">
        <v>0</v>
      </c>
      <c r="S1423" s="594">
        <f>O1423*R1423</f>
        <v>0</v>
      </c>
      <c r="T1423" s="594">
        <f>Q1423-S1423</f>
        <v>0</v>
      </c>
      <c r="U1423" s="799" t="e">
        <f>T1423/Q1423</f>
        <v>#DIV/0!</v>
      </c>
      <c r="V1423" s="635"/>
      <c r="W1423" s="635"/>
      <c r="X1423" s="635"/>
      <c r="Y1423" s="635"/>
      <c r="Z1423" s="635"/>
      <c r="AA1423" s="635"/>
      <c r="AB1423" s="910"/>
      <c r="AC1423" s="385">
        <f t="shared" si="470"/>
        <v>0</v>
      </c>
      <c r="AD1423" s="601" t="str">
        <f t="shared" ref="AD1423:AE1431" si="481">AD907</f>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3" s="506">
        <f t="shared" si="481"/>
        <v>0</v>
      </c>
      <c r="AF1423" s="506">
        <f t="shared" ref="AF1423:AG1423" si="482">AF907</f>
        <v>0</v>
      </c>
      <c r="AG1423" s="506">
        <f t="shared" si="482"/>
        <v>0</v>
      </c>
    </row>
    <row r="1424" spans="1:34" s="292" customFormat="1" ht="20.100000000000001" hidden="1" customHeight="1" thickBot="1">
      <c r="A1424" s="631"/>
      <c r="B1424" s="631"/>
      <c r="C1424" s="886"/>
      <c r="D1424" s="886"/>
      <c r="E1424" s="919" t="s">
        <v>6439</v>
      </c>
      <c r="F1424" s="638"/>
      <c r="G1424" s="632"/>
      <c r="H1424" s="922" t="s">
        <v>6456</v>
      </c>
      <c r="I1424" s="917" t="str">
        <f t="shared" ref="I1424:J1424" si="483">I908</f>
        <v>DD Perfect Plus total care water</v>
      </c>
      <c r="J1424" s="917" t="str">
        <f t="shared" si="483"/>
        <v>Многофункциональный увлажняющий регенерирующий лосьон DD Perfect Plus</v>
      </c>
      <c r="K1424" s="887" t="s">
        <v>1998</v>
      </c>
      <c r="L1424" s="887"/>
      <c r="M1424" s="631"/>
      <c r="N1424" s="632"/>
      <c r="O1424" s="386"/>
      <c r="P1424" s="918">
        <f t="shared" si="480"/>
        <v>4500</v>
      </c>
      <c r="Q1424" s="698"/>
      <c r="R1424" s="640">
        <v>0</v>
      </c>
      <c r="S1424" s="699"/>
      <c r="T1424" s="699"/>
      <c r="U1424" s="634"/>
      <c r="V1424" s="635"/>
      <c r="W1424" s="635"/>
      <c r="X1424" s="635"/>
      <c r="Y1424" s="635"/>
      <c r="Z1424" s="635"/>
      <c r="AA1424" s="635"/>
      <c r="AB1424" s="910"/>
      <c r="AC1424" s="600"/>
      <c r="AD1424" s="601" t="str">
        <f t="shared" si="481"/>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4" s="506">
        <f t="shared" si="481"/>
        <v>0</v>
      </c>
      <c r="AF1424" s="506">
        <f>AF908</f>
        <v>0</v>
      </c>
      <c r="AG1424" s="506">
        <f>AG908</f>
        <v>0</v>
      </c>
    </row>
    <row r="1425" spans="1:34" s="292" customFormat="1" ht="20.100000000000001" hidden="1" customHeight="1" thickBot="1">
      <c r="A1425" s="631"/>
      <c r="B1425" s="631"/>
      <c r="C1425" s="886"/>
      <c r="D1425" s="886"/>
      <c r="E1425" s="919" t="s">
        <v>6439</v>
      </c>
      <c r="F1425" s="638"/>
      <c r="G1425" s="632"/>
      <c r="H1425" s="922" t="s">
        <v>6457</v>
      </c>
      <c r="I1425" s="917" t="str">
        <f t="shared" ref="I1425:J1425" si="484">I909</f>
        <v>DD Perfect Plus total care water</v>
      </c>
      <c r="J1425" s="917" t="str">
        <f t="shared" si="484"/>
        <v>Многофункциональный увлажняющий регенерирующий лосьон DD Perfect Plus</v>
      </c>
      <c r="K1425" s="887" t="s">
        <v>1998</v>
      </c>
      <c r="L1425" s="887"/>
      <c r="M1425" s="631"/>
      <c r="N1425" s="632"/>
      <c r="O1425" s="386"/>
      <c r="P1425" s="918">
        <f t="shared" si="480"/>
        <v>7200</v>
      </c>
      <c r="Q1425" s="698"/>
      <c r="R1425" s="640">
        <v>0</v>
      </c>
      <c r="S1425" s="699"/>
      <c r="T1425" s="699"/>
      <c r="U1425" s="634"/>
      <c r="V1425" s="635"/>
      <c r="W1425" s="635"/>
      <c r="X1425" s="635"/>
      <c r="Y1425" s="635"/>
      <c r="Z1425" s="635"/>
      <c r="AA1425" s="635"/>
      <c r="AB1425" s="910"/>
      <c r="AC1425" s="600"/>
      <c r="AD1425" s="601" t="str">
        <f t="shared" si="481"/>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5" s="506">
        <f t="shared" si="481"/>
        <v>0</v>
      </c>
      <c r="AF1425" s="506">
        <f>AF909</f>
        <v>0</v>
      </c>
      <c r="AG1425" s="506">
        <f>AG909</f>
        <v>0</v>
      </c>
    </row>
    <row r="1426" spans="1:34" s="292" customFormat="1" ht="20.100000000000001" hidden="1" customHeight="1" thickBot="1">
      <c r="A1426" s="631"/>
      <c r="B1426" s="631"/>
      <c r="C1426" s="886"/>
      <c r="D1426" s="886"/>
      <c r="E1426" s="919" t="s">
        <v>6439</v>
      </c>
      <c r="F1426" s="638" t="s">
        <v>6675</v>
      </c>
      <c r="G1426" s="632"/>
      <c r="H1426" s="922" t="s">
        <v>6458</v>
      </c>
      <c r="I1426" s="917" t="str">
        <f t="shared" ref="I1426:J1426" si="485">I910</f>
        <v>DD PERFECT HYBRID G11 AQUA No.5. 150ml</v>
      </c>
      <c r="J1426" s="917" t="str">
        <f t="shared" si="485"/>
        <v>DD PERFECT HYBRID G11 AQUA No.5. Многофункциональная вода G11 гибрид No5</v>
      </c>
      <c r="K1426" s="887" t="s">
        <v>49</v>
      </c>
      <c r="L1426" s="887"/>
      <c r="M1426" s="631"/>
      <c r="N1426" s="632"/>
      <c r="O1426" s="386"/>
      <c r="P1426" s="918">
        <f t="shared" si="480"/>
        <v>3300</v>
      </c>
      <c r="Q1426" s="520">
        <f t="shared" si="475"/>
        <v>0</v>
      </c>
      <c r="R1426" s="640">
        <v>0</v>
      </c>
      <c r="S1426" s="594">
        <f t="shared" ref="S1426:S1431" si="486">O1426*R1426</f>
        <v>0</v>
      </c>
      <c r="T1426" s="594">
        <f t="shared" ref="T1426:T1431" si="487">Q1426-S1426</f>
        <v>0</v>
      </c>
      <c r="U1426" s="799" t="e">
        <f t="shared" ref="U1426:U1431" si="488">T1426/Q1426</f>
        <v>#DIV/0!</v>
      </c>
      <c r="V1426" s="635"/>
      <c r="W1426" s="635"/>
      <c r="X1426" s="635"/>
      <c r="Y1426" s="635"/>
      <c r="Z1426" s="635"/>
      <c r="AA1426" s="635"/>
      <c r="AB1426" s="910">
        <v>0.216</v>
      </c>
      <c r="AC1426" s="385">
        <f t="shared" ref="AC1426:AC1431" si="489">ROUND(O1426*AB1426,3)</f>
        <v>0</v>
      </c>
      <c r="AD1426" s="601" t="str">
        <f t="shared" si="481"/>
        <v>水, ペンチレングリコール, プロテオグリカン, ヒアルロン酸Na</v>
      </c>
      <c r="AE1426" s="506" t="str">
        <f t="shared" si="481"/>
        <v>ЕАЭС N RU Д-JP.РА06.В.56819/24 от 30.07.2024 действует до 29.07.2029</v>
      </c>
      <c r="AF1426" s="506" t="s">
        <v>6653</v>
      </c>
      <c r="AG1426" s="506" t="s">
        <v>6654</v>
      </c>
    </row>
    <row r="1427" spans="1:34" s="292" customFormat="1" ht="20.100000000000001" hidden="1" customHeight="1" thickBot="1">
      <c r="A1427" s="631"/>
      <c r="B1427" s="631"/>
      <c r="C1427" s="886"/>
      <c r="D1427" s="886"/>
      <c r="E1427" s="919" t="s">
        <v>6439</v>
      </c>
      <c r="F1427" s="638" t="s">
        <v>6676</v>
      </c>
      <c r="G1427" s="632"/>
      <c r="H1427" s="922" t="s">
        <v>6459</v>
      </c>
      <c r="I1427" s="917" t="str">
        <f t="shared" ref="I1427:J1427" si="490">I911</f>
        <v>DD PERFECT HYBRID G11 AQUA No.5. 600ml</v>
      </c>
      <c r="J1427" s="917" t="str">
        <f t="shared" si="490"/>
        <v>DD PERFECT HYBRID G11 AQUA No.5. Многофункциональная вода G11 гибрид No5</v>
      </c>
      <c r="K1427" s="887" t="s">
        <v>49</v>
      </c>
      <c r="L1427" s="887"/>
      <c r="M1427" s="631"/>
      <c r="N1427" s="632"/>
      <c r="O1427" s="386"/>
      <c r="P1427" s="918">
        <f t="shared" si="480"/>
        <v>5400</v>
      </c>
      <c r="Q1427" s="520">
        <f t="shared" si="475"/>
        <v>0</v>
      </c>
      <c r="R1427" s="640">
        <v>0</v>
      </c>
      <c r="S1427" s="594">
        <f t="shared" si="486"/>
        <v>0</v>
      </c>
      <c r="T1427" s="594">
        <f t="shared" si="487"/>
        <v>0</v>
      </c>
      <c r="U1427" s="799" t="e">
        <f t="shared" si="488"/>
        <v>#DIV/0!</v>
      </c>
      <c r="V1427" s="635"/>
      <c r="W1427" s="635"/>
      <c r="X1427" s="635"/>
      <c r="Y1427" s="635"/>
      <c r="Z1427" s="635"/>
      <c r="AA1427" s="635"/>
      <c r="AB1427" s="910">
        <v>0.625</v>
      </c>
      <c r="AC1427" s="385">
        <f t="shared" si="489"/>
        <v>0</v>
      </c>
      <c r="AD1427" s="601" t="str">
        <f t="shared" si="481"/>
        <v>水, ペンチレングリコール, プロテオグリカン, ヒアルロン酸Na</v>
      </c>
      <c r="AE1427" s="506" t="str">
        <f t="shared" si="481"/>
        <v>ЕАЭС N RU Д-JP.РА06.В.56819/24 от 30.07.2024 действует до 29.07.2029</v>
      </c>
      <c r="AF1427" s="506" t="s">
        <v>6653</v>
      </c>
      <c r="AG1427" s="506" t="s">
        <v>6654</v>
      </c>
    </row>
    <row r="1428" spans="1:34" s="292" customFormat="1" ht="20.100000000000001" hidden="1" customHeight="1" thickBot="1">
      <c r="A1428" s="631"/>
      <c r="B1428" s="631"/>
      <c r="C1428" s="886"/>
      <c r="D1428" s="886"/>
      <c r="E1428" s="919" t="s">
        <v>6439</v>
      </c>
      <c r="F1428" s="638" t="s">
        <v>6677</v>
      </c>
      <c r="G1428" s="632"/>
      <c r="H1428" s="922" t="s">
        <v>6460</v>
      </c>
      <c r="I1428" s="917" t="str">
        <f t="shared" ref="I1428:J1428" si="491">I912</f>
        <v>DD PERFECT HYBRID G11 AQUA No6. 150ml</v>
      </c>
      <c r="J1428" s="917" t="str">
        <f t="shared" si="491"/>
        <v>DD PERFECT HYBRID G11 AQUA No6. Многофункциональная вода G11 гибрид No6</v>
      </c>
      <c r="K1428" s="887" t="s">
        <v>49</v>
      </c>
      <c r="L1428" s="887"/>
      <c r="M1428" s="631"/>
      <c r="N1428" s="632"/>
      <c r="O1428" s="386"/>
      <c r="P1428" s="918">
        <f t="shared" si="480"/>
        <v>3960</v>
      </c>
      <c r="Q1428" s="520">
        <f t="shared" si="475"/>
        <v>0</v>
      </c>
      <c r="R1428" s="640">
        <v>0</v>
      </c>
      <c r="S1428" s="594">
        <f t="shared" si="486"/>
        <v>0</v>
      </c>
      <c r="T1428" s="594">
        <f t="shared" si="487"/>
        <v>0</v>
      </c>
      <c r="U1428" s="799" t="e">
        <f t="shared" si="488"/>
        <v>#DIV/0!</v>
      </c>
      <c r="V1428" s="635"/>
      <c r="W1428" s="635"/>
      <c r="X1428" s="635"/>
      <c r="Y1428" s="635"/>
      <c r="Z1428" s="635"/>
      <c r="AA1428" s="635"/>
      <c r="AB1428" s="910">
        <v>0.216</v>
      </c>
      <c r="AC1428" s="385">
        <f t="shared" si="489"/>
        <v>0</v>
      </c>
      <c r="AD1428" s="601" t="str">
        <f t="shared" si="481"/>
        <v>水, ペンチレングリコール, プロテオグリカン, ヒアルロン酸Na</v>
      </c>
      <c r="AE1428" s="506" t="str">
        <f t="shared" si="481"/>
        <v>ЕАЭС N RU Д-JP.РА06.В.56819/24 от 30.07.2024 действует до 29.07.2029</v>
      </c>
      <c r="AF1428" s="506" t="s">
        <v>6653</v>
      </c>
      <c r="AG1428" s="506" t="s">
        <v>6654</v>
      </c>
    </row>
    <row r="1429" spans="1:34" s="292" customFormat="1" ht="20.100000000000001" hidden="1" customHeight="1" thickBot="1">
      <c r="A1429" s="631"/>
      <c r="B1429" s="631"/>
      <c r="C1429" s="886"/>
      <c r="D1429" s="886"/>
      <c r="E1429" s="919" t="s">
        <v>6439</v>
      </c>
      <c r="F1429" s="638" t="s">
        <v>6678</v>
      </c>
      <c r="G1429" s="632"/>
      <c r="H1429" s="922" t="s">
        <v>6461</v>
      </c>
      <c r="I1429" s="917" t="str">
        <f t="shared" ref="I1429:J1429" si="492">I913</f>
        <v>DD PERFECT HYBRID G11 AQUA No6. 600ml</v>
      </c>
      <c r="J1429" s="917" t="str">
        <f t="shared" si="492"/>
        <v>DD PERFECT HYBRID G11 AQUA No6. Многофункциональная вода G11 гибрид No6</v>
      </c>
      <c r="K1429" s="887" t="s">
        <v>49</v>
      </c>
      <c r="L1429" s="887"/>
      <c r="M1429" s="631"/>
      <c r="N1429" s="632"/>
      <c r="O1429" s="386"/>
      <c r="P1429" s="918">
        <f t="shared" si="480"/>
        <v>6000</v>
      </c>
      <c r="Q1429" s="520">
        <f t="shared" si="475"/>
        <v>0</v>
      </c>
      <c r="R1429" s="640">
        <v>0</v>
      </c>
      <c r="S1429" s="594">
        <f t="shared" si="486"/>
        <v>0</v>
      </c>
      <c r="T1429" s="594">
        <f t="shared" si="487"/>
        <v>0</v>
      </c>
      <c r="U1429" s="799" t="e">
        <f t="shared" si="488"/>
        <v>#DIV/0!</v>
      </c>
      <c r="V1429" s="635"/>
      <c r="W1429" s="635"/>
      <c r="X1429" s="635"/>
      <c r="Y1429" s="635"/>
      <c r="Z1429" s="635"/>
      <c r="AA1429" s="635"/>
      <c r="AB1429" s="910">
        <v>0.625</v>
      </c>
      <c r="AC1429" s="385">
        <f t="shared" si="489"/>
        <v>0</v>
      </c>
      <c r="AD1429" s="601" t="str">
        <f t="shared" si="481"/>
        <v>水, ペンチレングリコール, グリセリルグルコシド, 加水分解ケラチン, ワサビ葉エキス, オランダカラシ葉／茎エキス, プロテオグリカン, ヒアルロン酸Na, BG</v>
      </c>
      <c r="AE1429" s="506" t="str">
        <f t="shared" si="481"/>
        <v>ЕАЭС N RU Д-JP.РА06.В.56819/24 от 30.07.2024 действует до 29.07.2029</v>
      </c>
      <c r="AF1429" s="506" t="s">
        <v>6653</v>
      </c>
      <c r="AG1429" s="506" t="s">
        <v>6654</v>
      </c>
    </row>
    <row r="1430" spans="1:34" s="292" customFormat="1" ht="19.5" hidden="1" customHeight="1" thickBot="1">
      <c r="A1430" s="631"/>
      <c r="B1430" s="631"/>
      <c r="C1430" s="886"/>
      <c r="D1430" s="886"/>
      <c r="E1430" s="919" t="s">
        <v>6439</v>
      </c>
      <c r="F1430" s="638" t="s">
        <v>6679</v>
      </c>
      <c r="G1430" s="632"/>
      <c r="H1430" s="922" t="s">
        <v>6462</v>
      </c>
      <c r="I1430" s="917" t="s">
        <v>6773</v>
      </c>
      <c r="J1430" s="917" t="s">
        <v>6772</v>
      </c>
      <c r="K1430" s="887" t="s">
        <v>36</v>
      </c>
      <c r="L1430" s="887"/>
      <c r="M1430" s="631"/>
      <c r="N1430" s="632"/>
      <c r="O1430" s="386"/>
      <c r="P1430" s="918">
        <f t="shared" si="480"/>
        <v>3800</v>
      </c>
      <c r="Q1430" s="520">
        <f t="shared" si="475"/>
        <v>0</v>
      </c>
      <c r="R1430" s="640">
        <v>0</v>
      </c>
      <c r="S1430" s="594">
        <f t="shared" si="486"/>
        <v>0</v>
      </c>
      <c r="T1430" s="594">
        <f t="shared" si="487"/>
        <v>0</v>
      </c>
      <c r="U1430" s="799" t="e">
        <f t="shared" si="488"/>
        <v>#DIV/0!</v>
      </c>
      <c r="V1430" s="635"/>
      <c r="W1430" s="635"/>
      <c r="X1430" s="635"/>
      <c r="Y1430" s="635"/>
      <c r="Z1430" s="635"/>
      <c r="AA1430" s="635"/>
      <c r="AB1430" s="910">
        <v>0.16500000000000001</v>
      </c>
      <c r="AC1430" s="385">
        <f t="shared" si="489"/>
        <v>0</v>
      </c>
      <c r="AD1430" s="601" t="str">
        <f t="shared" si="481"/>
        <v>水、DPG,ヤシ油脂肪酸ＰＥＧ－７グリセリル、トリイソステアリン酸ＰＥＧ-5グリセリル、ＰＥＧ／ＰＰＧ－２０／２２ブチルエーテルジメチコン、ＰＥＧ－１１メチルエーテルジメチコン、シクロヘキサン-1,4-ジカルボン酸ビスエトキシジグリコール、グリコシルトレハロース、加水分解水添デンプン、ツボクサエキス、イタドリ根エキス、オウゴン根エキス、カンゾウ根エキス、チャ葉エキス、カミツレ花エキス、ローザマリー葉エキス、ＢＧ、（アクリレーツ／アクリル酸アルキル（Ｃ10-30））クロスポリマー、カルボマ－、キサンタンガム、水酸化Ｋ，ペンテト酸5Ｎａ、エチルヘキシルグリセリン、フェノキシエタノール</v>
      </c>
      <c r="AE1430" s="506" t="str">
        <f t="shared" si="481"/>
        <v>письмо № 532/25 от 25.07.2025 г.</v>
      </c>
      <c r="AF1430" s="506" t="s">
        <v>6681</v>
      </c>
      <c r="AG1430" s="506" t="s">
        <v>6653</v>
      </c>
      <c r="AH1430" s="292" t="s">
        <v>6682</v>
      </c>
    </row>
    <row r="1431" spans="1:34" s="292" customFormat="1" ht="20.100000000000001" hidden="1" customHeight="1" thickBot="1">
      <c r="A1431" s="631"/>
      <c r="B1431" s="631"/>
      <c r="C1431" s="886"/>
      <c r="D1431" s="886"/>
      <c r="E1431" s="919" t="s">
        <v>6439</v>
      </c>
      <c r="F1431" s="638" t="s">
        <v>6680</v>
      </c>
      <c r="G1431" s="632"/>
      <c r="H1431" s="922" t="s">
        <v>6463</v>
      </c>
      <c r="I1431" s="917" t="str">
        <f t="shared" ref="I1431:J1431" si="493">I915</f>
        <v>DD Perfect Cleansing soap</v>
      </c>
      <c r="J1431" s="917" t="str">
        <f t="shared" si="493"/>
        <v>Очищающее мыло</v>
      </c>
      <c r="K1431" s="887" t="s">
        <v>6454</v>
      </c>
      <c r="L1431" s="887"/>
      <c r="M1431" s="631"/>
      <c r="N1431" s="632"/>
      <c r="O1431" s="386"/>
      <c r="P1431" s="918">
        <f t="shared" si="480"/>
        <v>2500</v>
      </c>
      <c r="Q1431" s="520">
        <f t="shared" si="475"/>
        <v>0</v>
      </c>
      <c r="R1431" s="640">
        <v>0</v>
      </c>
      <c r="S1431" s="594">
        <f t="shared" si="486"/>
        <v>0</v>
      </c>
      <c r="T1431" s="594">
        <f t="shared" si="487"/>
        <v>0</v>
      </c>
      <c r="U1431" s="799" t="e">
        <f t="shared" si="488"/>
        <v>#DIV/0!</v>
      </c>
      <c r="V1431" s="635"/>
      <c r="W1431" s="635"/>
      <c r="X1431" s="635"/>
      <c r="Y1431" s="635"/>
      <c r="Z1431" s="635"/>
      <c r="AA1431" s="635"/>
      <c r="AB1431" s="910">
        <v>0.10100000000000001</v>
      </c>
      <c r="AC1431" s="385">
        <f t="shared" si="489"/>
        <v>0</v>
      </c>
      <c r="AD1431" s="601" t="str">
        <f t="shared" si="481"/>
        <v xml:space="preserve">石ケン素地、スクロース、グリセリン、酒粕エキス、ヒアルロン酸Ｎａ、加水分解コラーゲン、加水分解シルク、香料、水、ＢＧ，エタノール、エチドロン酸
</v>
      </c>
      <c r="AE1431" s="506" t="str">
        <f t="shared" si="481"/>
        <v>ЕАЭС N RU Д-JP.РА12.В.00514/24 от 28.12.2024 действует до 27.12.2029</v>
      </c>
      <c r="AF1431" s="506" t="s">
        <v>6651</v>
      </c>
      <c r="AG1431" s="506" t="s">
        <v>6653</v>
      </c>
      <c r="AH1431" s="292" t="s">
        <v>6654</v>
      </c>
    </row>
    <row r="1432" spans="1:34" s="292" customFormat="1" ht="20.100000000000001" hidden="1" customHeight="1" thickBot="1">
      <c r="A1432" s="631"/>
      <c r="B1432" s="631"/>
      <c r="C1432" s="886"/>
      <c r="D1432" s="886"/>
      <c r="E1432" s="919" t="s">
        <v>6439</v>
      </c>
      <c r="F1432" s="638"/>
      <c r="G1432" s="632"/>
      <c r="H1432" s="922" t="s">
        <v>6464</v>
      </c>
      <c r="I1432" s="917" t="str">
        <f t="shared" ref="I1432:J1432" si="494">I917</f>
        <v>Perfect Serum Thalasso Mask</v>
      </c>
      <c r="J1432" s="917" t="str">
        <f t="shared" si="494"/>
        <v>Эссенция-маска для лица на основе фукоидана "Талассо"</v>
      </c>
      <c r="K1432" s="887" t="s">
        <v>1985</v>
      </c>
      <c r="L1432" s="887"/>
      <c r="M1432" s="631"/>
      <c r="N1432" s="632"/>
      <c r="O1432" s="386"/>
      <c r="P1432" s="918">
        <f t="shared" ref="P1432:P1450" si="495">P917</f>
        <v>850</v>
      </c>
      <c r="Q1432" s="698"/>
      <c r="R1432" s="640">
        <v>0</v>
      </c>
      <c r="S1432" s="699"/>
      <c r="T1432" s="699"/>
      <c r="U1432" s="634"/>
      <c r="V1432" s="635"/>
      <c r="W1432" s="635"/>
      <c r="X1432" s="635"/>
      <c r="Y1432" s="635"/>
      <c r="Z1432" s="635"/>
      <c r="AA1432" s="635"/>
      <c r="AB1432" s="910"/>
      <c r="AC1432" s="600"/>
      <c r="AD1432" s="601" t="str">
        <f t="shared" ref="AD1432:AE1451" si="496">AD917</f>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1432" s="506" t="str">
        <f t="shared" si="496"/>
        <v>ЕАЭС N RU Д-JP.АИ77.В.26207/19 от 27.05.2019 действует до 26.05.2025</v>
      </c>
      <c r="AF1432" s="506">
        <f t="shared" ref="AF1432:AG1451" si="497">AF917</f>
        <v>0</v>
      </c>
      <c r="AG1432" s="506" t="str">
        <f t="shared" si="497"/>
        <v>HSC COLLAGEN CJ., Ltd</v>
      </c>
    </row>
    <row r="1433" spans="1:34" s="292" customFormat="1" ht="20.100000000000001" hidden="1" customHeight="1" thickBot="1">
      <c r="A1433" s="631"/>
      <c r="B1433" s="631"/>
      <c r="C1433" s="886"/>
      <c r="D1433" s="886"/>
      <c r="E1433" s="919" t="s">
        <v>6439</v>
      </c>
      <c r="F1433" s="638"/>
      <c r="G1433" s="632"/>
      <c r="H1433" s="922" t="s">
        <v>6465</v>
      </c>
      <c r="I1433" s="917" t="str">
        <f t="shared" ref="I1433:J1433" si="498">I918</f>
        <v>Perfect Serum Thalasso Mask</v>
      </c>
      <c r="J1433" s="917" t="str">
        <f t="shared" si="498"/>
        <v>Эссенция-маска для лица на основе фукоидана "Талассо"</v>
      </c>
      <c r="K1433" s="887" t="s">
        <v>674</v>
      </c>
      <c r="L1433" s="887"/>
      <c r="M1433" s="631"/>
      <c r="N1433" s="632"/>
      <c r="O1433" s="386"/>
      <c r="P1433" s="918">
        <f t="shared" si="495"/>
        <v>8000</v>
      </c>
      <c r="Q1433" s="520">
        <f t="shared" si="475"/>
        <v>0</v>
      </c>
      <c r="R1433" s="640">
        <v>0</v>
      </c>
      <c r="S1433" s="594">
        <f>O1433*R1433</f>
        <v>0</v>
      </c>
      <c r="T1433" s="594">
        <f>Q1433-S1433</f>
        <v>0</v>
      </c>
      <c r="U1433" s="799" t="e">
        <f>T1433/Q1433</f>
        <v>#DIV/0!</v>
      </c>
      <c r="V1433" s="635"/>
      <c r="W1433" s="635"/>
      <c r="X1433" s="635"/>
      <c r="Y1433" s="635"/>
      <c r="Z1433" s="635"/>
      <c r="AA1433" s="635"/>
      <c r="AB1433" s="910">
        <v>0.317</v>
      </c>
      <c r="AC1433" s="385">
        <f t="shared" ref="AC1433" si="499">ROUND(O1433*AB1433,3)</f>
        <v>0</v>
      </c>
      <c r="AD1433" s="601" t="str">
        <f t="shared" si="496"/>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1433" s="506" t="str">
        <f t="shared" si="496"/>
        <v>ЕАЭС N RU Д-JP.АИ77.В.26207/19 от 27.05.2019 действует до 26.05.2025</v>
      </c>
      <c r="AF1433" s="506">
        <f t="shared" si="497"/>
        <v>0</v>
      </c>
      <c r="AG1433" s="506" t="str">
        <f t="shared" si="497"/>
        <v>HSC COLLAGEN CJ., Ltd</v>
      </c>
    </row>
    <row r="1434" spans="1:34" s="292" customFormat="1" ht="20.100000000000001" hidden="1" customHeight="1" thickBot="1">
      <c r="A1434" s="631"/>
      <c r="B1434" s="631"/>
      <c r="C1434" s="886"/>
      <c r="D1434" s="886"/>
      <c r="E1434" s="919" t="s">
        <v>6439</v>
      </c>
      <c r="F1434" s="638"/>
      <c r="G1434" s="632"/>
      <c r="H1434" s="922" t="s">
        <v>6466</v>
      </c>
      <c r="I1434" s="917" t="str">
        <f t="shared" ref="I1434:J1434" si="500">I919</f>
        <v>PROF DR SAIBO HAIR REBORN</v>
      </c>
      <c r="J1434" s="917" t="str">
        <f t="shared" si="500"/>
        <v>Эссенция для роста волос Dr.Saibo</v>
      </c>
      <c r="K1434" s="887" t="s">
        <v>118</v>
      </c>
      <c r="L1434" s="887"/>
      <c r="M1434" s="631"/>
      <c r="N1434" s="632"/>
      <c r="O1434" s="386"/>
      <c r="P1434" s="918">
        <f t="shared" si="495"/>
        <v>13000</v>
      </c>
      <c r="Q1434" s="698"/>
      <c r="R1434" s="640">
        <v>0</v>
      </c>
      <c r="S1434" s="699"/>
      <c r="T1434" s="699"/>
      <c r="U1434" s="634"/>
      <c r="V1434" s="635"/>
      <c r="W1434" s="635"/>
      <c r="X1434" s="635"/>
      <c r="Y1434" s="635"/>
      <c r="Z1434" s="635"/>
      <c r="AA1434" s="635"/>
      <c r="AB1434" s="910"/>
      <c r="AC1434" s="600"/>
      <c r="AD1434" s="601" t="str">
        <f t="shared" si="496"/>
        <v>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v>
      </c>
      <c r="AE1434" s="506" t="str">
        <f t="shared" si="496"/>
        <v>ЕАЭС N RU Д-JP.РА04.В.58461/23 от 09.06.2023 действует до 08.06.2028</v>
      </c>
      <c r="AF1434" s="506" t="str">
        <f t="shared" si="497"/>
        <v>Dr.Saibo</v>
      </c>
      <c r="AG1434" s="506" t="str">
        <f t="shared" si="497"/>
        <v>Forest Labo Co., Ltd</v>
      </c>
    </row>
    <row r="1435" spans="1:34" s="292" customFormat="1" ht="20.100000000000001" hidden="1" customHeight="1" thickBot="1">
      <c r="A1435" s="631"/>
      <c r="B1435" s="631"/>
      <c r="C1435" s="886"/>
      <c r="D1435" s="886"/>
      <c r="E1435" s="919" t="s">
        <v>6439</v>
      </c>
      <c r="F1435" s="638"/>
      <c r="G1435" s="632"/>
      <c r="H1435" s="922" t="s">
        <v>6467</v>
      </c>
      <c r="I1435" s="917" t="str">
        <f t="shared" ref="I1435:J1435" si="501">I920</f>
        <v>DR SAIBO HAIR REBORN PRO</v>
      </c>
      <c r="J1435" s="917">
        <f t="shared" si="501"/>
        <v>0</v>
      </c>
      <c r="K1435" s="887" t="s">
        <v>118</v>
      </c>
      <c r="L1435" s="887"/>
      <c r="M1435" s="631"/>
      <c r="N1435" s="632"/>
      <c r="O1435" s="386"/>
      <c r="P1435" s="918">
        <f t="shared" si="495"/>
        <v>39600</v>
      </c>
      <c r="Q1435" s="698"/>
      <c r="R1435" s="640">
        <v>0</v>
      </c>
      <c r="S1435" s="699"/>
      <c r="T1435" s="699"/>
      <c r="U1435" s="634"/>
      <c r="V1435" s="635"/>
      <c r="W1435" s="635"/>
      <c r="X1435" s="635"/>
      <c r="Y1435" s="635"/>
      <c r="Z1435" s="635"/>
      <c r="AA1435" s="635"/>
      <c r="AB1435" s="910"/>
      <c r="AC1435" s="600"/>
      <c r="AD1435" s="601" t="str">
        <f t="shared" si="496"/>
        <v>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v>
      </c>
      <c r="AE1435" s="506">
        <f t="shared" si="496"/>
        <v>0</v>
      </c>
      <c r="AF1435" s="506">
        <f t="shared" si="497"/>
        <v>0</v>
      </c>
      <c r="AG1435" s="506">
        <f t="shared" si="497"/>
        <v>0</v>
      </c>
    </row>
    <row r="1436" spans="1:34" s="292" customFormat="1" ht="20.100000000000001" hidden="1" customHeight="1" thickBot="1">
      <c r="A1436" s="631"/>
      <c r="B1436" s="631"/>
      <c r="C1436" s="886"/>
      <c r="D1436" s="886"/>
      <c r="E1436" s="919" t="s">
        <v>6439</v>
      </c>
      <c r="F1436" s="638"/>
      <c r="G1436" s="632"/>
      <c r="H1436" s="922" t="s">
        <v>6468</v>
      </c>
      <c r="I1436" s="917">
        <f t="shared" ref="I1436:J1436" si="502">I921</f>
        <v>0</v>
      </c>
      <c r="J1436" s="917">
        <f t="shared" si="502"/>
        <v>0</v>
      </c>
      <c r="K1436" s="887" t="s">
        <v>202</v>
      </c>
      <c r="L1436" s="887"/>
      <c r="M1436" s="631"/>
      <c r="N1436" s="632"/>
      <c r="O1436" s="386"/>
      <c r="P1436" s="918">
        <f t="shared" si="495"/>
        <v>4500</v>
      </c>
      <c r="Q1436" s="698"/>
      <c r="R1436" s="640">
        <v>0</v>
      </c>
      <c r="S1436" s="699"/>
      <c r="T1436" s="699"/>
      <c r="U1436" s="634"/>
      <c r="V1436" s="635"/>
      <c r="W1436" s="635"/>
      <c r="X1436" s="635"/>
      <c r="Y1436" s="635"/>
      <c r="Z1436" s="635"/>
      <c r="AA1436" s="635"/>
      <c r="AB1436" s="910"/>
      <c r="AC1436" s="600"/>
      <c r="AD1436" s="601" t="str">
        <f t="shared" si="496"/>
        <v>水・ココイルグルタミン酸ＴＥＡ、コカミドメチルＭＥＡ、ココイルグルタミン酸２Ｎａ、ラウリルヒドロキシスルタイン、ヒドロキシアルキル（Ｃ－12-14）ヒドロキシエチルサルコシン、ウラロイル加水分解シルクＮａ、デシルグルコシド、水溶性プロテオグリカン、ハチミツ、加水分解コラーゲン、ジラウロイルグルタミン酸Ｎａ（PCA/イソステリン酸）グリセレス-25、ジオレイン酸、PEG-120メチルグルコース、ポリクオタニウム-10、グリセリン、クエン酸Na、クエン酸、BG、EDTA-4Na、安息香酸Na、フェキシタエタノール、香料</v>
      </c>
      <c r="AE1436" s="506">
        <f t="shared" si="496"/>
        <v>0</v>
      </c>
      <c r="AF1436" s="506">
        <f t="shared" si="497"/>
        <v>0</v>
      </c>
      <c r="AG1436" s="506">
        <f t="shared" si="497"/>
        <v>0</v>
      </c>
    </row>
    <row r="1437" spans="1:34" s="292" customFormat="1" ht="20.100000000000001" hidden="1" customHeight="1" thickBot="1">
      <c r="A1437" s="631"/>
      <c r="B1437" s="631"/>
      <c r="C1437" s="886"/>
      <c r="D1437" s="886"/>
      <c r="E1437" s="919" t="s">
        <v>6439</v>
      </c>
      <c r="F1437" s="638"/>
      <c r="G1437" s="632"/>
      <c r="H1437" s="922" t="s">
        <v>6469</v>
      </c>
      <c r="I1437" s="917">
        <f t="shared" ref="I1437:J1437" si="503">I922</f>
        <v>0</v>
      </c>
      <c r="J1437" s="917">
        <f t="shared" si="503"/>
        <v>0</v>
      </c>
      <c r="K1437" s="887" t="s">
        <v>205</v>
      </c>
      <c r="L1437" s="887"/>
      <c r="M1437" s="631"/>
      <c r="N1437" s="632"/>
      <c r="O1437" s="386"/>
      <c r="P1437" s="918">
        <f t="shared" si="495"/>
        <v>4500</v>
      </c>
      <c r="Q1437" s="698"/>
      <c r="R1437" s="640">
        <v>0</v>
      </c>
      <c r="S1437" s="699"/>
      <c r="T1437" s="699"/>
      <c r="U1437" s="634"/>
      <c r="V1437" s="635"/>
      <c r="W1437" s="635"/>
      <c r="X1437" s="635"/>
      <c r="Y1437" s="635"/>
      <c r="Z1437" s="635"/>
      <c r="AA1437" s="635"/>
      <c r="AB1437" s="910"/>
      <c r="AC1437" s="600"/>
      <c r="AD1437" s="601" t="str">
        <f t="shared" si="496"/>
        <v>水、セテアリルアルコール、ハチミツ、バルミチン酸イソプロピルステアルトリモニウムクロリド、水溶性プロテオグリカン、トリ（カプリル酸/カプリン酸）グリセリン、セトリモニウムプロミド、ラウリルベタイン、EDTA-2Na、エタノール、プロビルパラベン、メチルパラペン、香料</v>
      </c>
      <c r="AE1437" s="506">
        <f t="shared" si="496"/>
        <v>0</v>
      </c>
      <c r="AF1437" s="506">
        <f t="shared" si="497"/>
        <v>0</v>
      </c>
      <c r="AG1437" s="506">
        <f t="shared" si="497"/>
        <v>0</v>
      </c>
    </row>
    <row r="1438" spans="1:34" s="292" customFormat="1" ht="20.100000000000001" hidden="1" customHeight="1" thickBot="1">
      <c r="A1438" s="631"/>
      <c r="B1438" s="631"/>
      <c r="C1438" s="886"/>
      <c r="D1438" s="886"/>
      <c r="E1438" s="919" t="s">
        <v>6439</v>
      </c>
      <c r="F1438" s="638"/>
      <c r="G1438" s="632"/>
      <c r="H1438" s="922" t="s">
        <v>6470</v>
      </c>
      <c r="I1438" s="917">
        <f t="shared" ref="I1438:J1438" si="504">I923</f>
        <v>0</v>
      </c>
      <c r="J1438" s="917">
        <f t="shared" si="504"/>
        <v>0</v>
      </c>
      <c r="K1438" s="887" t="s">
        <v>6440</v>
      </c>
      <c r="L1438" s="887"/>
      <c r="M1438" s="631"/>
      <c r="N1438" s="632"/>
      <c r="O1438" s="386"/>
      <c r="P1438" s="918">
        <f t="shared" si="495"/>
        <v>4500</v>
      </c>
      <c r="Q1438" s="698"/>
      <c r="R1438" s="640">
        <v>0</v>
      </c>
      <c r="S1438" s="699"/>
      <c r="T1438" s="699"/>
      <c r="U1438" s="634"/>
      <c r="V1438" s="635"/>
      <c r="W1438" s="635"/>
      <c r="X1438" s="635"/>
      <c r="Y1438" s="635"/>
      <c r="Z1438" s="635"/>
      <c r="AA1438" s="635"/>
      <c r="AB1438" s="910"/>
      <c r="AC1438" s="600"/>
      <c r="AD1438" s="601" t="str">
        <f t="shared" si="496"/>
        <v>水、グリセリン、デシルグルコシド、BG、スクワラン、テトラオレイン酸ソルベス－３０、ペンチレングリコール、水溶性プロテオグリカン、ポリクオタニウム－５１、アルギニン、オレンジ果皮油、アトラスシーダー樹皮油、グレープフルーツ果皮油、ニオイテンジクアオイ油、キサンタンガム、カルボマー、フェノキシエタノール</v>
      </c>
      <c r="AE1438" s="506">
        <f t="shared" si="496"/>
        <v>0</v>
      </c>
      <c r="AF1438" s="506">
        <f t="shared" si="497"/>
        <v>0</v>
      </c>
      <c r="AG1438" s="506">
        <f t="shared" si="497"/>
        <v>0</v>
      </c>
    </row>
    <row r="1439" spans="1:34" s="292" customFormat="1" ht="20.100000000000001" hidden="1" customHeight="1" thickBot="1">
      <c r="A1439" s="631"/>
      <c r="B1439" s="631"/>
      <c r="C1439" s="886"/>
      <c r="D1439" s="886"/>
      <c r="E1439" s="919" t="s">
        <v>6439</v>
      </c>
      <c r="F1439" s="638"/>
      <c r="G1439" s="632"/>
      <c r="H1439" s="922" t="s">
        <v>6471</v>
      </c>
      <c r="I1439" s="917">
        <f t="shared" ref="I1439:J1439" si="505">I924</f>
        <v>0</v>
      </c>
      <c r="J1439" s="917">
        <f t="shared" si="505"/>
        <v>0</v>
      </c>
      <c r="K1439" s="887" t="s">
        <v>6444</v>
      </c>
      <c r="L1439" s="887"/>
      <c r="M1439" s="631"/>
      <c r="N1439" s="632"/>
      <c r="O1439" s="386"/>
      <c r="P1439" s="918">
        <f t="shared" si="495"/>
        <v>800</v>
      </c>
      <c r="Q1439" s="698"/>
      <c r="R1439" s="640">
        <v>0</v>
      </c>
      <c r="S1439" s="699"/>
      <c r="T1439" s="699"/>
      <c r="U1439" s="634"/>
      <c r="V1439" s="635"/>
      <c r="W1439" s="635"/>
      <c r="X1439" s="635"/>
      <c r="Y1439" s="635"/>
      <c r="Z1439" s="635"/>
      <c r="AA1439" s="635"/>
      <c r="AB1439" s="910"/>
      <c r="AC1439" s="600"/>
      <c r="AD1439" s="601">
        <f t="shared" si="496"/>
        <v>0</v>
      </c>
      <c r="AE1439" s="506">
        <f t="shared" si="496"/>
        <v>0</v>
      </c>
      <c r="AF1439" s="506">
        <f t="shared" si="497"/>
        <v>0</v>
      </c>
      <c r="AG1439" s="506">
        <f t="shared" si="497"/>
        <v>0</v>
      </c>
    </row>
    <row r="1440" spans="1:34" s="292" customFormat="1" ht="20.100000000000001" hidden="1" customHeight="1" thickBot="1">
      <c r="A1440" s="631"/>
      <c r="B1440" s="631"/>
      <c r="C1440" s="886"/>
      <c r="D1440" s="886"/>
      <c r="E1440" s="919" t="s">
        <v>6439</v>
      </c>
      <c r="F1440" s="638"/>
      <c r="G1440" s="632"/>
      <c r="H1440" s="922" t="s">
        <v>6472</v>
      </c>
      <c r="I1440" s="917">
        <f t="shared" ref="I1440:J1440" si="506">I925</f>
        <v>0</v>
      </c>
      <c r="J1440" s="917">
        <f t="shared" si="506"/>
        <v>0</v>
      </c>
      <c r="K1440" s="887" t="s">
        <v>6442</v>
      </c>
      <c r="L1440" s="887"/>
      <c r="M1440" s="631"/>
      <c r="N1440" s="632"/>
      <c r="O1440" s="386"/>
      <c r="P1440" s="918">
        <f t="shared" si="495"/>
        <v>7000</v>
      </c>
      <c r="Q1440" s="698"/>
      <c r="R1440" s="640">
        <v>0</v>
      </c>
      <c r="S1440" s="699"/>
      <c r="T1440" s="699"/>
      <c r="U1440" s="634"/>
      <c r="V1440" s="635"/>
      <c r="W1440" s="635"/>
      <c r="X1440" s="635"/>
      <c r="Y1440" s="635"/>
      <c r="Z1440" s="635"/>
      <c r="AA1440" s="635"/>
      <c r="AB1440" s="910"/>
      <c r="AC1440" s="600"/>
      <c r="AD1440" s="601">
        <f t="shared" si="496"/>
        <v>0</v>
      </c>
      <c r="AE1440" s="506">
        <f t="shared" si="496"/>
        <v>0</v>
      </c>
      <c r="AF1440" s="506">
        <f t="shared" si="497"/>
        <v>0</v>
      </c>
      <c r="AG1440" s="506">
        <f t="shared" si="497"/>
        <v>0</v>
      </c>
    </row>
    <row r="1441" spans="1:33" s="292" customFormat="1" ht="20.100000000000001" hidden="1" customHeight="1" thickBot="1">
      <c r="A1441" s="631"/>
      <c r="B1441" s="631"/>
      <c r="C1441" s="886"/>
      <c r="D1441" s="886"/>
      <c r="E1441" s="919" t="s">
        <v>6439</v>
      </c>
      <c r="F1441" s="638"/>
      <c r="G1441" s="632"/>
      <c r="H1441" s="922" t="s">
        <v>6473</v>
      </c>
      <c r="I1441" s="917">
        <f t="shared" ref="I1441:J1441" si="507">I926</f>
        <v>0</v>
      </c>
      <c r="J1441" s="917">
        <f t="shared" si="507"/>
        <v>0</v>
      </c>
      <c r="K1441" s="887" t="s">
        <v>6446</v>
      </c>
      <c r="L1441" s="887"/>
      <c r="M1441" s="631"/>
      <c r="N1441" s="632"/>
      <c r="O1441" s="386"/>
      <c r="P1441" s="918">
        <f t="shared" si="495"/>
        <v>3300</v>
      </c>
      <c r="Q1441" s="698"/>
      <c r="R1441" s="640">
        <v>0</v>
      </c>
      <c r="S1441" s="699"/>
      <c r="T1441" s="699"/>
      <c r="U1441" s="634"/>
      <c r="V1441" s="635"/>
      <c r="W1441" s="635"/>
      <c r="X1441" s="635"/>
      <c r="Y1441" s="635"/>
      <c r="Z1441" s="635"/>
      <c r="AA1441" s="635"/>
      <c r="AB1441" s="910"/>
      <c r="AC1441" s="600"/>
      <c r="AD1441" s="601">
        <f t="shared" si="496"/>
        <v>0</v>
      </c>
      <c r="AE1441" s="506">
        <f t="shared" si="496"/>
        <v>0</v>
      </c>
      <c r="AF1441" s="506">
        <f t="shared" si="497"/>
        <v>0</v>
      </c>
      <c r="AG1441" s="506">
        <f t="shared" si="497"/>
        <v>0</v>
      </c>
    </row>
    <row r="1442" spans="1:33" s="292" customFormat="1" ht="20.100000000000001" hidden="1" customHeight="1" thickBot="1">
      <c r="A1442" s="631"/>
      <c r="B1442" s="631"/>
      <c r="C1442" s="886"/>
      <c r="D1442" s="886"/>
      <c r="E1442" s="919" t="s">
        <v>6439</v>
      </c>
      <c r="F1442" s="638"/>
      <c r="G1442" s="632"/>
      <c r="H1442" s="922" t="s">
        <v>6474</v>
      </c>
      <c r="I1442" s="917">
        <f t="shared" ref="I1442:J1442" si="508">I927</f>
        <v>0</v>
      </c>
      <c r="J1442" s="917">
        <f t="shared" si="508"/>
        <v>0</v>
      </c>
      <c r="K1442" s="887" t="s">
        <v>6448</v>
      </c>
      <c r="L1442" s="887"/>
      <c r="M1442" s="631"/>
      <c r="N1442" s="632"/>
      <c r="O1442" s="386"/>
      <c r="P1442" s="918">
        <f t="shared" si="495"/>
        <v>3300</v>
      </c>
      <c r="Q1442" s="698"/>
      <c r="R1442" s="640">
        <v>0</v>
      </c>
      <c r="S1442" s="699"/>
      <c r="T1442" s="699"/>
      <c r="U1442" s="634"/>
      <c r="V1442" s="635"/>
      <c r="W1442" s="635"/>
      <c r="X1442" s="635"/>
      <c r="Y1442" s="635"/>
      <c r="Z1442" s="635"/>
      <c r="AA1442" s="635"/>
      <c r="AB1442" s="910"/>
      <c r="AC1442" s="600"/>
      <c r="AD1442" s="601">
        <f t="shared" si="496"/>
        <v>0</v>
      </c>
      <c r="AE1442" s="506">
        <f t="shared" si="496"/>
        <v>0</v>
      </c>
      <c r="AF1442" s="506">
        <f t="shared" si="497"/>
        <v>0</v>
      </c>
      <c r="AG1442" s="506">
        <f t="shared" si="497"/>
        <v>0</v>
      </c>
    </row>
    <row r="1443" spans="1:33" s="292" customFormat="1" ht="20.100000000000001" hidden="1" customHeight="1" thickBot="1">
      <c r="A1443" s="631"/>
      <c r="B1443" s="631"/>
      <c r="C1443" s="886"/>
      <c r="D1443" s="886"/>
      <c r="E1443" s="919" t="s">
        <v>6439</v>
      </c>
      <c r="F1443" s="638"/>
      <c r="G1443" s="632"/>
      <c r="H1443" s="917" t="s">
        <v>6475</v>
      </c>
      <c r="I1443" s="917" t="str">
        <f t="shared" ref="I1443:J1443" si="509">I928</f>
        <v>SGF-OK</v>
      </c>
      <c r="J1443" s="917" t="str">
        <f t="shared" si="509"/>
        <v>Высококонцентрированная эссенция для лица</v>
      </c>
      <c r="K1443" s="887" t="s">
        <v>162</v>
      </c>
      <c r="L1443" s="887"/>
      <c r="M1443" s="631"/>
      <c r="N1443" s="632"/>
      <c r="O1443" s="386"/>
      <c r="P1443" s="918">
        <f t="shared" si="495"/>
        <v>5500</v>
      </c>
      <c r="Q1443" s="698"/>
      <c r="R1443" s="640">
        <v>0</v>
      </c>
      <c r="S1443" s="699"/>
      <c r="T1443" s="699"/>
      <c r="U1443" s="634"/>
      <c r="V1443" s="635"/>
      <c r="W1443" s="635"/>
      <c r="X1443" s="635"/>
      <c r="Y1443" s="635"/>
      <c r="Z1443" s="635"/>
      <c r="AA1443" s="635"/>
      <c r="AB1443" s="910"/>
      <c r="AC1443" s="600"/>
      <c r="AD1443" s="601" t="str">
        <f t="shared" si="496"/>
        <v>ヒト臍帯幹細胞上清液をフリーズドライ化 (別添SDS参照)</v>
      </c>
      <c r="AE1443" s="506" t="str">
        <f t="shared" si="496"/>
        <v>ЕАЭС N RU Д-JP.РА02.В.76973/23 от 27.03.2023 действует до 26.03.2028</v>
      </c>
      <c r="AF1443" s="506" t="str">
        <f t="shared" si="497"/>
        <v>SGF-OK</v>
      </c>
      <c r="AG1443" s="506" t="str">
        <f t="shared" si="497"/>
        <v>Cell Links Ink.</v>
      </c>
    </row>
    <row r="1444" spans="1:33" s="292" customFormat="1" ht="20.100000000000001" hidden="1" customHeight="1" thickBot="1">
      <c r="A1444" s="631"/>
      <c r="B1444" s="631"/>
      <c r="C1444" s="886"/>
      <c r="D1444" s="886"/>
      <c r="E1444" s="919" t="s">
        <v>6439</v>
      </c>
      <c r="F1444" s="638"/>
      <c r="G1444" s="632"/>
      <c r="H1444" s="917" t="s">
        <v>6476</v>
      </c>
      <c r="I1444" s="917" t="str">
        <f t="shared" ref="I1444:J1444" si="510">I929</f>
        <v>SGF-OK</v>
      </c>
      <c r="J1444" s="917" t="str">
        <f t="shared" si="510"/>
        <v>Высококонцентрированная эссенция для лица</v>
      </c>
      <c r="K1444" s="887" t="s">
        <v>162</v>
      </c>
      <c r="L1444" s="887"/>
      <c r="M1444" s="631"/>
      <c r="N1444" s="632"/>
      <c r="O1444" s="386"/>
      <c r="P1444" s="918">
        <f t="shared" si="495"/>
        <v>9000</v>
      </c>
      <c r="Q1444" s="698"/>
      <c r="R1444" s="640">
        <v>0</v>
      </c>
      <c r="S1444" s="699"/>
      <c r="T1444" s="699"/>
      <c r="U1444" s="634"/>
      <c r="V1444" s="635"/>
      <c r="W1444" s="635"/>
      <c r="X1444" s="635"/>
      <c r="Y1444" s="635"/>
      <c r="Z1444" s="635"/>
      <c r="AA1444" s="635"/>
      <c r="AB1444" s="910"/>
      <c r="AC1444" s="600"/>
      <c r="AD1444" s="601" t="str">
        <f t="shared" si="496"/>
        <v>ヒト臍帯幹細胞上清液をフリーズドライ化 (別添SDS参照)</v>
      </c>
      <c r="AE1444" s="506" t="str">
        <f t="shared" si="496"/>
        <v>ЕАЭС N RU Д-JP.РА02.В.76973/23 от 27.03.2023 действует до 26.03.2028</v>
      </c>
      <c r="AF1444" s="506" t="str">
        <f t="shared" si="497"/>
        <v>SGF-OK</v>
      </c>
      <c r="AG1444" s="506" t="str">
        <f t="shared" si="497"/>
        <v>Cell Links Ink.</v>
      </c>
    </row>
    <row r="1445" spans="1:33" s="292" customFormat="1" ht="20.100000000000001" hidden="1" customHeight="1" thickBot="1">
      <c r="A1445" s="631"/>
      <c r="B1445" s="631"/>
      <c r="C1445" s="886"/>
      <c r="D1445" s="886"/>
      <c r="E1445" s="919" t="s">
        <v>6439</v>
      </c>
      <c r="F1445" s="638"/>
      <c r="G1445" s="632"/>
      <c r="H1445" s="917" t="s">
        <v>6477</v>
      </c>
      <c r="I1445" s="917">
        <f t="shared" ref="I1445:J1445" si="511">I930</f>
        <v>0</v>
      </c>
      <c r="J1445" s="917">
        <f t="shared" si="511"/>
        <v>0</v>
      </c>
      <c r="K1445" s="887" t="s">
        <v>848</v>
      </c>
      <c r="L1445" s="887"/>
      <c r="M1445" s="631"/>
      <c r="N1445" s="632"/>
      <c r="O1445" s="386"/>
      <c r="P1445" s="918">
        <f t="shared" si="495"/>
        <v>12000</v>
      </c>
      <c r="Q1445" s="698"/>
      <c r="R1445" s="640">
        <v>0</v>
      </c>
      <c r="S1445" s="699"/>
      <c r="T1445" s="699"/>
      <c r="U1445" s="634"/>
      <c r="V1445" s="635"/>
      <c r="W1445" s="635"/>
      <c r="X1445" s="635"/>
      <c r="Y1445" s="635"/>
      <c r="Z1445" s="635"/>
      <c r="AA1445" s="635"/>
      <c r="AB1445" s="910"/>
      <c r="AC1445" s="600"/>
      <c r="AD1445" s="601" t="str">
        <f t="shared" si="496"/>
        <v>NAD+</v>
      </c>
      <c r="AE1445" s="506">
        <f t="shared" si="496"/>
        <v>0</v>
      </c>
      <c r="AF1445" s="506">
        <f t="shared" si="497"/>
        <v>0</v>
      </c>
      <c r="AG1445" s="506">
        <f t="shared" si="497"/>
        <v>0</v>
      </c>
    </row>
    <row r="1446" spans="1:33" s="292" customFormat="1" ht="19.5" hidden="1" customHeight="1" thickBot="1">
      <c r="A1446" s="631"/>
      <c r="B1446" s="631"/>
      <c r="C1446" s="886"/>
      <c r="D1446" s="886"/>
      <c r="E1446" s="919" t="s">
        <v>6439</v>
      </c>
      <c r="F1446" s="638"/>
      <c r="G1446" s="632"/>
      <c r="H1446" s="917" t="s">
        <v>6478</v>
      </c>
      <c r="I1446" s="917">
        <f t="shared" ref="I1446:J1446" si="512">I931</f>
        <v>0</v>
      </c>
      <c r="J1446" s="917">
        <f t="shared" si="512"/>
        <v>0</v>
      </c>
      <c r="K1446" s="887" t="s">
        <v>848</v>
      </c>
      <c r="L1446" s="887"/>
      <c r="M1446" s="631"/>
      <c r="N1446" s="632"/>
      <c r="O1446" s="386"/>
      <c r="P1446" s="918">
        <f t="shared" si="495"/>
        <v>13000</v>
      </c>
      <c r="Q1446" s="698"/>
      <c r="R1446" s="640">
        <v>0</v>
      </c>
      <c r="S1446" s="699"/>
      <c r="T1446" s="699"/>
      <c r="U1446" s="634"/>
      <c r="V1446" s="635"/>
      <c r="W1446" s="635"/>
      <c r="X1446" s="635"/>
      <c r="Y1446" s="635"/>
      <c r="Z1446" s="635"/>
      <c r="AA1446" s="635"/>
      <c r="AB1446" s="910"/>
      <c r="AC1446" s="600"/>
      <c r="AD1446" s="601" t="str">
        <f t="shared" si="496"/>
        <v>NMN</v>
      </c>
      <c r="AE1446" s="506">
        <f t="shared" si="496"/>
        <v>0</v>
      </c>
      <c r="AF1446" s="506">
        <f t="shared" si="497"/>
        <v>0</v>
      </c>
      <c r="AG1446" s="506">
        <f t="shared" si="497"/>
        <v>0</v>
      </c>
    </row>
    <row r="1447" spans="1:33" s="292" customFormat="1" ht="20.100000000000001" hidden="1" customHeight="1" thickBot="1">
      <c r="A1447" s="631"/>
      <c r="B1447" s="631"/>
      <c r="C1447" s="886"/>
      <c r="D1447" s="886"/>
      <c r="E1447" s="919" t="s">
        <v>6439</v>
      </c>
      <c r="F1447" s="638"/>
      <c r="G1447" s="632"/>
      <c r="H1447" s="917" t="s">
        <v>6479</v>
      </c>
      <c r="I1447" s="917">
        <f t="shared" ref="I1447:J1447" si="513">I932</f>
        <v>0</v>
      </c>
      <c r="J1447" s="917">
        <f t="shared" si="513"/>
        <v>0</v>
      </c>
      <c r="K1447" s="887" t="s">
        <v>6450</v>
      </c>
      <c r="L1447" s="887"/>
      <c r="M1447" s="631"/>
      <c r="N1447" s="632"/>
      <c r="O1447" s="386"/>
      <c r="P1447" s="918">
        <f t="shared" si="495"/>
        <v>14000</v>
      </c>
      <c r="Q1447" s="698"/>
      <c r="R1447" s="640">
        <v>0</v>
      </c>
      <c r="S1447" s="699"/>
      <c r="T1447" s="699"/>
      <c r="U1447" s="634"/>
      <c r="V1447" s="635"/>
      <c r="W1447" s="635"/>
      <c r="X1447" s="635"/>
      <c r="Y1447" s="635"/>
      <c r="Z1447" s="635"/>
      <c r="AA1447" s="635"/>
      <c r="AB1447" s="910"/>
      <c r="AC1447" s="600"/>
      <c r="AD1447" s="601" t="str">
        <f t="shared" si="496"/>
        <v>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v>
      </c>
      <c r="AE1447" s="506">
        <f t="shared" si="496"/>
        <v>0</v>
      </c>
      <c r="AF1447" s="506">
        <f t="shared" si="497"/>
        <v>0</v>
      </c>
      <c r="AG1447" s="506">
        <f t="shared" si="497"/>
        <v>0</v>
      </c>
    </row>
    <row r="1448" spans="1:33" s="292" customFormat="1" ht="20.100000000000001" hidden="1" customHeight="1" thickBot="1">
      <c r="A1448" s="631"/>
      <c r="B1448" s="631"/>
      <c r="C1448" s="886"/>
      <c r="D1448" s="886"/>
      <c r="E1448" s="919" t="s">
        <v>6439</v>
      </c>
      <c r="F1448" s="638"/>
      <c r="G1448" s="632"/>
      <c r="H1448" s="917" t="s">
        <v>6480</v>
      </c>
      <c r="I1448" s="917">
        <f t="shared" ref="I1448:J1448" si="514">I933</f>
        <v>0</v>
      </c>
      <c r="J1448" s="917">
        <f t="shared" si="514"/>
        <v>0</v>
      </c>
      <c r="K1448" s="887" t="s">
        <v>6450</v>
      </c>
      <c r="L1448" s="887"/>
      <c r="M1448" s="631"/>
      <c r="N1448" s="632"/>
      <c r="O1448" s="386"/>
      <c r="P1448" s="918">
        <f t="shared" si="495"/>
        <v>22000</v>
      </c>
      <c r="Q1448" s="698"/>
      <c r="R1448" s="640">
        <v>0</v>
      </c>
      <c r="S1448" s="699"/>
      <c r="T1448" s="699"/>
      <c r="U1448" s="634"/>
      <c r="V1448" s="635"/>
      <c r="W1448" s="635"/>
      <c r="X1448" s="635"/>
      <c r="Y1448" s="635"/>
      <c r="Z1448" s="635"/>
      <c r="AA1448" s="635"/>
      <c r="AB1448" s="910"/>
      <c r="AC1448" s="600"/>
      <c r="AD1448" s="601" t="str">
        <f t="shared" si="496"/>
        <v>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v>
      </c>
      <c r="AE1448" s="506">
        <f t="shared" si="496"/>
        <v>0</v>
      </c>
      <c r="AF1448" s="506">
        <f t="shared" si="497"/>
        <v>0</v>
      </c>
      <c r="AG1448" s="506">
        <f t="shared" si="497"/>
        <v>0</v>
      </c>
    </row>
    <row r="1449" spans="1:33" s="292" customFormat="1" ht="20.100000000000001" hidden="1" customHeight="1" thickBot="1">
      <c r="A1449" s="631"/>
      <c r="B1449" s="631"/>
      <c r="C1449" s="886"/>
      <c r="D1449" s="886"/>
      <c r="E1449" s="919" t="s">
        <v>6439</v>
      </c>
      <c r="F1449" s="638"/>
      <c r="G1449" s="632"/>
      <c r="H1449" s="917" t="s">
        <v>6481</v>
      </c>
      <c r="I1449" s="917">
        <f t="shared" ref="I1449:J1449" si="515">I934</f>
        <v>0</v>
      </c>
      <c r="J1449" s="917">
        <f t="shared" si="515"/>
        <v>0</v>
      </c>
      <c r="K1449" s="887" t="s">
        <v>6452</v>
      </c>
      <c r="L1449" s="887"/>
      <c r="M1449" s="631"/>
      <c r="N1449" s="632"/>
      <c r="O1449" s="386"/>
      <c r="P1449" s="918">
        <f t="shared" si="495"/>
        <v>5800</v>
      </c>
      <c r="Q1449" s="698"/>
      <c r="R1449" s="640">
        <v>0</v>
      </c>
      <c r="S1449" s="699"/>
      <c r="T1449" s="699"/>
      <c r="U1449" s="634"/>
      <c r="V1449" s="635"/>
      <c r="W1449" s="635"/>
      <c r="X1449" s="635"/>
      <c r="Y1449" s="635"/>
      <c r="Z1449" s="635"/>
      <c r="AA1449" s="635"/>
      <c r="AB1449" s="910"/>
      <c r="AC1449" s="600"/>
      <c r="AD1449" s="601" t="str">
        <f t="shared" si="496"/>
        <v>水(電解イオン水)</v>
      </c>
      <c r="AE1449" s="506">
        <f t="shared" si="496"/>
        <v>0</v>
      </c>
      <c r="AF1449" s="506">
        <f t="shared" si="497"/>
        <v>0</v>
      </c>
      <c r="AG1449" s="506">
        <f t="shared" si="497"/>
        <v>0</v>
      </c>
    </row>
    <row r="1450" spans="1:33" s="292" customFormat="1" ht="20.100000000000001" hidden="1" customHeight="1" thickBot="1">
      <c r="A1450" s="631"/>
      <c r="B1450" s="631"/>
      <c r="C1450" s="886"/>
      <c r="D1450" s="886"/>
      <c r="E1450" s="919" t="s">
        <v>6439</v>
      </c>
      <c r="F1450" s="638"/>
      <c r="G1450" s="632"/>
      <c r="H1450" s="922" t="s">
        <v>6482</v>
      </c>
      <c r="I1450" s="917" t="str">
        <f t="shared" ref="I1450:J1450" si="516">I935</f>
        <v>DD Perfect Natural Leaf Cushion Foundation</v>
      </c>
      <c r="J1450" s="917" t="str">
        <f t="shared" si="516"/>
        <v>Тональный крем-кюшон Натуральные листья</v>
      </c>
      <c r="K1450" s="887" t="s">
        <v>2484</v>
      </c>
      <c r="L1450" s="887"/>
      <c r="M1450" s="631"/>
      <c r="N1450" s="632"/>
      <c r="O1450" s="386"/>
      <c r="P1450" s="918">
        <f t="shared" si="495"/>
        <v>2000</v>
      </c>
      <c r="Q1450" s="698"/>
      <c r="R1450" s="640">
        <v>0</v>
      </c>
      <c r="S1450" s="699"/>
      <c r="T1450" s="699"/>
      <c r="U1450" s="634"/>
      <c r="V1450" s="635"/>
      <c r="W1450" s="635"/>
      <c r="X1450" s="635"/>
      <c r="Y1450" s="635"/>
      <c r="Z1450" s="635"/>
      <c r="AA1450" s="635"/>
      <c r="AB1450" s="910"/>
      <c r="AC1450" s="600"/>
      <c r="AD1450" s="601" t="str">
        <f t="shared" si="496"/>
        <v>水、オレイン酸Ｎａ、ラウリン酸Ｎａ、スクロースミリスチン酸Ｎａ、グリセリン、ステアリン酸Ｎａ、ＰＥＧ－３０水添ヒマシ油、ベタイン、ラウリルグリコールカルボン酸Ｎａ、パルミチン酸Ｎａラウロアンホ酢酸Ｎａ、ソルビトール、デシルグルコシド、ＰＥＧ－１１メチルエーテルジメチコン、テトラヒドロキシプロピルエチレンジアミン、水溶性コラーゲン、加水分解コラーゲン、サクシノイルアテロコラーゲン、ココイル加水分解コラーゲンＫ、アセチルヒアルロン酸Ｎａ、ヒアルロン酸ヒドロキシプロピルトリモニウム、セラミドＮＧ、セラミドＮＰ、パルミチン酸アスコルビルリン酸３Ｎａ、フラーレン、プルーン分解物、サピンヅストリホリアツス果実エキス、ノイバラ果実エキス、アーチチョーク葉エキス、ユキノシタエキス、アマチャエキス、ニンジン根エキス、アカヤジオウ根エキス、ヒメフウロエキス、サンザシエキス、ナツメ果実エキス、グレープフルーツ果実エキス、リンゴ果実エキス、ライム果汁、オレンジ果汁、レモン果汁、アルギニン、グリシン、アラニン、セリン、バリン、プロリン、トレオニン、イソロイシン、フェニルアラニン、チロシン、グルタミン酸、ロイシン、タウリン、アラントイン、アスパラギン酸Ｎａ、リシンＨＣｌ、ヒスチジンＨＣｌ、ＢＧ、ＰＥＧ－３２、ＰＥＧ－６、イノシン酸２Ｎａ、グアニル酸２Ｎａ、ダイズ油、コメ胚芽油、マカデミアナッツ脂肪酸フィトステリル、（Ｃ１３－１５）アルカン、カプリリルメチコン、ポリクオタニウム－７、メタケイ酸アルミン酸Ｍｇ、ラウリルピロリドン、ＰＥＧ-９０Ｍ、塩化Ｎａ、ＰＶＰ、エチドロン酸４Ｎａ、エタノール、フェノキシエタノール、オレンジ油</v>
      </c>
      <c r="AE1450" s="506" t="str">
        <f t="shared" si="496"/>
        <v>ЕАЭС N RU Д-JP.НВ15.В.04902/19 от 31.12.2019 действует до 30.12.2024</v>
      </c>
      <c r="AF1450" s="506" t="str">
        <f t="shared" si="497"/>
        <v>Glow</v>
      </c>
      <c r="AG1450" s="506" t="str">
        <f t="shared" si="497"/>
        <v>Glow Co., LTD</v>
      </c>
    </row>
    <row r="1451" spans="1:33" s="292" customFormat="1" ht="20.100000000000001" hidden="1" customHeight="1" thickBot="1">
      <c r="A1451" s="290"/>
      <c r="B1451" s="638"/>
      <c r="C1451" s="303"/>
      <c r="D1451" s="303"/>
      <c r="E1451" s="919" t="s">
        <v>6439</v>
      </c>
      <c r="F1451" s="290"/>
      <c r="G1451" s="305"/>
      <c r="H1451" s="700" t="s">
        <v>4713</v>
      </c>
      <c r="I1451" s="917" t="str">
        <f t="shared" ref="I1451:J1451" si="517">I936</f>
        <v>TILLA Caps</v>
      </c>
      <c r="J1451" s="917" t="str">
        <f t="shared" si="517"/>
        <v>Биологически активная добавка к пище "ТИЛЛА Капс"</v>
      </c>
      <c r="K1451" s="562" t="s">
        <v>2485</v>
      </c>
      <c r="L1451" s="306"/>
      <c r="M1451" s="296"/>
      <c r="N1451" s="305"/>
      <c r="O1451" s="386"/>
      <c r="P1451" s="782">
        <v>100</v>
      </c>
      <c r="Q1451" s="612">
        <f t="shared" si="475"/>
        <v>0</v>
      </c>
      <c r="R1451" s="387">
        <v>0</v>
      </c>
      <c r="S1451" s="616">
        <f t="shared" si="472"/>
        <v>0</v>
      </c>
      <c r="T1451" s="616">
        <f t="shared" si="449"/>
        <v>0</v>
      </c>
      <c r="U1451" s="389"/>
      <c r="V1451" s="299"/>
      <c r="W1451" s="299"/>
      <c r="X1451" s="299"/>
      <c r="Y1451" s="299"/>
      <c r="Z1451" s="299"/>
      <c r="AA1451" s="299"/>
      <c r="AB1451" s="296"/>
      <c r="AC1451" s="385">
        <f t="shared" si="470"/>
        <v>0</v>
      </c>
      <c r="AD1451" s="601" t="str">
        <f t="shared" si="496"/>
        <v>フィッシュコラーゲン</v>
      </c>
      <c r="AE1451" s="506" t="str">
        <f t="shared" si="496"/>
        <v>СГР RU.77.99.11.003.Е.011005.11.14</v>
      </c>
      <c r="AF1451" s="506" t="str">
        <f t="shared" si="497"/>
        <v>Tilla</v>
      </c>
      <c r="AG1451" s="506" t="str">
        <f t="shared" si="497"/>
        <v>Kanda Giko Co., LTD</v>
      </c>
    </row>
    <row r="1452" spans="1:33" s="292" customFormat="1" ht="20.100000000000001" customHeight="1" thickBot="1">
      <c r="A1452" s="305"/>
      <c r="B1452" s="632"/>
      <c r="C1452" s="307"/>
      <c r="D1452" s="307"/>
      <c r="E1452" s="307"/>
      <c r="F1452" s="307" t="s">
        <v>2486</v>
      </c>
      <c r="G1452" s="307"/>
      <c r="H1452" s="307"/>
      <c r="I1452" s="307"/>
      <c r="J1452" s="307"/>
      <c r="K1452" s="307"/>
      <c r="L1452" s="307"/>
      <c r="M1452" s="307"/>
      <c r="N1452" s="307"/>
      <c r="O1452" s="563">
        <f>SUM(O4:O1451)</f>
        <v>10201</v>
      </c>
      <c r="P1452" s="564"/>
      <c r="Q1452" s="565">
        <f>SUM(Q4:Q1451)</f>
        <v>14280839.794117646</v>
      </c>
      <c r="R1452" s="566"/>
      <c r="S1452" s="567">
        <f>SUM(S4:S1451)</f>
        <v>11850059</v>
      </c>
      <c r="T1452" s="567">
        <f>SUM(T4:T936)</f>
        <v>2345263.7941176472</v>
      </c>
      <c r="U1452" s="568">
        <f>T1452/Q1452</f>
        <v>0.16422450135486247</v>
      </c>
      <c r="V1452" s="296"/>
      <c r="W1452" s="296"/>
      <c r="X1452" s="296"/>
      <c r="Y1452" s="296"/>
      <c r="Z1452" s="296"/>
      <c r="AA1452" s="296"/>
      <c r="AB1452" s="569"/>
      <c r="AC1452" s="523">
        <f>SUBTOTAL(9,AC4:AC1451)</f>
        <v>0</v>
      </c>
      <c r="AD1452" s="499"/>
      <c r="AE1452" s="507"/>
      <c r="AF1452" s="507"/>
      <c r="AG1452" s="507"/>
    </row>
    <row r="1453" spans="1:33" s="292" customFormat="1" ht="20.100000000000001" customHeight="1" thickBot="1">
      <c r="C1453" s="308"/>
      <c r="D1453" s="308"/>
      <c r="E1453" s="308"/>
      <c r="F1453" s="308"/>
      <c r="G1453" s="308"/>
      <c r="H1453" s="308"/>
      <c r="I1453" s="308"/>
      <c r="J1453" s="308"/>
      <c r="K1453" s="308"/>
      <c r="L1453" s="308"/>
      <c r="M1453" s="308"/>
      <c r="N1453" s="308"/>
      <c r="O1453" s="656"/>
      <c r="P1453" s="653"/>
      <c r="Q1453" s="318"/>
      <c r="R1453" s="656"/>
      <c r="S1453" s="318"/>
      <c r="T1453" s="318"/>
      <c r="U1453" s="657"/>
      <c r="V1453" s="308"/>
      <c r="W1453" s="308"/>
      <c r="X1453" s="308"/>
      <c r="Y1453" s="308"/>
      <c r="Z1453" s="308"/>
      <c r="AA1453" s="308"/>
      <c r="AB1453" s="308"/>
      <c r="AC1453" s="658">
        <f>SUBTOTAL(9,AC16:AC936)</f>
        <v>0</v>
      </c>
      <c r="AD1453" s="652"/>
      <c r="AE1453" s="503"/>
      <c r="AF1453" s="493"/>
      <c r="AG1453" s="493"/>
    </row>
    <row r="1454" spans="1:33" s="292" customFormat="1" ht="20.100000000000001" customHeight="1" thickBot="1">
      <c r="A1454" s="308"/>
      <c r="B1454" s="308"/>
      <c r="C1454" s="308"/>
      <c r="D1454" s="308"/>
      <c r="E1454" s="653"/>
      <c r="F1454" s="653"/>
      <c r="G1454" s="653"/>
      <c r="H1454" s="653"/>
      <c r="I1454" s="653"/>
      <c r="J1454" s="308"/>
      <c r="K1454" s="653"/>
      <c r="L1454" s="308"/>
      <c r="M1454" s="308"/>
      <c r="N1454" s="308"/>
      <c r="O1454" s="656"/>
      <c r="P1454" s="653"/>
      <c r="Q1454" s="318"/>
      <c r="R1454" s="656"/>
      <c r="S1454" s="318"/>
      <c r="T1454" s="318"/>
      <c r="U1454" s="657"/>
      <c r="V1454" s="308"/>
      <c r="W1454" s="308"/>
      <c r="X1454" s="308"/>
      <c r="Y1454" s="308"/>
      <c r="Z1454" s="308"/>
      <c r="AA1454" s="308"/>
      <c r="AB1454" s="319"/>
      <c r="AC1454" s="658"/>
      <c r="AD1454" s="652"/>
      <c r="AE1454" s="491"/>
      <c r="AF1454" s="492"/>
      <c r="AG1454" s="488"/>
    </row>
    <row r="1455" spans="1:33" s="292" customFormat="1" ht="20.100000000000001" customHeight="1" thickBot="1">
      <c r="A1455" s="654" t="s">
        <v>2487</v>
      </c>
      <c r="B1455" s="664"/>
      <c r="C1455" s="655"/>
      <c r="D1455" s="655"/>
      <c r="E1455" s="655"/>
      <c r="F1455" s="655"/>
      <c r="G1455" s="655"/>
      <c r="H1455" s="655"/>
      <c r="I1455" s="655"/>
      <c r="J1455" s="655"/>
      <c r="K1455" s="655"/>
      <c r="L1455" s="655"/>
      <c r="M1455" s="655"/>
      <c r="N1455" s="655"/>
      <c r="O1455" s="659">
        <f>SUM(O4:O936)</f>
        <v>10089</v>
      </c>
      <c r="P1455" s="659"/>
      <c r="Q1455" s="320">
        <f>SUM(Q4:Q936)</f>
        <v>14195322.794117646</v>
      </c>
      <c r="R1455" s="659"/>
      <c r="S1455" s="321">
        <f>SUM(S4:S936)</f>
        <v>11850059</v>
      </c>
      <c r="T1455" s="318"/>
      <c r="U1455" s="657"/>
      <c r="V1455" s="308"/>
      <c r="W1455" s="308"/>
      <c r="X1455" s="308"/>
      <c r="Y1455" s="308"/>
      <c r="Z1455" s="308"/>
      <c r="AA1455" s="308"/>
      <c r="AB1455" s="660"/>
      <c r="AC1455" s="658"/>
      <c r="AD1455" s="652"/>
      <c r="AE1455" s="491"/>
      <c r="AF1455" s="492"/>
      <c r="AG1455" s="488"/>
    </row>
    <row r="1456" spans="1:33" s="292" customFormat="1" ht="20.100000000000001" customHeight="1" thickBot="1">
      <c r="A1456" s="309" t="s">
        <v>2488</v>
      </c>
      <c r="B1456" s="604"/>
      <c r="C1456" s="310"/>
      <c r="D1456" s="311"/>
      <c r="E1456" s="310"/>
      <c r="F1456" s="310"/>
      <c r="G1456" s="310"/>
      <c r="H1456" s="310"/>
      <c r="I1456" s="310"/>
      <c r="J1456" s="310"/>
      <c r="K1456" s="310"/>
      <c r="L1456" s="310"/>
      <c r="M1456" s="310"/>
      <c r="N1456" s="310"/>
      <c r="O1456" s="315">
        <f>SUBTOTAL(9,O937:O1451)</f>
        <v>0</v>
      </c>
      <c r="P1456" s="315"/>
      <c r="Q1456" s="322">
        <f>SUM(Q937:Q1451)</f>
        <v>85517</v>
      </c>
      <c r="R1456" s="315"/>
      <c r="S1456" s="323">
        <f>SUM(S937:S1451)</f>
        <v>0</v>
      </c>
      <c r="T1456" s="324"/>
      <c r="U1456" s="324"/>
      <c r="V1456" s="325"/>
      <c r="W1456" s="325"/>
      <c r="X1456" s="324"/>
      <c r="Y1456" s="324"/>
      <c r="Z1456" s="324"/>
      <c r="AA1456" s="324"/>
      <c r="AB1456" s="319"/>
      <c r="AD1456" s="652"/>
      <c r="AE1456" s="491"/>
      <c r="AF1456" s="492"/>
      <c r="AG1456" s="488"/>
    </row>
    <row r="1457" spans="1:33" ht="26.25" customHeight="1" thickBot="1">
      <c r="A1457" s="312" t="s">
        <v>2486</v>
      </c>
      <c r="B1457" s="637"/>
      <c r="C1457" s="313"/>
      <c r="D1457" s="314"/>
      <c r="E1457" s="313"/>
      <c r="F1457" s="313"/>
      <c r="G1457" s="313"/>
      <c r="H1457" s="313"/>
      <c r="I1457" s="313"/>
      <c r="J1457" s="313"/>
      <c r="K1457" s="313"/>
      <c r="L1457" s="313"/>
      <c r="M1457" s="313"/>
      <c r="N1457" s="326"/>
      <c r="O1457" s="327">
        <f>SUBTOTAL(9,O4:O1451)</f>
        <v>0</v>
      </c>
      <c r="P1457" s="327"/>
      <c r="Q1457" s="328">
        <f>SUM(Q4:Q1451)</f>
        <v>14280839.794117646</v>
      </c>
      <c r="R1457" s="327"/>
      <c r="S1457" s="329">
        <f>SUM(S1455:S1456)</f>
        <v>11850059</v>
      </c>
      <c r="T1457" s="330"/>
      <c r="U1457" s="331"/>
      <c r="V1457" s="332"/>
      <c r="W1457" s="332"/>
      <c r="X1457" s="331"/>
      <c r="Y1457" s="331"/>
      <c r="Z1457" s="331"/>
      <c r="AA1457" s="331"/>
      <c r="AB1457" s="661"/>
      <c r="AE1457" s="491"/>
      <c r="AF1457" s="492"/>
      <c r="AG1457" s="488"/>
    </row>
    <row r="1458" spans="1:33" ht="15.75" thickBot="1">
      <c r="A1458" s="273"/>
      <c r="B1458" s="273"/>
      <c r="H1458" s="662" t="s">
        <v>2489</v>
      </c>
      <c r="O1458" s="319">
        <f>SUBTOTAL(9,O949:O1025)</f>
        <v>0</v>
      </c>
      <c r="P1458" s="279"/>
      <c r="AE1458" s="491"/>
      <c r="AF1458" s="492"/>
      <c r="AG1458" s="488"/>
    </row>
    <row r="1459" spans="1:33" ht="15.75" thickBot="1">
      <c r="H1459" s="662" t="s">
        <v>2490</v>
      </c>
      <c r="O1459" s="319">
        <f>SUM(O1027:O1062)</f>
        <v>0</v>
      </c>
      <c r="P1459" s="279"/>
      <c r="AE1459" s="491"/>
      <c r="AF1459" s="492"/>
      <c r="AG1459" s="488"/>
    </row>
    <row r="1460" spans="1:33" ht="15.75" thickBot="1">
      <c r="H1460" s="662" t="s">
        <v>2491</v>
      </c>
      <c r="O1460" s="319">
        <f>SUM(O1130:O1136)</f>
        <v>0</v>
      </c>
      <c r="P1460" s="279"/>
      <c r="AE1460" s="491"/>
      <c r="AF1460" s="492"/>
      <c r="AG1460" s="488"/>
    </row>
    <row r="1461" spans="1:33" ht="15.75" thickBot="1">
      <c r="H1461" s="662" t="s">
        <v>2492</v>
      </c>
      <c r="O1461" s="319">
        <f>SUM(O1163:O1166)</f>
        <v>0</v>
      </c>
      <c r="P1461" s="279"/>
      <c r="AC1461" s="663"/>
      <c r="AE1461" s="493"/>
      <c r="AF1461" s="488"/>
      <c r="AG1461" s="488"/>
    </row>
    <row r="1462" spans="1:33" ht="15.75" thickBot="1">
      <c r="H1462" s="662" t="s">
        <v>2491</v>
      </c>
      <c r="O1462" s="319">
        <f>SUM(O1168:O1209)</f>
        <v>0</v>
      </c>
      <c r="P1462" s="279"/>
      <c r="AE1462" s="488"/>
      <c r="AF1462" s="488"/>
      <c r="AG1462" s="488"/>
    </row>
    <row r="1463" spans="1:33" ht="15.75" thickBot="1">
      <c r="H1463" s="662" t="s">
        <v>2493</v>
      </c>
      <c r="O1463" s="319">
        <f>SUM(O1215:O1215)</f>
        <v>0</v>
      </c>
      <c r="P1463" s="279"/>
      <c r="AE1463" s="488"/>
      <c r="AF1463" s="488"/>
      <c r="AG1463" s="488"/>
    </row>
    <row r="1464" spans="1:33" ht="15.75" thickBot="1">
      <c r="O1464" s="319"/>
      <c r="AC1464" s="663"/>
      <c r="AE1464" s="488"/>
      <c r="AF1464" s="488"/>
      <c r="AG1464" s="488"/>
    </row>
    <row r="1465" spans="1:33" ht="15" thickBot="1">
      <c r="AE1465" s="488"/>
      <c r="AF1465" s="488"/>
      <c r="AG1465" s="488"/>
    </row>
    <row r="1466" spans="1:33" ht="15" thickBot="1">
      <c r="AE1466" s="488"/>
      <c r="AF1466" s="488"/>
      <c r="AG1466" s="488"/>
    </row>
    <row r="1467" spans="1:33" ht="15" thickBot="1">
      <c r="AE1467" s="488"/>
      <c r="AF1467" s="488"/>
      <c r="AG1467" s="488"/>
    </row>
    <row r="1468" spans="1:33" ht="15" thickBot="1">
      <c r="AE1468" s="488"/>
      <c r="AF1468" s="488"/>
      <c r="AG1468" s="488"/>
    </row>
    <row r="1469" spans="1:33" ht="15" thickBot="1">
      <c r="AE1469" s="488"/>
      <c r="AF1469" s="488"/>
      <c r="AG1469" s="488"/>
    </row>
    <row r="1470" spans="1:33" ht="15" thickBot="1">
      <c r="AE1470" s="488"/>
      <c r="AF1470" s="488"/>
      <c r="AG1470" s="488"/>
    </row>
    <row r="1471" spans="1:33" ht="15" thickBot="1">
      <c r="AE1471" s="488"/>
      <c r="AF1471" s="488"/>
      <c r="AG1471" s="488"/>
    </row>
    <row r="1472" spans="1:33" ht="15" thickBot="1">
      <c r="AE1472" s="488"/>
      <c r="AF1472" s="488"/>
      <c r="AG1472" s="488"/>
    </row>
    <row r="1473" spans="8:33" ht="15" thickBot="1">
      <c r="AE1473" s="488"/>
      <c r="AF1473" s="488"/>
      <c r="AG1473" s="488"/>
    </row>
    <row r="1474" spans="8:33" ht="15" thickBot="1">
      <c r="AE1474" s="488"/>
      <c r="AF1474" s="488"/>
      <c r="AG1474" s="488"/>
    </row>
    <row r="1475" spans="8:33" ht="15" thickBot="1">
      <c r="H1475" s="282"/>
      <c r="I1475" s="282"/>
      <c r="J1475" s="282"/>
      <c r="K1475" s="282"/>
      <c r="AE1475" s="488"/>
      <c r="AF1475" s="488"/>
      <c r="AG1475" s="488"/>
    </row>
    <row r="1476" spans="8:33" ht="15" thickBot="1">
      <c r="AE1476" s="488"/>
      <c r="AF1476" s="488"/>
      <c r="AG1476" s="488"/>
    </row>
    <row r="1477" spans="8:33" ht="15" thickBot="1">
      <c r="AE1477" s="488"/>
      <c r="AF1477" s="488"/>
      <c r="AG1477" s="488"/>
    </row>
    <row r="1478" spans="8:33" ht="15" thickBot="1">
      <c r="AE1478" s="488"/>
      <c r="AF1478" s="488"/>
      <c r="AG1478" s="488"/>
    </row>
    <row r="1479" spans="8:33" ht="15" thickBot="1">
      <c r="AE1479" s="488"/>
      <c r="AF1479" s="488"/>
      <c r="AG1479" s="488"/>
    </row>
    <row r="1480" spans="8:33" ht="15" thickBot="1">
      <c r="AE1480" s="488"/>
      <c r="AF1480" s="488"/>
      <c r="AG1480" s="488"/>
    </row>
    <row r="1481" spans="8:33" ht="15" thickBot="1">
      <c r="AE1481" s="488"/>
      <c r="AF1481" s="488"/>
      <c r="AG1481" s="488"/>
    </row>
    <row r="1482" spans="8:33" ht="15" thickBot="1">
      <c r="AE1482" s="488"/>
      <c r="AF1482" s="488"/>
      <c r="AG1482" s="488"/>
    </row>
    <row r="1483" spans="8:33" ht="15" thickBot="1">
      <c r="AE1483" s="488"/>
      <c r="AF1483" s="488"/>
      <c r="AG1483" s="488"/>
    </row>
    <row r="1484" spans="8:33" ht="15" thickBot="1">
      <c r="AE1484" s="488"/>
      <c r="AF1484" s="488"/>
      <c r="AG1484" s="488"/>
    </row>
    <row r="1485" spans="8:33" ht="15" thickBot="1">
      <c r="AE1485" s="488"/>
      <c r="AF1485" s="488"/>
      <c r="AG1485" s="488"/>
    </row>
    <row r="1486" spans="8:33" ht="15" thickBot="1">
      <c r="AE1486" s="488"/>
      <c r="AF1486" s="488"/>
      <c r="AG1486" s="488"/>
    </row>
    <row r="1487" spans="8:33" ht="15" thickBot="1">
      <c r="AE1487" s="488"/>
      <c r="AF1487" s="488"/>
      <c r="AG1487" s="488"/>
    </row>
    <row r="1488" spans="8:33" ht="15" thickBot="1">
      <c r="AE1488" s="488"/>
      <c r="AF1488" s="488"/>
      <c r="AG1488" s="488"/>
    </row>
    <row r="1489" spans="31:33" ht="15" thickBot="1">
      <c r="AE1489" s="488"/>
      <c r="AF1489" s="488"/>
      <c r="AG1489" s="488"/>
    </row>
    <row r="1490" spans="31:33" ht="15" thickBot="1">
      <c r="AE1490" s="488"/>
      <c r="AF1490" s="488"/>
      <c r="AG1490" s="488"/>
    </row>
    <row r="1491" spans="31:33" ht="15" thickBot="1">
      <c r="AE1491" s="488"/>
      <c r="AF1491" s="488"/>
      <c r="AG1491" s="488"/>
    </row>
    <row r="1492" spans="31:33" ht="15" thickBot="1">
      <c r="AE1492" s="488"/>
      <c r="AF1492" s="488"/>
      <c r="AG1492" s="488"/>
    </row>
    <row r="1493" spans="31:33" ht="15" thickBot="1">
      <c r="AE1493" s="488"/>
      <c r="AF1493" s="488"/>
      <c r="AG1493" s="488"/>
    </row>
    <row r="1494" spans="31:33" ht="15" thickBot="1">
      <c r="AE1494" s="488"/>
      <c r="AF1494" s="488"/>
      <c r="AG1494" s="488"/>
    </row>
    <row r="1495" spans="31:33" ht="15" thickBot="1">
      <c r="AE1495" s="488"/>
      <c r="AF1495" s="488"/>
      <c r="AG1495" s="488"/>
    </row>
    <row r="1496" spans="31:33" ht="15" thickBot="1">
      <c r="AE1496" s="488"/>
      <c r="AF1496" s="488"/>
      <c r="AG1496" s="488"/>
    </row>
    <row r="1497" spans="31:33" ht="15" thickBot="1">
      <c r="AE1497" s="488"/>
      <c r="AF1497" s="488"/>
      <c r="AG1497" s="488"/>
    </row>
    <row r="1498" spans="31:33" ht="15" thickBot="1">
      <c r="AE1498" s="488"/>
      <c r="AF1498" s="488"/>
      <c r="AG1498" s="488"/>
    </row>
    <row r="1499" spans="31:33" ht="15" thickBot="1">
      <c r="AE1499" s="488"/>
      <c r="AF1499" s="488"/>
      <c r="AG1499" s="488"/>
    </row>
    <row r="1500" spans="31:33" ht="15" thickBot="1">
      <c r="AE1500" s="488"/>
      <c r="AF1500" s="488"/>
      <c r="AG1500" s="488"/>
    </row>
    <row r="1501" spans="31:33" ht="15" thickBot="1">
      <c r="AE1501" s="488"/>
      <c r="AF1501" s="488"/>
      <c r="AG1501" s="488"/>
    </row>
    <row r="1502" spans="31:33" ht="15" thickBot="1">
      <c r="AE1502" s="488"/>
      <c r="AF1502" s="488"/>
      <c r="AG1502" s="488"/>
    </row>
    <row r="1503" spans="31:33" ht="15" thickBot="1">
      <c r="AE1503" s="488"/>
      <c r="AF1503" s="488"/>
      <c r="AG1503" s="488"/>
    </row>
    <row r="1504" spans="31:33" ht="15" thickBot="1">
      <c r="AE1504" s="488"/>
      <c r="AF1504" s="488"/>
      <c r="AG1504" s="488"/>
    </row>
    <row r="1505" spans="31:33" ht="15" thickBot="1">
      <c r="AE1505" s="488"/>
      <c r="AF1505" s="488"/>
      <c r="AG1505" s="488"/>
    </row>
    <row r="1506" spans="31:33" ht="15" thickBot="1">
      <c r="AE1506" s="488"/>
      <c r="AF1506" s="488"/>
      <c r="AG1506" s="488"/>
    </row>
    <row r="1507" spans="31:33" ht="15" thickBot="1">
      <c r="AE1507" s="488"/>
      <c r="AF1507" s="488"/>
      <c r="AG1507" s="488"/>
    </row>
    <row r="1508" spans="31:33" ht="15" thickBot="1">
      <c r="AE1508" s="488"/>
      <c r="AF1508" s="488"/>
      <c r="AG1508" s="488"/>
    </row>
    <row r="1509" spans="31:33" ht="15" thickBot="1">
      <c r="AE1509" s="488"/>
      <c r="AF1509" s="488"/>
      <c r="AG1509" s="488"/>
    </row>
    <row r="1510" spans="31:33" ht="15" thickBot="1">
      <c r="AE1510" s="488"/>
      <c r="AF1510" s="488"/>
      <c r="AG1510" s="488"/>
    </row>
    <row r="1511" spans="31:33" ht="15" thickBot="1">
      <c r="AE1511" s="488"/>
      <c r="AF1511" s="488"/>
      <c r="AG1511" s="488"/>
    </row>
    <row r="1512" spans="31:33" ht="15" thickBot="1">
      <c r="AE1512" s="488"/>
      <c r="AF1512" s="488"/>
      <c r="AG1512" s="488"/>
    </row>
    <row r="1513" spans="31:33" ht="15" thickBot="1">
      <c r="AE1513" s="488"/>
      <c r="AF1513" s="488"/>
      <c r="AG1513" s="488"/>
    </row>
    <row r="1514" spans="31:33" ht="15" thickBot="1">
      <c r="AE1514" s="488"/>
      <c r="AF1514" s="488"/>
      <c r="AG1514" s="488"/>
    </row>
    <row r="1515" spans="31:33" ht="15" thickBot="1">
      <c r="AE1515" s="488"/>
      <c r="AF1515" s="488"/>
      <c r="AG1515" s="488"/>
    </row>
    <row r="1516" spans="31:33" ht="15" thickBot="1">
      <c r="AE1516" s="488"/>
      <c r="AF1516" s="488"/>
      <c r="AG1516" s="488"/>
    </row>
    <row r="1517" spans="31:33" ht="15" thickBot="1">
      <c r="AE1517" s="488"/>
      <c r="AF1517" s="488"/>
      <c r="AG1517" s="488"/>
    </row>
    <row r="1518" spans="31:33" ht="15" thickBot="1">
      <c r="AE1518" s="488"/>
      <c r="AF1518" s="488"/>
      <c r="AG1518" s="488"/>
    </row>
    <row r="1519" spans="31:33" ht="15" thickBot="1">
      <c r="AE1519" s="488"/>
      <c r="AF1519" s="488"/>
      <c r="AG1519" s="488"/>
    </row>
    <row r="1520" spans="31:33" ht="15" thickBot="1">
      <c r="AE1520" s="488"/>
      <c r="AF1520" s="488"/>
      <c r="AG1520" s="488"/>
    </row>
    <row r="1521" spans="31:33" ht="15" thickBot="1">
      <c r="AE1521" s="488"/>
      <c r="AF1521" s="488"/>
      <c r="AG1521" s="488"/>
    </row>
    <row r="1522" spans="31:33" ht="15" thickBot="1">
      <c r="AE1522" s="488"/>
      <c r="AF1522" s="488"/>
      <c r="AG1522" s="488"/>
    </row>
    <row r="1523" spans="31:33" ht="15" thickBot="1">
      <c r="AE1523" s="488"/>
      <c r="AF1523" s="488"/>
      <c r="AG1523" s="488"/>
    </row>
    <row r="1524" spans="31:33" ht="15" thickBot="1">
      <c r="AE1524" s="488"/>
      <c r="AF1524" s="488"/>
      <c r="AG1524" s="488"/>
    </row>
    <row r="1525" spans="31:33" ht="15" thickBot="1">
      <c r="AE1525" s="488"/>
      <c r="AF1525" s="488"/>
      <c r="AG1525" s="488"/>
    </row>
    <row r="1526" spans="31:33" ht="15" thickBot="1">
      <c r="AE1526" s="488"/>
      <c r="AF1526" s="488"/>
      <c r="AG1526" s="488"/>
    </row>
    <row r="1527" spans="31:33" ht="15" thickBot="1">
      <c r="AE1527" s="488"/>
      <c r="AF1527" s="488"/>
      <c r="AG1527" s="488"/>
    </row>
    <row r="1528" spans="31:33" ht="15" thickBot="1">
      <c r="AE1528" s="488"/>
      <c r="AF1528" s="488"/>
      <c r="AG1528" s="488"/>
    </row>
    <row r="1529" spans="31:33" ht="15" thickBot="1">
      <c r="AE1529" s="488"/>
      <c r="AF1529" s="488"/>
      <c r="AG1529" s="488"/>
    </row>
    <row r="1530" spans="31:33" ht="15" thickBot="1">
      <c r="AE1530" s="488"/>
      <c r="AF1530" s="488"/>
      <c r="AG1530" s="488"/>
    </row>
    <row r="1531" spans="31:33" ht="15" thickBot="1">
      <c r="AE1531" s="488"/>
      <c r="AF1531" s="488"/>
      <c r="AG1531" s="488"/>
    </row>
    <row r="1532" spans="31:33" ht="15" thickBot="1">
      <c r="AE1532" s="488"/>
      <c r="AF1532" s="488"/>
      <c r="AG1532" s="488"/>
    </row>
    <row r="1533" spans="31:33" ht="15" thickBot="1">
      <c r="AE1533" s="488"/>
      <c r="AF1533" s="488"/>
      <c r="AG1533" s="488"/>
    </row>
    <row r="1534" spans="31:33" ht="15" thickBot="1">
      <c r="AE1534" s="488"/>
      <c r="AF1534" s="488"/>
      <c r="AG1534" s="488"/>
    </row>
    <row r="1535" spans="31:33" ht="15" thickBot="1">
      <c r="AE1535" s="488"/>
      <c r="AF1535" s="488"/>
      <c r="AG1535" s="488"/>
    </row>
    <row r="1536" spans="31:33" ht="15" thickBot="1">
      <c r="AE1536" s="488"/>
      <c r="AF1536" s="488"/>
      <c r="AG1536" s="488"/>
    </row>
    <row r="1537" spans="31:33" ht="15" thickBot="1">
      <c r="AE1537" s="488"/>
      <c r="AF1537" s="488"/>
      <c r="AG1537" s="488"/>
    </row>
  </sheetData>
  <autoFilter ref="A3:AI1451" xr:uid="{00000000-0001-0000-0100-000000000000}">
    <filterColumn colId="2">
      <filters blank="1"/>
    </filterColumn>
    <filterColumn colId="4">
      <filters>
        <filter val="Relent"/>
        <filter val="RELENT PRO"/>
        <filter val="Relent Sample"/>
        <filter val="Relent TESTER"/>
      </filters>
    </filterColumn>
  </autoFilter>
  <mergeCells count="10">
    <mergeCell ref="AD904:AD906"/>
    <mergeCell ref="M413:M415"/>
    <mergeCell ref="AD413:AD415"/>
    <mergeCell ref="N384:N387"/>
    <mergeCell ref="AD335:AD336"/>
    <mergeCell ref="AD236:AD237"/>
    <mergeCell ref="AD238:AD239"/>
    <mergeCell ref="N430:N463"/>
    <mergeCell ref="AD516:AD517"/>
    <mergeCell ref="AE2:AG2"/>
  </mergeCells>
  <phoneticPr fontId="11"/>
  <pageMargins left="0.7" right="0.7" top="0.75" bottom="0.75" header="0.3" footer="0.3"/>
  <pageSetup paperSize="9" scale="27"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pageSetUpPr fitToPage="1"/>
  </sheetPr>
  <dimension ref="A1:R89"/>
  <sheetViews>
    <sheetView view="pageBreakPreview" topLeftCell="A19" zoomScale="84" zoomScaleNormal="100" zoomScaleSheetLayoutView="84" workbookViewId="0">
      <selection activeCell="H52" sqref="H52"/>
    </sheetView>
  </sheetViews>
  <sheetFormatPr defaultColWidth="9" defaultRowHeight="15"/>
  <cols>
    <col min="1" max="1" width="16.375" style="23" customWidth="1"/>
    <col min="2" max="2" width="8.875" style="23" customWidth="1"/>
    <col min="3" max="3" width="11.375" style="27" customWidth="1"/>
    <col min="4" max="4" width="13" style="27" customWidth="1"/>
    <col min="5" max="5" width="13.125" style="27" customWidth="1"/>
    <col min="6" max="6" width="12" style="27" customWidth="1"/>
    <col min="7" max="7" width="10.125" style="23" customWidth="1"/>
    <col min="8" max="8" width="11.625" style="23" customWidth="1"/>
    <col min="9" max="9" width="13.375" style="23" customWidth="1"/>
    <col min="10" max="11" width="11" style="23" bestFit="1" customWidth="1"/>
    <col min="12" max="12" width="11" style="23" customWidth="1"/>
    <col min="13" max="15" width="9" style="23"/>
    <col min="16" max="16" width="11.75" style="23" bestFit="1" customWidth="1"/>
    <col min="17" max="17" width="9" style="23"/>
    <col min="18" max="18" width="9.375" style="23" bestFit="1" customWidth="1"/>
    <col min="19" max="16384" width="9" style="23"/>
  </cols>
  <sheetData>
    <row r="1" spans="1:17">
      <c r="A1" s="101"/>
      <c r="B1" s="101"/>
      <c r="C1" s="108" t="s">
        <v>11</v>
      </c>
      <c r="D1" s="102" t="s">
        <v>13</v>
      </c>
      <c r="E1" s="103" t="s">
        <v>2494</v>
      </c>
      <c r="F1" s="104" t="s">
        <v>2495</v>
      </c>
      <c r="G1" s="105" t="s">
        <v>2496</v>
      </c>
      <c r="H1" s="101" t="s">
        <v>2497</v>
      </c>
      <c r="I1" s="101" t="s">
        <v>2498</v>
      </c>
      <c r="J1" s="106" t="s">
        <v>2499</v>
      </c>
      <c r="K1" s="106" t="s">
        <v>3864</v>
      </c>
      <c r="L1" s="345" t="s">
        <v>3865</v>
      </c>
      <c r="M1" s="106" t="s">
        <v>2500</v>
      </c>
      <c r="N1" s="106" t="s">
        <v>2501</v>
      </c>
    </row>
    <row r="2" spans="1:17" ht="30" hidden="1" customHeight="1">
      <c r="A2" s="107" t="s">
        <v>2502</v>
      </c>
      <c r="B2" s="101"/>
      <c r="C2" s="108">
        <f>SUM('ORDER SHEET'!O4:O27)</f>
        <v>0</v>
      </c>
      <c r="D2" s="109">
        <f>SUM('ORDER SHEET'!Q4:Q27)</f>
        <v>0</v>
      </c>
      <c r="E2" s="110">
        <f>SUM('ORDER SHEET'!S4:S27)</f>
        <v>0</v>
      </c>
      <c r="F2" s="111">
        <f t="shared" ref="F2:F24" si="0">D2-E2</f>
        <v>0</v>
      </c>
      <c r="G2" s="112" t="e">
        <f>F2/D2</f>
        <v>#DIV/0!</v>
      </c>
      <c r="H2" s="113">
        <f>(E2/0.95)</f>
        <v>0</v>
      </c>
      <c r="I2" s="397">
        <f>H2*1.1</f>
        <v>0</v>
      </c>
      <c r="J2" s="348"/>
      <c r="K2" s="348"/>
      <c r="L2" s="217"/>
      <c r="M2" s="101"/>
      <c r="N2" s="101"/>
      <c r="O2" s="25"/>
    </row>
    <row r="3" spans="1:17" ht="30" customHeight="1">
      <c r="A3" s="114" t="s">
        <v>2503</v>
      </c>
      <c r="B3" s="101"/>
      <c r="C3" s="108">
        <f>SUM('ORDER SHEET'!O28:O150)</f>
        <v>36</v>
      </c>
      <c r="D3" s="115">
        <f>SUBTOTAL(9,'ORDER SHEET'!Q28:Q150)</f>
        <v>0</v>
      </c>
      <c r="E3" s="110">
        <f>SUBTOTAL(9,'ORDER SHEET'!S28:S150)</f>
        <v>0</v>
      </c>
      <c r="F3" s="111">
        <f>D3-E3</f>
        <v>0</v>
      </c>
      <c r="G3" s="112" t="e">
        <f t="shared" ref="G3:G48" si="1">F3/D3</f>
        <v>#DIV/0!</v>
      </c>
      <c r="H3" s="113"/>
      <c r="I3" s="109">
        <f>E3*1.1</f>
        <v>0</v>
      </c>
      <c r="J3" s="347"/>
      <c r="K3" s="256"/>
      <c r="L3" s="217"/>
      <c r="M3" s="101"/>
      <c r="N3" s="101"/>
      <c r="Q3" s="25">
        <f>H2+H4</f>
        <v>694578.94736842113</v>
      </c>
    </row>
    <row r="4" spans="1:17" ht="30" customHeight="1">
      <c r="A4" s="120" t="s">
        <v>2504</v>
      </c>
      <c r="B4" s="101"/>
      <c r="C4" s="108">
        <f>SUM('ORDER SHEET'!O151:O229)</f>
        <v>270</v>
      </c>
      <c r="D4" s="109">
        <f>SUM('ORDER SHEET'!Q151:Q229)</f>
        <v>824827.5</v>
      </c>
      <c r="E4" s="110">
        <f>SUM('ORDER SHEET'!S151:S229)</f>
        <v>659850</v>
      </c>
      <c r="F4" s="111">
        <f t="shared" si="0"/>
        <v>164977.5</v>
      </c>
      <c r="G4" s="112">
        <f t="shared" si="1"/>
        <v>0.20001454849650382</v>
      </c>
      <c r="H4" s="116">
        <f>E4/0.95</f>
        <v>694578.94736842113</v>
      </c>
      <c r="I4" s="109">
        <f>H4*1.1</f>
        <v>764036.84210526326</v>
      </c>
      <c r="J4" s="347" t="s">
        <v>6837</v>
      </c>
      <c r="K4" s="256" t="s">
        <v>6837</v>
      </c>
      <c r="L4" s="217"/>
      <c r="M4" s="101"/>
      <c r="N4" s="101"/>
    </row>
    <row r="5" spans="1:17" ht="30" hidden="1" customHeight="1">
      <c r="A5" s="117" t="s">
        <v>2505</v>
      </c>
      <c r="B5" s="118" t="s">
        <v>2506</v>
      </c>
      <c r="C5" s="108">
        <f>SUM('ORDER SHEET'!O230:O267)</f>
        <v>0</v>
      </c>
      <c r="D5" s="129">
        <f>SUBTOTAL(9,'ORDER SHEET'!Q230:Q285)</f>
        <v>0</v>
      </c>
      <c r="E5" s="110">
        <f>SUBTOTAL(9,'ORDER SHEET'!S230:S285)</f>
        <v>0</v>
      </c>
      <c r="F5" s="111">
        <f t="shared" si="0"/>
        <v>0</v>
      </c>
      <c r="G5" s="112" t="e">
        <f t="shared" si="1"/>
        <v>#DIV/0!</v>
      </c>
      <c r="H5" s="113"/>
      <c r="I5" s="109">
        <f>E5*1.1</f>
        <v>0</v>
      </c>
      <c r="J5" s="347"/>
      <c r="K5" s="256"/>
      <c r="L5" s="219"/>
      <c r="M5" s="101"/>
      <c r="N5" s="101"/>
    </row>
    <row r="6" spans="1:17" ht="30" customHeight="1">
      <c r="A6" s="117" t="s">
        <v>2507</v>
      </c>
      <c r="B6" s="118" t="s">
        <v>2506</v>
      </c>
      <c r="C6" s="108">
        <f>SUM('ORDER SHEET'!O293:O363)</f>
        <v>438</v>
      </c>
      <c r="D6" s="109">
        <f>SUM('ORDER SHEET'!Q293:Q363)</f>
        <v>945768</v>
      </c>
      <c r="E6" s="110">
        <f>SUM('ORDER SHEET'!S293:S363)</f>
        <v>737724</v>
      </c>
      <c r="F6" s="111">
        <f t="shared" si="0"/>
        <v>208044</v>
      </c>
      <c r="G6" s="112">
        <f t="shared" si="1"/>
        <v>0.21997360874971453</v>
      </c>
      <c r="H6" s="113"/>
      <c r="I6" s="109">
        <f t="shared" ref="I6:I18" si="2">E6*1.1</f>
        <v>811496.4</v>
      </c>
      <c r="J6" s="256" t="s">
        <v>6837</v>
      </c>
      <c r="K6" s="348" t="s">
        <v>6837</v>
      </c>
      <c r="L6" s="217"/>
      <c r="M6" s="101"/>
      <c r="N6" s="101"/>
    </row>
    <row r="7" spans="1:17" ht="30" customHeight="1">
      <c r="A7" s="119" t="s">
        <v>2508</v>
      </c>
      <c r="B7" s="101"/>
      <c r="C7" s="108">
        <f>SUM('ORDER SHEET'!O364:O374)</f>
        <v>30</v>
      </c>
      <c r="D7" s="109">
        <f>SUM('ORDER SHEET'!Q364:Q374)</f>
        <v>42090</v>
      </c>
      <c r="E7" s="110">
        <f>SUM('ORDER SHEET'!S364:S374)</f>
        <v>33660</v>
      </c>
      <c r="F7" s="111">
        <f t="shared" si="0"/>
        <v>8430</v>
      </c>
      <c r="G7" s="112">
        <f t="shared" si="1"/>
        <v>0.20028510334996436</v>
      </c>
      <c r="H7" s="101"/>
      <c r="I7" s="109">
        <f t="shared" si="2"/>
        <v>37026</v>
      </c>
      <c r="J7" s="347" t="s">
        <v>6837</v>
      </c>
      <c r="K7" s="218"/>
      <c r="L7" s="217"/>
      <c r="M7" s="101"/>
      <c r="N7" s="101"/>
    </row>
    <row r="8" spans="1:17" ht="30" hidden="1" customHeight="1">
      <c r="A8" s="114" t="s">
        <v>2509</v>
      </c>
      <c r="B8" s="101"/>
      <c r="C8" s="108">
        <f>SUM('ORDER SHEET'!O375:O388)</f>
        <v>0</v>
      </c>
      <c r="D8" s="109">
        <f>SUBTOTAL(9,'ORDER SHEET'!Q375:Q388)</f>
        <v>0</v>
      </c>
      <c r="E8" s="110">
        <f>SUBTOTAL(9,'ORDER SHEET'!S375:S388)+600</f>
        <v>600</v>
      </c>
      <c r="F8" s="111">
        <f t="shared" si="0"/>
        <v>-600</v>
      </c>
      <c r="G8" s="112" t="e">
        <f t="shared" si="1"/>
        <v>#DIV/0!</v>
      </c>
      <c r="H8" s="101"/>
      <c r="I8" s="109">
        <f t="shared" si="2"/>
        <v>660</v>
      </c>
      <c r="J8" s="347"/>
      <c r="K8" s="347"/>
      <c r="L8" s="217"/>
      <c r="M8" s="101"/>
      <c r="N8" s="101"/>
    </row>
    <row r="9" spans="1:17" ht="30" hidden="1" customHeight="1">
      <c r="A9" s="119" t="s">
        <v>2510</v>
      </c>
      <c r="B9" s="101"/>
      <c r="C9" s="108">
        <f>SUM('ORDER SHEET'!O389:O397)</f>
        <v>0</v>
      </c>
      <c r="D9" s="109">
        <f>SUM('ORDER SHEET'!Q389:Q397)</f>
        <v>0</v>
      </c>
      <c r="E9" s="111">
        <f>SUM('ORDER SHEET'!S389:S397)</f>
        <v>0</v>
      </c>
      <c r="F9" s="111">
        <f t="shared" si="0"/>
        <v>0</v>
      </c>
      <c r="G9" s="112" t="e">
        <f t="shared" si="1"/>
        <v>#DIV/0!</v>
      </c>
      <c r="H9" s="101"/>
      <c r="I9" s="396">
        <f t="shared" si="2"/>
        <v>0</v>
      </c>
      <c r="J9" s="347"/>
      <c r="K9" s="348"/>
      <c r="L9" s="217"/>
      <c r="M9" s="101"/>
      <c r="N9" s="101"/>
    </row>
    <row r="10" spans="1:17" ht="30" customHeight="1">
      <c r="A10" s="117" t="s">
        <v>2511</v>
      </c>
      <c r="B10" s="118" t="s">
        <v>2506</v>
      </c>
      <c r="C10" s="108">
        <f>SUM('ORDER SHEET'!O398:O409)</f>
        <v>30</v>
      </c>
      <c r="D10" s="109">
        <f>SUM('ORDER SHEET'!Q398:Q409)</f>
        <v>70860</v>
      </c>
      <c r="E10" s="110">
        <f>SUM('ORDER SHEET'!S398:S409)</f>
        <v>58800</v>
      </c>
      <c r="F10" s="111">
        <f t="shared" si="0"/>
        <v>12060</v>
      </c>
      <c r="G10" s="112">
        <f t="shared" si="1"/>
        <v>0.17019475021168501</v>
      </c>
      <c r="H10" s="101"/>
      <c r="I10" s="109">
        <f>E10*1.1</f>
        <v>64680.000000000007</v>
      </c>
      <c r="J10" s="347" t="s">
        <v>6837</v>
      </c>
      <c r="K10" s="348"/>
      <c r="L10" s="217"/>
      <c r="M10" s="101"/>
      <c r="N10" s="101"/>
    </row>
    <row r="11" spans="1:17" ht="30" customHeight="1">
      <c r="A11" s="120" t="s">
        <v>2512</v>
      </c>
      <c r="B11" s="101"/>
      <c r="C11" s="108">
        <f>SUM('ORDER SHEET'!O410)</f>
        <v>72</v>
      </c>
      <c r="D11" s="109">
        <f>'ORDER SHEET'!Q410</f>
        <v>182520</v>
      </c>
      <c r="E11" s="110">
        <f>SUM('ORDER SHEET'!S410)</f>
        <v>150480</v>
      </c>
      <c r="F11" s="111">
        <f t="shared" si="0"/>
        <v>32040</v>
      </c>
      <c r="G11" s="112">
        <f t="shared" si="1"/>
        <v>0.17554240631163709</v>
      </c>
      <c r="H11" s="101"/>
      <c r="I11" s="109">
        <f>E11*1.08</f>
        <v>162518.40000000002</v>
      </c>
      <c r="J11" s="347" t="s">
        <v>6837</v>
      </c>
      <c r="K11" s="101"/>
      <c r="L11" s="217"/>
      <c r="M11" s="101"/>
      <c r="N11" s="101"/>
      <c r="O11" s="23" t="s">
        <v>3034</v>
      </c>
    </row>
    <row r="12" spans="1:17" ht="30" hidden="1" customHeight="1">
      <c r="A12" s="114" t="s">
        <v>2513</v>
      </c>
      <c r="B12" s="101"/>
      <c r="C12" s="108">
        <f>SUM('ORDER SHEET'!O411:O412)</f>
        <v>0</v>
      </c>
      <c r="D12" s="109">
        <f>SUM('ORDER SHEET'!Q411:Q412)</f>
        <v>0</v>
      </c>
      <c r="E12" s="110">
        <f>SUM('ORDER SHEET'!S411:S412)</f>
        <v>0</v>
      </c>
      <c r="F12" s="111">
        <f t="shared" si="0"/>
        <v>0</v>
      </c>
      <c r="G12" s="112" t="e">
        <f t="shared" si="1"/>
        <v>#DIV/0!</v>
      </c>
      <c r="H12" s="101"/>
      <c r="I12" s="109">
        <f>E12*1.1</f>
        <v>0</v>
      </c>
      <c r="J12" s="347"/>
      <c r="K12" s="218"/>
      <c r="L12" s="217"/>
      <c r="M12" s="101"/>
      <c r="N12" s="101"/>
    </row>
    <row r="13" spans="1:17" ht="30" hidden="1" customHeight="1">
      <c r="A13" s="118" t="s">
        <v>2514</v>
      </c>
      <c r="B13" s="118" t="s">
        <v>2506</v>
      </c>
      <c r="C13" s="108">
        <f>SUM('ORDER SHEET'!O413:O415)</f>
        <v>0</v>
      </c>
      <c r="D13" s="109">
        <f>SUM('ORDER SHEET'!Q413:Q415)</f>
        <v>0</v>
      </c>
      <c r="E13" s="111">
        <f>SUM('ORDER SHEET'!S413:S415)</f>
        <v>0</v>
      </c>
      <c r="F13" s="111">
        <f t="shared" si="0"/>
        <v>0</v>
      </c>
      <c r="G13" s="112" t="e">
        <f t="shared" si="1"/>
        <v>#DIV/0!</v>
      </c>
      <c r="H13" s="101"/>
      <c r="I13" s="113">
        <f t="shared" si="2"/>
        <v>0</v>
      </c>
      <c r="J13" s="101"/>
      <c r="K13" s="101"/>
      <c r="L13" s="217"/>
      <c r="M13" s="101"/>
      <c r="N13" s="101"/>
    </row>
    <row r="14" spans="1:17" ht="30" customHeight="1">
      <c r="A14" s="101" t="s">
        <v>2515</v>
      </c>
      <c r="B14" s="101"/>
      <c r="C14" s="108">
        <f>SUM('ORDER SHEET'!O416:O421)</f>
        <v>144</v>
      </c>
      <c r="D14" s="109">
        <f>SUM('ORDER SHEET'!Q416:Q421)</f>
        <v>148680</v>
      </c>
      <c r="E14" s="110">
        <f>SUM('ORDER SHEET'!S416:S421)</f>
        <v>103584</v>
      </c>
      <c r="F14" s="111">
        <f t="shared" si="0"/>
        <v>45096</v>
      </c>
      <c r="G14" s="112">
        <f t="shared" si="1"/>
        <v>0.30330912025827278</v>
      </c>
      <c r="H14" s="101"/>
      <c r="I14" s="109">
        <f t="shared" si="2"/>
        <v>113942.40000000001</v>
      </c>
      <c r="J14" s="347" t="s">
        <v>6837</v>
      </c>
      <c r="K14" s="256"/>
      <c r="L14" s="217"/>
      <c r="M14" s="101"/>
      <c r="N14" s="101"/>
    </row>
    <row r="15" spans="1:17" ht="30" hidden="1" customHeight="1">
      <c r="A15" s="121" t="s">
        <v>2516</v>
      </c>
      <c r="B15" s="118" t="s">
        <v>2506</v>
      </c>
      <c r="C15" s="108">
        <f>SUM('ORDER SHEET'!O422:O429)</f>
        <v>0</v>
      </c>
      <c r="D15" s="109">
        <f>SUM('ORDER SHEET'!Q422:Q429)</f>
        <v>0</v>
      </c>
      <c r="E15" s="110">
        <f>SUM('ORDER SHEET'!S422:S429)</f>
        <v>0</v>
      </c>
      <c r="F15" s="111">
        <f t="shared" si="0"/>
        <v>0</v>
      </c>
      <c r="G15" s="112" t="e">
        <f t="shared" si="1"/>
        <v>#DIV/0!</v>
      </c>
      <c r="H15" s="101"/>
      <c r="I15" s="396">
        <f t="shared" si="2"/>
        <v>0</v>
      </c>
      <c r="J15" s="347"/>
      <c r="K15" s="256"/>
      <c r="L15" s="217"/>
      <c r="M15" s="101"/>
      <c r="N15" s="101"/>
    </row>
    <row r="16" spans="1:17" ht="30" hidden="1" customHeight="1">
      <c r="A16" s="120" t="s">
        <v>2517</v>
      </c>
      <c r="B16" s="101"/>
      <c r="C16" s="108">
        <f>SUM('ORDER SHEET'!O430:O465)</f>
        <v>0</v>
      </c>
      <c r="D16" s="109">
        <f>SUM('ORDER SHEET'!Q430:Q465)</f>
        <v>0</v>
      </c>
      <c r="E16" s="111">
        <f>SUM('ORDER SHEET'!S430:S465)</f>
        <v>0</v>
      </c>
      <c r="F16" s="111">
        <f t="shared" si="0"/>
        <v>0</v>
      </c>
      <c r="G16" s="112" t="e">
        <f t="shared" si="1"/>
        <v>#DIV/0!</v>
      </c>
      <c r="H16" s="101"/>
      <c r="I16" s="113">
        <f t="shared" si="2"/>
        <v>0</v>
      </c>
      <c r="J16" s="348"/>
      <c r="K16" s="101"/>
      <c r="L16" s="217"/>
      <c r="M16" s="101"/>
      <c r="N16" s="101"/>
    </row>
    <row r="17" spans="1:16" ht="30" customHeight="1">
      <c r="A17" s="119" t="s">
        <v>3029</v>
      </c>
      <c r="B17" s="101"/>
      <c r="C17" s="108">
        <f>SUM('ORDER SHEET'!O466:O514)</f>
        <v>108</v>
      </c>
      <c r="D17" s="115">
        <f>SUBTOTAL(9,'ORDER SHEET'!Q466:Q514)</f>
        <v>0</v>
      </c>
      <c r="E17" s="110">
        <f>SUBTOTAL(9,'ORDER SHEET'!S466:S514)</f>
        <v>0</v>
      </c>
      <c r="F17" s="111">
        <f t="shared" si="0"/>
        <v>0</v>
      </c>
      <c r="G17" s="112" t="e">
        <f t="shared" si="1"/>
        <v>#DIV/0!</v>
      </c>
      <c r="H17" s="101"/>
      <c r="I17" s="109">
        <f>E17*1.1</f>
        <v>0</v>
      </c>
      <c r="J17" s="218" t="s">
        <v>6837</v>
      </c>
      <c r="K17" s="348" t="s">
        <v>6837</v>
      </c>
      <c r="L17" s="217"/>
      <c r="M17" s="101"/>
      <c r="N17" s="101"/>
    </row>
    <row r="18" spans="1:16" ht="30" hidden="1" customHeight="1">
      <c r="A18" s="119" t="s">
        <v>2519</v>
      </c>
      <c r="B18" s="101"/>
      <c r="C18" s="108">
        <f>SUM('ORDER SHEET'!O515:O517)</f>
        <v>0</v>
      </c>
      <c r="D18" s="109">
        <f>SUM('ORDER SHEET'!Q515:Q517)</f>
        <v>0</v>
      </c>
      <c r="E18" s="111">
        <f>SUM('ORDER SHEET'!S515:S517)</f>
        <v>0</v>
      </c>
      <c r="F18" s="111">
        <f t="shared" si="0"/>
        <v>0</v>
      </c>
      <c r="G18" s="112" t="e">
        <f t="shared" si="1"/>
        <v>#DIV/0!</v>
      </c>
      <c r="H18" s="101"/>
      <c r="I18" s="109">
        <f t="shared" si="2"/>
        <v>0</v>
      </c>
      <c r="J18" s="347"/>
      <c r="K18" s="348"/>
      <c r="L18" s="217"/>
      <c r="M18" s="101"/>
      <c r="N18" s="101"/>
    </row>
    <row r="19" spans="1:16" ht="30" customHeight="1">
      <c r="A19" s="119" t="s">
        <v>2520</v>
      </c>
      <c r="B19" s="101"/>
      <c r="C19" s="108">
        <f>SUM('ORDER SHEET'!O518:O523)</f>
        <v>1200</v>
      </c>
      <c r="D19" s="109">
        <f>SUM('ORDER SHEET'!Q518:Q523)</f>
        <v>1120000</v>
      </c>
      <c r="E19" s="110">
        <f>SUM('ORDER SHEET'!S518:S523)</f>
        <v>920000</v>
      </c>
      <c r="F19" s="111">
        <f t="shared" si="0"/>
        <v>200000</v>
      </c>
      <c r="G19" s="112">
        <f t="shared" si="1"/>
        <v>0.17857142857142858</v>
      </c>
      <c r="H19" s="101"/>
      <c r="I19" s="109">
        <f t="shared" ref="I19:I29" si="3">E19*1.1</f>
        <v>1012000.0000000001</v>
      </c>
      <c r="J19" s="348" t="s">
        <v>6837</v>
      </c>
      <c r="K19" s="256" t="s">
        <v>6837</v>
      </c>
      <c r="L19" s="217"/>
      <c r="M19" s="101"/>
      <c r="N19" s="101"/>
    </row>
    <row r="20" spans="1:16" ht="30" customHeight="1">
      <c r="A20" s="119" t="s">
        <v>2521</v>
      </c>
      <c r="B20" s="101"/>
      <c r="C20" s="108">
        <f>SUM('ORDER SHEET'!O524:'ORDER SHEET'!O598)</f>
        <v>210</v>
      </c>
      <c r="D20" s="109">
        <f>SUM('ORDER SHEET'!Q524:'ORDER SHEET'!Q598)</f>
        <v>455020</v>
      </c>
      <c r="E20" s="110">
        <f>SUM('ORDER SHEET'!S524:'ORDER SHEET'!S598)</f>
        <v>364000</v>
      </c>
      <c r="F20" s="111">
        <f t="shared" si="0"/>
        <v>91020</v>
      </c>
      <c r="G20" s="112">
        <f t="shared" si="1"/>
        <v>0.20003516328952572</v>
      </c>
      <c r="H20" s="101"/>
      <c r="I20" s="109">
        <f>E20*1.1</f>
        <v>400400.00000000006</v>
      </c>
      <c r="J20" s="348" t="s">
        <v>6837</v>
      </c>
      <c r="K20" s="348"/>
      <c r="L20" s="217"/>
      <c r="M20" s="101"/>
      <c r="N20" s="101"/>
      <c r="P20" s="25">
        <f>E20+7800+66896</f>
        <v>438696</v>
      </c>
    </row>
    <row r="21" spans="1:16" ht="30" hidden="1" customHeight="1">
      <c r="A21" s="118" t="str">
        <f>[1]総シート!C488</f>
        <v>DOSHISHA</v>
      </c>
      <c r="B21" s="118" t="s">
        <v>2506</v>
      </c>
      <c r="C21" s="108">
        <f>SUM('ORDER SHEET'!O599:O609)</f>
        <v>0</v>
      </c>
      <c r="D21" s="109">
        <f>SUM('ORDER SHEET'!Q599:Q609)</f>
        <v>0</v>
      </c>
      <c r="E21" s="111">
        <f>SUM('ORDER SHEET'!S599:S609)</f>
        <v>0</v>
      </c>
      <c r="F21" s="111">
        <f t="shared" si="0"/>
        <v>0</v>
      </c>
      <c r="G21" s="112" t="e">
        <f t="shared" si="1"/>
        <v>#DIV/0!</v>
      </c>
      <c r="H21" s="101"/>
      <c r="I21" s="113">
        <f t="shared" si="3"/>
        <v>0</v>
      </c>
      <c r="J21" s="101"/>
      <c r="K21" s="101"/>
      <c r="L21" s="217"/>
      <c r="M21" s="101"/>
      <c r="N21" s="101"/>
      <c r="P21" s="419">
        <f>P20*1.1</f>
        <v>482565.60000000003</v>
      </c>
    </row>
    <row r="22" spans="1:16" ht="30" hidden="1" customHeight="1">
      <c r="A22" s="239" t="s">
        <v>3421</v>
      </c>
      <c r="B22" s="239"/>
      <c r="C22" s="108">
        <f>SUM('ORDER SHEET'!O610:O615)</f>
        <v>0</v>
      </c>
      <c r="D22" s="109">
        <f>SUM('ORDER SHEET'!Q610:Q615)</f>
        <v>0</v>
      </c>
      <c r="E22" s="111">
        <f>SUM('ORDER SHEET'!S610:S616)</f>
        <v>0</v>
      </c>
      <c r="F22" s="111">
        <f t="shared" ref="F22" si="4">D22-E22</f>
        <v>0</v>
      </c>
      <c r="G22" s="112" t="e">
        <f t="shared" ref="G22" si="5">F22/D22</f>
        <v>#DIV/0!</v>
      </c>
      <c r="H22" s="237"/>
      <c r="I22" s="113">
        <f>E22*1.1</f>
        <v>0</v>
      </c>
      <c r="J22" s="237"/>
      <c r="K22" s="237"/>
      <c r="L22" s="217"/>
      <c r="M22" s="237"/>
      <c r="N22" s="237"/>
    </row>
    <row r="23" spans="1:16" ht="30" hidden="1" customHeight="1">
      <c r="A23" s="101" t="str">
        <f>[1]総シート!C494</f>
        <v>MEROS</v>
      </c>
      <c r="B23" s="101"/>
      <c r="C23" s="108">
        <f>SUM('ORDER SHEET'!O617:O626)</f>
        <v>0</v>
      </c>
      <c r="D23" s="109">
        <f>SUM('ORDER SHEET'!Q617:Q626)</f>
        <v>0</v>
      </c>
      <c r="E23" s="110">
        <f>SUM('ORDER SHEET'!S617:S626)</f>
        <v>0</v>
      </c>
      <c r="F23" s="111">
        <f t="shared" si="0"/>
        <v>0</v>
      </c>
      <c r="G23" s="112" t="e">
        <f t="shared" si="1"/>
        <v>#DIV/0!</v>
      </c>
      <c r="H23" s="101"/>
      <c r="I23" s="109">
        <f t="shared" si="3"/>
        <v>0</v>
      </c>
      <c r="J23" s="101"/>
      <c r="K23" s="101"/>
      <c r="L23" s="217"/>
      <c r="M23" s="101"/>
      <c r="N23" s="101"/>
    </row>
    <row r="24" spans="1:16" ht="30" hidden="1" customHeight="1">
      <c r="A24" s="101" t="s">
        <v>2522</v>
      </c>
      <c r="B24" s="101"/>
      <c r="C24" s="108">
        <f>'ORDER SHEET'!O627</f>
        <v>0</v>
      </c>
      <c r="D24" s="109">
        <f>'ORDER SHEET'!Q627</f>
        <v>0</v>
      </c>
      <c r="E24" s="111">
        <f>'ORDER SHEET'!S627</f>
        <v>0</v>
      </c>
      <c r="F24" s="111">
        <f t="shared" si="0"/>
        <v>0</v>
      </c>
      <c r="G24" s="112" t="e">
        <f t="shared" si="1"/>
        <v>#DIV/0!</v>
      </c>
      <c r="H24" s="101"/>
      <c r="I24" s="113">
        <f t="shared" si="3"/>
        <v>0</v>
      </c>
      <c r="J24" s="218"/>
      <c r="K24" s="101"/>
      <c r="L24" s="217"/>
      <c r="M24" s="101"/>
      <c r="N24" s="101"/>
    </row>
    <row r="25" spans="1:16" ht="30" customHeight="1">
      <c r="A25" s="118" t="s">
        <v>2523</v>
      </c>
      <c r="B25" s="122" t="s">
        <v>2524</v>
      </c>
      <c r="C25" s="108">
        <f>SUM('ORDER SHEET'!O628:O629)</f>
        <v>1000</v>
      </c>
      <c r="D25" s="109">
        <f>SUM('ORDER SHEET'!Q628:Q629)</f>
        <v>1165000</v>
      </c>
      <c r="E25" s="111">
        <f>SUM('ORDER SHEET'!S628:S629)</f>
        <v>990000</v>
      </c>
      <c r="F25" s="111">
        <f t="shared" ref="F25:F30" si="6">D25-E25</f>
        <v>175000</v>
      </c>
      <c r="G25" s="112">
        <f t="shared" si="1"/>
        <v>0.15021459227467812</v>
      </c>
      <c r="H25" s="101"/>
      <c r="I25" s="109">
        <f t="shared" si="3"/>
        <v>1089000</v>
      </c>
      <c r="J25" s="347" t="s">
        <v>6837</v>
      </c>
      <c r="K25" s="347" t="s">
        <v>6837</v>
      </c>
      <c r="L25" s="350"/>
      <c r="M25" s="101"/>
      <c r="N25" s="101"/>
    </row>
    <row r="26" spans="1:16" ht="30" customHeight="1">
      <c r="A26" s="118" t="s">
        <v>2525</v>
      </c>
      <c r="B26" s="122" t="s">
        <v>2524</v>
      </c>
      <c r="C26" s="108">
        <f>SUM('ORDER SHEET'!O630:O639)</f>
        <v>480</v>
      </c>
      <c r="D26" s="109">
        <f>SUM('ORDER SHEET'!Q630:Q639)</f>
        <v>351360</v>
      </c>
      <c r="E26" s="111">
        <f>SUM('ORDER SHEET'!S630:S639)</f>
        <v>288000</v>
      </c>
      <c r="F26" s="111">
        <f t="shared" si="6"/>
        <v>63360</v>
      </c>
      <c r="G26" s="112">
        <f t="shared" si="1"/>
        <v>0.18032786885245902</v>
      </c>
      <c r="H26" s="101"/>
      <c r="I26" s="397">
        <f t="shared" si="3"/>
        <v>316800</v>
      </c>
      <c r="J26" s="347" t="s">
        <v>6837</v>
      </c>
      <c r="K26" s="256"/>
      <c r="L26" s="219"/>
      <c r="M26" s="101"/>
      <c r="N26" s="101"/>
    </row>
    <row r="27" spans="1:16" ht="30" customHeight="1">
      <c r="A27" s="121" t="s">
        <v>2526</v>
      </c>
      <c r="B27" s="122" t="s">
        <v>2524</v>
      </c>
      <c r="C27" s="108">
        <f>SUBTOTAL(9,'ORDER SHEET'!O640:O648)</f>
        <v>0</v>
      </c>
      <c r="D27" s="109">
        <f>SUBTOTAL(9,'ORDER SHEET'!Q640:Q648)</f>
        <v>0</v>
      </c>
      <c r="E27" s="399">
        <f>SUBTOTAL(9,'ORDER SHEET'!S640:S648)</f>
        <v>0</v>
      </c>
      <c r="F27" s="111">
        <f t="shared" si="6"/>
        <v>0</v>
      </c>
      <c r="G27" s="112" t="e">
        <f t="shared" si="1"/>
        <v>#DIV/0!</v>
      </c>
      <c r="H27" s="101"/>
      <c r="I27" s="109">
        <f t="shared" si="3"/>
        <v>0</v>
      </c>
      <c r="J27" s="348" t="s">
        <v>6837</v>
      </c>
      <c r="K27" s="347" t="s">
        <v>6837</v>
      </c>
      <c r="L27" s="487"/>
      <c r="M27" s="101"/>
      <c r="N27" s="101"/>
    </row>
    <row r="28" spans="1:16" ht="30" hidden="1" customHeight="1">
      <c r="A28" s="118" t="s">
        <v>1600</v>
      </c>
      <c r="B28" s="122" t="s">
        <v>2524</v>
      </c>
      <c r="C28" s="108">
        <f>SUM('ORDER SHEET'!O649:O652)</f>
        <v>0</v>
      </c>
      <c r="D28" s="109">
        <f>SUM('ORDER SHEET'!Q649:Q652)</f>
        <v>0</v>
      </c>
      <c r="E28" s="111">
        <f>SUM('ORDER SHEET'!S649:S652)</f>
        <v>0</v>
      </c>
      <c r="F28" s="111">
        <f t="shared" si="6"/>
        <v>0</v>
      </c>
      <c r="G28" s="112" t="e">
        <f t="shared" si="1"/>
        <v>#DIV/0!</v>
      </c>
      <c r="H28" s="101"/>
      <c r="I28" s="113">
        <f>E28*1.1</f>
        <v>0</v>
      </c>
      <c r="J28" s="101"/>
      <c r="K28" s="101"/>
      <c r="L28" s="217"/>
      <c r="M28" s="101"/>
      <c r="N28" s="101"/>
    </row>
    <row r="29" spans="1:16" ht="30" hidden="1" customHeight="1">
      <c r="A29" s="101" t="s">
        <v>1611</v>
      </c>
      <c r="B29" s="101"/>
      <c r="C29" s="108">
        <f>SUM('ORDER SHEET'!O653:O655)</f>
        <v>0</v>
      </c>
      <c r="D29" s="109">
        <f>SUM('ORDER SHEET'!Q653:Q655)</f>
        <v>0</v>
      </c>
      <c r="E29" s="111">
        <f>SUM('ORDER SHEET'!S653:S655)</f>
        <v>0</v>
      </c>
      <c r="F29" s="111">
        <f t="shared" si="6"/>
        <v>0</v>
      </c>
      <c r="G29" s="112" t="e">
        <f t="shared" si="1"/>
        <v>#DIV/0!</v>
      </c>
      <c r="H29" s="101"/>
      <c r="I29" s="113">
        <f t="shared" si="3"/>
        <v>0</v>
      </c>
      <c r="J29" s="101"/>
      <c r="K29" s="101"/>
      <c r="L29" s="217"/>
      <c r="M29" s="101"/>
      <c r="N29" s="101"/>
    </row>
    <row r="30" spans="1:16" ht="30" customHeight="1">
      <c r="A30" s="119" t="s">
        <v>2527</v>
      </c>
      <c r="B30" s="123"/>
      <c r="C30" s="108">
        <f>SUM('ORDER SHEET'!O656:O667)</f>
        <v>36</v>
      </c>
      <c r="D30" s="109">
        <f>SUM('ORDER SHEET'!Q656:Q667)</f>
        <v>81900</v>
      </c>
      <c r="E30" s="111">
        <f>SUM('ORDER SHEET'!S656:S667)</f>
        <v>69606</v>
      </c>
      <c r="F30" s="111">
        <f t="shared" si="6"/>
        <v>12294</v>
      </c>
      <c r="G30" s="112">
        <f t="shared" si="1"/>
        <v>0.15010989010989012</v>
      </c>
      <c r="H30" s="101"/>
      <c r="I30" s="109">
        <f t="shared" ref="I30:I34" si="7">E30*1.1</f>
        <v>76566.600000000006</v>
      </c>
      <c r="J30" s="218" t="s">
        <v>6837</v>
      </c>
      <c r="K30" s="256"/>
      <c r="L30" s="217"/>
      <c r="M30" s="101"/>
      <c r="N30" s="101"/>
    </row>
    <row r="31" spans="1:16" ht="30" customHeight="1">
      <c r="A31" s="124" t="s">
        <v>2528</v>
      </c>
      <c r="B31" s="123"/>
      <c r="C31" s="108">
        <f>SUM('ORDER SHEET'!O668:O672)</f>
        <v>48</v>
      </c>
      <c r="D31" s="109">
        <f>SUM('ORDER SHEET'!Q668:Q672)</f>
        <v>192120</v>
      </c>
      <c r="E31" s="111">
        <f>SUM('ORDER SHEET'!S668:S672)</f>
        <v>163200</v>
      </c>
      <c r="F31" s="111">
        <f t="shared" ref="F31:F45" si="8">D31-E31</f>
        <v>28920</v>
      </c>
      <c r="G31" s="112">
        <f t="shared" ref="G31:G45" si="9">F31/D31</f>
        <v>0.15053091817613992</v>
      </c>
      <c r="H31" s="101"/>
      <c r="I31" s="109">
        <f t="shared" si="7"/>
        <v>179520</v>
      </c>
      <c r="J31" s="218" t="s">
        <v>6837</v>
      </c>
      <c r="K31" s="218"/>
      <c r="L31" s="219"/>
      <c r="M31" s="101"/>
      <c r="N31" s="101"/>
    </row>
    <row r="32" spans="1:16" ht="30" customHeight="1">
      <c r="A32" s="125" t="s">
        <v>3854</v>
      </c>
      <c r="B32" s="122" t="s">
        <v>2524</v>
      </c>
      <c r="C32" s="108">
        <f>SUM('ORDER SHEET'!O673:O690)</f>
        <v>280</v>
      </c>
      <c r="D32" s="126">
        <f>SUBTOTAL(9,'ORDER SHEET'!Q673:Q690)</f>
        <v>0</v>
      </c>
      <c r="E32" s="111">
        <f>SUBTOTAL(9,'ORDER SHEET'!S673:S690)</f>
        <v>0</v>
      </c>
      <c r="F32" s="111">
        <f t="shared" si="8"/>
        <v>0</v>
      </c>
      <c r="G32" s="112" t="e">
        <f t="shared" si="9"/>
        <v>#DIV/0!</v>
      </c>
      <c r="H32" s="101"/>
      <c r="I32" s="109">
        <f>E32*1.08</f>
        <v>0</v>
      </c>
      <c r="J32" s="347" t="s">
        <v>6837</v>
      </c>
      <c r="K32" s="348"/>
      <c r="L32" s="219"/>
      <c r="M32" s="101"/>
      <c r="N32" s="101"/>
    </row>
    <row r="33" spans="1:16" ht="30" hidden="1" customHeight="1">
      <c r="A33" s="124" t="s">
        <v>2529</v>
      </c>
      <c r="B33" s="127"/>
      <c r="C33" s="108">
        <f>SUM('ORDER SHEET'!O691:'ORDER SHEET'!O700)</f>
        <v>0</v>
      </c>
      <c r="D33" s="109">
        <f>SUM('ORDER SHEET'!Q691:'ORDER SHEET'!Q700)</f>
        <v>0</v>
      </c>
      <c r="E33" s="111">
        <f>SUM('ORDER SHEET'!S691:'ORDER SHEET'!S700)</f>
        <v>0</v>
      </c>
      <c r="F33" s="111">
        <f t="shared" si="8"/>
        <v>0</v>
      </c>
      <c r="G33" s="112" t="e">
        <f t="shared" si="9"/>
        <v>#DIV/0!</v>
      </c>
      <c r="H33" s="101"/>
      <c r="I33" s="109">
        <f t="shared" si="7"/>
        <v>0</v>
      </c>
      <c r="J33" s="101"/>
      <c r="K33" s="101"/>
      <c r="L33" s="217"/>
      <c r="M33" s="101"/>
      <c r="N33" s="101"/>
    </row>
    <row r="34" spans="1:16" ht="30" customHeight="1">
      <c r="A34" s="124" t="s">
        <v>2530</v>
      </c>
      <c r="B34" s="127"/>
      <c r="C34" s="128">
        <f>SUM('ORDER SHEET'!O701:O727)</f>
        <v>196</v>
      </c>
      <c r="D34" s="129">
        <f>SUM('ORDER SHEET'!Q701:Q727)</f>
        <v>361496</v>
      </c>
      <c r="E34" s="130">
        <f>SUM('ORDER SHEET'!S701:S727)</f>
        <v>307440</v>
      </c>
      <c r="F34" s="130">
        <f t="shared" si="8"/>
        <v>54056</v>
      </c>
      <c r="G34" s="112">
        <f t="shared" si="9"/>
        <v>0.14953415805430764</v>
      </c>
      <c r="H34" s="101"/>
      <c r="I34" s="109">
        <f t="shared" si="7"/>
        <v>338184</v>
      </c>
      <c r="J34" s="347" t="s">
        <v>6837</v>
      </c>
      <c r="K34" s="348" t="s">
        <v>6837</v>
      </c>
      <c r="L34" s="217"/>
      <c r="M34" s="101"/>
      <c r="N34" s="101"/>
    </row>
    <row r="35" spans="1:16" ht="30" customHeight="1">
      <c r="A35" s="125" t="s">
        <v>3452</v>
      </c>
      <c r="B35" s="122" t="s">
        <v>2524</v>
      </c>
      <c r="C35" s="128">
        <f>SUM('ORDER SHEET'!O728:O811)</f>
        <v>616</v>
      </c>
      <c r="D35" s="129">
        <f>SUM('ORDER SHEET'!Q728:Q811)</f>
        <v>2608606</v>
      </c>
      <c r="E35" s="130">
        <f>SUM('ORDER SHEET'!S728:S811)</f>
        <v>2217270</v>
      </c>
      <c r="F35" s="130">
        <f t="shared" si="8"/>
        <v>391336</v>
      </c>
      <c r="G35" s="112">
        <f t="shared" si="9"/>
        <v>0.15001728892749613</v>
      </c>
      <c r="H35" s="101"/>
      <c r="I35" s="109">
        <f>(399000*1.08)+(1751070*1.1)</f>
        <v>2357097</v>
      </c>
      <c r="J35" s="347" t="s">
        <v>6837</v>
      </c>
      <c r="K35" s="256" t="s">
        <v>6837</v>
      </c>
      <c r="L35" s="351"/>
      <c r="M35" s="101"/>
      <c r="N35" s="101"/>
    </row>
    <row r="36" spans="1:16" ht="30" hidden="1" customHeight="1">
      <c r="A36" s="131" t="s">
        <v>2531</v>
      </c>
      <c r="B36" s="122" t="s">
        <v>2524</v>
      </c>
      <c r="C36" s="128">
        <f>SUM('ORDER SHEET'!O812:O813)</f>
        <v>0</v>
      </c>
      <c r="D36" s="129">
        <f>SUM('ORDER SHEET'!Q812:Q813)</f>
        <v>0</v>
      </c>
      <c r="E36" s="130">
        <f>SUM('ORDER SHEET'!S812:S813)</f>
        <v>0</v>
      </c>
      <c r="F36" s="130">
        <f t="shared" si="8"/>
        <v>0</v>
      </c>
      <c r="G36" s="112" t="e">
        <f t="shared" si="9"/>
        <v>#DIV/0!</v>
      </c>
      <c r="H36" s="101"/>
      <c r="I36" s="113"/>
      <c r="J36" s="347"/>
      <c r="K36" s="347"/>
      <c r="L36" s="219"/>
      <c r="M36" s="101"/>
      <c r="N36" s="101"/>
    </row>
    <row r="37" spans="1:16" ht="30" customHeight="1">
      <c r="A37" s="342" t="s">
        <v>1973</v>
      </c>
      <c r="B37" s="106"/>
      <c r="C37" s="128">
        <f>SUM('ORDER SHEET'!O814:O820)</f>
        <v>144</v>
      </c>
      <c r="D37" s="129">
        <f>SUM('ORDER SHEET'!Q814:Q820)</f>
        <v>552000</v>
      </c>
      <c r="E37" s="130">
        <f>SUM('ORDER SHEET'!S814:S820)</f>
        <v>441600</v>
      </c>
      <c r="F37" s="130">
        <f t="shared" ref="F37:F42" si="10">D37-E37</f>
        <v>110400</v>
      </c>
      <c r="G37" s="112">
        <f t="shared" ref="G37:G42" si="11">F37/D37</f>
        <v>0.2</v>
      </c>
      <c r="H37" s="101"/>
      <c r="I37" s="113">
        <f>E37*1.08</f>
        <v>476928.00000000006</v>
      </c>
      <c r="J37" s="348" t="s">
        <v>6837</v>
      </c>
      <c r="K37" s="348"/>
      <c r="L37" s="217"/>
      <c r="M37" s="101"/>
      <c r="N37" s="101"/>
    </row>
    <row r="38" spans="1:16" ht="30" customHeight="1">
      <c r="A38" s="241" t="s">
        <v>3314</v>
      </c>
      <c r="B38" s="242"/>
      <c r="C38" s="243">
        <f>SUBTOTAL(9,'ORDER SHEET'!O821:O833)</f>
        <v>0</v>
      </c>
      <c r="D38" s="244">
        <f>SUBTOTAL(9,'ORDER SHEET'!Q821:Q833)</f>
        <v>0</v>
      </c>
      <c r="E38" s="245">
        <f>SUBTOTAL(9,'ORDER SHEET'!S821:S833)</f>
        <v>0</v>
      </c>
      <c r="F38" s="130">
        <f>D38-E38</f>
        <v>0</v>
      </c>
      <c r="G38" s="112" t="e">
        <f t="shared" si="11"/>
        <v>#DIV/0!</v>
      </c>
      <c r="H38" s="237"/>
      <c r="I38" s="113">
        <f>E38*1.1</f>
        <v>0</v>
      </c>
      <c r="J38" s="347" t="s">
        <v>6837</v>
      </c>
      <c r="K38" s="256"/>
      <c r="L38" s="351"/>
      <c r="M38" s="101"/>
      <c r="N38" s="237"/>
    </row>
    <row r="39" spans="1:16" ht="30" hidden="1" customHeight="1">
      <c r="A39" s="241" t="s">
        <v>3319</v>
      </c>
      <c r="B39" s="242"/>
      <c r="C39" s="243">
        <f>SUBTOTAL(9,'ORDER SHEET'!O834:'ORDER SHEET'!O842)</f>
        <v>0</v>
      </c>
      <c r="D39" s="244">
        <f>SUBTOTAL(9,'ORDER SHEET'!Q834:'ORDER SHEET'!Q842)</f>
        <v>0</v>
      </c>
      <c r="E39" s="245">
        <f>SUBTOTAL(9,'ORDER SHEET'!S834:'ORDER SHEET'!S842)</f>
        <v>0</v>
      </c>
      <c r="F39" s="130">
        <f t="shared" si="10"/>
        <v>0</v>
      </c>
      <c r="G39" s="112" t="e">
        <f t="shared" si="11"/>
        <v>#DIV/0!</v>
      </c>
      <c r="H39" s="237"/>
      <c r="I39" s="113">
        <f>E39*1.1</f>
        <v>0</v>
      </c>
      <c r="J39" s="364"/>
      <c r="K39" s="257"/>
      <c r="L39" s="351"/>
      <c r="M39" s="237"/>
      <c r="N39" s="237"/>
    </row>
    <row r="40" spans="1:16" ht="30" hidden="1" customHeight="1">
      <c r="A40" s="274" t="s">
        <v>3293</v>
      </c>
      <c r="B40" s="275"/>
      <c r="C40" s="128">
        <f>SUM('ORDER SHEET'!O843:'ORDER SHEET'!O848)</f>
        <v>0</v>
      </c>
      <c r="D40" s="129">
        <f>SUM('ORDER SHEET'!Q843:'ORDER SHEET'!Q848)</f>
        <v>0</v>
      </c>
      <c r="E40" s="130">
        <f>SUM('ORDER SHEET'!S843:'ORDER SHEET'!S848)</f>
        <v>0</v>
      </c>
      <c r="F40" s="130">
        <f t="shared" si="10"/>
        <v>0</v>
      </c>
      <c r="G40" s="112" t="e">
        <f t="shared" si="11"/>
        <v>#DIV/0!</v>
      </c>
      <c r="H40" s="237"/>
      <c r="I40" s="113">
        <f t="shared" ref="I40:I47" si="12">E40*1.1</f>
        <v>0</v>
      </c>
      <c r="J40" s="237"/>
      <c r="K40" s="237"/>
      <c r="L40" s="217"/>
      <c r="M40" s="237"/>
      <c r="N40" s="237"/>
    </row>
    <row r="41" spans="1:16" ht="30" customHeight="1">
      <c r="A41" s="274" t="s">
        <v>3425</v>
      </c>
      <c r="B41" s="275"/>
      <c r="C41" s="260">
        <f>SUM('ORDER SHEET'!O849:'ORDER SHEET'!O870)</f>
        <v>384</v>
      </c>
      <c r="D41" s="215">
        <f>SUM('ORDER SHEET'!Q849:'ORDER SHEET'!Q870)</f>
        <v>848136</v>
      </c>
      <c r="E41" s="216">
        <f>SUM('ORDER SHEET'!S849:'ORDER SHEET'!S870)</f>
        <v>715440</v>
      </c>
      <c r="F41" s="111">
        <f t="shared" si="10"/>
        <v>132696</v>
      </c>
      <c r="G41" s="112">
        <f t="shared" si="11"/>
        <v>0.15645604006904554</v>
      </c>
      <c r="H41" s="237"/>
      <c r="I41" s="113">
        <f t="shared" si="12"/>
        <v>786984.00000000012</v>
      </c>
      <c r="J41" s="364" t="s">
        <v>6837</v>
      </c>
      <c r="K41" s="257"/>
      <c r="L41" s="219"/>
      <c r="M41" s="237"/>
      <c r="N41" s="237"/>
    </row>
    <row r="42" spans="1:16" ht="30" hidden="1" customHeight="1">
      <c r="A42" s="344" t="s">
        <v>3841</v>
      </c>
      <c r="B42" s="345"/>
      <c r="C42" s="260">
        <f>'ORDER SHEET'!O871</f>
        <v>0</v>
      </c>
      <c r="D42" s="215">
        <f>'ORDER SHEET'!Q871</f>
        <v>0</v>
      </c>
      <c r="E42" s="216">
        <f>'ORDER SHEET'!S871</f>
        <v>0</v>
      </c>
      <c r="F42" s="111">
        <f t="shared" si="10"/>
        <v>0</v>
      </c>
      <c r="G42" s="112" t="e">
        <f t="shared" si="11"/>
        <v>#DIV/0!</v>
      </c>
      <c r="H42" s="217"/>
      <c r="I42" s="113">
        <f t="shared" si="12"/>
        <v>0</v>
      </c>
      <c r="J42" s="217"/>
      <c r="K42" s="217"/>
      <c r="L42" s="217"/>
      <c r="M42" s="217"/>
      <c r="N42" s="217"/>
    </row>
    <row r="43" spans="1:16" ht="30" customHeight="1">
      <c r="A43" s="212" t="s">
        <v>2543</v>
      </c>
      <c r="B43" s="213"/>
      <c r="C43" s="214">
        <f>SUM('ORDER SHEET'!O873:O882)</f>
        <v>96</v>
      </c>
      <c r="D43" s="215">
        <f>SUM('ORDER SHEET'!Q873:Q882)</f>
        <v>177707.29411764705</v>
      </c>
      <c r="E43" s="216">
        <f>SUM('ORDER SHEET'!S873:S882)</f>
        <v>145728</v>
      </c>
      <c r="F43" s="111">
        <f t="shared" si="8"/>
        <v>31979.294117647049</v>
      </c>
      <c r="G43" s="112">
        <f t="shared" si="9"/>
        <v>0.17995487622739834</v>
      </c>
      <c r="H43" s="217"/>
      <c r="I43" s="113">
        <f t="shared" si="12"/>
        <v>160300.80000000002</v>
      </c>
      <c r="J43" s="219" t="s">
        <v>6837</v>
      </c>
      <c r="K43" s="217"/>
      <c r="L43" s="217"/>
      <c r="M43" s="217"/>
      <c r="N43" s="217"/>
    </row>
    <row r="44" spans="1:16" ht="30" hidden="1" customHeight="1">
      <c r="A44" s="405" t="s">
        <v>4154</v>
      </c>
      <c r="B44" s="406"/>
      <c r="C44" s="407">
        <f>'ORDER SHEET'!O883</f>
        <v>0</v>
      </c>
      <c r="D44" s="408">
        <f>'ORDER SHEET'!Q883</f>
        <v>0</v>
      </c>
      <c r="E44" s="409">
        <f>'ORDER SHEET'!S883</f>
        <v>0</v>
      </c>
      <c r="F44" s="111">
        <f t="shared" si="8"/>
        <v>0</v>
      </c>
      <c r="G44" s="112" t="e">
        <f t="shared" si="9"/>
        <v>#DIV/0!</v>
      </c>
      <c r="H44" s="410"/>
      <c r="I44" s="113">
        <f t="shared" si="12"/>
        <v>0</v>
      </c>
      <c r="J44" s="411"/>
      <c r="K44" s="412"/>
      <c r="L44" s="410"/>
      <c r="M44" s="410"/>
      <c r="N44" s="410"/>
    </row>
    <row r="45" spans="1:16" ht="30" customHeight="1">
      <c r="A45" s="405" t="s">
        <v>4315</v>
      </c>
      <c r="B45" s="406"/>
      <c r="C45" s="420">
        <f>SUM('ORDER SHEET'!O884:O894)</f>
        <v>30</v>
      </c>
      <c r="D45" s="421">
        <f>SUM('ORDER SHEET'!Q884:Q894)</f>
        <v>20130</v>
      </c>
      <c r="E45" s="418">
        <f>SUM('ORDER SHEET'!S884:'ORDER SHEET'!S894)</f>
        <v>17100</v>
      </c>
      <c r="F45" s="111">
        <f t="shared" si="8"/>
        <v>3030</v>
      </c>
      <c r="G45" s="112">
        <f t="shared" si="9"/>
        <v>0.15052160953800298</v>
      </c>
      <c r="H45" s="410"/>
      <c r="I45" s="113">
        <f t="shared" si="12"/>
        <v>18810</v>
      </c>
      <c r="J45" s="411" t="s">
        <v>6837</v>
      </c>
      <c r="K45" s="412"/>
      <c r="L45" s="411"/>
      <c r="M45" s="410"/>
      <c r="N45" s="410"/>
    </row>
    <row r="46" spans="1:16" ht="30" customHeight="1">
      <c r="A46" s="422" t="s">
        <v>4421</v>
      </c>
      <c r="B46" s="423"/>
      <c r="C46" s="424">
        <f>'ORDER SHEET'!O903</f>
        <v>0</v>
      </c>
      <c r="D46" s="425">
        <f>'ORDER SHEET'!Q903</f>
        <v>0</v>
      </c>
      <c r="E46" s="426">
        <f>'ORDER SHEET'!S903</f>
        <v>0</v>
      </c>
      <c r="F46" s="111">
        <f>D46-E46</f>
        <v>0</v>
      </c>
      <c r="G46" s="112" t="e">
        <f>F46/D46</f>
        <v>#DIV/0!</v>
      </c>
      <c r="H46" s="427"/>
      <c r="I46" s="113">
        <f t="shared" si="12"/>
        <v>0</v>
      </c>
      <c r="J46" s="428"/>
      <c r="K46" s="429"/>
      <c r="L46" s="428"/>
      <c r="M46" s="427"/>
      <c r="N46" s="427"/>
    </row>
    <row r="47" spans="1:16" ht="30" customHeight="1">
      <c r="A47" s="107" t="s">
        <v>2532</v>
      </c>
      <c r="B47" s="101"/>
      <c r="C47" s="108">
        <f>SUM('ORDER SHEET'!O904:O935)</f>
        <v>260</v>
      </c>
      <c r="D47" s="577">
        <f>SUM('ORDER SHEET'!Q904:Q935)</f>
        <v>512000</v>
      </c>
      <c r="E47" s="110">
        <f>SUM('ORDER SHEET'!S904:S935)</f>
        <v>512000</v>
      </c>
      <c r="F47" s="111">
        <f>D47-E47</f>
        <v>0</v>
      </c>
      <c r="G47" s="112">
        <f t="shared" si="1"/>
        <v>0</v>
      </c>
      <c r="H47" s="101"/>
      <c r="I47" s="109">
        <f t="shared" si="12"/>
        <v>563200</v>
      </c>
      <c r="J47" s="347" t="s">
        <v>6837</v>
      </c>
      <c r="K47" s="256"/>
      <c r="L47" s="351"/>
      <c r="M47" s="101"/>
      <c r="N47" s="101"/>
      <c r="O47" s="25">
        <f>I47-769120</f>
        <v>-205920</v>
      </c>
    </row>
    <row r="48" spans="1:16" ht="30" hidden="1" customHeight="1">
      <c r="A48" s="101" t="s">
        <v>2533</v>
      </c>
      <c r="B48" s="101"/>
      <c r="C48" s="108">
        <f>'ORDER SHEET'!O936</f>
        <v>0</v>
      </c>
      <c r="D48" s="109">
        <f>'ORDER SHEET'!Q936</f>
        <v>0</v>
      </c>
      <c r="E48" s="111">
        <f>'ORDER SHEET'!S936</f>
        <v>0</v>
      </c>
      <c r="F48" s="111">
        <f>D48-E48</f>
        <v>0</v>
      </c>
      <c r="G48" s="112" t="e">
        <f t="shared" si="1"/>
        <v>#DIV/0!</v>
      </c>
      <c r="H48" s="101"/>
      <c r="I48" s="113">
        <f>E48*1.08</f>
        <v>0</v>
      </c>
      <c r="J48" s="101"/>
      <c r="K48" s="101"/>
      <c r="L48" s="217"/>
      <c r="M48" s="101"/>
      <c r="N48" s="101"/>
      <c r="P48" s="246"/>
    </row>
    <row r="49" spans="1:18" ht="30" customHeight="1">
      <c r="A49" s="132" t="s">
        <v>2486</v>
      </c>
      <c r="B49" s="132"/>
      <c r="C49" s="133">
        <f>SUM(C2:C48)</f>
        <v>6108</v>
      </c>
      <c r="D49" s="134">
        <f>SUM(D2:D48)</f>
        <v>10660220.794117646</v>
      </c>
      <c r="E49" s="135">
        <f>SUM(E2:E48)</f>
        <v>8896082</v>
      </c>
      <c r="F49" s="111">
        <f>D49-E49</f>
        <v>1764138.7941176463</v>
      </c>
      <c r="G49" s="112">
        <f>F49/D49</f>
        <v>0.16548801644813074</v>
      </c>
      <c r="H49" s="113">
        <f>D49-E49</f>
        <v>1764138.7941176463</v>
      </c>
      <c r="I49" s="109">
        <f>SUBTOTAL(9,I2:I48)</f>
        <v>9729490.4421052635</v>
      </c>
      <c r="J49" s="101"/>
      <c r="K49" s="101"/>
      <c r="L49" s="217"/>
      <c r="M49" s="101"/>
      <c r="N49" s="101"/>
      <c r="R49" s="247"/>
    </row>
    <row r="50" spans="1:18" ht="30" customHeight="1">
      <c r="A50" s="1137" t="s">
        <v>3897</v>
      </c>
      <c r="B50" s="1137"/>
      <c r="C50" s="1137"/>
      <c r="D50" s="376">
        <f>D49/2</f>
        <v>5330110.3970588231</v>
      </c>
      <c r="E50" s="377">
        <f>E5+E6+E10+E13+E15+E21+E25+E26+E27+E28+E32+E35+E36+E37+E43+E38+E39+E40+E41</f>
        <v>5594562</v>
      </c>
      <c r="F50" s="377"/>
      <c r="G50" s="377"/>
      <c r="H50" s="136"/>
      <c r="I50" s="136">
        <f>I5+I6+I10+I13+I15+I21+I25+I26+I27+I28+I32+I35+I36+I37+I43+I38+I39+I40</f>
        <v>5276302.2</v>
      </c>
    </row>
    <row r="51" spans="1:18" ht="30" customHeight="1">
      <c r="A51" s="24"/>
      <c r="B51" s="24"/>
      <c r="C51" s="79"/>
      <c r="D51" s="346"/>
      <c r="E51" s="77"/>
      <c r="F51" s="346"/>
      <c r="G51" s="78"/>
      <c r="H51" s="25"/>
      <c r="I51" s="25">
        <f>I5+I6+I10+I25+I27+I32+I35+I38+I44</f>
        <v>4322273.4000000004</v>
      </c>
      <c r="J51" s="25"/>
    </row>
    <row r="52" spans="1:18" ht="30" customHeight="1">
      <c r="A52" s="26" t="s">
        <v>2534</v>
      </c>
      <c r="D52" s="346"/>
      <c r="E52" s="346"/>
      <c r="G52" s="25"/>
      <c r="I52" s="25">
        <f>D49-I51</f>
        <v>6337947.3941176459</v>
      </c>
    </row>
    <row r="53" spans="1:18" ht="30" hidden="1" customHeight="1">
      <c r="A53" s="101" t="s">
        <v>2502</v>
      </c>
      <c r="B53" s="101"/>
      <c r="C53" s="108">
        <f>SUM('ORDER SHEET'!O937:O942)</f>
        <v>0</v>
      </c>
      <c r="D53" s="109">
        <f>SUM('ORDER SHEET'!Q937:Q942)</f>
        <v>0</v>
      </c>
      <c r="E53" s="111">
        <f>SUM('ORDER SHEET'!S937:S942)</f>
        <v>0</v>
      </c>
      <c r="F53" s="111">
        <f>D53-E53</f>
        <v>0</v>
      </c>
      <c r="G53" s="112" t="e">
        <f t="shared" ref="G53:G67" si="13">F53/D53</f>
        <v>#DIV/0!</v>
      </c>
      <c r="H53" s="113"/>
      <c r="I53" s="113"/>
    </row>
    <row r="54" spans="1:18" ht="30" hidden="1" customHeight="1">
      <c r="A54" s="137" t="s">
        <v>2535</v>
      </c>
      <c r="B54" s="101"/>
      <c r="C54" s="108">
        <f>SUM('ORDER SHEET'!O943:O1025)</f>
        <v>0</v>
      </c>
      <c r="D54" s="109">
        <f>SUM('ORDER SHEET'!Q943:Q1025)</f>
        <v>0</v>
      </c>
      <c r="E54" s="111">
        <f>SUM('ORDER SHEET'!S949:S1025)</f>
        <v>0</v>
      </c>
      <c r="F54" s="111">
        <f t="shared" ref="F54:F64" si="14">D54-E54</f>
        <v>0</v>
      </c>
      <c r="G54" s="112" t="e">
        <f t="shared" si="13"/>
        <v>#DIV/0!</v>
      </c>
      <c r="H54" s="113"/>
      <c r="I54" s="113"/>
      <c r="K54" s="25"/>
      <c r="L54" s="25"/>
    </row>
    <row r="55" spans="1:18" ht="14.1" hidden="1" customHeight="1">
      <c r="A55" s="137" t="s">
        <v>2507</v>
      </c>
      <c r="B55" s="101"/>
      <c r="C55" s="108">
        <f>'ORDER SHEET'!O1026</f>
        <v>0</v>
      </c>
      <c r="D55" s="109">
        <f>SUM('ORDER SHEET'!Q1026)</f>
        <v>0</v>
      </c>
      <c r="E55" s="111">
        <f>'ORDER SHEET'!S1026</f>
        <v>0</v>
      </c>
      <c r="F55" s="111">
        <f t="shared" si="14"/>
        <v>0</v>
      </c>
      <c r="G55" s="112" t="e">
        <f t="shared" si="13"/>
        <v>#DIV/0!</v>
      </c>
      <c r="H55" s="113"/>
      <c r="I55" s="113"/>
    </row>
    <row r="56" spans="1:18" ht="30" hidden="1" customHeight="1">
      <c r="A56" s="101" t="s">
        <v>2536</v>
      </c>
      <c r="B56" s="101"/>
      <c r="C56" s="108">
        <f>SUM('ORDER SHEET'!O1027:O1062)</f>
        <v>0</v>
      </c>
      <c r="D56" s="109">
        <f>SUM('ORDER SHEET'!Q1027:Q1062)</f>
        <v>0</v>
      </c>
      <c r="E56" s="111">
        <f>SUM('ORDER SHEET'!S1027:S1062)</f>
        <v>0</v>
      </c>
      <c r="F56" s="111">
        <f t="shared" si="14"/>
        <v>0</v>
      </c>
      <c r="G56" s="112" t="e">
        <f t="shared" si="13"/>
        <v>#DIV/0!</v>
      </c>
      <c r="H56" s="113"/>
      <c r="I56" s="101"/>
      <c r="K56" s="56"/>
      <c r="L56" s="56"/>
    </row>
    <row r="57" spans="1:18" ht="30" hidden="1" customHeight="1">
      <c r="A57" s="101" t="s">
        <v>2537</v>
      </c>
      <c r="B57" s="101"/>
      <c r="C57" s="108">
        <f>SUM('ORDER SHEET'!O1072:O1093)</f>
        <v>0</v>
      </c>
      <c r="D57" s="109">
        <f>SUM('ORDER SHEET'!Q1072:Q1093)</f>
        <v>0</v>
      </c>
      <c r="E57" s="111">
        <f>SUM('ORDER SHEET'!S1072:S1093)</f>
        <v>0</v>
      </c>
      <c r="F57" s="111">
        <f t="shared" si="14"/>
        <v>0</v>
      </c>
      <c r="G57" s="112" t="e">
        <f t="shared" si="13"/>
        <v>#DIV/0!</v>
      </c>
      <c r="H57" s="113"/>
      <c r="I57" s="101"/>
      <c r="J57" s="247" t="s">
        <v>6519</v>
      </c>
    </row>
    <row r="58" spans="1:18" ht="30" hidden="1" customHeight="1">
      <c r="A58" s="101" t="s">
        <v>830</v>
      </c>
      <c r="B58" s="101"/>
      <c r="C58" s="108">
        <f>SUM('ORDER SHEET'!O1122:O1129)</f>
        <v>0</v>
      </c>
      <c r="D58" s="109">
        <f>SUM('ORDER SHEET'!Q1122:Q1129)</f>
        <v>0</v>
      </c>
      <c r="E58" s="111">
        <f>SUM('ORDER SHEET'!S1122:S1129)</f>
        <v>0</v>
      </c>
      <c r="F58" s="111">
        <f>D58-E58</f>
        <v>0</v>
      </c>
      <c r="G58" s="112" t="e">
        <f t="shared" si="13"/>
        <v>#DIV/0!</v>
      </c>
      <c r="H58" s="113"/>
      <c r="I58" s="101"/>
    </row>
    <row r="59" spans="1:18" ht="30" hidden="1" customHeight="1">
      <c r="A59" s="101" t="s">
        <v>2518</v>
      </c>
      <c r="B59" s="101"/>
      <c r="C59" s="108">
        <f>SUM('ORDER SHEET'!O1130:O1160)</f>
        <v>0</v>
      </c>
      <c r="D59" s="109">
        <f>SUM('ORDER SHEET'!Q1130:Q1160)</f>
        <v>0</v>
      </c>
      <c r="E59" s="111">
        <f>SUM('ORDER SHEET'!S1130:S1160)</f>
        <v>0</v>
      </c>
      <c r="F59" s="111">
        <f t="shared" si="14"/>
        <v>0</v>
      </c>
      <c r="G59" s="112" t="e">
        <f t="shared" si="13"/>
        <v>#DIV/0!</v>
      </c>
      <c r="H59" s="101"/>
      <c r="I59" s="113">
        <f>E59*1.1</f>
        <v>0</v>
      </c>
    </row>
    <row r="60" spans="1:18" ht="30" hidden="1" customHeight="1">
      <c r="A60" s="101" t="s">
        <v>2538</v>
      </c>
      <c r="B60" s="101"/>
      <c r="C60" s="108">
        <f>SUM('ORDER SHEET'!O1163:'ORDER SHEET'!O1167)</f>
        <v>0</v>
      </c>
      <c r="D60" s="113">
        <f>SUM('ORDER SHEET'!Q1163:'ORDER SHEET'!Q1167)</f>
        <v>0</v>
      </c>
      <c r="E60" s="110">
        <f>SUM('ORDER SHEET'!S1163:S1166)</f>
        <v>0</v>
      </c>
      <c r="F60" s="111">
        <f t="shared" si="14"/>
        <v>0</v>
      </c>
      <c r="G60" s="112" t="e">
        <f t="shared" si="13"/>
        <v>#DIV/0!</v>
      </c>
      <c r="H60" s="101"/>
      <c r="I60" s="113"/>
    </row>
    <row r="61" spans="1:18" ht="30" hidden="1" customHeight="1">
      <c r="A61" s="101" t="s">
        <v>2521</v>
      </c>
      <c r="B61" s="101"/>
      <c r="C61" s="108">
        <f>SUM('ORDER SHEET'!O1168:O1213)</f>
        <v>0</v>
      </c>
      <c r="D61" s="109">
        <f>SUM('ORDER SHEET'!Q1168:Q1213)</f>
        <v>0</v>
      </c>
      <c r="E61" s="111">
        <f>SUM('ORDER SHEET'!S1168:S1199)</f>
        <v>0</v>
      </c>
      <c r="F61" s="111">
        <f t="shared" si="14"/>
        <v>0</v>
      </c>
      <c r="G61" s="112" t="e">
        <f t="shared" si="13"/>
        <v>#DIV/0!</v>
      </c>
      <c r="H61" s="101"/>
      <c r="I61" s="101"/>
    </row>
    <row r="62" spans="1:18" ht="30" hidden="1" customHeight="1">
      <c r="A62" s="101" t="s">
        <v>901</v>
      </c>
      <c r="B62" s="101"/>
      <c r="C62" s="108">
        <f>SUM('ORDER SHEET'!O1238:O1243)</f>
        <v>0</v>
      </c>
      <c r="D62" s="109">
        <f>SUM('ORDER SHEET'!Q1238:Q1243)</f>
        <v>0</v>
      </c>
      <c r="E62" s="111">
        <f>SUM('ORDER SHEET'!S1238:S1243)</f>
        <v>0</v>
      </c>
      <c r="F62" s="111">
        <f t="shared" si="14"/>
        <v>0</v>
      </c>
      <c r="G62" s="112" t="e">
        <f t="shared" si="13"/>
        <v>#DIV/0!</v>
      </c>
      <c r="H62" s="101"/>
      <c r="I62" s="101"/>
    </row>
    <row r="63" spans="1:18" ht="30" hidden="1" customHeight="1">
      <c r="A63" s="101" t="s">
        <v>2539</v>
      </c>
      <c r="B63" s="101"/>
      <c r="C63" s="108">
        <f>SUM('ORDER SHEET'!O1215:O1215)</f>
        <v>0</v>
      </c>
      <c r="D63" s="109">
        <f>SUM('ORDER SHEET'!Q1215:Q1215)</f>
        <v>0</v>
      </c>
      <c r="E63" s="111">
        <f>SUM('ORDER SHEET'!S1215:S1215)</f>
        <v>0</v>
      </c>
      <c r="F63" s="111">
        <f t="shared" si="14"/>
        <v>0</v>
      </c>
      <c r="G63" s="112" t="e">
        <f t="shared" si="13"/>
        <v>#DIV/0!</v>
      </c>
      <c r="H63" s="101"/>
      <c r="I63" s="101"/>
    </row>
    <row r="64" spans="1:18" ht="30" hidden="1" customHeight="1">
      <c r="A64" s="138" t="s">
        <v>2540</v>
      </c>
      <c r="B64" s="138"/>
      <c r="C64" s="108">
        <f>SUM('ORDER SHEET'!O1217:O1219)</f>
        <v>0</v>
      </c>
      <c r="D64" s="109">
        <f>SUM('ORDER SHEET'!Q1217:Q1219)</f>
        <v>0</v>
      </c>
      <c r="E64" s="111">
        <f>SUM('ORDER SHEET'!S1217:S1219)</f>
        <v>0</v>
      </c>
      <c r="F64" s="111">
        <f t="shared" si="14"/>
        <v>0</v>
      </c>
      <c r="G64" s="112" t="e">
        <f t="shared" si="13"/>
        <v>#DIV/0!</v>
      </c>
      <c r="H64" s="101"/>
      <c r="I64" s="101"/>
    </row>
    <row r="65" spans="1:12" ht="30" hidden="1" customHeight="1">
      <c r="A65" s="138" t="s">
        <v>2525</v>
      </c>
      <c r="B65" s="138"/>
      <c r="C65" s="108">
        <f>SUM('ORDER SHEET'!O1220:O1228)</f>
        <v>16</v>
      </c>
      <c r="D65" s="109">
        <f>SUM('ORDER SHEET'!Q1220:Q1228)</f>
        <v>7920</v>
      </c>
      <c r="E65" s="111">
        <f>SUM('ORDER SHEET'!S1220:S1228)</f>
        <v>0</v>
      </c>
      <c r="F65" s="111">
        <f t="shared" ref="F65:F81" si="15">D65-E65</f>
        <v>7920</v>
      </c>
      <c r="G65" s="112">
        <f t="shared" si="13"/>
        <v>1</v>
      </c>
      <c r="H65" s="101"/>
      <c r="I65" s="101"/>
    </row>
    <row r="66" spans="1:12" ht="30" hidden="1" customHeight="1">
      <c r="A66" s="138" t="s">
        <v>1566</v>
      </c>
      <c r="B66" s="138"/>
      <c r="C66" s="108">
        <f>SUM('ORDER SHEET'!O1229:'ORDER SHEET'!O1237)</f>
        <v>12</v>
      </c>
      <c r="D66" s="109">
        <f>SUM('ORDER SHEET'!Q1229:'ORDER SHEET'!Q1237)</f>
        <v>41997</v>
      </c>
      <c r="E66" s="111">
        <f>SUM('ORDER SHEET'!S1229:'ORDER SHEET'!S1237)</f>
        <v>0</v>
      </c>
      <c r="F66" s="111">
        <f t="shared" si="15"/>
        <v>41997</v>
      </c>
      <c r="G66" s="112">
        <f t="shared" si="13"/>
        <v>1</v>
      </c>
      <c r="H66" s="101"/>
      <c r="I66" s="101"/>
    </row>
    <row r="67" spans="1:12" ht="30" hidden="1" customHeight="1">
      <c r="A67" s="138" t="s">
        <v>1615</v>
      </c>
      <c r="B67" s="138"/>
      <c r="C67" s="108">
        <f>SUM('ORDER SHEET'!O1244:O1247)</f>
        <v>0</v>
      </c>
      <c r="D67" s="109">
        <f>SUM('ORDER SHEET'!Q1244:Q1247)</f>
        <v>0</v>
      </c>
      <c r="E67" s="111">
        <f>SUM('ORDER SHEET'!S1244:S1247)</f>
        <v>0</v>
      </c>
      <c r="F67" s="111">
        <f t="shared" si="15"/>
        <v>0</v>
      </c>
      <c r="G67" s="112" t="e">
        <f t="shared" si="13"/>
        <v>#DIV/0!</v>
      </c>
      <c r="H67" s="101"/>
      <c r="I67" s="101"/>
    </row>
    <row r="68" spans="1:12" ht="30" hidden="1" customHeight="1">
      <c r="A68" s="138" t="s">
        <v>913</v>
      </c>
      <c r="B68" s="138"/>
      <c r="C68" s="108">
        <f>SUM('ORDER SHEET'!O1248)</f>
        <v>0</v>
      </c>
      <c r="D68" s="109">
        <f>SUM('ORDER SHEET'!Q1248)</f>
        <v>0</v>
      </c>
      <c r="E68" s="111">
        <f>SUM('ORDER SHEET'!S1248)</f>
        <v>0</v>
      </c>
      <c r="F68" s="111">
        <f t="shared" si="15"/>
        <v>0</v>
      </c>
      <c r="G68" s="112" t="e">
        <f t="shared" ref="G68:G80" si="16">F68/D68</f>
        <v>#DIV/0!</v>
      </c>
      <c r="H68" s="101"/>
      <c r="I68" s="101"/>
    </row>
    <row r="69" spans="1:12" ht="30" hidden="1" customHeight="1">
      <c r="A69" s="138" t="s">
        <v>2541</v>
      </c>
      <c r="B69" s="138"/>
      <c r="C69" s="108">
        <f>SUM('ORDER SHEET'!O1249:O1253)</f>
        <v>0</v>
      </c>
      <c r="D69" s="109">
        <f>SUM('ORDER SHEET'!Q1249:Q1253)</f>
        <v>0</v>
      </c>
      <c r="E69" s="111">
        <f>SUM('ORDER SHEET'!S1249:S1253)</f>
        <v>0</v>
      </c>
      <c r="F69" s="111">
        <f t="shared" si="15"/>
        <v>0</v>
      </c>
      <c r="G69" s="112" t="e">
        <f t="shared" si="16"/>
        <v>#DIV/0!</v>
      </c>
      <c r="H69" s="101"/>
      <c r="I69" s="101"/>
    </row>
    <row r="70" spans="1:12" ht="30" hidden="1" customHeight="1">
      <c r="A70" s="138" t="s">
        <v>1674</v>
      </c>
      <c r="B70" s="138"/>
      <c r="C70" s="230">
        <f>SUM('ORDER SHEET'!O1254:O1267)</f>
        <v>0</v>
      </c>
      <c r="D70" s="231">
        <f>SUM('ORDER SHEET'!Q1254:Q1267)</f>
        <v>0</v>
      </c>
      <c r="E70" s="111">
        <f>SUM('ORDER SHEET'!S1254:S1267)</f>
        <v>0</v>
      </c>
      <c r="F70" s="111">
        <f t="shared" si="15"/>
        <v>0</v>
      </c>
      <c r="G70" s="112" t="e">
        <f t="shared" si="16"/>
        <v>#DIV/0!</v>
      </c>
      <c r="H70" s="101"/>
      <c r="I70" s="101"/>
    </row>
    <row r="71" spans="1:12" ht="30" hidden="1" customHeight="1">
      <c r="A71" s="138" t="s">
        <v>1738</v>
      </c>
      <c r="B71" s="138"/>
      <c r="C71" s="139">
        <f>SUM('ORDER SHEET'!O1268:O1282)</f>
        <v>0</v>
      </c>
      <c r="D71" s="109">
        <f>SUM('ORDER SHEET'!Q1268:Q1282)</f>
        <v>0</v>
      </c>
      <c r="E71" s="111">
        <f>SUM('ORDER SHEET'!S1268:S1282)</f>
        <v>0</v>
      </c>
      <c r="F71" s="111">
        <f t="shared" si="15"/>
        <v>0</v>
      </c>
      <c r="G71" s="112" t="e">
        <f t="shared" si="16"/>
        <v>#DIV/0!</v>
      </c>
      <c r="H71" s="101"/>
      <c r="I71" s="101"/>
    </row>
    <row r="72" spans="1:12" ht="30" customHeight="1">
      <c r="A72" s="138" t="s">
        <v>2542</v>
      </c>
      <c r="B72" s="138"/>
      <c r="C72" s="230">
        <f>SUM('ORDER SHEET'!O701:O727)</f>
        <v>196</v>
      </c>
      <c r="D72" s="231">
        <f>SUM('ORDER SHEET'!Q701:Q727)</f>
        <v>361496</v>
      </c>
      <c r="E72" s="111">
        <f>SUM('ORDER SHEET'!S701:S727)</f>
        <v>307440</v>
      </c>
      <c r="F72" s="111">
        <f t="shared" si="15"/>
        <v>54056</v>
      </c>
      <c r="G72" s="112">
        <f t="shared" si="16"/>
        <v>0.14953415805430764</v>
      </c>
      <c r="H72" s="101"/>
      <c r="I72" s="101"/>
    </row>
    <row r="73" spans="1:12" ht="30" hidden="1" customHeight="1">
      <c r="A73" s="138" t="s">
        <v>1845</v>
      </c>
      <c r="B73" s="138"/>
      <c r="C73" s="230">
        <f>SUM('ORDER SHEET'!O1307:O1368)</f>
        <v>0</v>
      </c>
      <c r="D73" s="231">
        <f>SUM('ORDER SHEET'!Q1307:Q1368)</f>
        <v>0</v>
      </c>
      <c r="E73" s="111">
        <f>SUM('ORDER SHEET'!S1307:S1368)</f>
        <v>0</v>
      </c>
      <c r="F73" s="111">
        <f t="shared" ref="F73:F80" si="17">D73-E73</f>
        <v>0</v>
      </c>
      <c r="G73" s="112" t="e">
        <f t="shared" si="16"/>
        <v>#DIV/0!</v>
      </c>
      <c r="H73" s="101"/>
      <c r="I73" s="101"/>
    </row>
    <row r="74" spans="1:12" ht="30" hidden="1" customHeight="1">
      <c r="A74" s="138" t="s">
        <v>2531</v>
      </c>
      <c r="B74" s="138"/>
      <c r="C74" s="230">
        <f>SUM('ORDER SHEET'!O1369)</f>
        <v>0</v>
      </c>
      <c r="D74" s="231">
        <f>SUM('ORDER SHEET'!Q1369)</f>
        <v>0</v>
      </c>
      <c r="E74" s="111">
        <f>SUM('ORDER SHEET'!S1369)</f>
        <v>0</v>
      </c>
      <c r="F74" s="111">
        <f t="shared" si="17"/>
        <v>0</v>
      </c>
      <c r="G74" s="112" t="e">
        <f t="shared" si="16"/>
        <v>#DIV/0!</v>
      </c>
      <c r="H74" s="101"/>
      <c r="I74" s="101"/>
    </row>
    <row r="75" spans="1:12" ht="30" hidden="1" customHeight="1">
      <c r="A75" s="57" t="s">
        <v>1973</v>
      </c>
      <c r="B75" s="138"/>
      <c r="C75" s="232">
        <f>SUM('ORDER SHEET'!O1370:O1375)</f>
        <v>4</v>
      </c>
      <c r="D75" s="233">
        <f>SUM('ORDER SHEET'!Q1370:Q1375)</f>
        <v>12000</v>
      </c>
      <c r="E75" s="141">
        <f>SUM('ORDER SHEET'!S1370:S1375)</f>
        <v>0</v>
      </c>
      <c r="F75" s="111">
        <f t="shared" si="17"/>
        <v>12000</v>
      </c>
      <c r="G75" s="112">
        <f t="shared" si="16"/>
        <v>1</v>
      </c>
      <c r="H75" s="101"/>
      <c r="I75" s="101"/>
      <c r="L75" s="25">
        <f>D49+500000</f>
        <v>11160220.794117646</v>
      </c>
    </row>
    <row r="76" spans="1:12" ht="30" hidden="1" customHeight="1">
      <c r="A76" s="235" t="s">
        <v>3289</v>
      </c>
      <c r="B76" s="236"/>
      <c r="C76" s="232">
        <f>SUM('ORDER SHEET'!O1376:O1387)</f>
        <v>40</v>
      </c>
      <c r="D76" s="233">
        <f>SUM('ORDER SHEET'!Q1376:Q1387)</f>
        <v>11800</v>
      </c>
      <c r="E76" s="141">
        <f>SUM('ORDER SHEET'!S1376:S1387)</f>
        <v>0</v>
      </c>
      <c r="F76" s="111">
        <f t="shared" si="17"/>
        <v>11800</v>
      </c>
      <c r="G76" s="112">
        <f>F76/D76</f>
        <v>1</v>
      </c>
      <c r="H76" s="101"/>
      <c r="I76" s="237"/>
    </row>
    <row r="77" spans="1:12" ht="30" hidden="1" customHeight="1">
      <c r="A77" s="235" t="s">
        <v>3292</v>
      </c>
      <c r="B77" s="236"/>
      <c r="C77" s="232">
        <f>SUM('ORDER SHEET'!O1389:O1393)</f>
        <v>0</v>
      </c>
      <c r="D77" s="233">
        <f>SUM('ORDER SHEET'!Q1389:Q1393)</f>
        <v>0</v>
      </c>
      <c r="E77" s="141">
        <f>SUM('ORDER SHEET'!S1389:S1393)</f>
        <v>0</v>
      </c>
      <c r="F77" s="111">
        <f t="shared" si="17"/>
        <v>0</v>
      </c>
      <c r="G77" s="112" t="e">
        <f>F77/D77</f>
        <v>#DIV/0!</v>
      </c>
      <c r="H77" s="237"/>
      <c r="I77" s="237"/>
    </row>
    <row r="78" spans="1:12" ht="30" hidden="1" customHeight="1">
      <c r="A78" s="235" t="s">
        <v>3293</v>
      </c>
      <c r="B78" s="236"/>
      <c r="C78" s="232">
        <f>SUM('ORDER SHEET'!O1394:O1396)</f>
        <v>0</v>
      </c>
      <c r="D78" s="233">
        <f>SUM('ORDER SHEET'!Q1394:Q1396)</f>
        <v>0</v>
      </c>
      <c r="E78" s="141">
        <f>SUM('ORDER SHEET'!S1394:S1396)</f>
        <v>0</v>
      </c>
      <c r="F78" s="111">
        <f t="shared" si="17"/>
        <v>0</v>
      </c>
      <c r="G78" s="112" t="e">
        <f>F78/D78</f>
        <v>#DIV/0!</v>
      </c>
      <c r="H78" s="237"/>
      <c r="I78" s="237"/>
    </row>
    <row r="79" spans="1:12" ht="30" hidden="1" customHeight="1">
      <c r="A79" s="235" t="s">
        <v>3425</v>
      </c>
      <c r="B79" s="258"/>
      <c r="C79" s="232">
        <f>SUM('ORDER SHEET'!O1398:O1412)</f>
        <v>0</v>
      </c>
      <c r="D79" s="233">
        <f>SUM('ORDER SHEET'!Q1398:Q1412)</f>
        <v>0</v>
      </c>
      <c r="E79" s="141">
        <f>SUM('ORDER SHEET'!S1398:S1412)</f>
        <v>0</v>
      </c>
      <c r="F79" s="111">
        <f t="shared" si="17"/>
        <v>0</v>
      </c>
      <c r="G79" s="112" t="e">
        <f>F79/D79</f>
        <v>#DIV/0!</v>
      </c>
      <c r="H79" s="217"/>
      <c r="I79" s="217"/>
    </row>
    <row r="80" spans="1:12" ht="30" hidden="1" customHeight="1">
      <c r="A80" s="57" t="s">
        <v>2543</v>
      </c>
      <c r="B80" s="138"/>
      <c r="C80" s="140">
        <f>SUM('ORDER SHEET'!O1421:O1422)</f>
        <v>0</v>
      </c>
      <c r="D80" s="126">
        <f>SUM('ORDER SHEET'!Q1421:Q1422)</f>
        <v>0</v>
      </c>
      <c r="E80" s="141">
        <f>SUM('ORDER SHEET'!S1421:S1422)</f>
        <v>0</v>
      </c>
      <c r="F80" s="111">
        <f t="shared" si="17"/>
        <v>0</v>
      </c>
      <c r="G80" s="112" t="e">
        <f t="shared" si="16"/>
        <v>#DIV/0!</v>
      </c>
      <c r="H80" s="101"/>
      <c r="I80" s="101"/>
    </row>
    <row r="81" spans="1:9" ht="30" hidden="1" customHeight="1">
      <c r="A81" s="138" t="s">
        <v>2544</v>
      </c>
      <c r="B81" s="138"/>
      <c r="C81" s="230">
        <f>SUBTOTAL(9,'ORDER SHEET'!O1423:O1451)</f>
        <v>0</v>
      </c>
      <c r="D81" s="231">
        <f>SUBTOTAL(9,'ORDER SHEET'!Q1423:Q1451)</f>
        <v>0</v>
      </c>
      <c r="E81" s="111">
        <f>SUM('ORDER SHEET'!S1423:S1451)</f>
        <v>0</v>
      </c>
      <c r="F81" s="111">
        <f t="shared" si="15"/>
        <v>0</v>
      </c>
      <c r="G81" s="112" t="e">
        <f>F81/D81</f>
        <v>#DIV/0!</v>
      </c>
      <c r="H81" s="101"/>
      <c r="I81" s="101"/>
    </row>
    <row r="82" spans="1:9">
      <c r="A82" s="1136" t="s">
        <v>2486</v>
      </c>
      <c r="B82" s="1136"/>
      <c r="C82" s="58">
        <f>SUM(C53:C81)</f>
        <v>268</v>
      </c>
      <c r="D82" s="59">
        <f>SUM(D53:D81)</f>
        <v>435213</v>
      </c>
      <c r="E82" s="60">
        <f>SUM(E53:E81)</f>
        <v>307440</v>
      </c>
      <c r="F82" s="60">
        <f>SUM(F53:F81)</f>
        <v>127773</v>
      </c>
    </row>
    <row r="83" spans="1:9">
      <c r="D83" s="346">
        <f>D49/2</f>
        <v>5330110.3970588231</v>
      </c>
    </row>
    <row r="84" spans="1:9">
      <c r="C84" s="108">
        <f>C49+C82</f>
        <v>6376</v>
      </c>
      <c r="D84" s="109">
        <f>D49+D82</f>
        <v>11095433.794117646</v>
      </c>
      <c r="E84" s="111">
        <f>E49+E82</f>
        <v>9203522</v>
      </c>
      <c r="F84" s="111">
        <f>F49+F82</f>
        <v>1891911.7941176463</v>
      </c>
    </row>
    <row r="87" spans="1:9">
      <c r="B87" s="25">
        <f>D5+D6+D10+D26+D27+D30</f>
        <v>1449888</v>
      </c>
    </row>
    <row r="88" spans="1:9">
      <c r="B88" s="23">
        <v>811008</v>
      </c>
    </row>
    <row r="89" spans="1:9">
      <c r="B89" s="25">
        <f>B87+B88</f>
        <v>2260896</v>
      </c>
    </row>
  </sheetData>
  <autoFilter ref="A1:I84" xr:uid="{00000000-0009-0000-0000-000002000000}">
    <filterColumn colId="3">
      <filters blank="1">
        <filter val="¥1,130,000"/>
        <filter val="¥1,283,900"/>
        <filter val="¥1,523,700"/>
        <filter val="¥11,191,200"/>
        <filter val="¥13,639,277"/>
        <filter val="¥148,680"/>
        <filter val="¥182,520"/>
        <filter val="¥192,120"/>
        <filter val="¥2,470,000"/>
        <filter val="¥2,529,550"/>
        <filter val="¥20,130"/>
        <filter val="¥203,320"/>
        <filter val="¥214,667"/>
        <filter val="¥27,278,555"/>
        <filter val="¥27,640,051"/>
        <filter val="¥28,060"/>
        <filter val="¥351,360"/>
        <filter val="¥356,388"/>
        <filter val="¥361,496"/>
        <filter val="¥451,770"/>
        <filter val="¥576,000"/>
        <filter val="¥70,860"/>
        <filter val="¥81,900"/>
        <filter val="¥87,120"/>
        <filter val="¥934,734"/>
        <filter val="¥956,828"/>
        <filter val="¥958,680"/>
        <filter val="¥973,572"/>
      </filters>
    </filterColumn>
  </autoFilter>
  <mergeCells count="2">
    <mergeCell ref="A82:B82"/>
    <mergeCell ref="A50:C50"/>
  </mergeCells>
  <phoneticPr fontId="11"/>
  <pageMargins left="0.7" right="0.7" top="0.75" bottom="0.75" header="0.3" footer="0.3"/>
  <pageSetup paperSize="9" scale="42"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57F62-73E0-410F-8DE7-BCDECAFFFC59}">
  <sheetPr>
    <pageSetUpPr fitToPage="1"/>
  </sheetPr>
  <dimension ref="A1:I7"/>
  <sheetViews>
    <sheetView view="pageBreakPreview" zoomScale="150" zoomScaleNormal="100" zoomScaleSheetLayoutView="150" workbookViewId="0">
      <selection activeCell="G6" sqref="G6"/>
    </sheetView>
  </sheetViews>
  <sheetFormatPr defaultColWidth="3.875" defaultRowHeight="11.25"/>
  <cols>
    <col min="1" max="1" width="6" style="2" customWidth="1"/>
    <col min="2" max="2" width="9" style="8" customWidth="1"/>
    <col min="3" max="3" width="11.375" style="2" customWidth="1"/>
    <col min="4" max="4" width="53.375" style="2" customWidth="1"/>
    <col min="5" max="6" width="8.375" style="2"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42" t="s">
        <v>4155</v>
      </c>
      <c r="B1" s="1142"/>
      <c r="C1" s="1142"/>
      <c r="D1" s="1142"/>
      <c r="E1" s="3"/>
      <c r="F1" s="3"/>
      <c r="G1" s="4"/>
    </row>
    <row r="2" spans="1:9" ht="12" customHeight="1">
      <c r="A2" s="1143" t="s">
        <v>0</v>
      </c>
      <c r="B2" s="1143"/>
      <c r="C2" s="1144">
        <v>45715</v>
      </c>
      <c r="D2" s="1145"/>
    </row>
    <row r="3" spans="1:9" ht="68.25" customHeight="1">
      <c r="A3" s="1143" t="s">
        <v>1</v>
      </c>
      <c r="B3" s="1143"/>
      <c r="C3" s="1146" t="s">
        <v>3017</v>
      </c>
      <c r="D3" s="1147"/>
      <c r="G3" s="11"/>
    </row>
    <row r="4" spans="1:9" ht="12" customHeight="1">
      <c r="A4" s="1148" t="s">
        <v>2546</v>
      </c>
      <c r="B4" s="1148"/>
      <c r="C4" s="1149" t="s">
        <v>4156</v>
      </c>
      <c r="D4" s="1150"/>
      <c r="E4" s="1138"/>
      <c r="F4" s="1138"/>
    </row>
    <row r="5" spans="1:9" s="8" customFormat="1" ht="15.75" customHeight="1">
      <c r="A5" s="155" t="s">
        <v>4</v>
      </c>
      <c r="B5" s="80" t="s">
        <v>5</v>
      </c>
      <c r="C5" s="97" t="s">
        <v>6</v>
      </c>
      <c r="D5" s="87" t="s">
        <v>7</v>
      </c>
      <c r="E5" s="87" t="s">
        <v>9</v>
      </c>
      <c r="F5" s="87" t="s">
        <v>10</v>
      </c>
      <c r="G5" s="88" t="s">
        <v>11</v>
      </c>
      <c r="H5" s="143" t="s">
        <v>2547</v>
      </c>
      <c r="I5" s="90" t="s">
        <v>14</v>
      </c>
    </row>
    <row r="6" spans="1:9" s="15" customFormat="1" ht="15.75">
      <c r="A6" s="1139" t="s">
        <v>2486</v>
      </c>
      <c r="B6" s="1140"/>
      <c r="C6" s="1140"/>
      <c r="D6" s="1140"/>
      <c r="E6" s="1140"/>
      <c r="F6" s="1141"/>
      <c r="G6" s="170" t="e">
        <f>SUM(#REF!)</f>
        <v>#REF!</v>
      </c>
      <c r="H6" s="170"/>
      <c r="I6" s="171" t="e">
        <f>SUM(#REF!)</f>
        <v>#REF!</v>
      </c>
    </row>
    <row r="7" spans="1:9" s="15" customFormat="1" ht="20.100000000000001" customHeight="1">
      <c r="B7" s="14"/>
      <c r="G7" s="17"/>
      <c r="H7" s="17"/>
      <c r="I7" s="18"/>
    </row>
  </sheetData>
  <autoFilter ref="A5:I6" xr:uid="{00000000-0009-0000-0000-00000F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632B3-B8AD-EF45-BDC9-56A39A952D66}">
  <sheetPr>
    <pageSetUpPr fitToPage="1"/>
  </sheetPr>
  <dimension ref="A1:U14"/>
  <sheetViews>
    <sheetView view="pageBreakPreview" zoomScale="140" zoomScaleNormal="100" zoomScaleSheetLayoutView="140" workbookViewId="0">
      <selection activeCell="G14" sqref="G14"/>
    </sheetView>
  </sheetViews>
  <sheetFormatPr defaultColWidth="3.875" defaultRowHeight="11.25"/>
  <cols>
    <col min="1" max="1" width="13.125" style="2" customWidth="1"/>
    <col min="2" max="2" width="13" style="8" customWidth="1"/>
    <col min="3" max="3" width="18.125" style="2" bestFit="1"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3752</v>
      </c>
      <c r="B1" s="1142"/>
      <c r="C1" s="1142"/>
      <c r="D1" s="1142"/>
      <c r="E1" s="3"/>
      <c r="F1" s="3"/>
      <c r="G1" s="4"/>
    </row>
    <row r="2" spans="1:21" ht="12" customHeight="1">
      <c r="A2" s="1143" t="s">
        <v>3024</v>
      </c>
      <c r="B2" s="1143"/>
      <c r="C2" s="1144">
        <v>45504</v>
      </c>
      <c r="D2" s="1145"/>
      <c r="J2" s="6"/>
      <c r="K2" s="6"/>
    </row>
    <row r="3" spans="1:21" ht="62.25" customHeight="1">
      <c r="A3" s="1143" t="s">
        <v>3459</v>
      </c>
      <c r="B3" s="1143"/>
      <c r="C3" s="1153" t="s">
        <v>3931</v>
      </c>
      <c r="D3" s="1147"/>
      <c r="G3" s="11"/>
      <c r="J3" s="6"/>
      <c r="K3" s="6"/>
    </row>
    <row r="4" spans="1:21" ht="12" customHeight="1">
      <c r="A4" s="1148" t="s">
        <v>3460</v>
      </c>
      <c r="B4" s="1148"/>
      <c r="C4" s="1154">
        <v>45503</v>
      </c>
      <c r="D4" s="1150"/>
      <c r="E4" s="1138"/>
      <c r="F4" s="1138"/>
      <c r="J4" s="6"/>
      <c r="U4" s="12"/>
    </row>
    <row r="5" spans="1:21" s="8" customFormat="1">
      <c r="A5" s="142" t="s">
        <v>4</v>
      </c>
      <c r="B5" s="80" t="s">
        <v>5</v>
      </c>
      <c r="C5" s="253" t="s">
        <v>6</v>
      </c>
      <c r="D5" s="142" t="s">
        <v>7</v>
      </c>
      <c r="E5" s="142" t="s">
        <v>9</v>
      </c>
      <c r="F5" s="142" t="s">
        <v>10</v>
      </c>
      <c r="G5" s="252" t="s">
        <v>11</v>
      </c>
      <c r="H5" s="251" t="s">
        <v>2601</v>
      </c>
      <c r="I5" s="250" t="s">
        <v>2602</v>
      </c>
      <c r="J5" s="249" t="s">
        <v>2603</v>
      </c>
      <c r="K5" s="249" t="s">
        <v>2604</v>
      </c>
      <c r="L5" s="248" t="s">
        <v>2605</v>
      </c>
      <c r="M5" s="248" t="s">
        <v>2606</v>
      </c>
      <c r="N5" s="248" t="s">
        <v>2607</v>
      </c>
      <c r="O5" s="142" t="s">
        <v>20</v>
      </c>
      <c r="P5" s="142" t="s">
        <v>21</v>
      </c>
      <c r="Q5" s="142" t="s">
        <v>2608</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4.95" customHeight="1">
      <c r="A8" s="20" t="s">
        <v>2549</v>
      </c>
    </row>
    <row r="9" spans="1:21">
      <c r="A9" s="142" t="s">
        <v>4</v>
      </c>
      <c r="B9" s="80" t="s">
        <v>5</v>
      </c>
      <c r="C9" s="253" t="s">
        <v>6</v>
      </c>
      <c r="D9" s="142" t="s">
        <v>7</v>
      </c>
      <c r="E9" s="142" t="s">
        <v>9</v>
      </c>
      <c r="F9" s="142" t="s">
        <v>10</v>
      </c>
      <c r="G9" s="252" t="s">
        <v>11</v>
      </c>
      <c r="H9" s="251" t="s">
        <v>2601</v>
      </c>
      <c r="I9" s="250" t="s">
        <v>2602</v>
      </c>
    </row>
    <row r="10" spans="1:21" s="7" customFormat="1" ht="15.75">
      <c r="A10" s="1151" t="s">
        <v>2486</v>
      </c>
      <c r="B10" s="1151"/>
      <c r="C10" s="1151"/>
      <c r="D10" s="1151"/>
      <c r="E10" s="1151"/>
      <c r="F10" s="1151"/>
      <c r="G10" s="170" t="e">
        <f>SUM(#REF!)</f>
        <v>#REF!</v>
      </c>
      <c r="H10" s="170"/>
      <c r="I10" s="171" t="e">
        <f>SUM(#REF!)</f>
        <v>#REF!</v>
      </c>
      <c r="L10" s="6"/>
      <c r="M10" s="6"/>
      <c r="N10" s="6"/>
      <c r="O10" s="8"/>
      <c r="P10" s="8"/>
      <c r="Q10" s="2"/>
      <c r="R10" s="9"/>
      <c r="S10" s="2"/>
      <c r="T10" s="2"/>
      <c r="U10" s="2"/>
    </row>
    <row r="13" spans="1:21" s="7" customFormat="1" ht="20.100000000000001" customHeight="1">
      <c r="A13" s="2"/>
      <c r="B13" s="8"/>
      <c r="C13" s="2"/>
      <c r="D13" s="2"/>
      <c r="E13" s="2"/>
      <c r="F13" s="2"/>
      <c r="G13" s="254" t="s">
        <v>2598</v>
      </c>
      <c r="H13" s="5"/>
      <c r="I13" s="6"/>
      <c r="L13" s="6"/>
      <c r="M13" s="6"/>
      <c r="N13" s="6"/>
      <c r="O13" s="8"/>
      <c r="P13" s="8"/>
      <c r="Q13" s="2"/>
      <c r="R13" s="9"/>
      <c r="S13" s="2"/>
      <c r="T13" s="2"/>
      <c r="U13" s="2"/>
    </row>
    <row r="14" spans="1:21" s="7" customFormat="1" ht="20.100000000000001" customHeight="1">
      <c r="A14" s="2"/>
      <c r="B14" s="8"/>
      <c r="C14" s="2"/>
      <c r="D14" s="2"/>
      <c r="E14" s="2"/>
      <c r="F14" s="2"/>
      <c r="G14" s="194" t="e">
        <f>G10+G6</f>
        <v>#REF!</v>
      </c>
      <c r="H14" s="5"/>
      <c r="I14" s="6"/>
      <c r="L14" s="6"/>
      <c r="M14" s="6"/>
      <c r="N14" s="6"/>
      <c r="O14" s="8"/>
      <c r="P14" s="8"/>
      <c r="Q14" s="2"/>
      <c r="R14" s="9"/>
      <c r="S14" s="2"/>
      <c r="T14" s="2"/>
      <c r="U14" s="2"/>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M13"/>
  <sheetViews>
    <sheetView view="pageBreakPreview" zoomScale="120" zoomScaleNormal="100" zoomScaleSheetLayoutView="120" workbookViewId="0">
      <selection activeCell="G12" sqref="G12"/>
    </sheetView>
  </sheetViews>
  <sheetFormatPr defaultColWidth="3.875" defaultRowHeight="11.25"/>
  <cols>
    <col min="1" max="1" width="6" style="2" customWidth="1"/>
    <col min="2" max="2" width="12.375" style="8" customWidth="1"/>
    <col min="3" max="3" width="14.75" style="2" customWidth="1"/>
    <col min="4" max="4" width="63.37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13" ht="21" customHeight="1">
      <c r="A1" s="1162" t="s">
        <v>6841</v>
      </c>
      <c r="B1" s="1142"/>
      <c r="C1" s="1142"/>
      <c r="D1" s="1142"/>
      <c r="E1" s="3"/>
      <c r="F1" s="3"/>
      <c r="G1" s="4"/>
    </row>
    <row r="2" spans="1:13" ht="12" customHeight="1">
      <c r="A2" s="1163" t="s">
        <v>3024</v>
      </c>
      <c r="B2" s="1143"/>
      <c r="C2" s="1144">
        <v>45905</v>
      </c>
      <c r="D2" s="1145"/>
    </row>
    <row r="3" spans="1:13" ht="71.25" customHeight="1">
      <c r="A3" s="1143" t="s">
        <v>1</v>
      </c>
      <c r="B3" s="1143"/>
      <c r="C3" s="1146" t="s">
        <v>3017</v>
      </c>
      <c r="D3" s="1147"/>
      <c r="G3" s="11"/>
    </row>
    <row r="4" spans="1:13" ht="12" customHeight="1">
      <c r="A4" s="1148" t="s">
        <v>2546</v>
      </c>
      <c r="B4" s="1148"/>
      <c r="C4" s="1149" t="s">
        <v>6844</v>
      </c>
      <c r="D4" s="1150"/>
      <c r="E4" s="1138"/>
      <c r="F4" s="1138"/>
    </row>
    <row r="5" spans="1:13" s="8" customFormat="1">
      <c r="A5" s="155" t="s">
        <v>4</v>
      </c>
      <c r="B5" s="80" t="s">
        <v>5</v>
      </c>
      <c r="C5" s="166" t="s">
        <v>6</v>
      </c>
      <c r="D5" s="155" t="s">
        <v>7</v>
      </c>
      <c r="E5" s="155" t="s">
        <v>9</v>
      </c>
      <c r="F5" s="155" t="s">
        <v>10</v>
      </c>
      <c r="G5" s="167" t="s">
        <v>11</v>
      </c>
      <c r="H5" s="168" t="s">
        <v>2547</v>
      </c>
      <c r="I5" s="169" t="s">
        <v>14</v>
      </c>
    </row>
    <row r="6" spans="1:13" s="15" customFormat="1" ht="20.100000000000001" customHeight="1">
      <c r="A6" s="1160" t="s">
        <v>3025</v>
      </c>
      <c r="B6" s="1160"/>
      <c r="C6" s="1160"/>
      <c r="D6" s="1160"/>
      <c r="E6" s="1160"/>
      <c r="F6" s="1160"/>
      <c r="G6" s="83" t="e">
        <f>SUM(#REF!)</f>
        <v>#REF!</v>
      </c>
      <c r="H6" s="92"/>
      <c r="I6" s="85" t="e">
        <f>SUM(#REF!)</f>
        <v>#REF!</v>
      </c>
    </row>
    <row r="7" spans="1:13" s="15" customFormat="1" ht="20.100000000000001" customHeight="1">
      <c r="B7" s="14"/>
      <c r="G7" s="17"/>
      <c r="H7" s="17"/>
      <c r="I7" s="18"/>
    </row>
    <row r="8" spans="1:13" s="14" customFormat="1" ht="20.100000000000001" customHeight="1">
      <c r="A8" s="20" t="s">
        <v>2600</v>
      </c>
      <c r="C8" s="15"/>
      <c r="D8" s="15"/>
      <c r="E8" s="15"/>
      <c r="F8" s="15"/>
    </row>
    <row r="9" spans="1:13" s="15" customFormat="1" ht="20.100000000000001" customHeight="1">
      <c r="A9" s="156" t="s">
        <v>4</v>
      </c>
      <c r="B9" s="81" t="s">
        <v>5</v>
      </c>
      <c r="C9" s="82" t="s">
        <v>6</v>
      </c>
      <c r="D9" s="91" t="s">
        <v>7</v>
      </c>
      <c r="E9" s="91" t="s">
        <v>9</v>
      </c>
      <c r="F9" s="91" t="s">
        <v>10</v>
      </c>
      <c r="G9" s="100" t="s">
        <v>11</v>
      </c>
      <c r="H9" s="94" t="s">
        <v>2550</v>
      </c>
      <c r="I9" s="85" t="s">
        <v>2551</v>
      </c>
    </row>
    <row r="10" spans="1:13" s="9" customFormat="1" ht="20.25" customHeight="1">
      <c r="A10" s="1161" t="s">
        <v>2597</v>
      </c>
      <c r="B10" s="1161"/>
      <c r="C10" s="1161"/>
      <c r="D10" s="1161"/>
      <c r="E10" s="1161"/>
      <c r="F10" s="1161"/>
      <c r="G10" s="88">
        <f>SUM(G9:G9)</f>
        <v>0</v>
      </c>
      <c r="H10" s="88"/>
      <c r="I10" s="574" t="e">
        <f>SUM(#REF!)</f>
        <v>#REF!</v>
      </c>
      <c r="J10" s="2"/>
      <c r="K10" s="2"/>
      <c r="L10" s="2"/>
      <c r="M10" s="2"/>
    </row>
    <row r="11" spans="1:13" s="9" customFormat="1" ht="20.100000000000001" customHeight="1">
      <c r="A11" s="8"/>
      <c r="B11" s="8"/>
      <c r="C11" s="8"/>
      <c r="D11" s="8"/>
      <c r="E11" s="8"/>
      <c r="F11" s="8"/>
      <c r="G11" s="21" t="s">
        <v>3026</v>
      </c>
      <c r="H11" s="5"/>
      <c r="I11" s="22"/>
      <c r="J11" s="2"/>
      <c r="K11" s="2"/>
      <c r="L11" s="2"/>
      <c r="M11" s="2"/>
    </row>
    <row r="12" spans="1:13" s="9" customFormat="1" ht="20.100000000000001" customHeight="1">
      <c r="A12" s="2"/>
      <c r="B12" s="8"/>
      <c r="C12" s="2"/>
      <c r="D12" s="2"/>
      <c r="E12" s="2"/>
      <c r="F12" s="2"/>
      <c r="G12" s="144" t="e">
        <f>G6+G10</f>
        <v>#REF!</v>
      </c>
      <c r="H12" s="5"/>
      <c r="I12" s="5"/>
      <c r="J12" s="2"/>
      <c r="K12" s="2"/>
      <c r="L12" s="2"/>
      <c r="M12" s="2"/>
    </row>
    <row r="13" spans="1:13" s="9" customFormat="1" ht="20.100000000000001" customHeight="1">
      <c r="A13" s="2"/>
      <c r="B13" s="8"/>
      <c r="C13" s="2"/>
      <c r="D13" s="2"/>
      <c r="E13" s="2"/>
      <c r="F13" s="2"/>
      <c r="G13" s="5"/>
      <c r="H13" s="5"/>
      <c r="I13" s="6"/>
      <c r="J13" s="2"/>
      <c r="K13" s="2"/>
      <c r="L13" s="2"/>
      <c r="M13" s="2"/>
    </row>
  </sheetData>
  <autoFilter ref="A5:I6" xr:uid="{00000000-0009-0000-0000-00000A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FF60C-3115-4FAA-98C6-AC58B802773B}">
  <sheetPr>
    <pageSetUpPr fitToPage="1"/>
  </sheetPr>
  <dimension ref="A2:G71"/>
  <sheetViews>
    <sheetView view="pageBreakPreview" zoomScale="93" zoomScaleNormal="100" zoomScaleSheetLayoutView="93" workbookViewId="0">
      <selection activeCell="F14" sqref="F14"/>
    </sheetView>
  </sheetViews>
  <sheetFormatPr defaultColWidth="7.75" defaultRowHeight="12"/>
  <cols>
    <col min="1" max="1" width="46.375" style="352" customWidth="1"/>
    <col min="2" max="2" width="18.375" style="352" customWidth="1"/>
    <col min="3" max="4" width="6.125" style="352" customWidth="1"/>
    <col min="5" max="5" width="8.625" style="352" customWidth="1"/>
    <col min="6" max="6" width="11.25" style="352" customWidth="1"/>
    <col min="7" max="16384" width="7.75" style="352"/>
  </cols>
  <sheetData>
    <row r="2" spans="1:7">
      <c r="A2" s="1166" t="s">
        <v>3866</v>
      </c>
      <c r="B2" s="1166"/>
      <c r="C2" s="1166"/>
      <c r="D2" s="1166"/>
      <c r="E2" s="1166"/>
      <c r="F2" s="1166"/>
    </row>
    <row r="3" spans="1:7">
      <c r="A3" s="1166"/>
      <c r="B3" s="1166"/>
      <c r="C3" s="1166"/>
      <c r="D3" s="1166"/>
      <c r="E3" s="1166"/>
      <c r="F3" s="1166"/>
    </row>
    <row r="4" spans="1:7" ht="24.95" customHeight="1">
      <c r="A4" s="353"/>
      <c r="E4" s="1167" t="s">
        <v>6864</v>
      </c>
      <c r="F4" s="1167"/>
    </row>
    <row r="5" spans="1:7" ht="24.95" customHeight="1">
      <c r="A5" s="354" t="s">
        <v>3867</v>
      </c>
      <c r="E5" s="1167" t="s">
        <v>6865</v>
      </c>
      <c r="F5" s="1167"/>
    </row>
    <row r="6" spans="1:7" ht="24.95" customHeight="1">
      <c r="C6" s="1168"/>
      <c r="D6" s="1169"/>
      <c r="E6" s="1169"/>
      <c r="F6" s="1170"/>
    </row>
    <row r="7" spans="1:7" ht="24.95" customHeight="1">
      <c r="A7" s="355" t="s">
        <v>3868</v>
      </c>
      <c r="C7" s="1171"/>
      <c r="D7" s="1172"/>
      <c r="E7" s="1172"/>
      <c r="F7" s="1173"/>
    </row>
    <row r="8" spans="1:7">
      <c r="C8" s="1174"/>
      <c r="D8" s="1167"/>
      <c r="E8" s="1167"/>
      <c r="F8" s="1175"/>
    </row>
    <row r="11" spans="1:7" ht="24.95" customHeight="1">
      <c r="A11" s="356" t="s">
        <v>2678</v>
      </c>
      <c r="B11" s="356" t="s">
        <v>3027</v>
      </c>
      <c r="C11" s="356" t="s">
        <v>3869</v>
      </c>
      <c r="D11" s="356" t="s">
        <v>3870</v>
      </c>
      <c r="E11" s="356" t="s">
        <v>3871</v>
      </c>
      <c r="F11" s="356" t="s">
        <v>3872</v>
      </c>
    </row>
    <row r="12" spans="1:7" ht="12.75">
      <c r="A12" s="358"/>
      <c r="B12" s="359"/>
      <c r="C12" s="360"/>
      <c r="D12" s="359"/>
      <c r="E12" s="357" t="s">
        <v>3875</v>
      </c>
      <c r="F12" s="361" t="e">
        <f>SUM(#REF!)</f>
        <v>#REF!</v>
      </c>
    </row>
    <row r="13" spans="1:7" ht="12.75">
      <c r="A13" s="358"/>
      <c r="B13" s="359"/>
      <c r="C13" s="360"/>
      <c r="D13" s="359"/>
      <c r="E13" s="357" t="s">
        <v>3876</v>
      </c>
      <c r="F13" s="361" t="e">
        <f>SUM(F12*0.1)</f>
        <v>#REF!</v>
      </c>
    </row>
    <row r="14" spans="1:7" ht="12.75">
      <c r="A14" s="358"/>
      <c r="B14" s="359"/>
      <c r="C14" s="360"/>
      <c r="D14" s="359"/>
      <c r="E14" s="357" t="s">
        <v>3872</v>
      </c>
      <c r="F14" s="361" t="e">
        <f>SUM(F12:F13)</f>
        <v>#REF!</v>
      </c>
    </row>
    <row r="15" spans="1:7" ht="12.75">
      <c r="A15" s="358"/>
      <c r="B15" s="359"/>
      <c r="C15" s="362"/>
      <c r="D15" s="362"/>
      <c r="E15" s="362"/>
      <c r="F15" s="362"/>
      <c r="G15" s="362"/>
    </row>
    <row r="16" spans="1:7" ht="19.5" customHeight="1">
      <c r="A16" s="1176" t="s">
        <v>3877</v>
      </c>
      <c r="B16" s="1179" t="s">
        <v>6866</v>
      </c>
      <c r="C16" s="1180"/>
      <c r="D16" s="1180"/>
      <c r="E16" s="1180"/>
      <c r="F16" s="1181"/>
    </row>
    <row r="17" spans="1:6" ht="19.5" customHeight="1">
      <c r="A17" s="1177"/>
      <c r="B17" s="1177"/>
      <c r="C17" s="1182"/>
      <c r="D17" s="1182"/>
      <c r="E17" s="1182"/>
      <c r="F17" s="1183"/>
    </row>
    <row r="18" spans="1:6" ht="19.5" customHeight="1">
      <c r="A18" s="1177"/>
      <c r="B18" s="1177"/>
      <c r="C18" s="1182"/>
      <c r="D18" s="1182"/>
      <c r="E18" s="1182"/>
      <c r="F18" s="1183"/>
    </row>
    <row r="19" spans="1:6" ht="19.5" customHeight="1">
      <c r="A19" s="1177"/>
      <c r="B19" s="1177"/>
      <c r="C19" s="1182"/>
      <c r="D19" s="1182"/>
      <c r="E19" s="1182"/>
      <c r="F19" s="1183"/>
    </row>
    <row r="20" spans="1:6" ht="19.5" customHeight="1">
      <c r="A20" s="1178"/>
      <c r="B20" s="1178"/>
      <c r="C20" s="1184"/>
      <c r="D20" s="1184"/>
      <c r="E20" s="1184"/>
      <c r="F20" s="1185"/>
    </row>
    <row r="21" spans="1:6" s="363" customFormat="1">
      <c r="A21" s="1164" t="s">
        <v>3878</v>
      </c>
      <c r="B21" s="1165"/>
      <c r="C21" s="1165"/>
      <c r="D21" s="1165"/>
      <c r="E21" s="1165"/>
      <c r="F21" s="1165"/>
    </row>
    <row r="22" spans="1:6" s="363" customFormat="1">
      <c r="A22" s="1165"/>
      <c r="B22" s="1165"/>
      <c r="C22" s="1165"/>
      <c r="D22" s="1165"/>
      <c r="E22" s="1165"/>
      <c r="F22" s="1165"/>
    </row>
    <row r="23" spans="1:6" s="363" customFormat="1">
      <c r="A23" s="1165"/>
      <c r="B23" s="1165"/>
      <c r="C23" s="1165"/>
      <c r="D23" s="1165"/>
      <c r="E23" s="1165"/>
      <c r="F23" s="1165"/>
    </row>
    <row r="24" spans="1:6" s="363" customFormat="1">
      <c r="A24" s="1165"/>
      <c r="B24" s="1165"/>
      <c r="C24" s="1165"/>
      <c r="D24" s="1165"/>
      <c r="E24" s="1165"/>
      <c r="F24" s="1165"/>
    </row>
    <row r="25" spans="1:6" s="363" customFormat="1">
      <c r="A25" s="1165"/>
      <c r="B25" s="1165"/>
      <c r="C25" s="1165"/>
      <c r="D25" s="1165"/>
      <c r="E25" s="1165"/>
      <c r="F25" s="1165"/>
    </row>
    <row r="26" spans="1:6" s="363" customFormat="1">
      <c r="A26" s="352"/>
      <c r="B26" s="352"/>
      <c r="C26" s="352"/>
      <c r="D26" s="352"/>
      <c r="E26" s="352"/>
      <c r="F26" s="352"/>
    </row>
    <row r="27" spans="1:6" s="363" customFormat="1">
      <c r="A27" s="352"/>
      <c r="B27" s="352"/>
      <c r="C27" s="352"/>
      <c r="D27" s="352"/>
      <c r="E27" s="352"/>
      <c r="F27" s="352"/>
    </row>
    <row r="28" spans="1:6" s="363" customFormat="1">
      <c r="A28" s="352"/>
      <c r="B28" s="352"/>
      <c r="C28" s="352"/>
      <c r="D28" s="352"/>
      <c r="E28" s="352"/>
      <c r="F28" s="352"/>
    </row>
    <row r="29" spans="1:6" s="363" customFormat="1">
      <c r="A29" s="352"/>
      <c r="B29" s="352"/>
      <c r="C29" s="352"/>
      <c r="D29" s="352"/>
      <c r="E29" s="352"/>
      <c r="F29" s="352"/>
    </row>
    <row r="30" spans="1:6" s="363" customFormat="1">
      <c r="A30" s="352"/>
      <c r="B30" s="352"/>
      <c r="C30" s="352"/>
      <c r="D30" s="352"/>
      <c r="E30" s="352"/>
      <c r="F30" s="352"/>
    </row>
    <row r="31" spans="1:6" s="363" customFormat="1">
      <c r="A31" s="352"/>
      <c r="B31" s="352"/>
      <c r="C31" s="352"/>
      <c r="D31" s="352"/>
      <c r="E31" s="352"/>
      <c r="F31" s="352"/>
    </row>
    <row r="32" spans="1:6" s="363" customFormat="1">
      <c r="A32" s="352"/>
      <c r="B32" s="352"/>
      <c r="C32" s="352"/>
      <c r="D32" s="352"/>
      <c r="E32" s="352"/>
      <c r="F32" s="352"/>
    </row>
    <row r="33" spans="1:6" s="363" customFormat="1">
      <c r="A33" s="352"/>
      <c r="B33" s="352"/>
      <c r="C33" s="352"/>
      <c r="D33" s="352"/>
      <c r="E33" s="352"/>
      <c r="F33" s="352"/>
    </row>
    <row r="34" spans="1:6" s="363" customFormat="1">
      <c r="A34" s="352"/>
      <c r="B34" s="352"/>
      <c r="C34" s="352"/>
      <c r="D34" s="352"/>
      <c r="E34" s="352"/>
      <c r="F34" s="352"/>
    </row>
    <row r="35" spans="1:6" s="363" customFormat="1">
      <c r="A35" s="352"/>
      <c r="B35" s="352"/>
      <c r="C35" s="352"/>
      <c r="D35" s="352"/>
      <c r="E35" s="352"/>
      <c r="F35" s="352"/>
    </row>
    <row r="36" spans="1:6" s="363" customFormat="1">
      <c r="A36" s="352"/>
      <c r="B36" s="352"/>
      <c r="C36" s="352"/>
      <c r="D36" s="352"/>
      <c r="E36" s="352"/>
      <c r="F36" s="352"/>
    </row>
    <row r="37" spans="1:6" s="363" customFormat="1">
      <c r="A37" s="352"/>
      <c r="B37" s="352"/>
      <c r="C37" s="352"/>
      <c r="D37" s="352"/>
      <c r="E37" s="352"/>
      <c r="F37" s="352"/>
    </row>
    <row r="38" spans="1:6" s="363" customFormat="1">
      <c r="A38" s="352"/>
      <c r="B38" s="352"/>
      <c r="C38" s="352"/>
      <c r="D38" s="352"/>
      <c r="E38" s="352"/>
      <c r="F38" s="352"/>
    </row>
    <row r="39" spans="1:6" s="363" customFormat="1">
      <c r="A39" s="352"/>
      <c r="B39" s="352"/>
      <c r="C39" s="352"/>
      <c r="D39" s="352"/>
      <c r="E39" s="352"/>
      <c r="F39" s="352"/>
    </row>
    <row r="40" spans="1:6" s="363" customFormat="1">
      <c r="A40" s="352"/>
      <c r="B40" s="352"/>
      <c r="C40" s="352"/>
      <c r="D40" s="352"/>
      <c r="E40" s="352"/>
      <c r="F40" s="352"/>
    </row>
    <row r="41" spans="1:6" s="363" customFormat="1">
      <c r="A41" s="352"/>
      <c r="B41" s="352"/>
      <c r="C41" s="352"/>
      <c r="D41" s="352"/>
      <c r="E41" s="352"/>
      <c r="F41" s="352"/>
    </row>
    <row r="42" spans="1:6" s="363" customFormat="1">
      <c r="A42" s="352"/>
      <c r="B42" s="352"/>
      <c r="C42" s="352"/>
      <c r="D42" s="352"/>
      <c r="E42" s="352"/>
      <c r="F42" s="352"/>
    </row>
    <row r="43" spans="1:6" s="363" customFormat="1">
      <c r="A43" s="352"/>
      <c r="B43" s="352"/>
      <c r="C43" s="352"/>
      <c r="D43" s="352"/>
      <c r="E43" s="352"/>
      <c r="F43" s="352"/>
    </row>
    <row r="44" spans="1:6" s="363" customFormat="1">
      <c r="A44" s="352"/>
      <c r="B44" s="352"/>
      <c r="C44" s="352"/>
      <c r="D44" s="352"/>
      <c r="E44" s="352"/>
      <c r="F44" s="352"/>
    </row>
    <row r="45" spans="1:6" s="363" customFormat="1">
      <c r="A45" s="352"/>
      <c r="B45" s="352"/>
      <c r="C45" s="352"/>
      <c r="D45" s="352"/>
      <c r="E45" s="352"/>
      <c r="F45" s="352"/>
    </row>
    <row r="46" spans="1:6" s="363" customFormat="1">
      <c r="A46" s="352"/>
      <c r="B46" s="352"/>
      <c r="C46" s="352"/>
      <c r="D46" s="352"/>
      <c r="E46" s="352"/>
      <c r="F46" s="352"/>
    </row>
    <row r="47" spans="1:6" s="363" customFormat="1">
      <c r="A47" s="352"/>
      <c r="B47" s="352"/>
      <c r="C47" s="352"/>
      <c r="D47" s="352"/>
      <c r="E47" s="352"/>
      <c r="F47" s="352"/>
    </row>
    <row r="48" spans="1:6" s="363" customFormat="1">
      <c r="A48" s="352"/>
      <c r="B48" s="352"/>
      <c r="C48" s="352"/>
      <c r="D48" s="352"/>
      <c r="E48" s="352"/>
      <c r="F48" s="352"/>
    </row>
    <row r="49" spans="1:6" s="363" customFormat="1">
      <c r="A49" s="352"/>
      <c r="B49" s="352"/>
      <c r="C49" s="352"/>
      <c r="D49" s="352"/>
      <c r="E49" s="352"/>
      <c r="F49" s="352"/>
    </row>
    <row r="50" spans="1:6" s="363" customFormat="1">
      <c r="A50" s="352"/>
      <c r="B50" s="352"/>
      <c r="C50" s="352"/>
      <c r="D50" s="352"/>
      <c r="E50" s="352"/>
      <c r="F50" s="352"/>
    </row>
    <row r="51" spans="1:6" s="363" customFormat="1">
      <c r="A51" s="352"/>
      <c r="B51" s="352"/>
      <c r="C51" s="352"/>
      <c r="D51" s="352"/>
      <c r="E51" s="352"/>
      <c r="F51" s="352"/>
    </row>
    <row r="52" spans="1:6" s="363" customFormat="1">
      <c r="A52" s="352"/>
      <c r="B52" s="352"/>
      <c r="C52" s="352"/>
      <c r="D52" s="352"/>
      <c r="E52" s="352"/>
      <c r="F52" s="352"/>
    </row>
    <row r="53" spans="1:6" s="363" customFormat="1">
      <c r="A53" s="352"/>
      <c r="B53" s="352"/>
      <c r="C53" s="352"/>
      <c r="D53" s="352"/>
      <c r="E53" s="352"/>
      <c r="F53" s="352"/>
    </row>
    <row r="54" spans="1:6" s="363" customFormat="1">
      <c r="A54" s="352"/>
      <c r="B54" s="352"/>
      <c r="C54" s="352"/>
      <c r="D54" s="352"/>
      <c r="E54" s="352"/>
      <c r="F54" s="352"/>
    </row>
    <row r="55" spans="1:6" s="363" customFormat="1">
      <c r="A55" s="352"/>
      <c r="B55" s="352"/>
      <c r="C55" s="352"/>
      <c r="D55" s="352"/>
      <c r="E55" s="352"/>
      <c r="F55" s="352"/>
    </row>
    <row r="56" spans="1:6" s="363" customFormat="1">
      <c r="A56" s="352"/>
      <c r="B56" s="352"/>
      <c r="C56" s="352"/>
      <c r="D56" s="352"/>
      <c r="E56" s="352"/>
      <c r="F56" s="352"/>
    </row>
    <row r="57" spans="1:6" s="363" customFormat="1">
      <c r="A57" s="352"/>
      <c r="B57" s="352"/>
      <c r="C57" s="352"/>
      <c r="D57" s="352"/>
      <c r="E57" s="352"/>
      <c r="F57" s="352"/>
    </row>
    <row r="58" spans="1:6" s="363" customFormat="1">
      <c r="A58" s="352"/>
      <c r="B58" s="352"/>
      <c r="C58" s="352"/>
      <c r="D58" s="352"/>
      <c r="E58" s="352"/>
      <c r="F58" s="352"/>
    </row>
    <row r="59" spans="1:6" s="363" customFormat="1">
      <c r="A59" s="352"/>
      <c r="B59" s="352"/>
      <c r="C59" s="352"/>
      <c r="D59" s="352"/>
      <c r="E59" s="352"/>
      <c r="F59" s="352"/>
    </row>
    <row r="60" spans="1:6" s="363" customFormat="1">
      <c r="A60" s="352"/>
      <c r="B60" s="352"/>
      <c r="C60" s="352"/>
      <c r="D60" s="352"/>
      <c r="E60" s="352"/>
      <c r="F60" s="352"/>
    </row>
    <row r="61" spans="1:6" s="363" customFormat="1">
      <c r="A61" s="352"/>
      <c r="B61" s="352"/>
      <c r="C61" s="352"/>
      <c r="D61" s="352"/>
      <c r="E61" s="352"/>
      <c r="F61" s="352"/>
    </row>
    <row r="62" spans="1:6" s="363" customFormat="1">
      <c r="A62" s="352"/>
      <c r="B62" s="352"/>
      <c r="C62" s="352"/>
      <c r="D62" s="352"/>
      <c r="E62" s="352"/>
      <c r="F62" s="352"/>
    </row>
    <row r="63" spans="1:6" s="363" customFormat="1">
      <c r="A63" s="352"/>
      <c r="B63" s="352"/>
      <c r="C63" s="352"/>
      <c r="D63" s="352"/>
      <c r="E63" s="352"/>
      <c r="F63" s="352"/>
    </row>
    <row r="64" spans="1:6" s="363" customFormat="1">
      <c r="A64" s="352"/>
      <c r="B64" s="352"/>
      <c r="C64" s="352"/>
      <c r="D64" s="352"/>
      <c r="E64" s="352"/>
      <c r="F64" s="352"/>
    </row>
    <row r="65" spans="1:6" s="363" customFormat="1">
      <c r="A65" s="352"/>
      <c r="B65" s="352"/>
      <c r="C65" s="352"/>
      <c r="D65" s="352"/>
      <c r="E65" s="352"/>
      <c r="F65" s="352"/>
    </row>
    <row r="66" spans="1:6" s="363" customFormat="1">
      <c r="A66" s="352"/>
      <c r="B66" s="352"/>
      <c r="C66" s="352"/>
      <c r="D66" s="352"/>
      <c r="E66" s="352"/>
      <c r="F66" s="352"/>
    </row>
    <row r="67" spans="1:6" s="363" customFormat="1">
      <c r="A67" s="352"/>
      <c r="B67" s="352"/>
      <c r="C67" s="352"/>
      <c r="D67" s="352"/>
      <c r="E67" s="352"/>
      <c r="F67" s="352"/>
    </row>
    <row r="68" spans="1:6" s="363" customFormat="1">
      <c r="A68" s="352"/>
      <c r="B68" s="352"/>
      <c r="C68" s="352"/>
      <c r="D68" s="352"/>
      <c r="E68" s="352"/>
      <c r="F68" s="352"/>
    </row>
    <row r="69" spans="1:6" s="363" customFormat="1">
      <c r="A69" s="352"/>
      <c r="B69" s="352"/>
      <c r="C69" s="352"/>
      <c r="D69" s="352"/>
      <c r="E69" s="352"/>
      <c r="F69" s="352"/>
    </row>
    <row r="70" spans="1:6" s="363" customFormat="1">
      <c r="A70" s="352"/>
      <c r="B70" s="352"/>
      <c r="C70" s="352"/>
      <c r="D70" s="352"/>
      <c r="E70" s="352"/>
      <c r="F70" s="352"/>
    </row>
    <row r="71" spans="1:6" s="363" customFormat="1">
      <c r="A71" s="352"/>
      <c r="B71" s="352"/>
      <c r="C71" s="352"/>
      <c r="D71" s="352"/>
      <c r="E71" s="352"/>
      <c r="F71" s="352"/>
    </row>
  </sheetData>
  <autoFilter ref="A10:F14" xr:uid="{52CFF60C-3115-4FAA-98C6-AC58B802773B}"/>
  <mergeCells count="7">
    <mergeCell ref="A21:F25"/>
    <mergeCell ref="A2:F3"/>
    <mergeCell ref="E4:F4"/>
    <mergeCell ref="E5:F5"/>
    <mergeCell ref="C6:F8"/>
    <mergeCell ref="A16:A20"/>
    <mergeCell ref="B16:F20"/>
  </mergeCells>
  <phoneticPr fontId="11"/>
  <pageMargins left="0.7" right="0.7" top="0.75" bottom="0.75" header="0.3" footer="0.3"/>
  <pageSetup paperSize="9" scale="8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I13"/>
  <sheetViews>
    <sheetView view="pageBreakPreview" zoomScale="130" zoomScaleNormal="100" zoomScaleSheetLayoutView="130" workbookViewId="0">
      <selection activeCell="G5" sqref="G5"/>
    </sheetView>
  </sheetViews>
  <sheetFormatPr defaultColWidth="3.875" defaultRowHeight="11.25"/>
  <cols>
    <col min="1" max="1" width="6" style="2" customWidth="1"/>
    <col min="2" max="2" width="9" style="8" customWidth="1"/>
    <col min="3" max="3" width="11.375" style="2" customWidth="1"/>
    <col min="4" max="4" width="53.375" style="2" customWidth="1"/>
    <col min="5" max="6" width="8.375" style="2"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42" t="s">
        <v>6527</v>
      </c>
      <c r="B1" s="1142"/>
      <c r="C1" s="1142"/>
      <c r="D1" s="1142"/>
      <c r="E1" s="3"/>
      <c r="F1" s="3"/>
      <c r="G1" s="4"/>
    </row>
    <row r="2" spans="1:9" ht="12" customHeight="1">
      <c r="A2" s="1143" t="s">
        <v>0</v>
      </c>
      <c r="B2" s="1143"/>
      <c r="C2" s="1144">
        <v>45856</v>
      </c>
      <c r="D2" s="1145"/>
    </row>
    <row r="3" spans="1:9" ht="68.25" customHeight="1">
      <c r="A3" s="1143" t="s">
        <v>1</v>
      </c>
      <c r="B3" s="1143"/>
      <c r="C3" s="1146" t="s">
        <v>2</v>
      </c>
      <c r="D3" s="1147"/>
      <c r="G3" s="11"/>
    </row>
    <row r="4" spans="1:9" ht="12" customHeight="1">
      <c r="A4" s="1148" t="s">
        <v>2546</v>
      </c>
      <c r="B4" s="1148"/>
      <c r="C4" s="1154" t="s">
        <v>6528</v>
      </c>
      <c r="D4" s="1150"/>
      <c r="E4" s="1138"/>
      <c r="F4" s="1138"/>
    </row>
    <row r="5" spans="1:9" s="8" customFormat="1" ht="15.75" customHeight="1">
      <c r="A5" s="155" t="s">
        <v>4</v>
      </c>
      <c r="B5" s="80" t="s">
        <v>5</v>
      </c>
      <c r="C5" s="97" t="s">
        <v>6</v>
      </c>
      <c r="D5" s="87" t="s">
        <v>7</v>
      </c>
      <c r="E5" s="87" t="s">
        <v>9</v>
      </c>
      <c r="F5" s="87" t="s">
        <v>10</v>
      </c>
      <c r="G5" s="88" t="s">
        <v>11</v>
      </c>
      <c r="H5" s="143" t="s">
        <v>2547</v>
      </c>
      <c r="I5" s="90" t="s">
        <v>14</v>
      </c>
    </row>
    <row r="6" spans="1:9" s="15" customFormat="1" ht="15.75">
      <c r="A6" s="1139" t="s">
        <v>2486</v>
      </c>
      <c r="B6" s="1140"/>
      <c r="C6" s="1140"/>
      <c r="D6" s="1140"/>
      <c r="E6" s="1140"/>
      <c r="F6" s="1141"/>
      <c r="G6" s="170" t="e">
        <f>SUM(#REF!)</f>
        <v>#REF!</v>
      </c>
      <c r="H6" s="170"/>
      <c r="I6" s="171" t="e">
        <f>SUM(#REF!)</f>
        <v>#REF!</v>
      </c>
    </row>
    <row r="7" spans="1:9" s="15" customFormat="1" ht="20.100000000000001" customHeight="1">
      <c r="B7" s="14"/>
      <c r="G7" s="17"/>
      <c r="H7" s="17"/>
      <c r="I7" s="18"/>
    </row>
    <row r="8" spans="1:9" ht="26.25">
      <c r="A8" s="20" t="s">
        <v>2549</v>
      </c>
    </row>
    <row r="9" spans="1:9">
      <c r="A9" s="155" t="s">
        <v>4</v>
      </c>
      <c r="B9" s="383" t="s">
        <v>5</v>
      </c>
      <c r="C9" s="166" t="s">
        <v>6</v>
      </c>
      <c r="D9" s="383" t="s">
        <v>7</v>
      </c>
      <c r="E9" s="166"/>
      <c r="F9" s="166"/>
      <c r="G9" s="167" t="s">
        <v>11</v>
      </c>
      <c r="H9" s="168" t="s">
        <v>2547</v>
      </c>
      <c r="I9" s="169" t="s">
        <v>14</v>
      </c>
    </row>
    <row r="10" spans="1:9" ht="15.75">
      <c r="A10" s="1186" t="s">
        <v>2486</v>
      </c>
      <c r="B10" s="1187"/>
      <c r="C10" s="1187"/>
      <c r="D10" s="1188"/>
      <c r="E10" s="334"/>
      <c r="F10" s="334"/>
      <c r="G10" s="378" t="e">
        <f>SUM(#REF!)</f>
        <v>#REF!</v>
      </c>
      <c r="H10" s="378"/>
      <c r="I10" s="379" t="e">
        <f>SUM(#REF!)</f>
        <v>#REF!</v>
      </c>
    </row>
    <row r="12" spans="1:9" ht="20.100000000000001" customHeight="1">
      <c r="G12" s="254" t="s">
        <v>2598</v>
      </c>
    </row>
    <row r="13" spans="1:9" ht="20.100000000000001" customHeight="1">
      <c r="G13" s="194" t="e">
        <f>G6+G10</f>
        <v>#REF!</v>
      </c>
    </row>
  </sheetData>
  <autoFilter ref="A5:I6" xr:uid="{00000000-0009-0000-0000-00000F000000}"/>
  <mergeCells count="10">
    <mergeCell ref="A10:D10"/>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51"/>
  <sheetViews>
    <sheetView view="pageBreakPreview" zoomScaleNormal="100" zoomScaleSheetLayoutView="100" workbookViewId="0">
      <selection activeCell="G5" sqref="D5:G5"/>
    </sheetView>
  </sheetViews>
  <sheetFormatPr defaultColWidth="3.875" defaultRowHeight="31.5" customHeight="1"/>
  <cols>
    <col min="1" max="1" width="13.125" style="2" customWidth="1"/>
    <col min="2" max="2" width="12.375" style="8" hidden="1" customWidth="1"/>
    <col min="3" max="3" width="20.125" style="2" customWidth="1"/>
    <col min="4" max="4" width="55.125" style="2" customWidth="1"/>
    <col min="5" max="6" width="8.375" style="2" hidden="1" customWidth="1"/>
    <col min="7" max="8" width="7.875" style="5" customWidth="1"/>
    <col min="9" max="9" width="13.125" style="6" customWidth="1"/>
    <col min="10" max="10" width="6.125" style="2" bestFit="1" customWidth="1"/>
    <col min="11" max="13" width="3.875" style="2"/>
    <col min="14" max="14" width="5.125" style="2" bestFit="1" customWidth="1"/>
    <col min="15" max="16384" width="3.875" style="2"/>
  </cols>
  <sheetData>
    <row r="1" spans="1:10" ht="31.5" customHeight="1">
      <c r="A1" s="1192" t="s">
        <v>6852</v>
      </c>
      <c r="B1" s="1142"/>
      <c r="C1" s="1193"/>
      <c r="D1" s="1193"/>
      <c r="E1" s="3"/>
      <c r="F1" s="3"/>
      <c r="G1" s="4"/>
    </row>
    <row r="2" spans="1:10" ht="18" customHeight="1">
      <c r="A2" s="1143" t="s">
        <v>0</v>
      </c>
      <c r="B2" s="1143"/>
      <c r="C2" s="1144">
        <v>45905</v>
      </c>
      <c r="D2" s="1145"/>
    </row>
    <row r="3" spans="1:10" ht="66.75" customHeight="1">
      <c r="A3" s="1143" t="s">
        <v>1</v>
      </c>
      <c r="B3" s="1143"/>
      <c r="C3" s="1146" t="s">
        <v>2</v>
      </c>
      <c r="D3" s="1147"/>
      <c r="G3" s="11"/>
    </row>
    <row r="4" spans="1:10" ht="17.25" customHeight="1">
      <c r="A4" s="1148" t="s">
        <v>2546</v>
      </c>
      <c r="B4" s="1148"/>
      <c r="C4" s="1144" t="s">
        <v>6853</v>
      </c>
      <c r="D4" s="1145"/>
      <c r="E4" s="1138"/>
      <c r="F4" s="1138"/>
      <c r="J4" s="12"/>
    </row>
    <row r="5" spans="1:10" s="8" customFormat="1" ht="31.5" customHeight="1">
      <c r="A5" s="155" t="s">
        <v>4</v>
      </c>
      <c r="B5" s="80" t="s">
        <v>5</v>
      </c>
      <c r="C5" s="97" t="s">
        <v>6</v>
      </c>
      <c r="D5" s="87" t="s">
        <v>7</v>
      </c>
      <c r="E5" s="87" t="s">
        <v>9</v>
      </c>
      <c r="F5" s="87" t="s">
        <v>10</v>
      </c>
      <c r="G5" s="88" t="s">
        <v>11</v>
      </c>
      <c r="H5" s="143" t="s">
        <v>2547</v>
      </c>
      <c r="I5" s="90" t="s">
        <v>14</v>
      </c>
    </row>
    <row r="6" spans="1:10" s="15" customFormat="1" ht="31.5" customHeight="1">
      <c r="A6" s="1189" t="s">
        <v>2486</v>
      </c>
      <c r="B6" s="1190"/>
      <c r="C6" s="1190"/>
      <c r="D6" s="1190"/>
      <c r="E6" s="1190"/>
      <c r="F6" s="1191"/>
      <c r="G6" s="398" t="e">
        <f>SUM(#REF!)</f>
        <v>#REF!</v>
      </c>
      <c r="H6" s="98"/>
      <c r="I6" s="99" t="e">
        <f>SUM(#REF!)</f>
        <v>#REF!</v>
      </c>
    </row>
    <row r="7" spans="1:10" s="15" customFormat="1" ht="31.5" customHeight="1">
      <c r="B7" s="14"/>
      <c r="G7" s="17"/>
      <c r="H7" s="17"/>
      <c r="I7" s="18"/>
    </row>
    <row r="8" spans="1:10" s="15" customFormat="1" ht="31.5" hidden="1" customHeight="1">
      <c r="A8" s="93"/>
      <c r="B8" s="96"/>
      <c r="C8" s="82" t="s">
        <v>2552</v>
      </c>
      <c r="D8" s="82" t="s">
        <v>2553</v>
      </c>
      <c r="E8" s="82"/>
      <c r="F8" s="82"/>
      <c r="G8" s="83">
        <f>'ORDER SHEET'!O1168</f>
        <v>0</v>
      </c>
      <c r="H8" s="84">
        <v>0</v>
      </c>
      <c r="I8" s="85">
        <f t="shared" ref="I8:I50" si="0">G8*H8</f>
        <v>0</v>
      </c>
    </row>
    <row r="9" spans="1:10" s="15" customFormat="1" ht="31.5" hidden="1" customHeight="1">
      <c r="A9" s="93"/>
      <c r="B9" s="96"/>
      <c r="C9" s="82" t="s">
        <v>2552</v>
      </c>
      <c r="D9" s="82" t="s">
        <v>2554</v>
      </c>
      <c r="E9" s="82"/>
      <c r="F9" s="82"/>
      <c r="G9" s="83">
        <f>'ORDER SHEET'!O1169</f>
        <v>0</v>
      </c>
      <c r="H9" s="84">
        <v>0</v>
      </c>
      <c r="I9" s="85">
        <f t="shared" si="0"/>
        <v>0</v>
      </c>
    </row>
    <row r="10" spans="1:10" s="15" customFormat="1" ht="31.5" hidden="1" customHeight="1">
      <c r="A10" s="93"/>
      <c r="B10" s="96"/>
      <c r="C10" s="82" t="s">
        <v>2552</v>
      </c>
      <c r="D10" s="82" t="s">
        <v>2555</v>
      </c>
      <c r="E10" s="82"/>
      <c r="F10" s="82"/>
      <c r="G10" s="83">
        <f>'ORDER SHEET'!O1170</f>
        <v>0</v>
      </c>
      <c r="H10" s="84">
        <v>0</v>
      </c>
      <c r="I10" s="85">
        <f t="shared" si="0"/>
        <v>0</v>
      </c>
    </row>
    <row r="11" spans="1:10" s="15" customFormat="1" ht="31.5" hidden="1" customHeight="1">
      <c r="A11" s="93"/>
      <c r="B11" s="96"/>
      <c r="C11" s="82" t="s">
        <v>2552</v>
      </c>
      <c r="D11" s="82" t="s">
        <v>2556</v>
      </c>
      <c r="E11" s="82"/>
      <c r="F11" s="82"/>
      <c r="G11" s="83">
        <f>'ORDER SHEET'!O1171</f>
        <v>0</v>
      </c>
      <c r="H11" s="84">
        <v>0</v>
      </c>
      <c r="I11" s="85">
        <f t="shared" si="0"/>
        <v>0</v>
      </c>
    </row>
    <row r="12" spans="1:10" s="15" customFormat="1" ht="31.5" hidden="1" customHeight="1">
      <c r="A12" s="93"/>
      <c r="B12" s="96"/>
      <c r="C12" s="82" t="s">
        <v>2552</v>
      </c>
      <c r="D12" s="82" t="s">
        <v>2557</v>
      </c>
      <c r="E12" s="82"/>
      <c r="F12" s="82"/>
      <c r="G12" s="83">
        <f>'ORDER SHEET'!O1172</f>
        <v>0</v>
      </c>
      <c r="H12" s="84">
        <v>0</v>
      </c>
      <c r="I12" s="85">
        <f t="shared" si="0"/>
        <v>0</v>
      </c>
    </row>
    <row r="13" spans="1:10" s="15" customFormat="1" ht="31.5" hidden="1" customHeight="1">
      <c r="A13" s="93"/>
      <c r="B13" s="96"/>
      <c r="C13" s="82" t="s">
        <v>2552</v>
      </c>
      <c r="D13" s="82" t="s">
        <v>2558</v>
      </c>
      <c r="E13" s="82"/>
      <c r="F13" s="82"/>
      <c r="G13" s="83">
        <f>'ORDER SHEET'!O1173</f>
        <v>0</v>
      </c>
      <c r="H13" s="84">
        <v>0</v>
      </c>
      <c r="I13" s="85">
        <f t="shared" si="0"/>
        <v>0</v>
      </c>
    </row>
    <row r="14" spans="1:10" s="15" customFormat="1" ht="31.5" hidden="1" customHeight="1">
      <c r="A14" s="93"/>
      <c r="B14" s="96"/>
      <c r="C14" s="82" t="s">
        <v>2552</v>
      </c>
      <c r="D14" s="82" t="s">
        <v>2559</v>
      </c>
      <c r="E14" s="82"/>
      <c r="F14" s="82"/>
      <c r="G14" s="83">
        <f>'ORDER SHEET'!O1174</f>
        <v>0</v>
      </c>
      <c r="H14" s="84">
        <v>0</v>
      </c>
      <c r="I14" s="85">
        <f t="shared" si="0"/>
        <v>0</v>
      </c>
    </row>
    <row r="15" spans="1:10" s="15" customFormat="1" ht="31.5" hidden="1" customHeight="1">
      <c r="A15" s="93"/>
      <c r="B15" s="96"/>
      <c r="C15" s="82" t="s">
        <v>2552</v>
      </c>
      <c r="D15" s="82" t="s">
        <v>2560</v>
      </c>
      <c r="E15" s="82"/>
      <c r="F15" s="82"/>
      <c r="G15" s="83">
        <f>'ORDER SHEET'!O1175</f>
        <v>0</v>
      </c>
      <c r="H15" s="84">
        <v>0</v>
      </c>
      <c r="I15" s="85">
        <f t="shared" si="0"/>
        <v>0</v>
      </c>
    </row>
    <row r="16" spans="1:10" s="15" customFormat="1" ht="31.5" hidden="1" customHeight="1">
      <c r="A16" s="93"/>
      <c r="B16" s="96"/>
      <c r="C16" s="82" t="s">
        <v>2552</v>
      </c>
      <c r="D16" s="82" t="s">
        <v>2561</v>
      </c>
      <c r="E16" s="82"/>
      <c r="F16" s="82"/>
      <c r="G16" s="83">
        <f>'ORDER SHEET'!O1176</f>
        <v>0</v>
      </c>
      <c r="H16" s="84">
        <v>0</v>
      </c>
      <c r="I16" s="85">
        <f t="shared" si="0"/>
        <v>0</v>
      </c>
    </row>
    <row r="17" spans="1:9" s="15" customFormat="1" ht="31.5" hidden="1" customHeight="1">
      <c r="A17" s="93"/>
      <c r="B17" s="96"/>
      <c r="C17" s="82" t="s">
        <v>2552</v>
      </c>
      <c r="D17" s="82" t="s">
        <v>2562</v>
      </c>
      <c r="E17" s="82"/>
      <c r="F17" s="82"/>
      <c r="G17" s="83">
        <f>'ORDER SHEET'!O1177</f>
        <v>0</v>
      </c>
      <c r="H17" s="84">
        <v>0</v>
      </c>
      <c r="I17" s="85">
        <f t="shared" si="0"/>
        <v>0</v>
      </c>
    </row>
    <row r="18" spans="1:9" s="15" customFormat="1" ht="31.5" hidden="1" customHeight="1">
      <c r="A18" s="93"/>
      <c r="B18" s="96"/>
      <c r="C18" s="82" t="s">
        <v>2552</v>
      </c>
      <c r="D18" s="82" t="s">
        <v>2563</v>
      </c>
      <c r="E18" s="82"/>
      <c r="F18" s="82"/>
      <c r="G18" s="83">
        <f>'ORDER SHEET'!O1178</f>
        <v>0</v>
      </c>
      <c r="H18" s="84">
        <v>0</v>
      </c>
      <c r="I18" s="85">
        <f t="shared" si="0"/>
        <v>0</v>
      </c>
    </row>
    <row r="19" spans="1:9" s="15" customFormat="1" ht="31.5" hidden="1" customHeight="1">
      <c r="A19" s="93"/>
      <c r="B19" s="96"/>
      <c r="C19" s="82" t="s">
        <v>2552</v>
      </c>
      <c r="D19" s="82" t="s">
        <v>2564</v>
      </c>
      <c r="E19" s="82"/>
      <c r="F19" s="82"/>
      <c r="G19" s="83">
        <f>'ORDER SHEET'!O1179</f>
        <v>0</v>
      </c>
      <c r="H19" s="84">
        <v>0</v>
      </c>
      <c r="I19" s="85">
        <f t="shared" si="0"/>
        <v>0</v>
      </c>
    </row>
    <row r="20" spans="1:9" s="15" customFormat="1" ht="31.5" hidden="1" customHeight="1">
      <c r="A20" s="93"/>
      <c r="B20" s="96"/>
      <c r="C20" s="82" t="s">
        <v>2552</v>
      </c>
      <c r="D20" s="82" t="s">
        <v>2565</v>
      </c>
      <c r="E20" s="82"/>
      <c r="F20" s="82"/>
      <c r="G20" s="83">
        <f>'ORDER SHEET'!O1180</f>
        <v>0</v>
      </c>
      <c r="H20" s="84">
        <v>0</v>
      </c>
      <c r="I20" s="85">
        <f t="shared" si="0"/>
        <v>0</v>
      </c>
    </row>
    <row r="21" spans="1:9" s="15" customFormat="1" ht="31.5" hidden="1" customHeight="1">
      <c r="A21" s="93"/>
      <c r="B21" s="96"/>
      <c r="C21" s="82" t="s">
        <v>2552</v>
      </c>
      <c r="D21" s="82" t="s">
        <v>2566</v>
      </c>
      <c r="E21" s="82"/>
      <c r="F21" s="82"/>
      <c r="G21" s="83">
        <f>'ORDER SHEET'!O1181</f>
        <v>0</v>
      </c>
      <c r="H21" s="84">
        <v>0</v>
      </c>
      <c r="I21" s="85">
        <f t="shared" si="0"/>
        <v>0</v>
      </c>
    </row>
    <row r="22" spans="1:9" s="15" customFormat="1" ht="31.5" hidden="1" customHeight="1">
      <c r="A22" s="93"/>
      <c r="B22" s="96"/>
      <c r="C22" s="82" t="s">
        <v>2552</v>
      </c>
      <c r="D22" s="82" t="s">
        <v>2567</v>
      </c>
      <c r="E22" s="82"/>
      <c r="F22" s="82"/>
      <c r="G22" s="83">
        <f>'ORDER SHEET'!O1182</f>
        <v>0</v>
      </c>
      <c r="H22" s="84">
        <v>0</v>
      </c>
      <c r="I22" s="85">
        <f t="shared" si="0"/>
        <v>0</v>
      </c>
    </row>
    <row r="23" spans="1:9" s="15" customFormat="1" ht="31.5" hidden="1" customHeight="1">
      <c r="A23" s="93"/>
      <c r="B23" s="96"/>
      <c r="C23" s="82" t="s">
        <v>2552</v>
      </c>
      <c r="D23" s="82" t="s">
        <v>2568</v>
      </c>
      <c r="E23" s="82"/>
      <c r="F23" s="82"/>
      <c r="G23" s="83">
        <f>'ORDER SHEET'!O1183</f>
        <v>0</v>
      </c>
      <c r="H23" s="84">
        <v>0</v>
      </c>
      <c r="I23" s="85">
        <f t="shared" si="0"/>
        <v>0</v>
      </c>
    </row>
    <row r="24" spans="1:9" s="15" customFormat="1" ht="31.5" hidden="1" customHeight="1">
      <c r="A24" s="93"/>
      <c r="B24" s="96"/>
      <c r="C24" s="82" t="s">
        <v>2552</v>
      </c>
      <c r="D24" s="82" t="s">
        <v>2569</v>
      </c>
      <c r="E24" s="82"/>
      <c r="F24" s="82"/>
      <c r="G24" s="83">
        <f>'ORDER SHEET'!O1184</f>
        <v>0</v>
      </c>
      <c r="H24" s="84">
        <v>0</v>
      </c>
      <c r="I24" s="85">
        <f t="shared" si="0"/>
        <v>0</v>
      </c>
    </row>
    <row r="25" spans="1:9" s="15" customFormat="1" ht="31.5" hidden="1" customHeight="1">
      <c r="A25" s="93"/>
      <c r="B25" s="96"/>
      <c r="C25" s="82" t="s">
        <v>2552</v>
      </c>
      <c r="D25" s="82" t="s">
        <v>2570</v>
      </c>
      <c r="E25" s="82"/>
      <c r="F25" s="82"/>
      <c r="G25" s="83">
        <f>'ORDER SHEET'!O1185</f>
        <v>0</v>
      </c>
      <c r="H25" s="84">
        <v>0</v>
      </c>
      <c r="I25" s="85">
        <f t="shared" si="0"/>
        <v>0</v>
      </c>
    </row>
    <row r="26" spans="1:9" s="15" customFormat="1" ht="31.5" hidden="1" customHeight="1">
      <c r="A26" s="93"/>
      <c r="B26" s="96"/>
      <c r="C26" s="82" t="s">
        <v>2552</v>
      </c>
      <c r="D26" s="82" t="s">
        <v>2571</v>
      </c>
      <c r="E26" s="82"/>
      <c r="F26" s="82"/>
      <c r="G26" s="83">
        <f>'ORDER SHEET'!O1186</f>
        <v>0</v>
      </c>
      <c r="H26" s="84">
        <v>0</v>
      </c>
      <c r="I26" s="85">
        <f t="shared" si="0"/>
        <v>0</v>
      </c>
    </row>
    <row r="27" spans="1:9" s="15" customFormat="1" ht="31.5" hidden="1" customHeight="1">
      <c r="A27" s="93"/>
      <c r="B27" s="96"/>
      <c r="C27" s="82" t="s">
        <v>2552</v>
      </c>
      <c r="D27" s="82" t="s">
        <v>2572</v>
      </c>
      <c r="E27" s="82"/>
      <c r="F27" s="82"/>
      <c r="G27" s="83">
        <f>'ORDER SHEET'!O1187</f>
        <v>0</v>
      </c>
      <c r="H27" s="84">
        <v>0</v>
      </c>
      <c r="I27" s="85">
        <f t="shared" si="0"/>
        <v>0</v>
      </c>
    </row>
    <row r="28" spans="1:9" s="15" customFormat="1" ht="31.5" hidden="1" customHeight="1">
      <c r="A28" s="93"/>
      <c r="B28" s="96"/>
      <c r="C28" s="82" t="s">
        <v>2552</v>
      </c>
      <c r="D28" s="82" t="s">
        <v>2573</v>
      </c>
      <c r="E28" s="82"/>
      <c r="F28" s="82"/>
      <c r="G28" s="83">
        <f>'ORDER SHEET'!O1188</f>
        <v>0</v>
      </c>
      <c r="H28" s="84">
        <v>0</v>
      </c>
      <c r="I28" s="85">
        <f t="shared" si="0"/>
        <v>0</v>
      </c>
    </row>
    <row r="29" spans="1:9" s="15" customFormat="1" ht="31.5" hidden="1" customHeight="1">
      <c r="A29" s="93"/>
      <c r="B29" s="96"/>
      <c r="C29" s="82" t="s">
        <v>2552</v>
      </c>
      <c r="D29" s="82" t="s">
        <v>2574</v>
      </c>
      <c r="E29" s="82"/>
      <c r="F29" s="82"/>
      <c r="G29" s="83">
        <f>'ORDER SHEET'!O1189</f>
        <v>0</v>
      </c>
      <c r="H29" s="84">
        <v>0</v>
      </c>
      <c r="I29" s="85">
        <f t="shared" si="0"/>
        <v>0</v>
      </c>
    </row>
    <row r="30" spans="1:9" s="15" customFormat="1" ht="31.5" hidden="1" customHeight="1">
      <c r="A30" s="93"/>
      <c r="B30" s="96"/>
      <c r="C30" s="82" t="s">
        <v>2552</v>
      </c>
      <c r="D30" s="82" t="s">
        <v>2575</v>
      </c>
      <c r="E30" s="82"/>
      <c r="F30" s="82"/>
      <c r="G30" s="83">
        <f>'ORDER SHEET'!O1190</f>
        <v>0</v>
      </c>
      <c r="H30" s="84">
        <v>0</v>
      </c>
      <c r="I30" s="85">
        <f t="shared" si="0"/>
        <v>0</v>
      </c>
    </row>
    <row r="31" spans="1:9" s="15" customFormat="1" ht="31.5" hidden="1" customHeight="1">
      <c r="A31" s="93"/>
      <c r="B31" s="96"/>
      <c r="C31" s="82" t="s">
        <v>2552</v>
      </c>
      <c r="D31" s="82" t="s">
        <v>2576</v>
      </c>
      <c r="E31" s="82"/>
      <c r="F31" s="82"/>
      <c r="G31" s="83">
        <f>'ORDER SHEET'!O1191</f>
        <v>0</v>
      </c>
      <c r="H31" s="84">
        <v>0</v>
      </c>
      <c r="I31" s="85">
        <f t="shared" si="0"/>
        <v>0</v>
      </c>
    </row>
    <row r="32" spans="1:9" s="15" customFormat="1" ht="31.5" hidden="1" customHeight="1">
      <c r="A32" s="93"/>
      <c r="B32" s="96"/>
      <c r="C32" s="82" t="s">
        <v>2552</v>
      </c>
      <c r="D32" s="82" t="s">
        <v>2577</v>
      </c>
      <c r="E32" s="82"/>
      <c r="F32" s="82"/>
      <c r="G32" s="83">
        <f>'ORDER SHEET'!O1192</f>
        <v>0</v>
      </c>
      <c r="H32" s="84">
        <v>0</v>
      </c>
      <c r="I32" s="85">
        <f t="shared" si="0"/>
        <v>0</v>
      </c>
    </row>
    <row r="33" spans="1:9" s="15" customFormat="1" ht="31.5" hidden="1" customHeight="1">
      <c r="A33" s="93"/>
      <c r="B33" s="96"/>
      <c r="C33" s="82" t="s">
        <v>2552</v>
      </c>
      <c r="D33" s="82" t="s">
        <v>2578</v>
      </c>
      <c r="E33" s="82"/>
      <c r="F33" s="82"/>
      <c r="G33" s="83">
        <f>'ORDER SHEET'!O1193</f>
        <v>0</v>
      </c>
      <c r="H33" s="84">
        <v>0</v>
      </c>
      <c r="I33" s="85">
        <f t="shared" si="0"/>
        <v>0</v>
      </c>
    </row>
    <row r="34" spans="1:9" s="15" customFormat="1" ht="31.5" hidden="1" customHeight="1">
      <c r="A34" s="93"/>
      <c r="B34" s="96"/>
      <c r="C34" s="82" t="s">
        <v>2552</v>
      </c>
      <c r="D34" s="82" t="s">
        <v>2579</v>
      </c>
      <c r="E34" s="82"/>
      <c r="F34" s="82"/>
      <c r="G34" s="83">
        <f>'ORDER SHEET'!O1194</f>
        <v>0</v>
      </c>
      <c r="H34" s="84">
        <v>0</v>
      </c>
      <c r="I34" s="85">
        <f t="shared" si="0"/>
        <v>0</v>
      </c>
    </row>
    <row r="35" spans="1:9" s="15" customFormat="1" ht="31.5" hidden="1" customHeight="1">
      <c r="A35" s="93"/>
      <c r="B35" s="96"/>
      <c r="C35" s="82" t="s">
        <v>2552</v>
      </c>
      <c r="D35" s="82" t="s">
        <v>2580</v>
      </c>
      <c r="E35" s="82"/>
      <c r="F35" s="82"/>
      <c r="G35" s="83">
        <f>'ORDER SHEET'!O1195</f>
        <v>0</v>
      </c>
      <c r="H35" s="84">
        <v>0</v>
      </c>
      <c r="I35" s="85">
        <f t="shared" si="0"/>
        <v>0</v>
      </c>
    </row>
    <row r="36" spans="1:9" s="15" customFormat="1" ht="31.5" hidden="1" customHeight="1">
      <c r="A36" s="93"/>
      <c r="B36" s="96"/>
      <c r="C36" s="82" t="s">
        <v>2552</v>
      </c>
      <c r="D36" s="82" t="s">
        <v>2581</v>
      </c>
      <c r="E36" s="82"/>
      <c r="F36" s="82"/>
      <c r="G36" s="83">
        <f>'ORDER SHEET'!O1196</f>
        <v>0</v>
      </c>
      <c r="H36" s="84">
        <v>0</v>
      </c>
      <c r="I36" s="85">
        <f t="shared" si="0"/>
        <v>0</v>
      </c>
    </row>
    <row r="37" spans="1:9" s="15" customFormat="1" ht="31.5" hidden="1" customHeight="1">
      <c r="A37" s="93"/>
      <c r="B37" s="96"/>
      <c r="C37" s="82" t="s">
        <v>2552</v>
      </c>
      <c r="D37" s="82" t="s">
        <v>2582</v>
      </c>
      <c r="E37" s="82"/>
      <c r="F37" s="82"/>
      <c r="G37" s="83">
        <f>'ORDER SHEET'!O1197</f>
        <v>0</v>
      </c>
      <c r="H37" s="84">
        <v>0</v>
      </c>
      <c r="I37" s="85">
        <f t="shared" si="0"/>
        <v>0</v>
      </c>
    </row>
    <row r="38" spans="1:9" s="15" customFormat="1" ht="31.5" hidden="1" customHeight="1">
      <c r="A38" s="93"/>
      <c r="B38" s="96"/>
      <c r="C38" s="82" t="s">
        <v>2552</v>
      </c>
      <c r="D38" s="82" t="s">
        <v>2583</v>
      </c>
      <c r="E38" s="82"/>
      <c r="F38" s="82"/>
      <c r="G38" s="83">
        <f>'ORDER SHEET'!O1198</f>
        <v>0</v>
      </c>
      <c r="H38" s="84">
        <v>0</v>
      </c>
      <c r="I38" s="85">
        <f t="shared" si="0"/>
        <v>0</v>
      </c>
    </row>
    <row r="39" spans="1:9" s="15" customFormat="1" ht="31.5" hidden="1" customHeight="1">
      <c r="A39" s="93"/>
      <c r="B39" s="96"/>
      <c r="C39" s="82" t="s">
        <v>2584</v>
      </c>
      <c r="D39" s="82" t="s">
        <v>2585</v>
      </c>
      <c r="E39" s="82"/>
      <c r="F39" s="82"/>
      <c r="G39" s="83">
        <f>'ORDER SHEET'!O1199</f>
        <v>0</v>
      </c>
      <c r="H39" s="84">
        <v>0</v>
      </c>
      <c r="I39" s="85">
        <f t="shared" si="0"/>
        <v>0</v>
      </c>
    </row>
    <row r="40" spans="1:9" s="15" customFormat="1" ht="31.5" hidden="1" customHeight="1">
      <c r="A40" s="93"/>
      <c r="B40" s="96"/>
      <c r="C40" s="82" t="s">
        <v>2586</v>
      </c>
      <c r="D40" s="82" t="s">
        <v>2587</v>
      </c>
      <c r="E40" s="82"/>
      <c r="F40" s="82"/>
      <c r="G40" s="83">
        <f>'ORDER SHEET'!O1200</f>
        <v>0</v>
      </c>
      <c r="H40" s="84">
        <v>0</v>
      </c>
      <c r="I40" s="85">
        <f t="shared" si="0"/>
        <v>0</v>
      </c>
    </row>
    <row r="41" spans="1:9" s="15" customFormat="1" ht="31.5" hidden="1" customHeight="1">
      <c r="A41" s="93"/>
      <c r="B41" s="96"/>
      <c r="C41" s="82" t="s">
        <v>2586</v>
      </c>
      <c r="D41" s="82" t="s">
        <v>2588</v>
      </c>
      <c r="E41" s="82"/>
      <c r="F41" s="82"/>
      <c r="G41" s="83">
        <f>'ORDER SHEET'!O1201</f>
        <v>0</v>
      </c>
      <c r="H41" s="84">
        <v>0</v>
      </c>
      <c r="I41" s="85">
        <f t="shared" si="0"/>
        <v>0</v>
      </c>
    </row>
    <row r="42" spans="1:9" s="15" customFormat="1" ht="31.5" hidden="1" customHeight="1">
      <c r="A42" s="93"/>
      <c r="B42" s="96"/>
      <c r="C42" s="82" t="s">
        <v>2586</v>
      </c>
      <c r="D42" s="82" t="s">
        <v>2589</v>
      </c>
      <c r="E42" s="82"/>
      <c r="F42" s="82"/>
      <c r="G42" s="83">
        <f>'ORDER SHEET'!O1202</f>
        <v>0</v>
      </c>
      <c r="H42" s="84">
        <v>0</v>
      </c>
      <c r="I42" s="85">
        <f t="shared" si="0"/>
        <v>0</v>
      </c>
    </row>
    <row r="43" spans="1:9" s="15" customFormat="1" ht="31.5" hidden="1" customHeight="1">
      <c r="A43" s="93"/>
      <c r="B43" s="96"/>
      <c r="C43" s="82" t="s">
        <v>2586</v>
      </c>
      <c r="D43" s="82" t="s">
        <v>2590</v>
      </c>
      <c r="E43" s="82"/>
      <c r="F43" s="82"/>
      <c r="G43" s="83">
        <f>'ORDER SHEET'!O1203</f>
        <v>0</v>
      </c>
      <c r="H43" s="84">
        <v>0</v>
      </c>
      <c r="I43" s="85">
        <f t="shared" si="0"/>
        <v>0</v>
      </c>
    </row>
    <row r="44" spans="1:9" s="15" customFormat="1" ht="31.5" hidden="1" customHeight="1">
      <c r="A44" s="93"/>
      <c r="B44" s="96"/>
      <c r="C44" s="82" t="s">
        <v>2586</v>
      </c>
      <c r="D44" s="82" t="s">
        <v>2591</v>
      </c>
      <c r="E44" s="82"/>
      <c r="F44" s="82"/>
      <c r="G44" s="83">
        <f>'ORDER SHEET'!O1204</f>
        <v>0</v>
      </c>
      <c r="H44" s="84">
        <v>0</v>
      </c>
      <c r="I44" s="85">
        <f t="shared" si="0"/>
        <v>0</v>
      </c>
    </row>
    <row r="45" spans="1:9" s="15" customFormat="1" ht="31.5" hidden="1" customHeight="1">
      <c r="A45" s="93"/>
      <c r="B45" s="96"/>
      <c r="C45" s="82" t="s">
        <v>2586</v>
      </c>
      <c r="D45" s="82" t="s">
        <v>2592</v>
      </c>
      <c r="E45" s="82"/>
      <c r="F45" s="82"/>
      <c r="G45" s="83">
        <f>'ORDER SHEET'!O1205</f>
        <v>0</v>
      </c>
      <c r="H45" s="84">
        <v>0</v>
      </c>
      <c r="I45" s="85">
        <f t="shared" si="0"/>
        <v>0</v>
      </c>
    </row>
    <row r="46" spans="1:9" s="15" customFormat="1" ht="31.5" hidden="1" customHeight="1">
      <c r="A46" s="93"/>
      <c r="B46" s="96"/>
      <c r="C46" s="82" t="s">
        <v>2586</v>
      </c>
      <c r="D46" s="82" t="s">
        <v>2593</v>
      </c>
      <c r="E46" s="82"/>
      <c r="F46" s="82"/>
      <c r="G46" s="83">
        <f>'ORDER SHEET'!O1206</f>
        <v>0</v>
      </c>
      <c r="H46" s="84">
        <v>0</v>
      </c>
      <c r="I46" s="85">
        <f t="shared" si="0"/>
        <v>0</v>
      </c>
    </row>
    <row r="47" spans="1:9" s="15" customFormat="1" ht="31.5" hidden="1" customHeight="1">
      <c r="A47" s="93"/>
      <c r="B47" s="96"/>
      <c r="C47" s="82" t="s">
        <v>2586</v>
      </c>
      <c r="D47" s="82" t="s">
        <v>2594</v>
      </c>
      <c r="E47" s="82"/>
      <c r="F47" s="82"/>
      <c r="G47" s="83">
        <f>'ORDER SHEET'!O1207</f>
        <v>0</v>
      </c>
      <c r="H47" s="84">
        <v>0</v>
      </c>
      <c r="I47" s="85">
        <f t="shared" si="0"/>
        <v>0</v>
      </c>
    </row>
    <row r="48" spans="1:9" s="15" customFormat="1" ht="31.5" hidden="1" customHeight="1">
      <c r="A48" s="93"/>
      <c r="B48" s="96"/>
      <c r="C48" s="82" t="s">
        <v>2586</v>
      </c>
      <c r="D48" s="82" t="s">
        <v>2595</v>
      </c>
      <c r="E48" s="82"/>
      <c r="F48" s="82"/>
      <c r="G48" s="83">
        <f>'ORDER SHEET'!O1208</f>
        <v>0</v>
      </c>
      <c r="H48" s="84">
        <v>0</v>
      </c>
      <c r="I48" s="85">
        <f t="shared" si="0"/>
        <v>0</v>
      </c>
    </row>
    <row r="49" spans="1:9" s="15" customFormat="1" ht="31.5" hidden="1" customHeight="1">
      <c r="A49" s="93"/>
      <c r="B49" s="96"/>
      <c r="C49" s="82" t="s">
        <v>2586</v>
      </c>
      <c r="D49" s="82" t="s">
        <v>2596</v>
      </c>
      <c r="E49" s="82"/>
      <c r="F49" s="82"/>
      <c r="G49" s="83">
        <f>'ORDER SHEET'!O1209</f>
        <v>0</v>
      </c>
      <c r="H49" s="84">
        <v>0</v>
      </c>
      <c r="I49" s="85">
        <f t="shared" si="0"/>
        <v>0</v>
      </c>
    </row>
    <row r="50" spans="1:9" s="15" customFormat="1" ht="31.5" hidden="1" customHeight="1">
      <c r="A50" s="223"/>
      <c r="B50" s="222"/>
      <c r="C50" s="82" t="s">
        <v>2586</v>
      </c>
      <c r="D50" s="221" t="s">
        <v>3278</v>
      </c>
      <c r="E50" s="221"/>
      <c r="F50" s="221"/>
      <c r="G50" s="83">
        <f>'ORDER SHEET'!O1211</f>
        <v>0</v>
      </c>
      <c r="H50" s="84">
        <v>0</v>
      </c>
      <c r="I50" s="85">
        <f t="shared" si="0"/>
        <v>0</v>
      </c>
    </row>
    <row r="51" spans="1:9" s="15" customFormat="1" ht="31.5" hidden="1" customHeight="1">
      <c r="A51" s="223"/>
      <c r="B51" s="222"/>
      <c r="C51" s="82" t="s">
        <v>2586</v>
      </c>
      <c r="D51" s="221" t="s">
        <v>3277</v>
      </c>
      <c r="E51" s="221"/>
      <c r="F51" s="221"/>
      <c r="G51" s="83">
        <f>'ORDER SHEET'!O1212</f>
        <v>0</v>
      </c>
      <c r="H51" s="84">
        <v>0</v>
      </c>
      <c r="I51" s="85">
        <f>G51*H51</f>
        <v>0</v>
      </c>
    </row>
  </sheetData>
  <autoFilter ref="A5:I6" xr:uid="{00000000-0009-0000-0000-000003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8" orientation="portrait" r:id="rId1"/>
  <rowBreaks count="1" manualBreakCount="1">
    <brk id="18"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V10"/>
  <sheetViews>
    <sheetView view="pageBreakPreview" zoomScaleNormal="100" zoomScaleSheetLayoutView="100" workbookViewId="0">
      <selection activeCell="G6" sqref="A6:G6"/>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9" width="7.875" style="5" customWidth="1"/>
    <col min="10" max="10" width="13.125" style="6" customWidth="1"/>
    <col min="11" max="12" width="10.125" style="7" hidden="1" customWidth="1"/>
    <col min="13" max="14" width="10.125" style="6" customWidth="1"/>
    <col min="15" max="15" width="9.375" style="6" customWidth="1"/>
    <col min="16" max="16" width="13" style="8" customWidth="1"/>
    <col min="17" max="17" width="14" style="8" customWidth="1"/>
    <col min="18" max="18" width="27.125" style="2" customWidth="1"/>
    <col min="19" max="19" width="45.375" style="9" customWidth="1"/>
    <col min="20" max="20" width="6.125" style="2" bestFit="1" customWidth="1"/>
    <col min="21" max="21" width="7.875" style="2" bestFit="1" customWidth="1"/>
    <col min="22" max="22" width="6.125" style="2" bestFit="1" customWidth="1"/>
    <col min="23" max="25" width="3.875" style="2"/>
    <col min="26" max="26" width="5.125" style="2" bestFit="1" customWidth="1"/>
    <col min="27" max="16384" width="3.875" style="2"/>
  </cols>
  <sheetData>
    <row r="1" spans="1:22" ht="21" customHeight="1">
      <c r="A1" s="61" t="s">
        <v>3047</v>
      </c>
      <c r="B1" s="53"/>
      <c r="C1" s="53"/>
      <c r="D1" s="53"/>
      <c r="E1" s="3"/>
      <c r="F1" s="3"/>
      <c r="G1" s="4"/>
      <c r="H1" s="4"/>
    </row>
    <row r="2" spans="1:22" ht="12" customHeight="1">
      <c r="A2" s="1143" t="s">
        <v>0</v>
      </c>
      <c r="B2" s="1143"/>
      <c r="C2" s="1197">
        <v>45240</v>
      </c>
      <c r="D2" s="1198"/>
      <c r="K2" s="6"/>
      <c r="L2" s="6"/>
    </row>
    <row r="3" spans="1:22" ht="69.75" customHeight="1">
      <c r="A3" s="1143" t="s">
        <v>1</v>
      </c>
      <c r="B3" s="1143"/>
      <c r="C3" s="1146" t="s">
        <v>2</v>
      </c>
      <c r="D3" s="1147"/>
      <c r="G3" s="11"/>
      <c r="H3" s="11"/>
      <c r="K3" s="6"/>
      <c r="L3" s="6"/>
    </row>
    <row r="4" spans="1:22" ht="12" customHeight="1">
      <c r="A4" s="1199" t="s">
        <v>2599</v>
      </c>
      <c r="B4" s="1148"/>
      <c r="C4" s="1200">
        <v>45239</v>
      </c>
      <c r="D4" s="1201"/>
      <c r="E4" s="1138"/>
      <c r="F4" s="1138"/>
      <c r="K4" s="6"/>
      <c r="V4" s="12"/>
    </row>
    <row r="5" spans="1:22" s="8" customFormat="1" ht="12.75">
      <c r="A5" s="155" t="s">
        <v>4</v>
      </c>
      <c r="B5" s="80" t="s">
        <v>5</v>
      </c>
      <c r="C5" s="97" t="s">
        <v>6</v>
      </c>
      <c r="D5" s="87" t="s">
        <v>7</v>
      </c>
      <c r="E5" s="87" t="s">
        <v>9</v>
      </c>
      <c r="F5" s="87" t="s">
        <v>10</v>
      </c>
      <c r="G5" s="88" t="s">
        <v>11</v>
      </c>
      <c r="H5" s="211" t="s">
        <v>3046</v>
      </c>
      <c r="I5" s="143" t="s">
        <v>2547</v>
      </c>
      <c r="J5" s="90" t="s">
        <v>14</v>
      </c>
      <c r="K5" s="146" t="s">
        <v>15</v>
      </c>
      <c r="L5" s="146" t="s">
        <v>16</v>
      </c>
      <c r="M5" s="89" t="s">
        <v>17</v>
      </c>
      <c r="N5" s="89" t="s">
        <v>18</v>
      </c>
      <c r="O5" s="89" t="s">
        <v>19</v>
      </c>
      <c r="P5" s="87" t="s">
        <v>20</v>
      </c>
      <c r="Q5" s="87" t="s">
        <v>21</v>
      </c>
      <c r="R5" s="87" t="s">
        <v>22</v>
      </c>
      <c r="S5" s="9"/>
    </row>
    <row r="6" spans="1:22" s="15" customFormat="1" ht="20.100000000000001" customHeight="1">
      <c r="A6" s="1160" t="s">
        <v>2486</v>
      </c>
      <c r="B6" s="1160"/>
      <c r="C6" s="1160"/>
      <c r="D6" s="1160"/>
      <c r="E6" s="1160"/>
      <c r="F6" s="1160"/>
      <c r="G6" s="98" t="e">
        <f>SUM(#REF!)</f>
        <v>#REF!</v>
      </c>
      <c r="H6" s="98" t="e">
        <f>SUM(#REF!)</f>
        <v>#REF!</v>
      </c>
      <c r="I6" s="98"/>
      <c r="J6" s="99" t="e">
        <f>SUM(#REF!)</f>
        <v>#REF!</v>
      </c>
      <c r="K6" s="91"/>
      <c r="L6" s="91"/>
      <c r="M6" s="91"/>
      <c r="N6" s="91"/>
      <c r="O6" s="91"/>
      <c r="P6" s="91"/>
      <c r="Q6" s="86"/>
      <c r="R6" s="82"/>
      <c r="S6" s="13"/>
    </row>
    <row r="7" spans="1:22" s="15" customFormat="1" ht="20.100000000000001" customHeight="1">
      <c r="B7" s="14"/>
      <c r="G7" s="17"/>
      <c r="H7" s="17"/>
      <c r="I7" s="17"/>
      <c r="J7" s="18"/>
      <c r="K7" s="19"/>
      <c r="L7" s="19"/>
      <c r="M7" s="18"/>
      <c r="N7" s="18"/>
      <c r="O7" s="18"/>
      <c r="P7" s="14"/>
      <c r="Q7" s="14"/>
      <c r="S7" s="13"/>
    </row>
    <row r="8" spans="1:22" s="15" customFormat="1" ht="20.100000000000001" customHeight="1">
      <c r="A8" s="20" t="s">
        <v>2600</v>
      </c>
      <c r="B8" s="14"/>
      <c r="G8" s="17"/>
      <c r="H8" s="17"/>
      <c r="I8" s="17"/>
      <c r="J8" s="18"/>
      <c r="K8" s="19"/>
      <c r="L8" s="19"/>
      <c r="M8" s="18"/>
      <c r="N8" s="18"/>
      <c r="O8" s="18"/>
      <c r="P8" s="14"/>
      <c r="Q8" s="14"/>
      <c r="S8" s="13"/>
    </row>
    <row r="9" spans="1:22" s="55" customFormat="1" ht="20.100000000000001" customHeight="1">
      <c r="A9" s="157" t="s">
        <v>4</v>
      </c>
      <c r="B9" s="158" t="s">
        <v>5</v>
      </c>
      <c r="C9" s="147" t="s">
        <v>6</v>
      </c>
      <c r="D9" s="148" t="s">
        <v>7</v>
      </c>
      <c r="E9" s="148" t="s">
        <v>9</v>
      </c>
      <c r="F9" s="148" t="s">
        <v>10</v>
      </c>
      <c r="G9" s="149" t="s">
        <v>11</v>
      </c>
      <c r="H9" s="210"/>
      <c r="I9" s="150" t="s">
        <v>2601</v>
      </c>
      <c r="J9" s="151" t="s">
        <v>2602</v>
      </c>
      <c r="K9" s="159" t="s">
        <v>2603</v>
      </c>
      <c r="L9" s="159" t="s">
        <v>2604</v>
      </c>
      <c r="M9" s="160" t="s">
        <v>2605</v>
      </c>
      <c r="N9" s="160" t="s">
        <v>2606</v>
      </c>
      <c r="O9" s="160" t="s">
        <v>2607</v>
      </c>
      <c r="P9" s="157" t="s">
        <v>20</v>
      </c>
      <c r="Q9" s="157" t="s">
        <v>21</v>
      </c>
      <c r="R9" s="148" t="s">
        <v>2608</v>
      </c>
      <c r="S9" s="54"/>
    </row>
    <row r="10" spans="1:22" s="9" customFormat="1" ht="26.25" customHeight="1">
      <c r="A10" s="1194" t="s">
        <v>2597</v>
      </c>
      <c r="B10" s="1195"/>
      <c r="C10" s="1195"/>
      <c r="D10" s="1195"/>
      <c r="E10" s="1195"/>
      <c r="F10" s="1196"/>
      <c r="G10" s="144" t="e">
        <f>SUM(#REF!)</f>
        <v>#REF!</v>
      </c>
      <c r="H10" s="194"/>
      <c r="I10" s="88"/>
      <c r="J10" s="145" t="e">
        <f>SUM(#REF!)</f>
        <v>#REF!</v>
      </c>
      <c r="K10" s="146"/>
      <c r="L10" s="146"/>
      <c r="M10" s="89"/>
      <c r="N10" s="89"/>
      <c r="O10" s="89"/>
      <c r="P10" s="87"/>
      <c r="Q10" s="87"/>
      <c r="R10" s="95"/>
      <c r="T10" s="2"/>
      <c r="U10" s="2"/>
      <c r="V10" s="2"/>
    </row>
  </sheetData>
  <autoFilter ref="A5:R6" xr:uid="{00000000-0009-0000-0000-000004000000}"/>
  <mergeCells count="9">
    <mergeCell ref="E4:F4"/>
    <mergeCell ref="A6:F6"/>
    <mergeCell ref="A10:F10"/>
    <mergeCell ref="A2:B2"/>
    <mergeCell ref="C2:D2"/>
    <mergeCell ref="A3:B3"/>
    <mergeCell ref="C3:D3"/>
    <mergeCell ref="A4:B4"/>
    <mergeCell ref="C4:D4"/>
  </mergeCells>
  <phoneticPr fontId="11"/>
  <pageMargins left="0.7" right="0.7" top="0.75" bottom="0.75" header="0.3" footer="0.3"/>
  <pageSetup paperSize="9" scale="75"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D5D2-016E-46A1-A915-938794C2FBFE}">
  <dimension ref="A1:R13"/>
  <sheetViews>
    <sheetView view="pageBreakPreview" zoomScale="75" zoomScaleNormal="100" zoomScaleSheetLayoutView="75" workbookViewId="0">
      <selection activeCell="G13" sqref="G13"/>
    </sheetView>
  </sheetViews>
  <sheetFormatPr defaultColWidth="3.875" defaultRowHeight="11.25"/>
  <cols>
    <col min="1" max="1" width="4.375" style="2" customWidth="1"/>
    <col min="2" max="2" width="18.125" style="8" customWidth="1"/>
    <col min="3" max="3" width="16.375" style="2" customWidth="1"/>
    <col min="4" max="4" width="82.375" style="2" customWidth="1"/>
    <col min="5" max="6" width="8.375" style="2" hidden="1" customWidth="1"/>
    <col min="7" max="8" width="7.875" style="5" customWidth="1"/>
    <col min="9" max="10" width="13.125" style="6" customWidth="1"/>
    <col min="11" max="12" width="10.125" style="7" customWidth="1"/>
    <col min="13" max="14" width="10.125" style="6" customWidth="1"/>
    <col min="15" max="15" width="9.375" style="6" customWidth="1"/>
    <col min="16" max="16" width="13" style="8" customWidth="1"/>
    <col min="17" max="17" width="14" style="8" customWidth="1"/>
    <col min="18" max="18" width="27.125" style="2" customWidth="1"/>
    <col min="19" max="16384" width="3.875" style="2"/>
  </cols>
  <sheetData>
    <row r="1" spans="1:18" ht="21" customHeight="1">
      <c r="A1" s="1152" t="s">
        <v>6881</v>
      </c>
      <c r="B1" s="1142"/>
      <c r="C1" s="1142"/>
      <c r="D1" s="1142"/>
      <c r="E1" s="3"/>
      <c r="F1" s="3"/>
      <c r="G1" s="4"/>
    </row>
    <row r="2" spans="1:18" ht="12" customHeight="1">
      <c r="A2" s="1143" t="s">
        <v>0</v>
      </c>
      <c r="B2" s="1143"/>
      <c r="C2" s="1157">
        <v>45905</v>
      </c>
      <c r="D2" s="1158"/>
      <c r="K2" s="6"/>
      <c r="L2" s="6"/>
    </row>
    <row r="3" spans="1:18" ht="62.25" customHeight="1">
      <c r="A3" s="1143" t="s">
        <v>1</v>
      </c>
      <c r="B3" s="1143"/>
      <c r="C3" s="1147" t="s">
        <v>2</v>
      </c>
      <c r="D3" s="1147"/>
      <c r="G3" s="11"/>
      <c r="K3" s="6"/>
      <c r="L3" s="6"/>
    </row>
    <row r="4" spans="1:18" ht="12" customHeight="1">
      <c r="A4" s="1143" t="s">
        <v>2546</v>
      </c>
      <c r="B4" s="1143"/>
      <c r="C4" s="1159" t="s">
        <v>6882</v>
      </c>
      <c r="D4" s="1158"/>
      <c r="E4" s="1155"/>
      <c r="F4" s="1155"/>
      <c r="K4" s="6"/>
    </row>
    <row r="5" spans="1:18" s="8" customFormat="1">
      <c r="A5" s="1117" t="s">
        <v>4</v>
      </c>
      <c r="B5" s="1117" t="s">
        <v>5</v>
      </c>
      <c r="C5" s="1124" t="s">
        <v>6</v>
      </c>
      <c r="D5" s="1117" t="s">
        <v>7</v>
      </c>
      <c r="E5" s="1117" t="s">
        <v>9</v>
      </c>
      <c r="F5" s="1117" t="s">
        <v>10</v>
      </c>
      <c r="G5" s="1122" t="s">
        <v>11</v>
      </c>
      <c r="H5" s="1119" t="s">
        <v>2547</v>
      </c>
      <c r="I5" s="1120" t="s">
        <v>14</v>
      </c>
      <c r="J5" s="1099"/>
      <c r="K5" s="1113" t="s">
        <v>15</v>
      </c>
      <c r="L5" s="1113" t="s">
        <v>16</v>
      </c>
      <c r="M5" s="1114" t="s">
        <v>17</v>
      </c>
      <c r="N5" s="1114" t="s">
        <v>18</v>
      </c>
      <c r="O5" s="1114" t="s">
        <v>19</v>
      </c>
      <c r="P5" s="1112" t="s">
        <v>20</v>
      </c>
      <c r="Q5" s="1112" t="s">
        <v>21</v>
      </c>
      <c r="R5" s="1112" t="s">
        <v>22</v>
      </c>
    </row>
    <row r="6" spans="1:18" s="15" customFormat="1" ht="20.100000000000001" customHeight="1">
      <c r="A6" s="1156" t="s">
        <v>2486</v>
      </c>
      <c r="B6" s="1156"/>
      <c r="C6" s="1156"/>
      <c r="D6" s="1156"/>
      <c r="E6" s="1156"/>
      <c r="F6" s="1156"/>
      <c r="G6" s="1125" t="e">
        <f>SUM(#REF!)</f>
        <v>#REF!</v>
      </c>
      <c r="H6" s="1125"/>
      <c r="I6" s="1126" t="e">
        <f>SUM(#REF!)</f>
        <v>#REF!</v>
      </c>
      <c r="J6" s="1126"/>
      <c r="K6" s="1123"/>
      <c r="L6" s="1123"/>
      <c r="M6" s="1123"/>
      <c r="N6" s="1123"/>
      <c r="O6" s="1123"/>
      <c r="P6" s="1123"/>
      <c r="Q6" s="1121"/>
      <c r="R6" s="1116"/>
    </row>
    <row r="7" spans="1:18" s="15" customFormat="1" ht="20.100000000000001" customHeight="1">
      <c r="B7" s="14"/>
      <c r="G7" s="17"/>
      <c r="H7" s="17"/>
      <c r="I7" s="18"/>
      <c r="J7" s="18"/>
      <c r="K7" s="19"/>
      <c r="L7" s="19"/>
      <c r="M7" s="18"/>
      <c r="N7" s="18"/>
      <c r="O7" s="18"/>
      <c r="P7" s="14"/>
      <c r="Q7" s="14"/>
    </row>
    <row r="8" spans="1:18" ht="28.5" customHeight="1">
      <c r="A8" s="36" t="s">
        <v>2600</v>
      </c>
    </row>
    <row r="9" spans="1:18">
      <c r="A9" s="1117" t="s">
        <v>4</v>
      </c>
      <c r="B9" s="1117" t="s">
        <v>5</v>
      </c>
      <c r="C9" s="1124" t="s">
        <v>6</v>
      </c>
      <c r="D9" s="1117" t="s">
        <v>7</v>
      </c>
      <c r="E9" s="1117" t="s">
        <v>9</v>
      </c>
      <c r="F9" s="1117" t="s">
        <v>10</v>
      </c>
      <c r="G9" s="1122" t="s">
        <v>11</v>
      </c>
      <c r="H9" s="1119" t="s">
        <v>2547</v>
      </c>
      <c r="I9" s="1120" t="s">
        <v>14</v>
      </c>
      <c r="J9" s="1100"/>
    </row>
    <row r="10" spans="1:18" s="15" customFormat="1" ht="20.100000000000001" customHeight="1">
      <c r="A10" s="1156" t="s">
        <v>3025</v>
      </c>
      <c r="B10" s="1156"/>
      <c r="C10" s="1156"/>
      <c r="D10" s="1156"/>
      <c r="E10" s="1156"/>
      <c r="F10" s="1156"/>
      <c r="G10" s="1125" t="e">
        <f>SUM(#REF!)</f>
        <v>#REF!</v>
      </c>
      <c r="H10" s="1125"/>
      <c r="I10" s="1126" t="e">
        <f>SUM(#REF!)</f>
        <v>#REF!</v>
      </c>
      <c r="J10" s="1126"/>
      <c r="K10" s="1123"/>
      <c r="L10" s="1123"/>
      <c r="M10" s="1123"/>
      <c r="N10" s="1123"/>
      <c r="O10" s="1123"/>
      <c r="P10" s="1123"/>
      <c r="Q10" s="1121"/>
      <c r="R10" s="1116"/>
    </row>
    <row r="12" spans="1:18" ht="26.1" customHeight="1">
      <c r="G12" s="1118" t="s">
        <v>2598</v>
      </c>
    </row>
    <row r="13" spans="1:18" ht="26.1" customHeight="1">
      <c r="G13" s="1122" t="e">
        <f>G6+G10</f>
        <v>#REF!</v>
      </c>
    </row>
  </sheetData>
  <autoFilter ref="A5:R6" xr:uid="{00000000-0009-0000-0000-00002C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4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19"/>
  <sheetViews>
    <sheetView topLeftCell="A3" workbookViewId="0">
      <selection activeCell="E28" sqref="E28"/>
    </sheetView>
  </sheetViews>
  <sheetFormatPr defaultColWidth="9" defaultRowHeight="18.75"/>
  <cols>
    <col min="1" max="1" width="10.125" style="29" customWidth="1"/>
    <col min="2" max="3" width="9" style="29"/>
    <col min="4" max="4" width="15.875" style="29" customWidth="1"/>
    <col min="5" max="5" width="9" style="29"/>
    <col min="6" max="6" width="7.125" style="29" customWidth="1"/>
    <col min="7" max="8" width="9" style="29"/>
    <col min="9" max="9" width="18.875" style="29" customWidth="1"/>
    <col min="10" max="10" width="4.125" style="29" customWidth="1"/>
    <col min="11" max="16384" width="9" style="29"/>
  </cols>
  <sheetData>
    <row r="2" spans="1:11" ht="22.5">
      <c r="A2" s="1202" t="s">
        <v>2609</v>
      </c>
      <c r="B2" s="1202"/>
      <c r="C2" s="1202"/>
      <c r="D2" s="1202"/>
      <c r="E2" s="1202"/>
      <c r="F2" s="1202"/>
      <c r="G2" s="1202"/>
      <c r="H2" s="1202"/>
      <c r="I2" s="1202"/>
    </row>
    <row r="3" spans="1:11" ht="19.5" customHeight="1">
      <c r="A3" s="37"/>
      <c r="B3" s="37"/>
      <c r="C3" s="37"/>
      <c r="D3" s="37"/>
      <c r="E3" s="37"/>
      <c r="F3" s="37"/>
      <c r="G3" s="37"/>
      <c r="H3" s="37"/>
      <c r="I3" s="37"/>
    </row>
    <row r="4" spans="1:11">
      <c r="A4" s="1219" t="s">
        <v>2610</v>
      </c>
      <c r="B4" s="1219"/>
      <c r="C4" s="1219"/>
      <c r="D4" s="1219"/>
      <c r="E4" s="1219"/>
      <c r="F4" s="1220"/>
      <c r="G4" s="1217" t="s">
        <v>2611</v>
      </c>
      <c r="H4" s="1217"/>
      <c r="I4" s="152">
        <v>45782</v>
      </c>
      <c r="J4" s="30" t="s">
        <v>2612</v>
      </c>
      <c r="K4" s="30"/>
    </row>
    <row r="5" spans="1:11">
      <c r="A5" s="1221"/>
      <c r="B5" s="1221"/>
      <c r="C5" s="1221"/>
      <c r="D5" s="1221"/>
      <c r="E5" s="1221"/>
      <c r="F5" s="1222"/>
      <c r="G5" s="1218" t="s">
        <v>2613</v>
      </c>
      <c r="H5" s="1218"/>
      <c r="I5" s="161">
        <v>45793</v>
      </c>
      <c r="J5" s="30" t="s">
        <v>2612</v>
      </c>
    </row>
    <row r="6" spans="1:11">
      <c r="A6" s="1205" t="s">
        <v>2614</v>
      </c>
      <c r="B6" s="1205"/>
      <c r="C6" s="1203" t="s">
        <v>3017</v>
      </c>
      <c r="D6" s="1204"/>
      <c r="E6" s="1204"/>
      <c r="F6" s="1204"/>
      <c r="G6" s="1204"/>
      <c r="H6" s="1204"/>
      <c r="I6" s="1204"/>
      <c r="J6" s="1214" t="s">
        <v>2615</v>
      </c>
    </row>
    <row r="7" spans="1:11">
      <c r="A7" s="1205"/>
      <c r="B7" s="1205"/>
      <c r="C7" s="1204"/>
      <c r="D7" s="1204"/>
      <c r="E7" s="1204"/>
      <c r="F7" s="1204"/>
      <c r="G7" s="1204"/>
      <c r="H7" s="1204"/>
      <c r="I7" s="1204"/>
      <c r="J7" s="1214"/>
    </row>
    <row r="8" spans="1:11">
      <c r="A8" s="1205"/>
      <c r="B8" s="1205"/>
      <c r="C8" s="1204"/>
      <c r="D8" s="1204"/>
      <c r="E8" s="1204"/>
      <c r="F8" s="1204"/>
      <c r="G8" s="1204"/>
      <c r="H8" s="1204"/>
      <c r="I8" s="1204"/>
      <c r="J8" s="1214"/>
    </row>
    <row r="9" spans="1:11">
      <c r="A9" s="1205"/>
      <c r="B9" s="1205"/>
      <c r="C9" s="1204"/>
      <c r="D9" s="1204"/>
      <c r="E9" s="1204"/>
      <c r="F9" s="1204"/>
      <c r="G9" s="1204"/>
      <c r="H9" s="1204"/>
      <c r="I9" s="1204"/>
      <c r="J9" s="1214"/>
    </row>
    <row r="10" spans="1:11">
      <c r="A10" s="1205"/>
      <c r="B10" s="1205"/>
      <c r="C10" s="1204"/>
      <c r="D10" s="1204"/>
      <c r="E10" s="1204"/>
      <c r="F10" s="1204"/>
      <c r="G10" s="1204"/>
      <c r="H10" s="1204"/>
      <c r="I10" s="1204"/>
      <c r="J10" s="1214"/>
    </row>
    <row r="11" spans="1:11" hidden="1">
      <c r="A11" s="1205"/>
      <c r="B11" s="1205"/>
      <c r="C11" s="1204"/>
      <c r="D11" s="1204"/>
      <c r="E11" s="1204"/>
      <c r="F11" s="1204"/>
      <c r="G11" s="1204"/>
      <c r="H11" s="1204"/>
      <c r="I11" s="1204"/>
      <c r="J11" s="1214"/>
    </row>
    <row r="12" spans="1:11" ht="18.75" customHeight="1">
      <c r="A12" s="1208" t="s">
        <v>2616</v>
      </c>
      <c r="B12" s="1206" t="s">
        <v>2617</v>
      </c>
      <c r="C12" s="1206"/>
      <c r="D12" s="1206"/>
      <c r="E12" s="1206"/>
      <c r="F12" s="162" t="s">
        <v>2621</v>
      </c>
      <c r="G12" s="1210" t="s">
        <v>2618</v>
      </c>
      <c r="H12" s="1210"/>
      <c r="I12" s="1211"/>
      <c r="J12" s="30" t="s">
        <v>2612</v>
      </c>
    </row>
    <row r="13" spans="1:11">
      <c r="A13" s="1208"/>
      <c r="B13" s="1206"/>
      <c r="C13" s="1206"/>
      <c r="D13" s="1206"/>
      <c r="E13" s="1206"/>
      <c r="F13" s="162" t="s">
        <v>2621</v>
      </c>
      <c r="G13" s="1210" t="s">
        <v>2619</v>
      </c>
      <c r="H13" s="1210"/>
      <c r="I13" s="1211"/>
      <c r="J13" s="30" t="s">
        <v>2612</v>
      </c>
    </row>
    <row r="14" spans="1:11">
      <c r="A14" s="1208"/>
      <c r="B14" s="1206"/>
      <c r="C14" s="1206"/>
      <c r="D14" s="1206"/>
      <c r="E14" s="1206"/>
      <c r="F14" s="162" t="s">
        <v>2621</v>
      </c>
      <c r="G14" s="1210" t="s">
        <v>2620</v>
      </c>
      <c r="H14" s="1210"/>
      <c r="I14" s="1211"/>
      <c r="J14" s="30" t="s">
        <v>2612</v>
      </c>
    </row>
    <row r="15" spans="1:11">
      <c r="A15" s="1209"/>
      <c r="B15" s="1207"/>
      <c r="C15" s="1207"/>
      <c r="D15" s="1207"/>
      <c r="E15" s="1207"/>
      <c r="F15" s="162" t="s">
        <v>2621</v>
      </c>
      <c r="G15" s="1212" t="s">
        <v>2622</v>
      </c>
      <c r="H15" s="1212"/>
      <c r="I15" s="1213"/>
      <c r="J15" s="30" t="s">
        <v>2612</v>
      </c>
    </row>
    <row r="16" spans="1:11">
      <c r="A16" s="1205" t="s">
        <v>2623</v>
      </c>
      <c r="B16" s="1215"/>
      <c r="C16" s="1215"/>
      <c r="D16" s="1215"/>
      <c r="E16" s="1215"/>
      <c r="F16" s="1215"/>
      <c r="G16" s="1215"/>
      <c r="H16" s="1215"/>
      <c r="I16" s="1216"/>
      <c r="J16" s="31"/>
    </row>
    <row r="17" spans="1:9">
      <c r="A17" s="1205"/>
      <c r="B17" s="1215"/>
      <c r="C17" s="1215"/>
      <c r="D17" s="1215"/>
      <c r="E17" s="1215"/>
      <c r="F17" s="1215"/>
      <c r="G17" s="1215"/>
      <c r="H17" s="1215"/>
      <c r="I17" s="1215"/>
    </row>
    <row r="18" spans="1:9">
      <c r="A18" s="1205"/>
      <c r="B18" s="1215"/>
      <c r="C18" s="1215"/>
      <c r="D18" s="1215"/>
      <c r="E18" s="1215"/>
      <c r="F18" s="1215"/>
      <c r="G18" s="1215"/>
      <c r="H18" s="1215"/>
      <c r="I18" s="1215"/>
    </row>
    <row r="19" spans="1:9">
      <c r="A19" s="1205"/>
      <c r="B19" s="1215"/>
      <c r="C19" s="1215"/>
      <c r="D19" s="1215"/>
      <c r="E19" s="1215"/>
      <c r="F19" s="1215"/>
      <c r="G19" s="1215"/>
      <c r="H19" s="1215"/>
      <c r="I19" s="1215"/>
    </row>
  </sheetData>
  <mergeCells count="15">
    <mergeCell ref="J6:J11"/>
    <mergeCell ref="A16:A19"/>
    <mergeCell ref="B16:I19"/>
    <mergeCell ref="G4:H4"/>
    <mergeCell ref="G5:H5"/>
    <mergeCell ref="A4:F5"/>
    <mergeCell ref="A2:I2"/>
    <mergeCell ref="C6:I11"/>
    <mergeCell ref="A6:B11"/>
    <mergeCell ref="B12:E15"/>
    <mergeCell ref="A12:A15"/>
    <mergeCell ref="G12:I12"/>
    <mergeCell ref="G13:I13"/>
    <mergeCell ref="G14:I14"/>
    <mergeCell ref="G15:I15"/>
  </mergeCells>
  <phoneticPr fontId="1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7"/>
  <sheetViews>
    <sheetView view="pageBreakPreview" zoomScale="73" zoomScaleNormal="100" zoomScaleSheetLayoutView="73" workbookViewId="0">
      <pane ySplit="2" topLeftCell="A3" activePane="bottomLeft" state="frozen"/>
      <selection activeCell="I23" sqref="I23"/>
      <selection pane="bottomLeft" activeCell="G2" sqref="G2"/>
    </sheetView>
  </sheetViews>
  <sheetFormatPr defaultColWidth="8.875" defaultRowHeight="18.75"/>
  <cols>
    <col min="1" max="1" width="10.875" style="41" customWidth="1"/>
    <col min="2" max="2" width="43.125" style="40" customWidth="1"/>
    <col min="3" max="3" width="8" style="38" customWidth="1"/>
    <col min="4" max="5" width="13.125" style="38" customWidth="1"/>
    <col min="6" max="6" width="12" style="39" customWidth="1"/>
    <col min="7" max="7" width="10.875" style="33" customWidth="1"/>
    <col min="8" max="9" width="16.375" style="33" customWidth="1"/>
    <col min="10" max="10" width="17.125" style="38" customWidth="1"/>
    <col min="11" max="11" width="19.375" style="38" customWidth="1"/>
    <col min="12" max="12" width="23.125" style="38" customWidth="1"/>
    <col min="13" max="13" width="15.875" style="38" customWidth="1"/>
    <col min="14" max="248" width="9.125" style="38"/>
    <col min="249" max="249" width="24.125" style="38" customWidth="1"/>
    <col min="250" max="253" width="0" style="38" hidden="1" customWidth="1"/>
    <col min="254" max="255" width="9.125" style="38"/>
    <col min="256" max="256" width="9.875" style="38" customWidth="1"/>
    <col min="257" max="504" width="9.125" style="38"/>
    <col min="505" max="505" width="24.125" style="38" customWidth="1"/>
    <col min="506" max="509" width="0" style="38" hidden="1" customWidth="1"/>
    <col min="510" max="511" width="9.125" style="38"/>
    <col min="512" max="512" width="9.875" style="38" customWidth="1"/>
    <col min="513" max="760" width="9.125" style="38"/>
    <col min="761" max="761" width="24.125" style="38" customWidth="1"/>
    <col min="762" max="765" width="0" style="38" hidden="1" customWidth="1"/>
    <col min="766" max="767" width="9.125" style="38"/>
    <col min="768" max="768" width="9.875" style="38" customWidth="1"/>
    <col min="769" max="1016" width="9.125" style="38"/>
    <col min="1017" max="1017" width="24.125" style="38" customWidth="1"/>
    <col min="1018" max="1021" width="0" style="38" hidden="1" customWidth="1"/>
    <col min="1022" max="1023" width="9.125" style="38"/>
    <col min="1024" max="1024" width="9.875" style="38" customWidth="1"/>
    <col min="1025" max="1272" width="9.125" style="38"/>
    <col min="1273" max="1273" width="24.125" style="38" customWidth="1"/>
    <col min="1274" max="1277" width="0" style="38" hidden="1" customWidth="1"/>
    <col min="1278" max="1279" width="9.125" style="38"/>
    <col min="1280" max="1280" width="9.875" style="38" customWidth="1"/>
    <col min="1281" max="1528" width="9.125" style="38"/>
    <col min="1529" max="1529" width="24.125" style="38" customWidth="1"/>
    <col min="1530" max="1533" width="0" style="38" hidden="1" customWidth="1"/>
    <col min="1534" max="1535" width="9.125" style="38"/>
    <col min="1536" max="1536" width="9.875" style="38" customWidth="1"/>
    <col min="1537" max="1784" width="9.125" style="38"/>
    <col min="1785" max="1785" width="24.125" style="38" customWidth="1"/>
    <col min="1786" max="1789" width="0" style="38" hidden="1" customWidth="1"/>
    <col min="1790" max="1791" width="9.125" style="38"/>
    <col min="1792" max="1792" width="9.875" style="38" customWidth="1"/>
    <col min="1793" max="2040" width="9.125" style="38"/>
    <col min="2041" max="2041" width="24.125" style="38" customWidth="1"/>
    <col min="2042" max="2045" width="0" style="38" hidden="1" customWidth="1"/>
    <col min="2046" max="2047" width="9.125" style="38"/>
    <col min="2048" max="2048" width="9.875" style="38" customWidth="1"/>
    <col min="2049" max="2296" width="9.125" style="38"/>
    <col min="2297" max="2297" width="24.125" style="38" customWidth="1"/>
    <col min="2298" max="2301" width="0" style="38" hidden="1" customWidth="1"/>
    <col min="2302" max="2303" width="9.125" style="38"/>
    <col min="2304" max="2304" width="9.875" style="38" customWidth="1"/>
    <col min="2305" max="2552" width="9.125" style="38"/>
    <col min="2553" max="2553" width="24.125" style="38" customWidth="1"/>
    <col min="2554" max="2557" width="0" style="38" hidden="1" customWidth="1"/>
    <col min="2558" max="2559" width="9.125" style="38"/>
    <col min="2560" max="2560" width="9.875" style="38" customWidth="1"/>
    <col min="2561" max="2808" width="9.125" style="38"/>
    <col min="2809" max="2809" width="24.125" style="38" customWidth="1"/>
    <col min="2810" max="2813" width="0" style="38" hidden="1" customWidth="1"/>
    <col min="2814" max="2815" width="9.125" style="38"/>
    <col min="2816" max="2816" width="9.875" style="38" customWidth="1"/>
    <col min="2817" max="3064" width="9.125" style="38"/>
    <col min="3065" max="3065" width="24.125" style="38" customWidth="1"/>
    <col min="3066" max="3069" width="0" style="38" hidden="1" customWidth="1"/>
    <col min="3070" max="3071" width="9.125" style="38"/>
    <col min="3072" max="3072" width="9.875" style="38" customWidth="1"/>
    <col min="3073" max="3320" width="9.125" style="38"/>
    <col min="3321" max="3321" width="24.125" style="38" customWidth="1"/>
    <col min="3322" max="3325" width="0" style="38" hidden="1" customWidth="1"/>
    <col min="3326" max="3327" width="9.125" style="38"/>
    <col min="3328" max="3328" width="9.875" style="38" customWidth="1"/>
    <col min="3329" max="3576" width="9.125" style="38"/>
    <col min="3577" max="3577" width="24.125" style="38" customWidth="1"/>
    <col min="3578" max="3581" width="0" style="38" hidden="1" customWidth="1"/>
    <col min="3582" max="3583" width="9.125" style="38"/>
    <col min="3584" max="3584" width="9.875" style="38" customWidth="1"/>
    <col min="3585" max="3832" width="9.125" style="38"/>
    <col min="3833" max="3833" width="24.125" style="38" customWidth="1"/>
    <col min="3834" max="3837" width="0" style="38" hidden="1" customWidth="1"/>
    <col min="3838" max="3839" width="9.125" style="38"/>
    <col min="3840" max="3840" width="9.875" style="38" customWidth="1"/>
    <col min="3841" max="4088" width="9.125" style="38"/>
    <col min="4089" max="4089" width="24.125" style="38" customWidth="1"/>
    <col min="4090" max="4093" width="0" style="38" hidden="1" customWidth="1"/>
    <col min="4094" max="4095" width="9.125" style="38"/>
    <col min="4096" max="4096" width="9.875" style="38" customWidth="1"/>
    <col min="4097" max="4344" width="9.125" style="38"/>
    <col min="4345" max="4345" width="24.125" style="38" customWidth="1"/>
    <col min="4346" max="4349" width="0" style="38" hidden="1" customWidth="1"/>
    <col min="4350" max="4351" width="9.125" style="38"/>
    <col min="4352" max="4352" width="9.875" style="38" customWidth="1"/>
    <col min="4353" max="4600" width="9.125" style="38"/>
    <col min="4601" max="4601" width="24.125" style="38" customWidth="1"/>
    <col min="4602" max="4605" width="0" style="38" hidden="1" customWidth="1"/>
    <col min="4606" max="4607" width="9.125" style="38"/>
    <col min="4608" max="4608" width="9.875" style="38" customWidth="1"/>
    <col min="4609" max="4856" width="9.125" style="38"/>
    <col min="4857" max="4857" width="24.125" style="38" customWidth="1"/>
    <col min="4858" max="4861" width="0" style="38" hidden="1" customWidth="1"/>
    <col min="4862" max="4863" width="9.125" style="38"/>
    <col min="4864" max="4864" width="9.875" style="38" customWidth="1"/>
    <col min="4865" max="5112" width="9.125" style="38"/>
    <col min="5113" max="5113" width="24.125" style="38" customWidth="1"/>
    <col min="5114" max="5117" width="0" style="38" hidden="1" customWidth="1"/>
    <col min="5118" max="5119" width="9.125" style="38"/>
    <col min="5120" max="5120" width="9.875" style="38" customWidth="1"/>
    <col min="5121" max="5368" width="9.125" style="38"/>
    <col min="5369" max="5369" width="24.125" style="38" customWidth="1"/>
    <col min="5370" max="5373" width="0" style="38" hidden="1" customWidth="1"/>
    <col min="5374" max="5375" width="9.125" style="38"/>
    <col min="5376" max="5376" width="9.875" style="38" customWidth="1"/>
    <col min="5377" max="5624" width="9.125" style="38"/>
    <col min="5625" max="5625" width="24.125" style="38" customWidth="1"/>
    <col min="5626" max="5629" width="0" style="38" hidden="1" customWidth="1"/>
    <col min="5630" max="5631" width="9.125" style="38"/>
    <col min="5632" max="5632" width="9.875" style="38" customWidth="1"/>
    <col min="5633" max="5880" width="9.125" style="38"/>
    <col min="5881" max="5881" width="24.125" style="38" customWidth="1"/>
    <col min="5882" max="5885" width="0" style="38" hidden="1" customWidth="1"/>
    <col min="5886" max="5887" width="9.125" style="38"/>
    <col min="5888" max="5888" width="9.875" style="38" customWidth="1"/>
    <col min="5889" max="6136" width="9.125" style="38"/>
    <col min="6137" max="6137" width="24.125" style="38" customWidth="1"/>
    <col min="6138" max="6141" width="0" style="38" hidden="1" customWidth="1"/>
    <col min="6142" max="6143" width="9.125" style="38"/>
    <col min="6144" max="6144" width="9.875" style="38" customWidth="1"/>
    <col min="6145" max="6392" width="9.125" style="38"/>
    <col min="6393" max="6393" width="24.125" style="38" customWidth="1"/>
    <col min="6394" max="6397" width="0" style="38" hidden="1" customWidth="1"/>
    <col min="6398" max="6399" width="9.125" style="38"/>
    <col min="6400" max="6400" width="9.875" style="38" customWidth="1"/>
    <col min="6401" max="6648" width="9.125" style="38"/>
    <col min="6649" max="6649" width="24.125" style="38" customWidth="1"/>
    <col min="6650" max="6653" width="0" style="38" hidden="1" customWidth="1"/>
    <col min="6654" max="6655" width="9.125" style="38"/>
    <col min="6656" max="6656" width="9.875" style="38" customWidth="1"/>
    <col min="6657" max="6904" width="9.125" style="38"/>
    <col min="6905" max="6905" width="24.125" style="38" customWidth="1"/>
    <col min="6906" max="6909" width="0" style="38" hidden="1" customWidth="1"/>
    <col min="6910" max="6911" width="9.125" style="38"/>
    <col min="6912" max="6912" width="9.875" style="38" customWidth="1"/>
    <col min="6913" max="7160" width="9.125" style="38"/>
    <col min="7161" max="7161" width="24.125" style="38" customWidth="1"/>
    <col min="7162" max="7165" width="0" style="38" hidden="1" customWidth="1"/>
    <col min="7166" max="7167" width="9.125" style="38"/>
    <col min="7168" max="7168" width="9.875" style="38" customWidth="1"/>
    <col min="7169" max="7416" width="9.125" style="38"/>
    <col min="7417" max="7417" width="24.125" style="38" customWidth="1"/>
    <col min="7418" max="7421" width="0" style="38" hidden="1" customWidth="1"/>
    <col min="7422" max="7423" width="9.125" style="38"/>
    <col min="7424" max="7424" width="9.875" style="38" customWidth="1"/>
    <col min="7425" max="7672" width="9.125" style="38"/>
    <col min="7673" max="7673" width="24.125" style="38" customWidth="1"/>
    <col min="7674" max="7677" width="0" style="38" hidden="1" customWidth="1"/>
    <col min="7678" max="7679" width="9.125" style="38"/>
    <col min="7680" max="7680" width="9.875" style="38" customWidth="1"/>
    <col min="7681" max="7928" width="9.125" style="38"/>
    <col min="7929" max="7929" width="24.125" style="38" customWidth="1"/>
    <col min="7930" max="7933" width="0" style="38" hidden="1" customWidth="1"/>
    <col min="7934" max="7935" width="9.125" style="38"/>
    <col min="7936" max="7936" width="9.875" style="38" customWidth="1"/>
    <col min="7937" max="8184" width="9.125" style="38"/>
    <col min="8185" max="8185" width="24.125" style="38" customWidth="1"/>
    <col min="8186" max="8189" width="0" style="38" hidden="1" customWidth="1"/>
    <col min="8190" max="8191" width="9.125" style="38"/>
    <col min="8192" max="8192" width="9.875" style="38" customWidth="1"/>
    <col min="8193" max="8440" width="9.125" style="38"/>
    <col min="8441" max="8441" width="24.125" style="38" customWidth="1"/>
    <col min="8442" max="8445" width="0" style="38" hidden="1" customWidth="1"/>
    <col min="8446" max="8447" width="9.125" style="38"/>
    <col min="8448" max="8448" width="9.875" style="38" customWidth="1"/>
    <col min="8449" max="8696" width="9.125" style="38"/>
    <col min="8697" max="8697" width="24.125" style="38" customWidth="1"/>
    <col min="8698" max="8701" width="0" style="38" hidden="1" customWidth="1"/>
    <col min="8702" max="8703" width="9.125" style="38"/>
    <col min="8704" max="8704" width="9.875" style="38" customWidth="1"/>
    <col min="8705" max="8952" width="9.125" style="38"/>
    <col min="8953" max="8953" width="24.125" style="38" customWidth="1"/>
    <col min="8954" max="8957" width="0" style="38" hidden="1" customWidth="1"/>
    <col min="8958" max="8959" width="9.125" style="38"/>
    <col min="8960" max="8960" width="9.875" style="38" customWidth="1"/>
    <col min="8961" max="9208" width="9.125" style="38"/>
    <col min="9209" max="9209" width="24.125" style="38" customWidth="1"/>
    <col min="9210" max="9213" width="0" style="38" hidden="1" customWidth="1"/>
    <col min="9214" max="9215" width="9.125" style="38"/>
    <col min="9216" max="9216" width="9.875" style="38" customWidth="1"/>
    <col min="9217" max="9464" width="9.125" style="38"/>
    <col min="9465" max="9465" width="24.125" style="38" customWidth="1"/>
    <col min="9466" max="9469" width="0" style="38" hidden="1" customWidth="1"/>
    <col min="9470" max="9471" width="9.125" style="38"/>
    <col min="9472" max="9472" width="9.875" style="38" customWidth="1"/>
    <col min="9473" max="9720" width="9.125" style="38"/>
    <col min="9721" max="9721" width="24.125" style="38" customWidth="1"/>
    <col min="9722" max="9725" width="0" style="38" hidden="1" customWidth="1"/>
    <col min="9726" max="9727" width="9.125" style="38"/>
    <col min="9728" max="9728" width="9.875" style="38" customWidth="1"/>
    <col min="9729" max="9976" width="9.125" style="38"/>
    <col min="9977" max="9977" width="24.125" style="38" customWidth="1"/>
    <col min="9978" max="9981" width="0" style="38" hidden="1" customWidth="1"/>
    <col min="9982" max="9983" width="9.125" style="38"/>
    <col min="9984" max="9984" width="9.875" style="38" customWidth="1"/>
    <col min="9985" max="10232" width="9.125" style="38"/>
    <col min="10233" max="10233" width="24.125" style="38" customWidth="1"/>
    <col min="10234" max="10237" width="0" style="38" hidden="1" customWidth="1"/>
    <col min="10238" max="10239" width="9.125" style="38"/>
    <col min="10240" max="10240" width="9.875" style="38" customWidth="1"/>
    <col min="10241" max="10488" width="9.125" style="38"/>
    <col min="10489" max="10489" width="24.125" style="38" customWidth="1"/>
    <col min="10490" max="10493" width="0" style="38" hidden="1" customWidth="1"/>
    <col min="10494" max="10495" width="9.125" style="38"/>
    <col min="10496" max="10496" width="9.875" style="38" customWidth="1"/>
    <col min="10497" max="10744" width="9.125" style="38"/>
    <col min="10745" max="10745" width="24.125" style="38" customWidth="1"/>
    <col min="10746" max="10749" width="0" style="38" hidden="1" customWidth="1"/>
    <col min="10750" max="10751" width="9.125" style="38"/>
    <col min="10752" max="10752" width="9.875" style="38" customWidth="1"/>
    <col min="10753" max="11000" width="9.125" style="38"/>
    <col min="11001" max="11001" width="24.125" style="38" customWidth="1"/>
    <col min="11002" max="11005" width="0" style="38" hidden="1" customWidth="1"/>
    <col min="11006" max="11007" width="9.125" style="38"/>
    <col min="11008" max="11008" width="9.875" style="38" customWidth="1"/>
    <col min="11009" max="11256" width="9.125" style="38"/>
    <col min="11257" max="11257" width="24.125" style="38" customWidth="1"/>
    <col min="11258" max="11261" width="0" style="38" hidden="1" customWidth="1"/>
    <col min="11262" max="11263" width="9.125" style="38"/>
    <col min="11264" max="11264" width="9.875" style="38" customWidth="1"/>
    <col min="11265" max="11512" width="9.125" style="38"/>
    <col min="11513" max="11513" width="24.125" style="38" customWidth="1"/>
    <col min="11514" max="11517" width="0" style="38" hidden="1" customWidth="1"/>
    <col min="11518" max="11519" width="9.125" style="38"/>
    <col min="11520" max="11520" width="9.875" style="38" customWidth="1"/>
    <col min="11521" max="11768" width="9.125" style="38"/>
    <col min="11769" max="11769" width="24.125" style="38" customWidth="1"/>
    <col min="11770" max="11773" width="0" style="38" hidden="1" customWidth="1"/>
    <col min="11774" max="11775" width="9.125" style="38"/>
    <col min="11776" max="11776" width="9.875" style="38" customWidth="1"/>
    <col min="11777" max="12024" width="9.125" style="38"/>
    <col min="12025" max="12025" width="24.125" style="38" customWidth="1"/>
    <col min="12026" max="12029" width="0" style="38" hidden="1" customWidth="1"/>
    <col min="12030" max="12031" width="9.125" style="38"/>
    <col min="12032" max="12032" width="9.875" style="38" customWidth="1"/>
    <col min="12033" max="12280" width="9.125" style="38"/>
    <col min="12281" max="12281" width="24.125" style="38" customWidth="1"/>
    <col min="12282" max="12285" width="0" style="38" hidden="1" customWidth="1"/>
    <col min="12286" max="12287" width="9.125" style="38"/>
    <col min="12288" max="12288" width="9.875" style="38" customWidth="1"/>
    <col min="12289" max="12536" width="9.125" style="38"/>
    <col min="12537" max="12537" width="24.125" style="38" customWidth="1"/>
    <col min="12538" max="12541" width="0" style="38" hidden="1" customWidth="1"/>
    <col min="12542" max="12543" width="9.125" style="38"/>
    <col min="12544" max="12544" width="9.875" style="38" customWidth="1"/>
    <col min="12545" max="12792" width="9.125" style="38"/>
    <col min="12793" max="12793" width="24.125" style="38" customWidth="1"/>
    <col min="12794" max="12797" width="0" style="38" hidden="1" customWidth="1"/>
    <col min="12798" max="12799" width="9.125" style="38"/>
    <col min="12800" max="12800" width="9.875" style="38" customWidth="1"/>
    <col min="12801" max="13048" width="9.125" style="38"/>
    <col min="13049" max="13049" width="24.125" style="38" customWidth="1"/>
    <col min="13050" max="13053" width="0" style="38" hidden="1" customWidth="1"/>
    <col min="13054" max="13055" width="9.125" style="38"/>
    <col min="13056" max="13056" width="9.875" style="38" customWidth="1"/>
    <col min="13057" max="13304" width="9.125" style="38"/>
    <col min="13305" max="13305" width="24.125" style="38" customWidth="1"/>
    <col min="13306" max="13309" width="0" style="38" hidden="1" customWidth="1"/>
    <col min="13310" max="13311" width="9.125" style="38"/>
    <col min="13312" max="13312" width="9.875" style="38" customWidth="1"/>
    <col min="13313" max="13560" width="9.125" style="38"/>
    <col min="13561" max="13561" width="24.125" style="38" customWidth="1"/>
    <col min="13562" max="13565" width="0" style="38" hidden="1" customWidth="1"/>
    <col min="13566" max="13567" width="9.125" style="38"/>
    <col min="13568" max="13568" width="9.875" style="38" customWidth="1"/>
    <col min="13569" max="13816" width="9.125" style="38"/>
    <col min="13817" max="13817" width="24.125" style="38" customWidth="1"/>
    <col min="13818" max="13821" width="0" style="38" hidden="1" customWidth="1"/>
    <col min="13822" max="13823" width="9.125" style="38"/>
    <col min="13824" max="13824" width="9.875" style="38" customWidth="1"/>
    <col min="13825" max="14072" width="9.125" style="38"/>
    <col min="14073" max="14073" width="24.125" style="38" customWidth="1"/>
    <col min="14074" max="14077" width="0" style="38" hidden="1" customWidth="1"/>
    <col min="14078" max="14079" width="9.125" style="38"/>
    <col min="14080" max="14080" width="9.875" style="38" customWidth="1"/>
    <col min="14081" max="14328" width="9.125" style="38"/>
    <col min="14329" max="14329" width="24.125" style="38" customWidth="1"/>
    <col min="14330" max="14333" width="0" style="38" hidden="1" customWidth="1"/>
    <col min="14334" max="14335" width="9.125" style="38"/>
    <col min="14336" max="14336" width="9.875" style="38" customWidth="1"/>
    <col min="14337" max="14584" width="9.125" style="38"/>
    <col min="14585" max="14585" width="24.125" style="38" customWidth="1"/>
    <col min="14586" max="14589" width="0" style="38" hidden="1" customWidth="1"/>
    <col min="14590" max="14591" width="9.125" style="38"/>
    <col min="14592" max="14592" width="9.875" style="38" customWidth="1"/>
    <col min="14593" max="14840" width="9.125" style="38"/>
    <col min="14841" max="14841" width="24.125" style="38" customWidth="1"/>
    <col min="14842" max="14845" width="0" style="38" hidden="1" customWidth="1"/>
    <col min="14846" max="14847" width="9.125" style="38"/>
    <col min="14848" max="14848" width="9.875" style="38" customWidth="1"/>
    <col min="14849" max="15096" width="9.125" style="38"/>
    <col min="15097" max="15097" width="24.125" style="38" customWidth="1"/>
    <col min="15098" max="15101" width="0" style="38" hidden="1" customWidth="1"/>
    <col min="15102" max="15103" width="9.125" style="38"/>
    <col min="15104" max="15104" width="9.875" style="38" customWidth="1"/>
    <col min="15105" max="15352" width="9.125" style="38"/>
    <col min="15353" max="15353" width="24.125" style="38" customWidth="1"/>
    <col min="15354" max="15357" width="0" style="38" hidden="1" customWidth="1"/>
    <col min="15358" max="15359" width="9.125" style="38"/>
    <col min="15360" max="15360" width="9.875" style="38" customWidth="1"/>
    <col min="15361" max="15608" width="9.125" style="38"/>
    <col min="15609" max="15609" width="24.125" style="38" customWidth="1"/>
    <col min="15610" max="15613" width="0" style="38" hidden="1" customWidth="1"/>
    <col min="15614" max="15615" width="9.125" style="38"/>
    <col min="15616" max="15616" width="9.875" style="38" customWidth="1"/>
    <col min="15617" max="15864" width="9.125" style="38"/>
    <col min="15865" max="15865" width="24.125" style="38" customWidth="1"/>
    <col min="15866" max="15869" width="0" style="38" hidden="1" customWidth="1"/>
    <col min="15870" max="15871" width="9.125" style="38"/>
    <col min="15872" max="15872" width="9.875" style="38" customWidth="1"/>
    <col min="15873" max="16120" width="9.125" style="38"/>
    <col min="16121" max="16121" width="24.125" style="38" customWidth="1"/>
    <col min="16122" max="16125" width="0" style="38" hidden="1" customWidth="1"/>
    <col min="16126" max="16127" width="9.125" style="38"/>
    <col min="16128" max="16128" width="9.875" style="38" customWidth="1"/>
    <col min="16129" max="16384" width="9.125" style="38"/>
  </cols>
  <sheetData>
    <row r="1" spans="1:19" s="48" customFormat="1" ht="39" thickBot="1">
      <c r="A1" s="1223" t="s">
        <v>2624</v>
      </c>
      <c r="B1" s="1223"/>
      <c r="C1" s="1223"/>
      <c r="D1" s="1223"/>
      <c r="E1" s="1223"/>
      <c r="F1" s="1224"/>
      <c r="G1" s="1223"/>
      <c r="H1" s="1223"/>
      <c r="I1" s="380"/>
      <c r="J1" s="50"/>
      <c r="K1" s="50"/>
      <c r="L1" s="32"/>
      <c r="M1" s="32"/>
      <c r="S1" s="49"/>
    </row>
    <row r="2" spans="1:19" s="43" customFormat="1" ht="44.25" customHeight="1" thickBot="1">
      <c r="A2" s="71" t="s">
        <v>2625</v>
      </c>
      <c r="B2" s="72" t="s">
        <v>2626</v>
      </c>
      <c r="C2" s="73" t="s">
        <v>2627</v>
      </c>
      <c r="D2" s="73" t="s">
        <v>2628</v>
      </c>
      <c r="E2" s="73" t="s">
        <v>2629</v>
      </c>
      <c r="F2" s="74" t="s">
        <v>2630</v>
      </c>
      <c r="G2" s="75" t="s">
        <v>2631</v>
      </c>
      <c r="H2" s="76" t="s">
        <v>2632</v>
      </c>
      <c r="I2" s="381"/>
      <c r="J2" s="44" t="s">
        <v>2633</v>
      </c>
      <c r="K2" s="67" t="s">
        <v>2634</v>
      </c>
    </row>
    <row r="3" spans="1:19" s="42" customFormat="1" ht="20.25" thickBot="1">
      <c r="A3" s="1225" t="s">
        <v>2641</v>
      </c>
      <c r="B3" s="1226"/>
      <c r="C3" s="68"/>
      <c r="D3" s="68"/>
      <c r="E3" s="69"/>
      <c r="F3" s="70"/>
      <c r="G3" s="70" t="e">
        <f>SUM(#REF!)</f>
        <v>#REF!</v>
      </c>
      <c r="H3" s="70" t="e">
        <f>SUM(#REF!)</f>
        <v>#REF!</v>
      </c>
      <c r="I3" s="382"/>
    </row>
    <row r="4" spans="1:19">
      <c r="G4" s="52"/>
      <c r="H4" s="52"/>
      <c r="I4" s="52"/>
    </row>
    <row r="5" spans="1:19">
      <c r="G5" s="52"/>
      <c r="H5" s="52"/>
      <c r="I5" s="52"/>
    </row>
    <row r="6" spans="1:19">
      <c r="G6" s="52"/>
      <c r="H6" s="52"/>
      <c r="I6" s="52"/>
    </row>
    <row r="7" spans="1:19">
      <c r="G7" s="52"/>
      <c r="H7" s="52"/>
      <c r="I7" s="52"/>
    </row>
  </sheetData>
  <autoFilter ref="A2:WVI3" xr:uid="{00000000-0009-0000-0000-000006000000}"/>
  <mergeCells count="2">
    <mergeCell ref="A1:H1"/>
    <mergeCell ref="A3:B3"/>
  </mergeCells>
  <phoneticPr fontId="11"/>
  <pageMargins left="0.7" right="0.7" top="0.75" bottom="0.75" header="0.3" footer="0.3"/>
  <pageSetup paperSize="9" scale="6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3"/>
  <sheetViews>
    <sheetView workbookViewId="0">
      <selection activeCell="D13" sqref="D13"/>
    </sheetView>
  </sheetViews>
  <sheetFormatPr defaultColWidth="8.875" defaultRowHeight="18.75"/>
  <cols>
    <col min="1" max="1" width="10.875" style="41" customWidth="1"/>
    <col min="2" max="2" width="50.125" style="40" customWidth="1"/>
    <col min="3" max="3" width="8" style="38" customWidth="1"/>
    <col min="4" max="4" width="13.125" style="38" customWidth="1"/>
    <col min="5" max="5" width="13.125" style="33" customWidth="1"/>
    <col min="6" max="6" width="16.125" style="38" customWidth="1"/>
    <col min="7" max="7" width="9.125" style="38"/>
    <col min="8" max="8" width="23.125" style="38" customWidth="1"/>
    <col min="9" max="9" width="15.875" style="38" customWidth="1"/>
    <col min="10" max="244" width="9.125" style="38"/>
    <col min="245" max="245" width="24.125" style="38" customWidth="1"/>
    <col min="246" max="249" width="0" style="38" hidden="1" customWidth="1"/>
    <col min="250" max="251" width="9.125" style="38"/>
    <col min="252" max="252" width="9.875" style="38" customWidth="1"/>
    <col min="253" max="500" width="9.125" style="38"/>
    <col min="501" max="501" width="24.125" style="38" customWidth="1"/>
    <col min="502" max="505" width="0" style="38" hidden="1" customWidth="1"/>
    <col min="506" max="507" width="9.125" style="38"/>
    <col min="508" max="508" width="9.875" style="38" customWidth="1"/>
    <col min="509" max="756" width="9.125" style="38"/>
    <col min="757" max="757" width="24.125" style="38" customWidth="1"/>
    <col min="758" max="761" width="0" style="38" hidden="1" customWidth="1"/>
    <col min="762" max="763" width="9.125" style="38"/>
    <col min="764" max="764" width="9.875" style="38" customWidth="1"/>
    <col min="765" max="1012" width="9.125" style="38"/>
    <col min="1013" max="1013" width="24.125" style="38" customWidth="1"/>
    <col min="1014" max="1017" width="0" style="38" hidden="1" customWidth="1"/>
    <col min="1018" max="1019" width="9.125" style="38"/>
    <col min="1020" max="1020" width="9.875" style="38" customWidth="1"/>
    <col min="1021" max="1268" width="9.125" style="38"/>
    <col min="1269" max="1269" width="24.125" style="38" customWidth="1"/>
    <col min="1270" max="1273" width="0" style="38" hidden="1" customWidth="1"/>
    <col min="1274" max="1275" width="9.125" style="38"/>
    <col min="1276" max="1276" width="9.875" style="38" customWidth="1"/>
    <col min="1277" max="1524" width="9.125" style="38"/>
    <col min="1525" max="1525" width="24.125" style="38" customWidth="1"/>
    <col min="1526" max="1529" width="0" style="38" hidden="1" customWidth="1"/>
    <col min="1530" max="1531" width="9.125" style="38"/>
    <col min="1532" max="1532" width="9.875" style="38" customWidth="1"/>
    <col min="1533" max="1780" width="9.125" style="38"/>
    <col min="1781" max="1781" width="24.125" style="38" customWidth="1"/>
    <col min="1782" max="1785" width="0" style="38" hidden="1" customWidth="1"/>
    <col min="1786" max="1787" width="9.125" style="38"/>
    <col min="1788" max="1788" width="9.875" style="38" customWidth="1"/>
    <col min="1789" max="2036" width="9.125" style="38"/>
    <col min="2037" max="2037" width="24.125" style="38" customWidth="1"/>
    <col min="2038" max="2041" width="0" style="38" hidden="1" customWidth="1"/>
    <col min="2042" max="2043" width="9.125" style="38"/>
    <col min="2044" max="2044" width="9.875" style="38" customWidth="1"/>
    <col min="2045" max="2292" width="9.125" style="38"/>
    <col min="2293" max="2293" width="24.125" style="38" customWidth="1"/>
    <col min="2294" max="2297" width="0" style="38" hidden="1" customWidth="1"/>
    <col min="2298" max="2299" width="9.125" style="38"/>
    <col min="2300" max="2300" width="9.875" style="38" customWidth="1"/>
    <col min="2301" max="2548" width="9.125" style="38"/>
    <col min="2549" max="2549" width="24.125" style="38" customWidth="1"/>
    <col min="2550" max="2553" width="0" style="38" hidden="1" customWidth="1"/>
    <col min="2554" max="2555" width="9.125" style="38"/>
    <col min="2556" max="2556" width="9.875" style="38" customWidth="1"/>
    <col min="2557" max="2804" width="9.125" style="38"/>
    <col min="2805" max="2805" width="24.125" style="38" customWidth="1"/>
    <col min="2806" max="2809" width="0" style="38" hidden="1" customWidth="1"/>
    <col min="2810" max="2811" width="9.125" style="38"/>
    <col min="2812" max="2812" width="9.875" style="38" customWidth="1"/>
    <col min="2813" max="3060" width="9.125" style="38"/>
    <col min="3061" max="3061" width="24.125" style="38" customWidth="1"/>
    <col min="3062" max="3065" width="0" style="38" hidden="1" customWidth="1"/>
    <col min="3066" max="3067" width="9.125" style="38"/>
    <col min="3068" max="3068" width="9.875" style="38" customWidth="1"/>
    <col min="3069" max="3316" width="9.125" style="38"/>
    <col min="3317" max="3317" width="24.125" style="38" customWidth="1"/>
    <col min="3318" max="3321" width="0" style="38" hidden="1" customWidth="1"/>
    <col min="3322" max="3323" width="9.125" style="38"/>
    <col min="3324" max="3324" width="9.875" style="38" customWidth="1"/>
    <col min="3325" max="3572" width="9.125" style="38"/>
    <col min="3573" max="3573" width="24.125" style="38" customWidth="1"/>
    <col min="3574" max="3577" width="0" style="38" hidden="1" customWidth="1"/>
    <col min="3578" max="3579" width="9.125" style="38"/>
    <col min="3580" max="3580" width="9.875" style="38" customWidth="1"/>
    <col min="3581" max="3828" width="9.125" style="38"/>
    <col min="3829" max="3829" width="24.125" style="38" customWidth="1"/>
    <col min="3830" max="3833" width="0" style="38" hidden="1" customWidth="1"/>
    <col min="3834" max="3835" width="9.125" style="38"/>
    <col min="3836" max="3836" width="9.875" style="38" customWidth="1"/>
    <col min="3837" max="4084" width="9.125" style="38"/>
    <col min="4085" max="4085" width="24.125" style="38" customWidth="1"/>
    <col min="4086" max="4089" width="0" style="38" hidden="1" customWidth="1"/>
    <col min="4090" max="4091" width="9.125" style="38"/>
    <col min="4092" max="4092" width="9.875" style="38" customWidth="1"/>
    <col min="4093" max="4340" width="9.125" style="38"/>
    <col min="4341" max="4341" width="24.125" style="38" customWidth="1"/>
    <col min="4342" max="4345" width="0" style="38" hidden="1" customWidth="1"/>
    <col min="4346" max="4347" width="9.125" style="38"/>
    <col min="4348" max="4348" width="9.875" style="38" customWidth="1"/>
    <col min="4349" max="4596" width="9.125" style="38"/>
    <col min="4597" max="4597" width="24.125" style="38" customWidth="1"/>
    <col min="4598" max="4601" width="0" style="38" hidden="1" customWidth="1"/>
    <col min="4602" max="4603" width="9.125" style="38"/>
    <col min="4604" max="4604" width="9.875" style="38" customWidth="1"/>
    <col min="4605" max="4852" width="9.125" style="38"/>
    <col min="4853" max="4853" width="24.125" style="38" customWidth="1"/>
    <col min="4854" max="4857" width="0" style="38" hidden="1" customWidth="1"/>
    <col min="4858" max="4859" width="9.125" style="38"/>
    <col min="4860" max="4860" width="9.875" style="38" customWidth="1"/>
    <col min="4861" max="5108" width="9.125" style="38"/>
    <col min="5109" max="5109" width="24.125" style="38" customWidth="1"/>
    <col min="5110" max="5113" width="0" style="38" hidden="1" customWidth="1"/>
    <col min="5114" max="5115" width="9.125" style="38"/>
    <col min="5116" max="5116" width="9.875" style="38" customWidth="1"/>
    <col min="5117" max="5364" width="9.125" style="38"/>
    <col min="5365" max="5365" width="24.125" style="38" customWidth="1"/>
    <col min="5366" max="5369" width="0" style="38" hidden="1" customWidth="1"/>
    <col min="5370" max="5371" width="9.125" style="38"/>
    <col min="5372" max="5372" width="9.875" style="38" customWidth="1"/>
    <col min="5373" max="5620" width="9.125" style="38"/>
    <col min="5621" max="5621" width="24.125" style="38" customWidth="1"/>
    <col min="5622" max="5625" width="0" style="38" hidden="1" customWidth="1"/>
    <col min="5626" max="5627" width="9.125" style="38"/>
    <col min="5628" max="5628" width="9.875" style="38" customWidth="1"/>
    <col min="5629" max="5876" width="9.125" style="38"/>
    <col min="5877" max="5877" width="24.125" style="38" customWidth="1"/>
    <col min="5878" max="5881" width="0" style="38" hidden="1" customWidth="1"/>
    <col min="5882" max="5883" width="9.125" style="38"/>
    <col min="5884" max="5884" width="9.875" style="38" customWidth="1"/>
    <col min="5885" max="6132" width="9.125" style="38"/>
    <col min="6133" max="6133" width="24.125" style="38" customWidth="1"/>
    <col min="6134" max="6137" width="0" style="38" hidden="1" customWidth="1"/>
    <col min="6138" max="6139" width="9.125" style="38"/>
    <col min="6140" max="6140" width="9.875" style="38" customWidth="1"/>
    <col min="6141" max="6388" width="9.125" style="38"/>
    <col min="6389" max="6389" width="24.125" style="38" customWidth="1"/>
    <col min="6390" max="6393" width="0" style="38" hidden="1" customWidth="1"/>
    <col min="6394" max="6395" width="9.125" style="38"/>
    <col min="6396" max="6396" width="9.875" style="38" customWidth="1"/>
    <col min="6397" max="6644" width="9.125" style="38"/>
    <col min="6645" max="6645" width="24.125" style="38" customWidth="1"/>
    <col min="6646" max="6649" width="0" style="38" hidden="1" customWidth="1"/>
    <col min="6650" max="6651" width="9.125" style="38"/>
    <col min="6652" max="6652" width="9.875" style="38" customWidth="1"/>
    <col min="6653" max="6900" width="9.125" style="38"/>
    <col min="6901" max="6901" width="24.125" style="38" customWidth="1"/>
    <col min="6902" max="6905" width="0" style="38" hidden="1" customWidth="1"/>
    <col min="6906" max="6907" width="9.125" style="38"/>
    <col min="6908" max="6908" width="9.875" style="38" customWidth="1"/>
    <col min="6909" max="7156" width="9.125" style="38"/>
    <col min="7157" max="7157" width="24.125" style="38" customWidth="1"/>
    <col min="7158" max="7161" width="0" style="38" hidden="1" customWidth="1"/>
    <col min="7162" max="7163" width="9.125" style="38"/>
    <col min="7164" max="7164" width="9.875" style="38" customWidth="1"/>
    <col min="7165" max="7412" width="9.125" style="38"/>
    <col min="7413" max="7413" width="24.125" style="38" customWidth="1"/>
    <col min="7414" max="7417" width="0" style="38" hidden="1" customWidth="1"/>
    <col min="7418" max="7419" width="9.125" style="38"/>
    <col min="7420" max="7420" width="9.875" style="38" customWidth="1"/>
    <col min="7421" max="7668" width="9.125" style="38"/>
    <col min="7669" max="7669" width="24.125" style="38" customWidth="1"/>
    <col min="7670" max="7673" width="0" style="38" hidden="1" customWidth="1"/>
    <col min="7674" max="7675" width="9.125" style="38"/>
    <col min="7676" max="7676" width="9.875" style="38" customWidth="1"/>
    <col min="7677" max="7924" width="9.125" style="38"/>
    <col min="7925" max="7925" width="24.125" style="38" customWidth="1"/>
    <col min="7926" max="7929" width="0" style="38" hidden="1" customWidth="1"/>
    <col min="7930" max="7931" width="9.125" style="38"/>
    <col min="7932" max="7932" width="9.875" style="38" customWidth="1"/>
    <col min="7933" max="8180" width="9.125" style="38"/>
    <col min="8181" max="8181" width="24.125" style="38" customWidth="1"/>
    <col min="8182" max="8185" width="0" style="38" hidden="1" customWidth="1"/>
    <col min="8186" max="8187" width="9.125" style="38"/>
    <col min="8188" max="8188" width="9.875" style="38" customWidth="1"/>
    <col min="8189" max="8436" width="9.125" style="38"/>
    <col min="8437" max="8437" width="24.125" style="38" customWidth="1"/>
    <col min="8438" max="8441" width="0" style="38" hidden="1" customWidth="1"/>
    <col min="8442" max="8443" width="9.125" style="38"/>
    <col min="8444" max="8444" width="9.875" style="38" customWidth="1"/>
    <col min="8445" max="8692" width="9.125" style="38"/>
    <col min="8693" max="8693" width="24.125" style="38" customWidth="1"/>
    <col min="8694" max="8697" width="0" style="38" hidden="1" customWidth="1"/>
    <col min="8698" max="8699" width="9.125" style="38"/>
    <col min="8700" max="8700" width="9.875" style="38" customWidth="1"/>
    <col min="8701" max="8948" width="9.125" style="38"/>
    <col min="8949" max="8949" width="24.125" style="38" customWidth="1"/>
    <col min="8950" max="8953" width="0" style="38" hidden="1" customWidth="1"/>
    <col min="8954" max="8955" width="9.125" style="38"/>
    <col min="8956" max="8956" width="9.875" style="38" customWidth="1"/>
    <col min="8957" max="9204" width="9.125" style="38"/>
    <col min="9205" max="9205" width="24.125" style="38" customWidth="1"/>
    <col min="9206" max="9209" width="0" style="38" hidden="1" customWidth="1"/>
    <col min="9210" max="9211" width="9.125" style="38"/>
    <col min="9212" max="9212" width="9.875" style="38" customWidth="1"/>
    <col min="9213" max="9460" width="9.125" style="38"/>
    <col min="9461" max="9461" width="24.125" style="38" customWidth="1"/>
    <col min="9462" max="9465" width="0" style="38" hidden="1" customWidth="1"/>
    <col min="9466" max="9467" width="9.125" style="38"/>
    <col min="9468" max="9468" width="9.875" style="38" customWidth="1"/>
    <col min="9469" max="9716" width="9.125" style="38"/>
    <col min="9717" max="9717" width="24.125" style="38" customWidth="1"/>
    <col min="9718" max="9721" width="0" style="38" hidden="1" customWidth="1"/>
    <col min="9722" max="9723" width="9.125" style="38"/>
    <col min="9724" max="9724" width="9.875" style="38" customWidth="1"/>
    <col min="9725" max="9972" width="9.125" style="38"/>
    <col min="9973" max="9973" width="24.125" style="38" customWidth="1"/>
    <col min="9974" max="9977" width="0" style="38" hidden="1" customWidth="1"/>
    <col min="9978" max="9979" width="9.125" style="38"/>
    <col min="9980" max="9980" width="9.875" style="38" customWidth="1"/>
    <col min="9981" max="10228" width="9.125" style="38"/>
    <col min="10229" max="10229" width="24.125" style="38" customWidth="1"/>
    <col min="10230" max="10233" width="0" style="38" hidden="1" customWidth="1"/>
    <col min="10234" max="10235" width="9.125" style="38"/>
    <col min="10236" max="10236" width="9.875" style="38" customWidth="1"/>
    <col min="10237" max="10484" width="9.125" style="38"/>
    <col min="10485" max="10485" width="24.125" style="38" customWidth="1"/>
    <col min="10486" max="10489" width="0" style="38" hidden="1" customWidth="1"/>
    <col min="10490" max="10491" width="9.125" style="38"/>
    <col min="10492" max="10492" width="9.875" style="38" customWidth="1"/>
    <col min="10493" max="10740" width="9.125" style="38"/>
    <col min="10741" max="10741" width="24.125" style="38" customWidth="1"/>
    <col min="10742" max="10745" width="0" style="38" hidden="1" customWidth="1"/>
    <col min="10746" max="10747" width="9.125" style="38"/>
    <col min="10748" max="10748" width="9.875" style="38" customWidth="1"/>
    <col min="10749" max="10996" width="9.125" style="38"/>
    <col min="10997" max="10997" width="24.125" style="38" customWidth="1"/>
    <col min="10998" max="11001" width="0" style="38" hidden="1" customWidth="1"/>
    <col min="11002" max="11003" width="9.125" style="38"/>
    <col min="11004" max="11004" width="9.875" style="38" customWidth="1"/>
    <col min="11005" max="11252" width="9.125" style="38"/>
    <col min="11253" max="11253" width="24.125" style="38" customWidth="1"/>
    <col min="11254" max="11257" width="0" style="38" hidden="1" customWidth="1"/>
    <col min="11258" max="11259" width="9.125" style="38"/>
    <col min="11260" max="11260" width="9.875" style="38" customWidth="1"/>
    <col min="11261" max="11508" width="9.125" style="38"/>
    <col min="11509" max="11509" width="24.125" style="38" customWidth="1"/>
    <col min="11510" max="11513" width="0" style="38" hidden="1" customWidth="1"/>
    <col min="11514" max="11515" width="9.125" style="38"/>
    <col min="11516" max="11516" width="9.875" style="38" customWidth="1"/>
    <col min="11517" max="11764" width="9.125" style="38"/>
    <col min="11765" max="11765" width="24.125" style="38" customWidth="1"/>
    <col min="11766" max="11769" width="0" style="38" hidden="1" customWidth="1"/>
    <col min="11770" max="11771" width="9.125" style="38"/>
    <col min="11772" max="11772" width="9.875" style="38" customWidth="1"/>
    <col min="11773" max="12020" width="9.125" style="38"/>
    <col min="12021" max="12021" width="24.125" style="38" customWidth="1"/>
    <col min="12022" max="12025" width="0" style="38" hidden="1" customWidth="1"/>
    <col min="12026" max="12027" width="9.125" style="38"/>
    <col min="12028" max="12028" width="9.875" style="38" customWidth="1"/>
    <col min="12029" max="12276" width="9.125" style="38"/>
    <col min="12277" max="12277" width="24.125" style="38" customWidth="1"/>
    <col min="12278" max="12281" width="0" style="38" hidden="1" customWidth="1"/>
    <col min="12282" max="12283" width="9.125" style="38"/>
    <col min="12284" max="12284" width="9.875" style="38" customWidth="1"/>
    <col min="12285" max="12532" width="9.125" style="38"/>
    <col min="12533" max="12533" width="24.125" style="38" customWidth="1"/>
    <col min="12534" max="12537" width="0" style="38" hidden="1" customWidth="1"/>
    <col min="12538" max="12539" width="9.125" style="38"/>
    <col min="12540" max="12540" width="9.875" style="38" customWidth="1"/>
    <col min="12541" max="12788" width="9.125" style="38"/>
    <col min="12789" max="12789" width="24.125" style="38" customWidth="1"/>
    <col min="12790" max="12793" width="0" style="38" hidden="1" customWidth="1"/>
    <col min="12794" max="12795" width="9.125" style="38"/>
    <col min="12796" max="12796" width="9.875" style="38" customWidth="1"/>
    <col min="12797" max="13044" width="9.125" style="38"/>
    <col min="13045" max="13045" width="24.125" style="38" customWidth="1"/>
    <col min="13046" max="13049" width="0" style="38" hidden="1" customWidth="1"/>
    <col min="13050" max="13051" width="9.125" style="38"/>
    <col min="13052" max="13052" width="9.875" style="38" customWidth="1"/>
    <col min="13053" max="13300" width="9.125" style="38"/>
    <col min="13301" max="13301" width="24.125" style="38" customWidth="1"/>
    <col min="13302" max="13305" width="0" style="38" hidden="1" customWidth="1"/>
    <col min="13306" max="13307" width="9.125" style="38"/>
    <col min="13308" max="13308" width="9.875" style="38" customWidth="1"/>
    <col min="13309" max="13556" width="9.125" style="38"/>
    <col min="13557" max="13557" width="24.125" style="38" customWidth="1"/>
    <col min="13558" max="13561" width="0" style="38" hidden="1" customWidth="1"/>
    <col min="13562" max="13563" width="9.125" style="38"/>
    <col min="13564" max="13564" width="9.875" style="38" customWidth="1"/>
    <col min="13565" max="13812" width="9.125" style="38"/>
    <col min="13813" max="13813" width="24.125" style="38" customWidth="1"/>
    <col min="13814" max="13817" width="0" style="38" hidden="1" customWidth="1"/>
    <col min="13818" max="13819" width="9.125" style="38"/>
    <col min="13820" max="13820" width="9.875" style="38" customWidth="1"/>
    <col min="13821" max="14068" width="9.125" style="38"/>
    <col min="14069" max="14069" width="24.125" style="38" customWidth="1"/>
    <col min="14070" max="14073" width="0" style="38" hidden="1" customWidth="1"/>
    <col min="14074" max="14075" width="9.125" style="38"/>
    <col min="14076" max="14076" width="9.875" style="38" customWidth="1"/>
    <col min="14077" max="14324" width="9.125" style="38"/>
    <col min="14325" max="14325" width="24.125" style="38" customWidth="1"/>
    <col min="14326" max="14329" width="0" style="38" hidden="1" customWidth="1"/>
    <col min="14330" max="14331" width="9.125" style="38"/>
    <col min="14332" max="14332" width="9.875" style="38" customWidth="1"/>
    <col min="14333" max="14580" width="9.125" style="38"/>
    <col min="14581" max="14581" width="24.125" style="38" customWidth="1"/>
    <col min="14582" max="14585" width="0" style="38" hidden="1" customWidth="1"/>
    <col min="14586" max="14587" width="9.125" style="38"/>
    <col min="14588" max="14588" width="9.875" style="38" customWidth="1"/>
    <col min="14589" max="14836" width="9.125" style="38"/>
    <col min="14837" max="14837" width="24.125" style="38" customWidth="1"/>
    <col min="14838" max="14841" width="0" style="38" hidden="1" customWidth="1"/>
    <col min="14842" max="14843" width="9.125" style="38"/>
    <col min="14844" max="14844" width="9.875" style="38" customWidth="1"/>
    <col min="14845" max="15092" width="9.125" style="38"/>
    <col min="15093" max="15093" width="24.125" style="38" customWidth="1"/>
    <col min="15094" max="15097" width="0" style="38" hidden="1" customWidth="1"/>
    <col min="15098" max="15099" width="9.125" style="38"/>
    <col min="15100" max="15100" width="9.875" style="38" customWidth="1"/>
    <col min="15101" max="15348" width="9.125" style="38"/>
    <col min="15349" max="15349" width="24.125" style="38" customWidth="1"/>
    <col min="15350" max="15353" width="0" style="38" hidden="1" customWidth="1"/>
    <col min="15354" max="15355" width="9.125" style="38"/>
    <col min="15356" max="15356" width="9.875" style="38" customWidth="1"/>
    <col min="15357" max="15604" width="9.125" style="38"/>
    <col min="15605" max="15605" width="24.125" style="38" customWidth="1"/>
    <col min="15606" max="15609" width="0" style="38" hidden="1" customWidth="1"/>
    <col min="15610" max="15611" width="9.125" style="38"/>
    <col min="15612" max="15612" width="9.875" style="38" customWidth="1"/>
    <col min="15613" max="15860" width="9.125" style="38"/>
    <col min="15861" max="15861" width="24.125" style="38" customWidth="1"/>
    <col min="15862" max="15865" width="0" style="38" hidden="1" customWidth="1"/>
    <col min="15866" max="15867" width="9.125" style="38"/>
    <col min="15868" max="15868" width="9.875" style="38" customWidth="1"/>
    <col min="15869" max="16116" width="9.125" style="38"/>
    <col min="16117" max="16117" width="24.125" style="38" customWidth="1"/>
    <col min="16118" max="16121" width="0" style="38" hidden="1" customWidth="1"/>
    <col min="16122" max="16123" width="9.125" style="38"/>
    <col min="16124" max="16124" width="9.875" style="38" customWidth="1"/>
    <col min="16125" max="16384" width="9.125" style="38"/>
  </cols>
  <sheetData>
    <row r="1" spans="1:15" s="48" customFormat="1" ht="39" thickBot="1">
      <c r="A1" s="1223" t="s">
        <v>2642</v>
      </c>
      <c r="B1" s="1223"/>
      <c r="C1" s="1223"/>
      <c r="D1" s="1223"/>
      <c r="E1" s="1223"/>
      <c r="F1" s="50"/>
      <c r="G1" s="50"/>
      <c r="H1" s="32"/>
      <c r="I1" s="32"/>
      <c r="O1" s="49"/>
    </row>
    <row r="2" spans="1:15" s="43" customFormat="1" ht="57" thickBot="1">
      <c r="A2" s="47" t="s">
        <v>2625</v>
      </c>
      <c r="B2" s="46" t="s">
        <v>2626</v>
      </c>
      <c r="C2" s="45" t="s">
        <v>2627</v>
      </c>
      <c r="D2" s="45" t="s">
        <v>2628</v>
      </c>
      <c r="E2" s="34" t="s">
        <v>2631</v>
      </c>
      <c r="F2" s="51"/>
    </row>
    <row r="3" spans="1:15" ht="19.5" thickBot="1">
      <c r="A3" s="1227" t="s">
        <v>2641</v>
      </c>
      <c r="B3" s="1228"/>
      <c r="E3" s="35" t="e">
        <f>SUM(#REF!)</f>
        <v>#REF!</v>
      </c>
    </row>
  </sheetData>
  <mergeCells count="2">
    <mergeCell ref="A1:E1"/>
    <mergeCell ref="A3:B3"/>
  </mergeCells>
  <phoneticPr fontId="1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5"/>
  <sheetViews>
    <sheetView workbookViewId="0">
      <selection activeCell="I13" sqref="I13"/>
    </sheetView>
  </sheetViews>
  <sheetFormatPr defaultColWidth="8.875" defaultRowHeight="18.75"/>
  <sheetData>
    <row r="1" spans="1:2">
      <c r="A1" t="s">
        <v>2677</v>
      </c>
      <c r="B1" t="s">
        <v>2678</v>
      </c>
    </row>
    <row r="2" spans="1:2">
      <c r="A2">
        <v>5802200</v>
      </c>
      <c r="B2" t="s">
        <v>2679</v>
      </c>
    </row>
    <row r="3" spans="1:2">
      <c r="A3">
        <v>5802201</v>
      </c>
      <c r="B3" t="s">
        <v>2680</v>
      </c>
    </row>
    <row r="4" spans="1:2">
      <c r="A4">
        <v>5802284</v>
      </c>
      <c r="B4" t="s">
        <v>2681</v>
      </c>
    </row>
    <row r="5" spans="1:2">
      <c r="A5">
        <v>5802283</v>
      </c>
      <c r="B5" t="s">
        <v>2682</v>
      </c>
    </row>
    <row r="6" spans="1:2">
      <c r="A6">
        <v>5802101</v>
      </c>
      <c r="B6" t="s">
        <v>2683</v>
      </c>
    </row>
    <row r="7" spans="1:2">
      <c r="A7">
        <v>5802099</v>
      </c>
      <c r="B7" t="s">
        <v>2684</v>
      </c>
    </row>
    <row r="8" spans="1:2">
      <c r="A8">
        <v>5802100</v>
      </c>
      <c r="B8" t="s">
        <v>2685</v>
      </c>
    </row>
    <row r="9" spans="1:2">
      <c r="A9">
        <v>5802187</v>
      </c>
      <c r="B9" t="s">
        <v>2686</v>
      </c>
    </row>
    <row r="10" spans="1:2">
      <c r="A10">
        <v>5802186</v>
      </c>
      <c r="B10" t="s">
        <v>2687</v>
      </c>
    </row>
    <row r="11" spans="1:2">
      <c r="A11">
        <v>5802188</v>
      </c>
      <c r="B11" t="s">
        <v>2688</v>
      </c>
    </row>
    <row r="12" spans="1:2">
      <c r="A12">
        <v>5802180</v>
      </c>
      <c r="B12" t="s">
        <v>2643</v>
      </c>
    </row>
    <row r="13" spans="1:2">
      <c r="A13">
        <v>5802181</v>
      </c>
      <c r="B13" t="s">
        <v>2635</v>
      </c>
    </row>
    <row r="14" spans="1:2">
      <c r="A14">
        <v>5802184</v>
      </c>
      <c r="B14" t="s">
        <v>2644</v>
      </c>
    </row>
    <row r="15" spans="1:2">
      <c r="A15">
        <v>5802182</v>
      </c>
      <c r="B15" t="s">
        <v>2689</v>
      </c>
    </row>
    <row r="16" spans="1:2">
      <c r="A16">
        <v>5802185</v>
      </c>
      <c r="B16" t="s">
        <v>2690</v>
      </c>
    </row>
    <row r="17" spans="1:2">
      <c r="A17">
        <v>5802183</v>
      </c>
      <c r="B17" t="s">
        <v>2636</v>
      </c>
    </row>
    <row r="18" spans="1:2">
      <c r="A18">
        <v>5802193</v>
      </c>
      <c r="B18" t="s">
        <v>2638</v>
      </c>
    </row>
    <row r="19" spans="1:2">
      <c r="A19">
        <v>5802190</v>
      </c>
      <c r="B19" t="s">
        <v>2691</v>
      </c>
    </row>
    <row r="20" spans="1:2">
      <c r="A20">
        <v>5802199</v>
      </c>
      <c r="B20" t="s">
        <v>2649</v>
      </c>
    </row>
    <row r="21" spans="1:2">
      <c r="A21">
        <v>5802189</v>
      </c>
      <c r="B21" t="s">
        <v>2645</v>
      </c>
    </row>
    <row r="22" spans="1:2">
      <c r="A22">
        <v>5802191</v>
      </c>
      <c r="B22" t="s">
        <v>2692</v>
      </c>
    </row>
    <row r="23" spans="1:2">
      <c r="A23">
        <v>5802196</v>
      </c>
      <c r="B23" t="s">
        <v>2647</v>
      </c>
    </row>
    <row r="24" spans="1:2">
      <c r="A24">
        <v>5802194</v>
      </c>
      <c r="B24" t="s">
        <v>2639</v>
      </c>
    </row>
    <row r="25" spans="1:2">
      <c r="A25">
        <v>5802197</v>
      </c>
      <c r="B25" t="s">
        <v>2640</v>
      </c>
    </row>
    <row r="26" spans="1:2">
      <c r="A26">
        <v>5802192</v>
      </c>
      <c r="B26" t="s">
        <v>2637</v>
      </c>
    </row>
    <row r="27" spans="1:2">
      <c r="A27">
        <v>5802198</v>
      </c>
      <c r="B27" t="s">
        <v>2648</v>
      </c>
    </row>
    <row r="28" spans="1:2">
      <c r="A28">
        <v>5802195</v>
      </c>
      <c r="B28" t="s">
        <v>2646</v>
      </c>
    </row>
    <row r="29" spans="1:2">
      <c r="A29">
        <v>5802330</v>
      </c>
      <c r="B29" t="s">
        <v>2693</v>
      </c>
    </row>
    <row r="30" spans="1:2">
      <c r="A30">
        <v>5802331</v>
      </c>
      <c r="B30" t="s">
        <v>2694</v>
      </c>
    </row>
    <row r="31" spans="1:2">
      <c r="A31">
        <v>5802247</v>
      </c>
      <c r="B31" t="s">
        <v>2695</v>
      </c>
    </row>
    <row r="32" spans="1:2">
      <c r="A32">
        <v>5802244</v>
      </c>
      <c r="B32" t="s">
        <v>2696</v>
      </c>
    </row>
    <row r="33" spans="1:2">
      <c r="A33">
        <v>5802129</v>
      </c>
      <c r="B33" t="s">
        <v>2697</v>
      </c>
    </row>
    <row r="34" spans="1:2">
      <c r="A34">
        <v>5802071</v>
      </c>
      <c r="B34" t="s">
        <v>2698</v>
      </c>
    </row>
    <row r="35" spans="1:2">
      <c r="A35">
        <v>5802070</v>
      </c>
      <c r="B35" t="s">
        <v>2699</v>
      </c>
    </row>
    <row r="36" spans="1:2">
      <c r="A36">
        <v>5802073</v>
      </c>
      <c r="B36" t="s">
        <v>2700</v>
      </c>
    </row>
    <row r="37" spans="1:2">
      <c r="A37">
        <v>5802078</v>
      </c>
      <c r="B37" t="s">
        <v>2701</v>
      </c>
    </row>
    <row r="38" spans="1:2">
      <c r="A38">
        <v>5802080</v>
      </c>
      <c r="B38" t="s">
        <v>2702</v>
      </c>
    </row>
    <row r="39" spans="1:2">
      <c r="A39">
        <v>5802079</v>
      </c>
      <c r="B39" t="s">
        <v>2703</v>
      </c>
    </row>
    <row r="40" spans="1:2">
      <c r="A40">
        <v>5802076</v>
      </c>
      <c r="B40" t="s">
        <v>2704</v>
      </c>
    </row>
    <row r="41" spans="1:2">
      <c r="A41">
        <v>5802072</v>
      </c>
      <c r="B41" t="s">
        <v>2705</v>
      </c>
    </row>
    <row r="42" spans="1:2">
      <c r="A42">
        <v>5802075</v>
      </c>
      <c r="B42" t="s">
        <v>2706</v>
      </c>
    </row>
    <row r="43" spans="1:2">
      <c r="A43">
        <v>5802077</v>
      </c>
      <c r="B43" t="s">
        <v>2707</v>
      </c>
    </row>
    <row r="44" spans="1:2">
      <c r="A44">
        <v>5802074</v>
      </c>
      <c r="B44" t="s">
        <v>2708</v>
      </c>
    </row>
    <row r="45" spans="1:2">
      <c r="A45">
        <v>5802209</v>
      </c>
      <c r="B45" t="s">
        <v>2709</v>
      </c>
    </row>
    <row r="46" spans="1:2">
      <c r="A46">
        <v>5802212</v>
      </c>
      <c r="B46" t="s">
        <v>2710</v>
      </c>
    </row>
    <row r="47" spans="1:2">
      <c r="A47">
        <v>5802211</v>
      </c>
      <c r="B47" t="s">
        <v>2711</v>
      </c>
    </row>
    <row r="48" spans="1:2">
      <c r="A48">
        <v>5802214</v>
      </c>
      <c r="B48" t="s">
        <v>2712</v>
      </c>
    </row>
    <row r="49" spans="1:2">
      <c r="A49">
        <v>5802210</v>
      </c>
      <c r="B49" t="s">
        <v>2713</v>
      </c>
    </row>
    <row r="50" spans="1:2">
      <c r="A50">
        <v>5802213</v>
      </c>
      <c r="B50" t="s">
        <v>2714</v>
      </c>
    </row>
    <row r="51" spans="1:2">
      <c r="A51">
        <v>5802153</v>
      </c>
      <c r="B51" t="s">
        <v>2715</v>
      </c>
    </row>
    <row r="52" spans="1:2">
      <c r="A52">
        <v>5802154</v>
      </c>
      <c r="B52" t="s">
        <v>2716</v>
      </c>
    </row>
    <row r="53" spans="1:2">
      <c r="A53">
        <v>5802207</v>
      </c>
      <c r="B53" t="s">
        <v>2717</v>
      </c>
    </row>
    <row r="54" spans="1:2">
      <c r="A54">
        <v>5802206</v>
      </c>
      <c r="B54" t="s">
        <v>2718</v>
      </c>
    </row>
    <row r="55" spans="1:2">
      <c r="A55">
        <v>5802208</v>
      </c>
      <c r="B55" t="s">
        <v>2719</v>
      </c>
    </row>
    <row r="56" spans="1:2">
      <c r="A56">
        <v>5802204</v>
      </c>
      <c r="B56" t="s">
        <v>2720</v>
      </c>
    </row>
    <row r="57" spans="1:2">
      <c r="A57">
        <v>5802203</v>
      </c>
      <c r="B57" t="s">
        <v>2721</v>
      </c>
    </row>
    <row r="58" spans="1:2">
      <c r="A58">
        <v>5802205</v>
      </c>
      <c r="B58" t="s">
        <v>2722</v>
      </c>
    </row>
    <row r="59" spans="1:2">
      <c r="A59">
        <v>5802149</v>
      </c>
      <c r="B59" t="s">
        <v>2723</v>
      </c>
    </row>
    <row r="60" spans="1:2">
      <c r="A60">
        <v>5802003</v>
      </c>
      <c r="B60" t="s">
        <v>2724</v>
      </c>
    </row>
    <row r="61" spans="1:2">
      <c r="A61">
        <v>5802288</v>
      </c>
      <c r="B61" t="s">
        <v>2725</v>
      </c>
    </row>
    <row r="62" spans="1:2">
      <c r="A62">
        <v>5802022</v>
      </c>
      <c r="B62" t="s">
        <v>2726</v>
      </c>
    </row>
    <row r="63" spans="1:2">
      <c r="A63">
        <v>5802304</v>
      </c>
      <c r="B63" t="s">
        <v>2110</v>
      </c>
    </row>
    <row r="64" spans="1:2">
      <c r="A64">
        <v>5802023</v>
      </c>
      <c r="B64" t="s">
        <v>2727</v>
      </c>
    </row>
    <row r="65" spans="1:2">
      <c r="A65">
        <v>5802305</v>
      </c>
      <c r="B65" t="s">
        <v>2112</v>
      </c>
    </row>
    <row r="66" spans="1:2">
      <c r="A66">
        <v>5802024</v>
      </c>
      <c r="B66" t="s">
        <v>2728</v>
      </c>
    </row>
    <row r="67" spans="1:2">
      <c r="A67">
        <v>5802025</v>
      </c>
      <c r="B67" t="s">
        <v>2729</v>
      </c>
    </row>
    <row r="68" spans="1:2">
      <c r="A68">
        <v>5802306</v>
      </c>
      <c r="B68" t="s">
        <v>2655</v>
      </c>
    </row>
    <row r="69" spans="1:2">
      <c r="A69">
        <v>5802016</v>
      </c>
      <c r="B69" t="s">
        <v>2730</v>
      </c>
    </row>
    <row r="70" spans="1:2">
      <c r="A70">
        <v>5802299</v>
      </c>
      <c r="B70" t="s">
        <v>2650</v>
      </c>
    </row>
    <row r="71" spans="1:2">
      <c r="A71">
        <v>5802018</v>
      </c>
      <c r="B71" t="s">
        <v>2731</v>
      </c>
    </row>
    <row r="72" spans="1:2">
      <c r="A72">
        <v>5802300</v>
      </c>
      <c r="B72" t="s">
        <v>2651</v>
      </c>
    </row>
    <row r="73" spans="1:2">
      <c r="A73">
        <v>5802021</v>
      </c>
      <c r="B73" t="s">
        <v>2732</v>
      </c>
    </row>
    <row r="74" spans="1:2">
      <c r="A74">
        <v>5802303</v>
      </c>
      <c r="B74" t="s">
        <v>2654</v>
      </c>
    </row>
    <row r="75" spans="1:2">
      <c r="A75">
        <v>5802017</v>
      </c>
      <c r="B75" t="s">
        <v>2733</v>
      </c>
    </row>
    <row r="76" spans="1:2">
      <c r="A76">
        <v>5802354</v>
      </c>
      <c r="B76" t="s">
        <v>2734</v>
      </c>
    </row>
    <row r="77" spans="1:2">
      <c r="A77">
        <v>5802019</v>
      </c>
      <c r="B77" t="s">
        <v>2735</v>
      </c>
    </row>
    <row r="78" spans="1:2">
      <c r="A78">
        <v>5802301</v>
      </c>
      <c r="B78" t="s">
        <v>2652</v>
      </c>
    </row>
    <row r="79" spans="1:2">
      <c r="A79">
        <v>5802026</v>
      </c>
      <c r="B79" t="s">
        <v>2736</v>
      </c>
    </row>
    <row r="80" spans="1:2">
      <c r="A80">
        <v>5802020</v>
      </c>
      <c r="B80" t="s">
        <v>2737</v>
      </c>
    </row>
    <row r="81" spans="1:2">
      <c r="A81">
        <v>5802302</v>
      </c>
      <c r="B81" t="s">
        <v>2653</v>
      </c>
    </row>
    <row r="82" spans="1:2">
      <c r="A82">
        <v>5802239</v>
      </c>
      <c r="B82" t="s">
        <v>2738</v>
      </c>
    </row>
    <row r="83" spans="1:2">
      <c r="A83">
        <v>5802334</v>
      </c>
      <c r="B83" t="s">
        <v>2739</v>
      </c>
    </row>
    <row r="84" spans="1:2">
      <c r="A84">
        <v>5802335</v>
      </c>
      <c r="B84" t="s">
        <v>2740</v>
      </c>
    </row>
    <row r="85" spans="1:2">
      <c r="A85">
        <v>5802336</v>
      </c>
      <c r="B85" t="s">
        <v>2741</v>
      </c>
    </row>
    <row r="86" spans="1:2">
      <c r="A86">
        <v>5802337</v>
      </c>
      <c r="B86" t="s">
        <v>2742</v>
      </c>
    </row>
    <row r="87" spans="1:2">
      <c r="A87">
        <v>5802338</v>
      </c>
      <c r="B87" t="s">
        <v>2743</v>
      </c>
    </row>
    <row r="88" spans="1:2">
      <c r="A88">
        <v>5802339</v>
      </c>
      <c r="B88" t="s">
        <v>2744</v>
      </c>
    </row>
    <row r="89" spans="1:2">
      <c r="A89">
        <v>5802340</v>
      </c>
      <c r="B89" t="s">
        <v>2745</v>
      </c>
    </row>
    <row r="90" spans="1:2">
      <c r="A90">
        <v>5802341</v>
      </c>
      <c r="B90" t="s">
        <v>2746</v>
      </c>
    </row>
    <row r="91" spans="1:2">
      <c r="A91">
        <v>5802297</v>
      </c>
      <c r="B91" t="s">
        <v>2747</v>
      </c>
    </row>
    <row r="92" spans="1:2">
      <c r="A92">
        <v>5802111</v>
      </c>
      <c r="B92" t="s">
        <v>2748</v>
      </c>
    </row>
    <row r="93" spans="1:2">
      <c r="A93">
        <v>5802089</v>
      </c>
      <c r="B93" t="s">
        <v>2749</v>
      </c>
    </row>
    <row r="94" spans="1:2">
      <c r="A94">
        <v>5802090</v>
      </c>
      <c r="B94" t="s">
        <v>2750</v>
      </c>
    </row>
    <row r="95" spans="1:2">
      <c r="A95">
        <v>5802091</v>
      </c>
      <c r="B95" t="s">
        <v>2751</v>
      </c>
    </row>
    <row r="96" spans="1:2">
      <c r="A96">
        <v>5802092</v>
      </c>
      <c r="B96" t="s">
        <v>2752</v>
      </c>
    </row>
    <row r="97" spans="1:2">
      <c r="A97">
        <v>5802093</v>
      </c>
      <c r="B97" t="s">
        <v>2753</v>
      </c>
    </row>
    <row r="98" spans="1:2">
      <c r="A98">
        <v>5802083</v>
      </c>
      <c r="B98" t="s">
        <v>2754</v>
      </c>
    </row>
    <row r="99" spans="1:2">
      <c r="A99">
        <v>5802084</v>
      </c>
      <c r="B99" t="s">
        <v>2755</v>
      </c>
    </row>
    <row r="100" spans="1:2">
      <c r="A100">
        <v>5802085</v>
      </c>
      <c r="B100" t="s">
        <v>2756</v>
      </c>
    </row>
    <row r="101" spans="1:2">
      <c r="A101">
        <v>5802086</v>
      </c>
      <c r="B101" t="s">
        <v>2757</v>
      </c>
    </row>
    <row r="102" spans="1:2">
      <c r="A102">
        <v>5802087</v>
      </c>
      <c r="B102" t="s">
        <v>2758</v>
      </c>
    </row>
    <row r="103" spans="1:2">
      <c r="A103">
        <v>5802088</v>
      </c>
      <c r="B103" t="s">
        <v>2759</v>
      </c>
    </row>
    <row r="104" spans="1:2">
      <c r="A104">
        <v>5802094</v>
      </c>
      <c r="B104" t="s">
        <v>2760</v>
      </c>
    </row>
    <row r="105" spans="1:2">
      <c r="A105">
        <v>5802095</v>
      </c>
      <c r="B105" t="s">
        <v>2761</v>
      </c>
    </row>
    <row r="106" spans="1:2">
      <c r="A106">
        <v>5802096</v>
      </c>
      <c r="B106" t="s">
        <v>2762</v>
      </c>
    </row>
    <row r="107" spans="1:2">
      <c r="A107">
        <v>5802097</v>
      </c>
      <c r="B107" t="s">
        <v>2763</v>
      </c>
    </row>
    <row r="108" spans="1:2">
      <c r="A108">
        <v>5802098</v>
      </c>
      <c r="B108" t="s">
        <v>2764</v>
      </c>
    </row>
    <row r="109" spans="1:2">
      <c r="A109">
        <v>5802008</v>
      </c>
      <c r="B109" t="s">
        <v>2765</v>
      </c>
    </row>
    <row r="110" spans="1:2">
      <c r="A110">
        <v>5802176</v>
      </c>
      <c r="B110" t="s">
        <v>2766</v>
      </c>
    </row>
    <row r="111" spans="1:2">
      <c r="A111">
        <v>5802007</v>
      </c>
      <c r="B111" t="s">
        <v>2767</v>
      </c>
    </row>
    <row r="112" spans="1:2">
      <c r="A112">
        <v>5802004</v>
      </c>
      <c r="B112" t="s">
        <v>2768</v>
      </c>
    </row>
    <row r="113" spans="1:2">
      <c r="A113">
        <v>5802034</v>
      </c>
      <c r="B113" t="s">
        <v>2769</v>
      </c>
    </row>
    <row r="114" spans="1:2">
      <c r="A114">
        <v>5802308</v>
      </c>
      <c r="B114" t="s">
        <v>2670</v>
      </c>
    </row>
    <row r="115" spans="1:2">
      <c r="A115">
        <v>5802033</v>
      </c>
      <c r="B115" t="s">
        <v>2770</v>
      </c>
    </row>
    <row r="116" spans="1:2">
      <c r="A116">
        <v>5802307</v>
      </c>
      <c r="B116" t="s">
        <v>2669</v>
      </c>
    </row>
    <row r="117" spans="1:2">
      <c r="A117">
        <v>5802035</v>
      </c>
      <c r="B117" t="s">
        <v>2771</v>
      </c>
    </row>
    <row r="118" spans="1:2">
      <c r="A118">
        <v>5802309</v>
      </c>
      <c r="B118" t="s">
        <v>2671</v>
      </c>
    </row>
    <row r="119" spans="1:2">
      <c r="A119">
        <v>5802036</v>
      </c>
      <c r="B119" t="s">
        <v>2772</v>
      </c>
    </row>
    <row r="120" spans="1:2">
      <c r="A120">
        <v>5802310</v>
      </c>
      <c r="B120" t="s">
        <v>2672</v>
      </c>
    </row>
    <row r="121" spans="1:2">
      <c r="A121">
        <v>5802037</v>
      </c>
      <c r="B121" t="s">
        <v>2773</v>
      </c>
    </row>
    <row r="122" spans="1:2">
      <c r="A122">
        <v>5802311</v>
      </c>
      <c r="B122" t="s">
        <v>2673</v>
      </c>
    </row>
    <row r="123" spans="1:2">
      <c r="A123">
        <v>5802234</v>
      </c>
      <c r="B123" t="s">
        <v>2774</v>
      </c>
    </row>
    <row r="124" spans="1:2">
      <c r="A124">
        <v>5802039</v>
      </c>
      <c r="B124" t="s">
        <v>2775</v>
      </c>
    </row>
    <row r="125" spans="1:2">
      <c r="A125">
        <v>5802313</v>
      </c>
      <c r="B125" t="s">
        <v>2675</v>
      </c>
    </row>
    <row r="126" spans="1:2">
      <c r="A126">
        <v>5802040</v>
      </c>
      <c r="B126" t="s">
        <v>2776</v>
      </c>
    </row>
    <row r="127" spans="1:2">
      <c r="A127">
        <v>5802314</v>
      </c>
      <c r="B127" t="s">
        <v>2676</v>
      </c>
    </row>
    <row r="128" spans="1:2">
      <c r="A128">
        <v>5802038</v>
      </c>
      <c r="B128" t="s">
        <v>2777</v>
      </c>
    </row>
    <row r="129" spans="1:2">
      <c r="A129">
        <v>5802312</v>
      </c>
      <c r="B129" t="s">
        <v>2674</v>
      </c>
    </row>
    <row r="130" spans="1:2">
      <c r="A130">
        <v>5802282</v>
      </c>
      <c r="B130" t="s">
        <v>2778</v>
      </c>
    </row>
    <row r="131" spans="1:2">
      <c r="A131">
        <v>5802281</v>
      </c>
      <c r="B131" t="s">
        <v>2779</v>
      </c>
    </row>
    <row r="132" spans="1:2">
      <c r="A132">
        <v>5802243</v>
      </c>
      <c r="B132" t="s">
        <v>2780</v>
      </c>
    </row>
    <row r="133" spans="1:2">
      <c r="A133">
        <v>5802355</v>
      </c>
      <c r="B133" t="s">
        <v>2781</v>
      </c>
    </row>
    <row r="134" spans="1:2">
      <c r="A134">
        <v>5802356</v>
      </c>
      <c r="B134" t="s">
        <v>2782</v>
      </c>
    </row>
    <row r="135" spans="1:2">
      <c r="A135">
        <v>5802202</v>
      </c>
      <c r="B135" t="s">
        <v>2783</v>
      </c>
    </row>
    <row r="136" spans="1:2">
      <c r="A136">
        <v>5802117</v>
      </c>
      <c r="B136" t="s">
        <v>2784</v>
      </c>
    </row>
    <row r="137" spans="1:2">
      <c r="A137">
        <v>5802118</v>
      </c>
      <c r="B137" t="s">
        <v>2785</v>
      </c>
    </row>
    <row r="138" spans="1:2">
      <c r="A138">
        <v>5802285</v>
      </c>
      <c r="B138" t="s">
        <v>2786</v>
      </c>
    </row>
    <row r="139" spans="1:2">
      <c r="A139">
        <v>5802286</v>
      </c>
      <c r="B139" t="s">
        <v>2787</v>
      </c>
    </row>
    <row r="140" spans="1:2">
      <c r="A140">
        <v>5802350</v>
      </c>
      <c r="B140" t="s">
        <v>2788</v>
      </c>
    </row>
    <row r="141" spans="1:2">
      <c r="A141">
        <v>5802271</v>
      </c>
      <c r="B141" t="s">
        <v>2789</v>
      </c>
    </row>
    <row r="142" spans="1:2">
      <c r="A142">
        <v>5802119</v>
      </c>
      <c r="B142" t="s">
        <v>2790</v>
      </c>
    </row>
    <row r="143" spans="1:2">
      <c r="A143">
        <v>5802173</v>
      </c>
      <c r="B143" t="s">
        <v>2791</v>
      </c>
    </row>
    <row r="144" spans="1:2">
      <c r="A144">
        <v>5802174</v>
      </c>
      <c r="B144" t="s">
        <v>2792</v>
      </c>
    </row>
    <row r="145" spans="1:2">
      <c r="A145">
        <v>5802114</v>
      </c>
      <c r="B145" t="s">
        <v>2793</v>
      </c>
    </row>
    <row r="146" spans="1:2">
      <c r="A146">
        <v>5802113</v>
      </c>
      <c r="B146" t="s">
        <v>2794</v>
      </c>
    </row>
    <row r="147" spans="1:2">
      <c r="A147">
        <v>5802112</v>
      </c>
      <c r="B147" t="s">
        <v>2795</v>
      </c>
    </row>
    <row r="148" spans="1:2">
      <c r="A148">
        <v>5802231</v>
      </c>
      <c r="B148" t="s">
        <v>2796</v>
      </c>
    </row>
    <row r="149" spans="1:2">
      <c r="A149">
        <v>5802158</v>
      </c>
      <c r="B149" t="s">
        <v>2797</v>
      </c>
    </row>
    <row r="150" spans="1:2">
      <c r="A150">
        <v>5802152</v>
      </c>
      <c r="B150" t="s">
        <v>2798</v>
      </c>
    </row>
    <row r="151" spans="1:2">
      <c r="A151">
        <v>5802155</v>
      </c>
      <c r="B151" t="s">
        <v>2799</v>
      </c>
    </row>
    <row r="152" spans="1:2">
      <c r="A152">
        <v>5802125</v>
      </c>
      <c r="B152" t="s">
        <v>2800</v>
      </c>
    </row>
    <row r="153" spans="1:2">
      <c r="A153">
        <v>5802124</v>
      </c>
      <c r="B153" t="s">
        <v>2801</v>
      </c>
    </row>
    <row r="154" spans="1:2">
      <c r="A154">
        <v>5802342</v>
      </c>
      <c r="B154" t="s">
        <v>2802</v>
      </c>
    </row>
    <row r="155" spans="1:2">
      <c r="A155">
        <v>5802343</v>
      </c>
      <c r="B155" t="s">
        <v>2803</v>
      </c>
    </row>
    <row r="156" spans="1:2">
      <c r="A156">
        <v>5802344</v>
      </c>
      <c r="B156" t="s">
        <v>2804</v>
      </c>
    </row>
    <row r="157" spans="1:2">
      <c r="A157">
        <v>5802345</v>
      </c>
      <c r="B157" t="s">
        <v>2805</v>
      </c>
    </row>
    <row r="158" spans="1:2">
      <c r="A158">
        <v>5802011</v>
      </c>
      <c r="B158" t="s">
        <v>2806</v>
      </c>
    </row>
    <row r="159" spans="1:2">
      <c r="A159">
        <v>5802157</v>
      </c>
      <c r="B159" t="s">
        <v>2807</v>
      </c>
    </row>
    <row r="160" spans="1:2">
      <c r="A160">
        <v>5802229</v>
      </c>
      <c r="B160" t="s">
        <v>2808</v>
      </c>
    </row>
    <row r="161" spans="1:2">
      <c r="A161">
        <v>5802001</v>
      </c>
      <c r="B161" t="s">
        <v>2809</v>
      </c>
    </row>
    <row r="162" spans="1:2">
      <c r="A162">
        <v>5802178</v>
      </c>
      <c r="B162" t="s">
        <v>2810</v>
      </c>
    </row>
    <row r="163" spans="1:2">
      <c r="A163">
        <v>5802179</v>
      </c>
      <c r="B163" t="s">
        <v>2811</v>
      </c>
    </row>
    <row r="164" spans="1:2">
      <c r="A164">
        <v>5802228</v>
      </c>
      <c r="B164" t="s">
        <v>2812</v>
      </c>
    </row>
    <row r="165" spans="1:2">
      <c r="A165">
        <v>5802223</v>
      </c>
      <c r="B165" t="s">
        <v>2813</v>
      </c>
    </row>
    <row r="166" spans="1:2">
      <c r="A166">
        <v>5802222</v>
      </c>
      <c r="B166" t="s">
        <v>2814</v>
      </c>
    </row>
    <row r="167" spans="1:2">
      <c r="A167">
        <v>5802224</v>
      </c>
      <c r="B167" t="s">
        <v>2815</v>
      </c>
    </row>
    <row r="168" spans="1:2">
      <c r="A168">
        <v>5802230</v>
      </c>
      <c r="B168" t="s">
        <v>2816</v>
      </c>
    </row>
    <row r="169" spans="1:2">
      <c r="A169">
        <v>5802065</v>
      </c>
      <c r="B169" t="s">
        <v>2817</v>
      </c>
    </row>
    <row r="170" spans="1:2">
      <c r="A170">
        <v>5802063</v>
      </c>
      <c r="B170" t="s">
        <v>2818</v>
      </c>
    </row>
    <row r="171" spans="1:2">
      <c r="A171">
        <v>5802064</v>
      </c>
      <c r="B171" t="s">
        <v>2819</v>
      </c>
    </row>
    <row r="172" spans="1:2">
      <c r="A172">
        <v>5802061</v>
      </c>
      <c r="B172" t="s">
        <v>2820</v>
      </c>
    </row>
    <row r="173" spans="1:2">
      <c r="A173">
        <v>5802062</v>
      </c>
      <c r="B173" t="s">
        <v>2821</v>
      </c>
    </row>
    <row r="174" spans="1:2">
      <c r="A174">
        <v>5802067</v>
      </c>
      <c r="B174" t="s">
        <v>2822</v>
      </c>
    </row>
    <row r="175" spans="1:2">
      <c r="A175">
        <v>5802237</v>
      </c>
      <c r="B175" t="s">
        <v>2823</v>
      </c>
    </row>
    <row r="176" spans="1:2">
      <c r="A176">
        <v>5802066</v>
      </c>
      <c r="B176" t="s">
        <v>2824</v>
      </c>
    </row>
    <row r="177" spans="1:2">
      <c r="A177">
        <v>5802292</v>
      </c>
      <c r="B177" t="s">
        <v>2825</v>
      </c>
    </row>
    <row r="178" spans="1:2">
      <c r="A178">
        <v>5802293</v>
      </c>
      <c r="B178" t="s">
        <v>2826</v>
      </c>
    </row>
    <row r="179" spans="1:2">
      <c r="A179">
        <v>5802296</v>
      </c>
      <c r="B179" t="s">
        <v>2827</v>
      </c>
    </row>
    <row r="180" spans="1:2">
      <c r="A180">
        <v>5802294</v>
      </c>
      <c r="B180" t="s">
        <v>2828</v>
      </c>
    </row>
    <row r="181" spans="1:2">
      <c r="A181">
        <v>5802290</v>
      </c>
      <c r="B181" t="s">
        <v>2829</v>
      </c>
    </row>
    <row r="182" spans="1:2">
      <c r="A182">
        <v>5802295</v>
      </c>
      <c r="B182" t="s">
        <v>2830</v>
      </c>
    </row>
    <row r="183" spans="1:2">
      <c r="A183">
        <v>5802009</v>
      </c>
      <c r="B183" t="s">
        <v>2831</v>
      </c>
    </row>
    <row r="184" spans="1:2">
      <c r="A184">
        <v>5802041</v>
      </c>
      <c r="B184" t="s">
        <v>2832</v>
      </c>
    </row>
    <row r="185" spans="1:2">
      <c r="A185">
        <v>5802144</v>
      </c>
      <c r="B185" t="s">
        <v>2833</v>
      </c>
    </row>
    <row r="186" spans="1:2">
      <c r="A186">
        <v>5802145</v>
      </c>
      <c r="B186" t="s">
        <v>2834</v>
      </c>
    </row>
    <row r="187" spans="1:2">
      <c r="A187">
        <v>5802143</v>
      </c>
      <c r="B187" t="s">
        <v>2835</v>
      </c>
    </row>
    <row r="188" spans="1:2">
      <c r="A188">
        <v>5802147</v>
      </c>
      <c r="B188" t="s">
        <v>2836</v>
      </c>
    </row>
    <row r="189" spans="1:2">
      <c r="A189">
        <v>5802146</v>
      </c>
      <c r="B189" t="s">
        <v>2837</v>
      </c>
    </row>
    <row r="190" spans="1:2">
      <c r="A190">
        <v>5802142</v>
      </c>
      <c r="B190" t="s">
        <v>2838</v>
      </c>
    </row>
    <row r="191" spans="1:2">
      <c r="A191">
        <v>5802348</v>
      </c>
      <c r="B191" t="s">
        <v>2839</v>
      </c>
    </row>
    <row r="192" spans="1:2">
      <c r="A192">
        <v>5802349</v>
      </c>
      <c r="B192" t="s">
        <v>2840</v>
      </c>
    </row>
    <row r="193" spans="1:2">
      <c r="A193">
        <v>5802168</v>
      </c>
      <c r="B193" t="s">
        <v>2841</v>
      </c>
    </row>
    <row r="194" spans="1:2">
      <c r="A194">
        <v>5802169</v>
      </c>
      <c r="B194" t="s">
        <v>2842</v>
      </c>
    </row>
    <row r="195" spans="1:2">
      <c r="A195">
        <v>5802170</v>
      </c>
      <c r="B195" t="s">
        <v>2843</v>
      </c>
    </row>
    <row r="196" spans="1:2">
      <c r="A196">
        <v>5802171</v>
      </c>
      <c r="B196" t="s">
        <v>2844</v>
      </c>
    </row>
    <row r="197" spans="1:2">
      <c r="A197">
        <v>5802172</v>
      </c>
      <c r="B197" t="s">
        <v>2845</v>
      </c>
    </row>
    <row r="198" spans="1:2">
      <c r="A198">
        <v>5802162</v>
      </c>
      <c r="B198" t="s">
        <v>2846</v>
      </c>
    </row>
    <row r="199" spans="1:2">
      <c r="A199">
        <v>5802163</v>
      </c>
      <c r="B199" t="s">
        <v>2847</v>
      </c>
    </row>
    <row r="200" spans="1:2">
      <c r="A200">
        <v>5802164</v>
      </c>
      <c r="B200" t="s">
        <v>2848</v>
      </c>
    </row>
    <row r="201" spans="1:2">
      <c r="A201">
        <v>5802165</v>
      </c>
      <c r="B201" t="s">
        <v>2849</v>
      </c>
    </row>
    <row r="202" spans="1:2">
      <c r="A202">
        <v>5802166</v>
      </c>
      <c r="B202" t="s">
        <v>2850</v>
      </c>
    </row>
    <row r="203" spans="1:2">
      <c r="A203">
        <v>5802167</v>
      </c>
      <c r="B203" t="s">
        <v>2851</v>
      </c>
    </row>
    <row r="204" spans="1:2">
      <c r="A204">
        <v>5802159</v>
      </c>
      <c r="B204" t="s">
        <v>2852</v>
      </c>
    </row>
    <row r="205" spans="1:2">
      <c r="A205">
        <v>5802160</v>
      </c>
      <c r="B205" t="s">
        <v>2853</v>
      </c>
    </row>
    <row r="206" spans="1:2">
      <c r="A206">
        <v>5802161</v>
      </c>
      <c r="B206" t="s">
        <v>2854</v>
      </c>
    </row>
    <row r="207" spans="1:2">
      <c r="A207">
        <v>5802291</v>
      </c>
      <c r="B207" t="s">
        <v>2855</v>
      </c>
    </row>
    <row r="208" spans="1:2">
      <c r="A208">
        <v>5802140</v>
      </c>
      <c r="B208" t="s">
        <v>2856</v>
      </c>
    </row>
    <row r="209" spans="1:2">
      <c r="A209">
        <v>5802134</v>
      </c>
      <c r="B209" t="s">
        <v>2857</v>
      </c>
    </row>
    <row r="210" spans="1:2">
      <c r="A210">
        <v>5802132</v>
      </c>
      <c r="B210" t="s">
        <v>2858</v>
      </c>
    </row>
    <row r="211" spans="1:2">
      <c r="A211">
        <v>5802287</v>
      </c>
      <c r="B211" t="s">
        <v>2859</v>
      </c>
    </row>
    <row r="212" spans="1:2">
      <c r="A212">
        <v>5802150</v>
      </c>
      <c r="B212" t="s">
        <v>2860</v>
      </c>
    </row>
    <row r="213" spans="1:2">
      <c r="A213">
        <v>5802006</v>
      </c>
      <c r="B213" t="s">
        <v>2861</v>
      </c>
    </row>
    <row r="214" spans="1:2">
      <c r="A214">
        <v>5802346</v>
      </c>
      <c r="B214" t="s">
        <v>2862</v>
      </c>
    </row>
    <row r="215" spans="1:2">
      <c r="A215">
        <v>5802347</v>
      </c>
      <c r="B215" t="s">
        <v>2863</v>
      </c>
    </row>
    <row r="216" spans="1:2">
      <c r="A216">
        <v>5802232</v>
      </c>
      <c r="B216" t="s">
        <v>2864</v>
      </c>
    </row>
    <row r="217" spans="1:2">
      <c r="A217">
        <v>5802010</v>
      </c>
      <c r="B217" t="s">
        <v>2865</v>
      </c>
    </row>
    <row r="218" spans="1:2">
      <c r="A218">
        <v>5802221</v>
      </c>
      <c r="B218" t="s">
        <v>2866</v>
      </c>
    </row>
    <row r="219" spans="1:2">
      <c r="A219">
        <v>5802241</v>
      </c>
      <c r="B219" t="s">
        <v>2867</v>
      </c>
    </row>
    <row r="220" spans="1:2">
      <c r="A220">
        <v>5802242</v>
      </c>
      <c r="B220" t="s">
        <v>2868</v>
      </c>
    </row>
    <row r="221" spans="1:2">
      <c r="A221">
        <v>5802138</v>
      </c>
      <c r="B221" t="s">
        <v>2869</v>
      </c>
    </row>
    <row r="222" spans="1:2">
      <c r="A222">
        <v>5802148</v>
      </c>
      <c r="B222" t="s">
        <v>2870</v>
      </c>
    </row>
    <row r="223" spans="1:2">
      <c r="A223">
        <v>5802151</v>
      </c>
      <c r="B223" t="s">
        <v>2871</v>
      </c>
    </row>
    <row r="224" spans="1:2">
      <c r="A224">
        <v>5802245</v>
      </c>
      <c r="B224" t="s">
        <v>2872</v>
      </c>
    </row>
    <row r="225" spans="1:2">
      <c r="A225">
        <v>5802068</v>
      </c>
      <c r="B225" t="s">
        <v>2873</v>
      </c>
    </row>
    <row r="226" spans="1:2">
      <c r="A226">
        <v>5802108</v>
      </c>
      <c r="B226" t="s">
        <v>2874</v>
      </c>
    </row>
    <row r="227" spans="1:2">
      <c r="A227">
        <v>5802109</v>
      </c>
      <c r="B227" t="s">
        <v>2875</v>
      </c>
    </row>
    <row r="228" spans="1:2">
      <c r="A228">
        <v>5802265</v>
      </c>
      <c r="B228" t="s">
        <v>2876</v>
      </c>
    </row>
    <row r="229" spans="1:2">
      <c r="A229">
        <v>5802266</v>
      </c>
      <c r="B229" t="s">
        <v>2877</v>
      </c>
    </row>
    <row r="230" spans="1:2">
      <c r="A230">
        <v>5802267</v>
      </c>
      <c r="B230" t="s">
        <v>2878</v>
      </c>
    </row>
    <row r="231" spans="1:2">
      <c r="A231">
        <v>5802268</v>
      </c>
      <c r="B231" t="s">
        <v>2879</v>
      </c>
    </row>
    <row r="232" spans="1:2">
      <c r="A232">
        <v>5802263</v>
      </c>
      <c r="B232" t="s">
        <v>2880</v>
      </c>
    </row>
    <row r="233" spans="1:2">
      <c r="A233">
        <v>5802270</v>
      </c>
      <c r="B233" t="s">
        <v>2881</v>
      </c>
    </row>
    <row r="234" spans="1:2">
      <c r="A234">
        <v>5802261</v>
      </c>
      <c r="B234" t="s">
        <v>2882</v>
      </c>
    </row>
    <row r="235" spans="1:2">
      <c r="A235">
        <v>5802259</v>
      </c>
      <c r="B235" t="s">
        <v>2883</v>
      </c>
    </row>
    <row r="236" spans="1:2">
      <c r="A236">
        <v>5802257</v>
      </c>
      <c r="B236" t="s">
        <v>2884</v>
      </c>
    </row>
    <row r="237" spans="1:2">
      <c r="A237">
        <v>5802273</v>
      </c>
      <c r="B237" t="s">
        <v>2885</v>
      </c>
    </row>
    <row r="238" spans="1:2">
      <c r="A238">
        <v>5802264</v>
      </c>
      <c r="B238" t="s">
        <v>2886</v>
      </c>
    </row>
    <row r="239" spans="1:2">
      <c r="A239">
        <v>5802262</v>
      </c>
      <c r="B239" t="s">
        <v>2887</v>
      </c>
    </row>
    <row r="240" spans="1:2">
      <c r="A240">
        <v>5802260</v>
      </c>
      <c r="B240" t="s">
        <v>2888</v>
      </c>
    </row>
    <row r="241" spans="1:2">
      <c r="A241">
        <v>5802258</v>
      </c>
      <c r="B241" t="s">
        <v>2889</v>
      </c>
    </row>
    <row r="242" spans="1:2">
      <c r="A242">
        <v>5802272</v>
      </c>
      <c r="B242" t="s">
        <v>2890</v>
      </c>
    </row>
    <row r="243" spans="1:2">
      <c r="A243">
        <v>5802255</v>
      </c>
      <c r="B243" t="s">
        <v>2891</v>
      </c>
    </row>
    <row r="244" spans="1:2">
      <c r="A244">
        <v>5802256</v>
      </c>
      <c r="B244" t="s">
        <v>2892</v>
      </c>
    </row>
    <row r="245" spans="1:2">
      <c r="A245">
        <v>5802269</v>
      </c>
      <c r="B245" t="s">
        <v>2893</v>
      </c>
    </row>
    <row r="246" spans="1:2">
      <c r="A246">
        <v>5802175</v>
      </c>
      <c r="B246" t="s">
        <v>2894</v>
      </c>
    </row>
    <row r="247" spans="1:2">
      <c r="A247">
        <v>5802130</v>
      </c>
      <c r="B247" t="s">
        <v>2895</v>
      </c>
    </row>
    <row r="248" spans="1:2">
      <c r="A248">
        <v>5802353</v>
      </c>
      <c r="B248" t="s">
        <v>2896</v>
      </c>
    </row>
    <row r="249" spans="1:2">
      <c r="A249">
        <v>5802156</v>
      </c>
      <c r="B249" t="s">
        <v>2897</v>
      </c>
    </row>
    <row r="250" spans="1:2">
      <c r="A250">
        <v>5802225</v>
      </c>
      <c r="B250" t="s">
        <v>2898</v>
      </c>
    </row>
    <row r="251" spans="1:2">
      <c r="A251">
        <v>5802227</v>
      </c>
      <c r="B251" t="s">
        <v>2899</v>
      </c>
    </row>
    <row r="252" spans="1:2">
      <c r="A252">
        <v>5802226</v>
      </c>
      <c r="B252" t="s">
        <v>2900</v>
      </c>
    </row>
    <row r="253" spans="1:2">
      <c r="A253">
        <v>5802215</v>
      </c>
      <c r="B253" t="s">
        <v>2901</v>
      </c>
    </row>
    <row r="254" spans="1:2">
      <c r="A254">
        <v>5802218</v>
      </c>
      <c r="B254" t="s">
        <v>2902</v>
      </c>
    </row>
    <row r="255" spans="1:2">
      <c r="A255">
        <v>5802216</v>
      </c>
      <c r="B255" t="s">
        <v>2903</v>
      </c>
    </row>
    <row r="256" spans="1:2">
      <c r="A256">
        <v>5802217</v>
      </c>
      <c r="B256" t="s">
        <v>2904</v>
      </c>
    </row>
    <row r="257" spans="1:2">
      <c r="A257">
        <v>5802219</v>
      </c>
      <c r="B257" t="s">
        <v>2905</v>
      </c>
    </row>
    <row r="258" spans="1:2">
      <c r="A258">
        <v>5802139</v>
      </c>
      <c r="B258" t="s">
        <v>2906</v>
      </c>
    </row>
    <row r="259" spans="1:2">
      <c r="A259">
        <v>5802115</v>
      </c>
      <c r="B259" t="s">
        <v>2907</v>
      </c>
    </row>
    <row r="260" spans="1:2">
      <c r="A260">
        <v>5802298</v>
      </c>
      <c r="B260" t="s">
        <v>2908</v>
      </c>
    </row>
    <row r="261" spans="1:2">
      <c r="A261">
        <v>5802238</v>
      </c>
      <c r="B261" t="s">
        <v>2909</v>
      </c>
    </row>
    <row r="262" spans="1:2">
      <c r="A262">
        <v>5802013</v>
      </c>
      <c r="B262" t="s">
        <v>2910</v>
      </c>
    </row>
    <row r="263" spans="1:2">
      <c r="A263">
        <v>5802015</v>
      </c>
      <c r="B263" t="s">
        <v>2911</v>
      </c>
    </row>
    <row r="264" spans="1:2">
      <c r="A264">
        <v>5802014</v>
      </c>
      <c r="B264" t="s">
        <v>2912</v>
      </c>
    </row>
    <row r="265" spans="1:2">
      <c r="A265">
        <v>5802105</v>
      </c>
      <c r="B265" t="s">
        <v>2913</v>
      </c>
    </row>
    <row r="266" spans="1:2">
      <c r="A266">
        <v>5802106</v>
      </c>
      <c r="B266" t="s">
        <v>2914</v>
      </c>
    </row>
    <row r="267" spans="1:2">
      <c r="A267">
        <v>5802107</v>
      </c>
      <c r="B267" t="s">
        <v>2915</v>
      </c>
    </row>
    <row r="268" spans="1:2">
      <c r="A268">
        <v>5802136</v>
      </c>
      <c r="B268" t="s">
        <v>2916</v>
      </c>
    </row>
    <row r="269" spans="1:2">
      <c r="A269">
        <v>5802137</v>
      </c>
      <c r="B269" t="s">
        <v>2917</v>
      </c>
    </row>
    <row r="270" spans="1:2">
      <c r="A270">
        <v>5802102</v>
      </c>
      <c r="B270" t="s">
        <v>2918</v>
      </c>
    </row>
    <row r="271" spans="1:2">
      <c r="A271">
        <v>5802103</v>
      </c>
      <c r="B271" t="s">
        <v>2919</v>
      </c>
    </row>
    <row r="272" spans="1:2">
      <c r="A272">
        <v>5802104</v>
      </c>
      <c r="B272" t="s">
        <v>2920</v>
      </c>
    </row>
    <row r="273" spans="1:2">
      <c r="A273">
        <v>5802048</v>
      </c>
      <c r="B273" t="s">
        <v>2921</v>
      </c>
    </row>
    <row r="274" spans="1:2">
      <c r="A274">
        <v>5802317</v>
      </c>
      <c r="B274" t="s">
        <v>2658</v>
      </c>
    </row>
    <row r="275" spans="1:2">
      <c r="A275">
        <v>5802233</v>
      </c>
      <c r="B275" t="s">
        <v>2922</v>
      </c>
    </row>
    <row r="276" spans="1:2">
      <c r="A276">
        <v>5802046</v>
      </c>
      <c r="B276" t="s">
        <v>2923</v>
      </c>
    </row>
    <row r="277" spans="1:2">
      <c r="A277">
        <v>5802316</v>
      </c>
      <c r="B277" t="s">
        <v>2656</v>
      </c>
    </row>
    <row r="278" spans="1:2">
      <c r="A278">
        <v>5802044</v>
      </c>
      <c r="B278" t="s">
        <v>2924</v>
      </c>
    </row>
    <row r="279" spans="1:2">
      <c r="A279">
        <v>5802055</v>
      </c>
      <c r="B279" t="s">
        <v>2925</v>
      </c>
    </row>
    <row r="280" spans="1:2">
      <c r="A280">
        <v>5802322</v>
      </c>
      <c r="B280" t="s">
        <v>2664</v>
      </c>
    </row>
    <row r="281" spans="1:2">
      <c r="A281">
        <v>5802045</v>
      </c>
      <c r="B281" t="s">
        <v>2926</v>
      </c>
    </row>
    <row r="282" spans="1:2">
      <c r="A282">
        <v>5802315</v>
      </c>
      <c r="B282" t="s">
        <v>2094</v>
      </c>
    </row>
    <row r="283" spans="1:2">
      <c r="A283">
        <v>5802047</v>
      </c>
      <c r="B283" t="s">
        <v>2927</v>
      </c>
    </row>
    <row r="284" spans="1:2">
      <c r="A284">
        <v>5802324</v>
      </c>
      <c r="B284" t="s">
        <v>2657</v>
      </c>
    </row>
    <row r="285" spans="1:2">
      <c r="A285">
        <v>5802052</v>
      </c>
      <c r="B285" t="s">
        <v>2928</v>
      </c>
    </row>
    <row r="286" spans="1:2">
      <c r="A286">
        <v>5802323</v>
      </c>
      <c r="B286" t="s">
        <v>2661</v>
      </c>
    </row>
    <row r="287" spans="1:2">
      <c r="A287">
        <v>5802050</v>
      </c>
      <c r="B287" t="s">
        <v>2929</v>
      </c>
    </row>
    <row r="288" spans="1:2">
      <c r="A288">
        <v>5802318</v>
      </c>
      <c r="B288" t="s">
        <v>2659</v>
      </c>
    </row>
    <row r="289" spans="1:2">
      <c r="A289">
        <v>5802043</v>
      </c>
      <c r="B289" t="s">
        <v>2930</v>
      </c>
    </row>
    <row r="290" spans="1:2">
      <c r="A290">
        <v>5802053</v>
      </c>
      <c r="B290" t="s">
        <v>2931</v>
      </c>
    </row>
    <row r="291" spans="1:2">
      <c r="A291">
        <v>5802320</v>
      </c>
      <c r="B291" t="s">
        <v>2662</v>
      </c>
    </row>
    <row r="292" spans="1:2">
      <c r="A292">
        <v>5802049</v>
      </c>
      <c r="B292" t="s">
        <v>2932</v>
      </c>
    </row>
    <row r="293" spans="1:2">
      <c r="A293">
        <v>5802325</v>
      </c>
      <c r="B293" t="s">
        <v>2103</v>
      </c>
    </row>
    <row r="294" spans="1:2">
      <c r="A294">
        <v>5802054</v>
      </c>
      <c r="B294" t="s">
        <v>2933</v>
      </c>
    </row>
    <row r="295" spans="1:2">
      <c r="A295">
        <v>5802321</v>
      </c>
      <c r="B295" t="s">
        <v>2663</v>
      </c>
    </row>
    <row r="296" spans="1:2">
      <c r="A296">
        <v>5802051</v>
      </c>
      <c r="B296" t="s">
        <v>2934</v>
      </c>
    </row>
    <row r="297" spans="1:2">
      <c r="A297">
        <v>5802319</v>
      </c>
      <c r="B297" t="s">
        <v>2660</v>
      </c>
    </row>
    <row r="298" spans="1:2">
      <c r="A298">
        <v>5802141</v>
      </c>
      <c r="B298" t="s">
        <v>2935</v>
      </c>
    </row>
    <row r="299" spans="1:2">
      <c r="A299">
        <v>5802279</v>
      </c>
      <c r="B299" t="s">
        <v>2936</v>
      </c>
    </row>
    <row r="300" spans="1:2">
      <c r="A300">
        <v>5802280</v>
      </c>
      <c r="B300" t="s">
        <v>2937</v>
      </c>
    </row>
    <row r="301" spans="1:2">
      <c r="A301">
        <v>5802274</v>
      </c>
      <c r="B301" t="s">
        <v>2938</v>
      </c>
    </row>
    <row r="302" spans="1:2">
      <c r="A302">
        <v>5802275</v>
      </c>
      <c r="B302" t="s">
        <v>2939</v>
      </c>
    </row>
    <row r="303" spans="1:2">
      <c r="A303">
        <v>5802276</v>
      </c>
      <c r="B303" t="s">
        <v>2940</v>
      </c>
    </row>
    <row r="304" spans="1:2">
      <c r="A304">
        <v>5802278</v>
      </c>
      <c r="B304" t="s">
        <v>2941</v>
      </c>
    </row>
    <row r="305" spans="1:2">
      <c r="A305">
        <v>5802277</v>
      </c>
      <c r="B305" t="s">
        <v>2942</v>
      </c>
    </row>
    <row r="306" spans="1:2">
      <c r="A306">
        <v>5802126</v>
      </c>
      <c r="B306" t="s">
        <v>2943</v>
      </c>
    </row>
    <row r="307" spans="1:2">
      <c r="A307">
        <v>5802128</v>
      </c>
      <c r="B307" t="s">
        <v>2944</v>
      </c>
    </row>
    <row r="308" spans="1:2">
      <c r="A308">
        <v>5802127</v>
      </c>
      <c r="B308" t="s">
        <v>2945</v>
      </c>
    </row>
    <row r="309" spans="1:2">
      <c r="A309">
        <v>5802081</v>
      </c>
      <c r="B309" t="s">
        <v>2946</v>
      </c>
    </row>
    <row r="310" spans="1:2">
      <c r="A310">
        <v>5802082</v>
      </c>
      <c r="B310" t="s">
        <v>2947</v>
      </c>
    </row>
    <row r="311" spans="1:2">
      <c r="A311">
        <v>5802110</v>
      </c>
      <c r="B311" t="s">
        <v>2948</v>
      </c>
    </row>
    <row r="312" spans="1:2">
      <c r="A312">
        <v>5802005</v>
      </c>
      <c r="B312" t="s">
        <v>2949</v>
      </c>
    </row>
    <row r="313" spans="1:2">
      <c r="A313">
        <v>5802028</v>
      </c>
      <c r="B313" t="s">
        <v>2950</v>
      </c>
    </row>
    <row r="314" spans="1:2">
      <c r="A314">
        <v>5802027</v>
      </c>
      <c r="B314" t="s">
        <v>2951</v>
      </c>
    </row>
    <row r="315" spans="1:2">
      <c r="A315">
        <v>5802029</v>
      </c>
      <c r="B315" t="s">
        <v>2952</v>
      </c>
    </row>
    <row r="316" spans="1:2">
      <c r="A316">
        <v>5802246</v>
      </c>
      <c r="B316" t="s">
        <v>2953</v>
      </c>
    </row>
    <row r="317" spans="1:2">
      <c r="A317">
        <v>5802032</v>
      </c>
      <c r="B317" t="s">
        <v>2954</v>
      </c>
    </row>
    <row r="318" spans="1:2">
      <c r="A318">
        <v>5802031</v>
      </c>
      <c r="B318" t="s">
        <v>2955</v>
      </c>
    </row>
    <row r="319" spans="1:2">
      <c r="A319">
        <v>5802030</v>
      </c>
      <c r="B319" t="s">
        <v>2956</v>
      </c>
    </row>
    <row r="320" spans="1:2">
      <c r="A320">
        <v>5802240</v>
      </c>
      <c r="B320" t="s">
        <v>2957</v>
      </c>
    </row>
    <row r="321" spans="1:2">
      <c r="A321">
        <v>5802254</v>
      </c>
      <c r="B321" t="s">
        <v>2958</v>
      </c>
    </row>
    <row r="322" spans="1:2">
      <c r="A322">
        <v>5802057</v>
      </c>
      <c r="B322" t="s">
        <v>2959</v>
      </c>
    </row>
    <row r="323" spans="1:2">
      <c r="A323">
        <v>5802327</v>
      </c>
      <c r="B323" t="s">
        <v>2666</v>
      </c>
    </row>
    <row r="324" spans="1:2">
      <c r="A324">
        <v>5802332</v>
      </c>
      <c r="B324" t="s">
        <v>2960</v>
      </c>
    </row>
    <row r="325" spans="1:2">
      <c r="A325">
        <v>5802333</v>
      </c>
      <c r="B325" t="s">
        <v>2961</v>
      </c>
    </row>
    <row r="326" spans="1:2">
      <c r="A326">
        <v>5802056</v>
      </c>
      <c r="B326" t="s">
        <v>2962</v>
      </c>
    </row>
    <row r="327" spans="1:2">
      <c r="A327">
        <v>5802326</v>
      </c>
      <c r="B327" t="s">
        <v>2665</v>
      </c>
    </row>
    <row r="328" spans="1:2">
      <c r="A328">
        <v>5802235</v>
      </c>
      <c r="B328" t="s">
        <v>2963</v>
      </c>
    </row>
    <row r="329" spans="1:2">
      <c r="A329">
        <v>5802058</v>
      </c>
      <c r="B329" t="s">
        <v>2964</v>
      </c>
    </row>
    <row r="330" spans="1:2">
      <c r="A330">
        <v>5802328</v>
      </c>
      <c r="B330" t="s">
        <v>2667</v>
      </c>
    </row>
    <row r="331" spans="1:2">
      <c r="A331">
        <v>5802059</v>
      </c>
      <c r="B331" t="s">
        <v>2965</v>
      </c>
    </row>
    <row r="332" spans="1:2">
      <c r="A332">
        <v>5802329</v>
      </c>
      <c r="B332" t="s">
        <v>2668</v>
      </c>
    </row>
    <row r="333" spans="1:2">
      <c r="A333">
        <v>5802289</v>
      </c>
      <c r="B333" t="s">
        <v>2966</v>
      </c>
    </row>
    <row r="334" spans="1:2">
      <c r="A334">
        <v>5802220</v>
      </c>
      <c r="B334" t="s">
        <v>2967</v>
      </c>
    </row>
    <row r="335" spans="1:2">
      <c r="A335">
        <v>5802177</v>
      </c>
      <c r="B335" t="s">
        <v>2968</v>
      </c>
    </row>
    <row r="336" spans="1:2">
      <c r="A336">
        <v>5802135</v>
      </c>
      <c r="B336" t="s">
        <v>2969</v>
      </c>
    </row>
    <row r="337" spans="1:2">
      <c r="A337">
        <v>5802236</v>
      </c>
      <c r="B337" t="s">
        <v>2970</v>
      </c>
    </row>
    <row r="338" spans="1:2">
      <c r="A338">
        <v>5802133</v>
      </c>
      <c r="B338" t="s">
        <v>2971</v>
      </c>
    </row>
    <row r="339" spans="1:2">
      <c r="A339">
        <v>5802131</v>
      </c>
      <c r="B339" t="s">
        <v>2972</v>
      </c>
    </row>
    <row r="340" spans="1:2">
      <c r="A340">
        <v>5802044</v>
      </c>
      <c r="B340" t="s">
        <v>2924</v>
      </c>
    </row>
    <row r="341" spans="1:2">
      <c r="A341">
        <v>5802060</v>
      </c>
      <c r="B341" t="s">
        <v>2973</v>
      </c>
    </row>
    <row r="342" spans="1:2">
      <c r="A342">
        <v>5802250</v>
      </c>
      <c r="B342" t="s">
        <v>2974</v>
      </c>
    </row>
    <row r="343" spans="1:2">
      <c r="A343">
        <v>5802249</v>
      </c>
      <c r="B343" t="s">
        <v>2975</v>
      </c>
    </row>
    <row r="344" spans="1:2">
      <c r="A344">
        <v>5802248</v>
      </c>
      <c r="B344" t="s">
        <v>2976</v>
      </c>
    </row>
    <row r="345" spans="1:2">
      <c r="A345">
        <v>5802252</v>
      </c>
      <c r="B345" t="s">
        <v>2977</v>
      </c>
    </row>
    <row r="346" spans="1:2">
      <c r="A346">
        <v>5802251</v>
      </c>
      <c r="B346" t="s">
        <v>2978</v>
      </c>
    </row>
    <row r="347" spans="1:2">
      <c r="A347">
        <v>5802042</v>
      </c>
      <c r="B347" t="s">
        <v>2977</v>
      </c>
    </row>
    <row r="348" spans="1:2">
      <c r="A348">
        <v>5802121</v>
      </c>
      <c r="B348" t="s">
        <v>2979</v>
      </c>
    </row>
    <row r="349" spans="1:2">
      <c r="A349">
        <v>5802122</v>
      </c>
      <c r="B349" t="s">
        <v>2980</v>
      </c>
    </row>
    <row r="350" spans="1:2">
      <c r="A350">
        <v>5802123</v>
      </c>
      <c r="B350" t="s">
        <v>2981</v>
      </c>
    </row>
    <row r="351" spans="1:2">
      <c r="A351">
        <v>5802120</v>
      </c>
      <c r="B351" t="s">
        <v>2982</v>
      </c>
    </row>
    <row r="352" spans="1:2">
      <c r="A352">
        <v>5802012</v>
      </c>
      <c r="B352" t="s">
        <v>2983</v>
      </c>
    </row>
    <row r="353" spans="1:2">
      <c r="A353">
        <v>5802002</v>
      </c>
      <c r="B353" t="s">
        <v>2984</v>
      </c>
    </row>
    <row r="354" spans="1:2">
      <c r="A354">
        <v>5802116</v>
      </c>
      <c r="B354" t="s">
        <v>2985</v>
      </c>
    </row>
    <row r="355" spans="1:2">
      <c r="A355">
        <v>5802069</v>
      </c>
      <c r="B355" t="s">
        <v>2986</v>
      </c>
    </row>
    <row r="356" spans="1:2">
      <c r="A356">
        <v>9999006</v>
      </c>
      <c r="B356" t="s">
        <v>2987</v>
      </c>
    </row>
    <row r="357" spans="1:2">
      <c r="A357">
        <v>9999999</v>
      </c>
      <c r="B357" t="s">
        <v>2988</v>
      </c>
    </row>
    <row r="358" spans="1:2">
      <c r="A358">
        <v>4902467</v>
      </c>
      <c r="B358" t="s">
        <v>2989</v>
      </c>
    </row>
    <row r="359" spans="1:2">
      <c r="A359">
        <v>9990002</v>
      </c>
      <c r="B359" t="s">
        <v>2990</v>
      </c>
    </row>
    <row r="360" spans="1:2">
      <c r="A360">
        <v>9999007</v>
      </c>
      <c r="B360" t="s">
        <v>2991</v>
      </c>
    </row>
    <row r="361" spans="1:2">
      <c r="A361">
        <v>5802352</v>
      </c>
      <c r="B361" t="s">
        <v>2992</v>
      </c>
    </row>
    <row r="362" spans="1:2">
      <c r="A362">
        <v>5802367</v>
      </c>
      <c r="B362" t="s">
        <v>2993</v>
      </c>
    </row>
    <row r="363" spans="1:2">
      <c r="A363">
        <v>5802253</v>
      </c>
      <c r="B363" t="s">
        <v>2994</v>
      </c>
    </row>
    <row r="364" spans="1:2">
      <c r="A364">
        <v>5802351</v>
      </c>
      <c r="B364" t="s">
        <v>2995</v>
      </c>
    </row>
    <row r="365" spans="1:2">
      <c r="A365">
        <v>5802369</v>
      </c>
      <c r="B365" t="s">
        <v>2996</v>
      </c>
    </row>
    <row r="366" spans="1:2">
      <c r="A366">
        <v>4760221</v>
      </c>
      <c r="B366" t="s">
        <v>2997</v>
      </c>
    </row>
    <row r="367" spans="1:2">
      <c r="A367">
        <v>5210503</v>
      </c>
      <c r="B367" t="s">
        <v>2998</v>
      </c>
    </row>
    <row r="368" spans="1:2">
      <c r="A368">
        <v>5210515</v>
      </c>
      <c r="B368" t="s">
        <v>2999</v>
      </c>
    </row>
    <row r="369" spans="1:2">
      <c r="A369">
        <v>5210615</v>
      </c>
      <c r="B369" t="s">
        <v>3000</v>
      </c>
    </row>
    <row r="370" spans="1:2">
      <c r="A370">
        <v>5210715</v>
      </c>
      <c r="B370" t="s">
        <v>3001</v>
      </c>
    </row>
    <row r="371" spans="1:2">
      <c r="A371">
        <v>5213603</v>
      </c>
      <c r="B371" t="s">
        <v>3002</v>
      </c>
    </row>
    <row r="372" spans="1:2">
      <c r="A372">
        <v>5213703</v>
      </c>
      <c r="B372" t="s">
        <v>3003</v>
      </c>
    </row>
    <row r="373" spans="1:2">
      <c r="A373">
        <v>5802368</v>
      </c>
      <c r="B373" t="s">
        <v>3004</v>
      </c>
    </row>
    <row r="374" spans="1:2">
      <c r="A374">
        <v>9990008</v>
      </c>
      <c r="B374" t="s">
        <v>3005</v>
      </c>
    </row>
    <row r="375" spans="1:2">
      <c r="A375">
        <v>5802371</v>
      </c>
      <c r="B375" t="s">
        <v>3006</v>
      </c>
    </row>
    <row r="376" spans="1:2">
      <c r="A376">
        <v>9995019</v>
      </c>
      <c r="B376" t="s">
        <v>3007</v>
      </c>
    </row>
    <row r="377" spans="1:2">
      <c r="A377">
        <v>1700342</v>
      </c>
      <c r="B377" t="s">
        <v>3008</v>
      </c>
    </row>
    <row r="378" spans="1:2">
      <c r="A378">
        <v>2760230</v>
      </c>
      <c r="B378" t="s">
        <v>3009</v>
      </c>
    </row>
    <row r="379" spans="1:2">
      <c r="A379">
        <v>6760644</v>
      </c>
      <c r="B379" t="s">
        <v>3010</v>
      </c>
    </row>
    <row r="380" spans="1:2">
      <c r="A380">
        <v>7641622</v>
      </c>
      <c r="B380" t="s">
        <v>3011</v>
      </c>
    </row>
    <row r="381" spans="1:2">
      <c r="A381">
        <v>7760609</v>
      </c>
      <c r="B381" t="s">
        <v>3012</v>
      </c>
    </row>
    <row r="382" spans="1:2">
      <c r="A382">
        <v>7760686</v>
      </c>
      <c r="B382" t="s">
        <v>3013</v>
      </c>
    </row>
    <row r="383" spans="1:2">
      <c r="A383">
        <v>5802372</v>
      </c>
      <c r="B383" t="s">
        <v>3014</v>
      </c>
    </row>
    <row r="384" spans="1:2">
      <c r="A384">
        <v>5802373</v>
      </c>
      <c r="B384" t="s">
        <v>3015</v>
      </c>
    </row>
    <row r="385" spans="1:2">
      <c r="A385">
        <v>5802374</v>
      </c>
      <c r="B385" t="s">
        <v>3016</v>
      </c>
    </row>
  </sheetData>
  <phoneticPr fontId="11"/>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5C944-0AFF-466C-80CC-5C7331191AE2}">
  <dimension ref="A1:I38"/>
  <sheetViews>
    <sheetView view="pageBreakPreview" zoomScale="60" zoomScaleNormal="85" workbookViewId="0">
      <selection activeCell="C3" sqref="C3"/>
    </sheetView>
  </sheetViews>
  <sheetFormatPr defaultColWidth="9" defaultRowHeight="15.75"/>
  <cols>
    <col min="1" max="1" width="9.875" style="431" customWidth="1"/>
    <col min="2" max="2" width="34.75" style="431" customWidth="1"/>
    <col min="3" max="3" width="79.75" style="431" customWidth="1"/>
    <col min="4" max="4" width="10.875" style="432" customWidth="1"/>
    <col min="5" max="5" width="10.875" style="466" customWidth="1"/>
    <col min="6" max="6" width="10.875" style="431" customWidth="1"/>
    <col min="7" max="7" width="9" style="431"/>
    <col min="8" max="8" width="15.375" style="431" customWidth="1"/>
    <col min="9" max="16384" width="9" style="431"/>
  </cols>
  <sheetData>
    <row r="1" spans="1:9" ht="32.25" customHeight="1">
      <c r="A1" s="430" t="s">
        <v>4343</v>
      </c>
      <c r="E1" s="1229" t="s">
        <v>6526</v>
      </c>
      <c r="F1" s="1229"/>
      <c r="G1" s="1229"/>
      <c r="H1" s="1229"/>
    </row>
    <row r="3" spans="1:9" ht="36.75" customHeight="1">
      <c r="A3" s="433" t="s">
        <v>4344</v>
      </c>
      <c r="B3" s="434" t="s">
        <v>4345</v>
      </c>
      <c r="C3" s="434" t="s">
        <v>4346</v>
      </c>
      <c r="D3" s="435" t="s">
        <v>4347</v>
      </c>
      <c r="E3" s="436" t="s">
        <v>4348</v>
      </c>
      <c r="F3" s="433" t="s">
        <v>4349</v>
      </c>
      <c r="G3" s="437" t="s">
        <v>4350</v>
      </c>
      <c r="H3" s="433" t="s">
        <v>4351</v>
      </c>
    </row>
    <row r="4" spans="1:9" ht="49.5" customHeight="1">
      <c r="A4" s="438"/>
      <c r="B4" s="439">
        <v>4560401461573</v>
      </c>
      <c r="C4" s="440" t="s">
        <v>4352</v>
      </c>
      <c r="D4" s="441">
        <v>1550</v>
      </c>
      <c r="E4" s="442">
        <f>D4*0.55</f>
        <v>852.50000000000011</v>
      </c>
      <c r="F4" s="443" t="s">
        <v>4353</v>
      </c>
      <c r="G4" s="444">
        <v>24</v>
      </c>
      <c r="H4" s="445">
        <f>I4/G4</f>
        <v>0</v>
      </c>
      <c r="I4" s="431">
        <f>'ORDER SHEET'!O250</f>
        <v>0</v>
      </c>
    </row>
    <row r="5" spans="1:9" ht="49.5" customHeight="1">
      <c r="A5" s="438"/>
      <c r="B5" s="439">
        <v>4560401461627</v>
      </c>
      <c r="C5" s="440" t="s">
        <v>4354</v>
      </c>
      <c r="D5" s="441">
        <v>440</v>
      </c>
      <c r="E5" s="442">
        <f>D5*0.57</f>
        <v>250.79999999999998</v>
      </c>
      <c r="F5" s="443" t="s">
        <v>4355</v>
      </c>
      <c r="G5" s="444">
        <v>90</v>
      </c>
      <c r="H5" s="445">
        <f t="shared" ref="H5:H13" si="0">I5/G5</f>
        <v>0</v>
      </c>
      <c r="I5" s="431">
        <f>'ORDER SHEET'!O251</f>
        <v>0</v>
      </c>
    </row>
    <row r="6" spans="1:9" ht="49.5" customHeight="1">
      <c r="A6" s="438"/>
      <c r="B6" s="439">
        <v>4560401461610</v>
      </c>
      <c r="C6" s="446" t="s">
        <v>4356</v>
      </c>
      <c r="D6" s="447">
        <v>2200</v>
      </c>
      <c r="E6" s="442">
        <f t="shared" ref="E6:E12" si="1">D6*0.55</f>
        <v>1210</v>
      </c>
      <c r="F6" s="448" t="s">
        <v>4357</v>
      </c>
      <c r="G6" s="449">
        <v>24</v>
      </c>
      <c r="H6" s="445">
        <f t="shared" si="0"/>
        <v>0</v>
      </c>
      <c r="I6" s="431">
        <f>'ORDER SHEET'!O252</f>
        <v>0</v>
      </c>
    </row>
    <row r="7" spans="1:9" ht="49.5" customHeight="1">
      <c r="A7" s="438"/>
      <c r="B7" s="439">
        <v>4560401461665</v>
      </c>
      <c r="C7" s="446" t="s">
        <v>4358</v>
      </c>
      <c r="D7" s="447">
        <v>600</v>
      </c>
      <c r="E7" s="442">
        <f>D7*0.57</f>
        <v>341.99999999999994</v>
      </c>
      <c r="F7" s="448" t="s">
        <v>4359</v>
      </c>
      <c r="G7" s="449">
        <v>90</v>
      </c>
      <c r="H7" s="445">
        <f t="shared" si="0"/>
        <v>0</v>
      </c>
      <c r="I7" s="431">
        <f>'ORDER SHEET'!O253</f>
        <v>0</v>
      </c>
    </row>
    <row r="8" spans="1:9" ht="49.5" customHeight="1">
      <c r="A8" s="438"/>
      <c r="B8" s="439">
        <v>4560401461580</v>
      </c>
      <c r="C8" s="440" t="s">
        <v>4360</v>
      </c>
      <c r="D8" s="441">
        <v>1650</v>
      </c>
      <c r="E8" s="442">
        <f t="shared" si="1"/>
        <v>907.50000000000011</v>
      </c>
      <c r="F8" s="443" t="s">
        <v>4353</v>
      </c>
      <c r="G8" s="444">
        <v>24</v>
      </c>
      <c r="H8" s="445">
        <f t="shared" si="0"/>
        <v>0</v>
      </c>
      <c r="I8" s="431">
        <f>'ORDER SHEET'!O254</f>
        <v>0</v>
      </c>
    </row>
    <row r="9" spans="1:9" ht="49.5" customHeight="1">
      <c r="A9" s="438"/>
      <c r="B9" s="439">
        <v>4560401461634</v>
      </c>
      <c r="C9" s="440" t="s">
        <v>4361</v>
      </c>
      <c r="D9" s="441">
        <v>470</v>
      </c>
      <c r="E9" s="442">
        <f>D9*0.57</f>
        <v>267.89999999999998</v>
      </c>
      <c r="F9" s="443" t="s">
        <v>4355</v>
      </c>
      <c r="G9" s="444">
        <v>90</v>
      </c>
      <c r="H9" s="445">
        <f t="shared" si="0"/>
        <v>0</v>
      </c>
      <c r="I9" s="431">
        <f>'ORDER SHEET'!O255</f>
        <v>0</v>
      </c>
    </row>
    <row r="10" spans="1:9" ht="49.5" customHeight="1">
      <c r="A10" s="438"/>
      <c r="B10" s="439">
        <v>4560401461603</v>
      </c>
      <c r="C10" s="440" t="s">
        <v>4362</v>
      </c>
      <c r="D10" s="441">
        <v>1650</v>
      </c>
      <c r="E10" s="442">
        <f t="shared" si="1"/>
        <v>907.50000000000011</v>
      </c>
      <c r="F10" s="443" t="s">
        <v>4353</v>
      </c>
      <c r="G10" s="444">
        <v>24</v>
      </c>
      <c r="H10" s="445">
        <f t="shared" si="0"/>
        <v>0</v>
      </c>
      <c r="I10" s="431">
        <f>'ORDER SHEET'!O256</f>
        <v>0</v>
      </c>
    </row>
    <row r="11" spans="1:9" ht="49.5" customHeight="1">
      <c r="A11" s="438"/>
      <c r="B11" s="439">
        <v>4560401461658</v>
      </c>
      <c r="C11" s="440" t="s">
        <v>4363</v>
      </c>
      <c r="D11" s="441">
        <v>470</v>
      </c>
      <c r="E11" s="442">
        <f>D11*0.57</f>
        <v>267.89999999999998</v>
      </c>
      <c r="F11" s="443" t="s">
        <v>4355</v>
      </c>
      <c r="G11" s="444">
        <v>90</v>
      </c>
      <c r="H11" s="445">
        <f t="shared" si="0"/>
        <v>0</v>
      </c>
      <c r="I11" s="431">
        <f>'ORDER SHEET'!O257</f>
        <v>0</v>
      </c>
    </row>
    <row r="12" spans="1:9" ht="49.5" customHeight="1">
      <c r="A12" s="438"/>
      <c r="B12" s="439">
        <v>4560401461597</v>
      </c>
      <c r="C12" s="440" t="s">
        <v>4364</v>
      </c>
      <c r="D12" s="441">
        <v>1650</v>
      </c>
      <c r="E12" s="442">
        <f t="shared" si="1"/>
        <v>907.50000000000011</v>
      </c>
      <c r="F12" s="443" t="s">
        <v>4353</v>
      </c>
      <c r="G12" s="444">
        <v>24</v>
      </c>
      <c r="H12" s="445">
        <f t="shared" si="0"/>
        <v>0</v>
      </c>
      <c r="I12" s="431">
        <f>'ORDER SHEET'!O258</f>
        <v>0</v>
      </c>
    </row>
    <row r="13" spans="1:9" ht="49.5" customHeight="1">
      <c r="A13" s="438"/>
      <c r="B13" s="439">
        <v>4560401461641</v>
      </c>
      <c r="C13" s="440" t="s">
        <v>4365</v>
      </c>
      <c r="D13" s="441">
        <v>470</v>
      </c>
      <c r="E13" s="442">
        <f>D13*0.57</f>
        <v>267.89999999999998</v>
      </c>
      <c r="F13" s="450" t="s">
        <v>4366</v>
      </c>
      <c r="G13" s="441">
        <v>90</v>
      </c>
      <c r="H13" s="445">
        <f t="shared" si="0"/>
        <v>0</v>
      </c>
      <c r="I13" s="431">
        <f>'ORDER SHEET'!O259</f>
        <v>0</v>
      </c>
    </row>
    <row r="14" spans="1:9" ht="29.85" customHeight="1">
      <c r="A14" s="451"/>
      <c r="B14" s="452"/>
      <c r="C14" s="453"/>
      <c r="D14" s="454"/>
      <c r="E14" s="455"/>
      <c r="F14" s="456"/>
      <c r="G14" s="457"/>
      <c r="H14" s="453"/>
    </row>
    <row r="15" spans="1:9" ht="49.5" customHeight="1">
      <c r="A15" s="438"/>
      <c r="B15" s="439">
        <v>4560401461436</v>
      </c>
      <c r="C15" s="440" t="s">
        <v>4367</v>
      </c>
      <c r="D15" s="458">
        <v>700</v>
      </c>
      <c r="E15" s="442">
        <f>D15*0.57</f>
        <v>398.99999999999994</v>
      </c>
      <c r="F15" s="450" t="s">
        <v>4366</v>
      </c>
      <c r="G15" s="441">
        <v>80</v>
      </c>
      <c r="H15" s="484">
        <f>I15/G15</f>
        <v>0</v>
      </c>
      <c r="I15" s="431">
        <f>'ORDER SHEET'!O260</f>
        <v>0</v>
      </c>
    </row>
    <row r="16" spans="1:9" ht="49.5" customHeight="1">
      <c r="A16" s="438"/>
      <c r="B16" s="439">
        <v>4560401461443</v>
      </c>
      <c r="C16" s="440" t="s">
        <v>4368</v>
      </c>
      <c r="D16" s="458">
        <v>700</v>
      </c>
      <c r="E16" s="442">
        <f t="shared" ref="E16:E26" si="2">D16*0.57</f>
        <v>398.99999999999994</v>
      </c>
      <c r="F16" s="450" t="s">
        <v>4366</v>
      </c>
      <c r="G16" s="441">
        <v>80</v>
      </c>
      <c r="H16" s="484">
        <f t="shared" ref="H16:H36" si="3">I16/G16</f>
        <v>0</v>
      </c>
      <c r="I16" s="431">
        <f>'ORDER SHEET'!O261</f>
        <v>0</v>
      </c>
    </row>
    <row r="17" spans="1:9" ht="49.5" customHeight="1">
      <c r="A17" s="438"/>
      <c r="B17" s="439">
        <v>4560401461498</v>
      </c>
      <c r="C17" s="440" t="s">
        <v>4369</v>
      </c>
      <c r="D17" s="458">
        <v>700</v>
      </c>
      <c r="E17" s="442">
        <f t="shared" si="2"/>
        <v>398.99999999999994</v>
      </c>
      <c r="F17" s="450" t="s">
        <v>4366</v>
      </c>
      <c r="G17" s="441">
        <v>80</v>
      </c>
      <c r="H17" s="484">
        <f t="shared" si="3"/>
        <v>0</v>
      </c>
      <c r="I17" s="431">
        <f>'ORDER SHEET'!O262</f>
        <v>0</v>
      </c>
    </row>
    <row r="18" spans="1:9" ht="49.5" customHeight="1">
      <c r="A18" s="438"/>
      <c r="B18" s="439">
        <v>4560401461504</v>
      </c>
      <c r="C18" s="440" t="s">
        <v>4370</v>
      </c>
      <c r="D18" s="458">
        <v>700</v>
      </c>
      <c r="E18" s="442">
        <f t="shared" si="2"/>
        <v>398.99999999999994</v>
      </c>
      <c r="F18" s="450" t="s">
        <v>4366</v>
      </c>
      <c r="G18" s="441">
        <v>80</v>
      </c>
      <c r="H18" s="484">
        <f t="shared" si="3"/>
        <v>0</v>
      </c>
      <c r="I18" s="431">
        <f>'ORDER SHEET'!O263</f>
        <v>0</v>
      </c>
    </row>
    <row r="19" spans="1:9" ht="49.5" customHeight="1">
      <c r="A19" s="459"/>
      <c r="B19" s="460">
        <v>4560401461481</v>
      </c>
      <c r="C19" s="461" t="s">
        <v>4371</v>
      </c>
      <c r="D19" s="462">
        <v>700</v>
      </c>
      <c r="E19" s="442">
        <f t="shared" si="2"/>
        <v>398.99999999999994</v>
      </c>
      <c r="F19" s="463" t="s">
        <v>4366</v>
      </c>
      <c r="G19" s="464">
        <v>80</v>
      </c>
      <c r="H19" s="484">
        <f t="shared" si="3"/>
        <v>0</v>
      </c>
      <c r="I19" s="431">
        <f>'ORDER SHEET'!O264</f>
        <v>0</v>
      </c>
    </row>
    <row r="20" spans="1:9" ht="49.5" customHeight="1">
      <c r="A20" s="459"/>
      <c r="B20" s="460">
        <v>4560401461672</v>
      </c>
      <c r="C20" s="461" t="s">
        <v>4372</v>
      </c>
      <c r="D20" s="458">
        <v>700</v>
      </c>
      <c r="E20" s="442">
        <f t="shared" si="2"/>
        <v>398.99999999999994</v>
      </c>
      <c r="F20" s="450" t="s">
        <v>4366</v>
      </c>
      <c r="G20" s="441">
        <v>80</v>
      </c>
      <c r="H20" s="484">
        <f t="shared" si="3"/>
        <v>0</v>
      </c>
      <c r="I20" s="431">
        <f>'ORDER SHEET'!O265</f>
        <v>0</v>
      </c>
    </row>
    <row r="21" spans="1:9" ht="49.5" customHeight="1">
      <c r="A21" s="459"/>
      <c r="B21" s="460">
        <v>4560401461771</v>
      </c>
      <c r="C21" s="461" t="s">
        <v>4373</v>
      </c>
      <c r="D21" s="462">
        <v>700</v>
      </c>
      <c r="E21" s="442">
        <f t="shared" si="2"/>
        <v>398.99999999999994</v>
      </c>
      <c r="F21" s="463" t="s">
        <v>4366</v>
      </c>
      <c r="G21" s="464">
        <v>80</v>
      </c>
      <c r="H21" s="484">
        <f t="shared" si="3"/>
        <v>0</v>
      </c>
      <c r="I21" s="431">
        <f>'ORDER SHEET'!O266</f>
        <v>0</v>
      </c>
    </row>
    <row r="22" spans="1:9" ht="49.5" customHeight="1">
      <c r="A22" s="459"/>
      <c r="B22" s="460">
        <v>4560401461788</v>
      </c>
      <c r="C22" s="461" t="s">
        <v>4374</v>
      </c>
      <c r="D22" s="462">
        <v>700</v>
      </c>
      <c r="E22" s="442">
        <f t="shared" si="2"/>
        <v>398.99999999999994</v>
      </c>
      <c r="F22" s="463" t="s">
        <v>4375</v>
      </c>
      <c r="G22" s="464">
        <v>60</v>
      </c>
      <c r="H22" s="484">
        <f t="shared" si="3"/>
        <v>0</v>
      </c>
      <c r="I22" s="431">
        <f>'ORDER SHEET'!O267</f>
        <v>0</v>
      </c>
    </row>
    <row r="23" spans="1:9" ht="49.5" customHeight="1">
      <c r="A23" s="459"/>
      <c r="B23" s="460">
        <v>4560401461801</v>
      </c>
      <c r="C23" s="461" t="s">
        <v>4376</v>
      </c>
      <c r="D23" s="462">
        <v>700</v>
      </c>
      <c r="E23" s="442">
        <f t="shared" si="2"/>
        <v>398.99999999999994</v>
      </c>
      <c r="F23" s="463" t="s">
        <v>4366</v>
      </c>
      <c r="G23" s="441">
        <v>80</v>
      </c>
      <c r="H23" s="484">
        <f t="shared" si="3"/>
        <v>0</v>
      </c>
      <c r="I23" s="431">
        <f>'ORDER SHEET'!O268</f>
        <v>0</v>
      </c>
    </row>
    <row r="24" spans="1:9" ht="49.5" customHeight="1">
      <c r="A24" s="459"/>
      <c r="B24" s="460">
        <v>4560401461818</v>
      </c>
      <c r="C24" s="461" t="s">
        <v>4377</v>
      </c>
      <c r="D24" s="462">
        <v>700</v>
      </c>
      <c r="E24" s="442">
        <f t="shared" si="2"/>
        <v>398.99999999999994</v>
      </c>
      <c r="F24" s="463" t="s">
        <v>4366</v>
      </c>
      <c r="G24" s="441">
        <v>80</v>
      </c>
      <c r="H24" s="484">
        <f t="shared" si="3"/>
        <v>0</v>
      </c>
      <c r="I24" s="431">
        <f>'ORDER SHEET'!O269</f>
        <v>0</v>
      </c>
    </row>
    <row r="25" spans="1:9" ht="49.5" customHeight="1">
      <c r="A25" s="459"/>
      <c r="B25" s="460">
        <v>4560401461832</v>
      </c>
      <c r="C25" s="461" t="s">
        <v>4378</v>
      </c>
      <c r="D25" s="462">
        <v>1000</v>
      </c>
      <c r="E25" s="442">
        <f t="shared" si="2"/>
        <v>570</v>
      </c>
      <c r="F25" s="463" t="s">
        <v>4366</v>
      </c>
      <c r="G25" s="441">
        <v>64</v>
      </c>
      <c r="H25" s="484">
        <f t="shared" si="3"/>
        <v>0</v>
      </c>
      <c r="I25" s="431">
        <f>'ORDER SHEET'!O270</f>
        <v>0</v>
      </c>
    </row>
    <row r="26" spans="1:9" ht="49.5" customHeight="1">
      <c r="A26" s="459"/>
      <c r="B26" s="460">
        <v>4560401461825</v>
      </c>
      <c r="C26" s="461" t="s">
        <v>4379</v>
      </c>
      <c r="D26" s="462">
        <v>800</v>
      </c>
      <c r="E26" s="442">
        <f t="shared" si="2"/>
        <v>455.99999999999994</v>
      </c>
      <c r="F26" s="465" t="s">
        <v>4380</v>
      </c>
      <c r="G26" s="464">
        <v>120</v>
      </c>
      <c r="H26" s="484">
        <f t="shared" si="3"/>
        <v>0</v>
      </c>
      <c r="I26" s="431">
        <f>'ORDER SHEET'!O271</f>
        <v>0</v>
      </c>
    </row>
    <row r="27" spans="1:9" ht="49.5" customHeight="1">
      <c r="A27" s="438"/>
      <c r="B27" s="439">
        <v>4560401461467</v>
      </c>
      <c r="C27" s="440" t="s">
        <v>4381</v>
      </c>
      <c r="D27" s="458">
        <v>1500</v>
      </c>
      <c r="E27" s="442">
        <f>D27*0.55</f>
        <v>825.00000000000011</v>
      </c>
      <c r="F27" s="450" t="s">
        <v>4382</v>
      </c>
      <c r="G27" s="441">
        <v>30</v>
      </c>
      <c r="H27" s="484">
        <f t="shared" si="3"/>
        <v>0</v>
      </c>
      <c r="I27" s="431">
        <f>'ORDER SHEET'!O276</f>
        <v>0</v>
      </c>
    </row>
    <row r="28" spans="1:9" ht="49.5" customHeight="1">
      <c r="A28" s="438"/>
      <c r="B28" s="439">
        <v>4560401461474</v>
      </c>
      <c r="C28" s="440" t="s">
        <v>4383</v>
      </c>
      <c r="D28" s="458">
        <v>1500</v>
      </c>
      <c r="E28" s="442">
        <f t="shared" ref="E28:E36" si="4">D28*0.55</f>
        <v>825.00000000000011</v>
      </c>
      <c r="F28" s="450" t="s">
        <v>4382</v>
      </c>
      <c r="G28" s="441">
        <v>30</v>
      </c>
      <c r="H28" s="484">
        <f t="shared" si="3"/>
        <v>0</v>
      </c>
      <c r="I28" s="431">
        <f>'ORDER SHEET'!O277</f>
        <v>0</v>
      </c>
    </row>
    <row r="29" spans="1:9" ht="49.5" customHeight="1">
      <c r="A29" s="438"/>
      <c r="B29" s="439">
        <v>4560401461511</v>
      </c>
      <c r="C29" s="440" t="s">
        <v>4384</v>
      </c>
      <c r="D29" s="458">
        <v>2000</v>
      </c>
      <c r="E29" s="442">
        <f t="shared" si="4"/>
        <v>1100</v>
      </c>
      <c r="F29" s="450" t="s">
        <v>4385</v>
      </c>
      <c r="G29" s="441">
        <v>36</v>
      </c>
      <c r="H29" s="484">
        <f t="shared" si="3"/>
        <v>0</v>
      </c>
      <c r="I29" s="431">
        <f>'ORDER SHEET'!O278</f>
        <v>0</v>
      </c>
    </row>
    <row r="30" spans="1:9" ht="49.5" customHeight="1">
      <c r="A30" s="438"/>
      <c r="B30" s="439">
        <v>4560401461528</v>
      </c>
      <c r="C30" s="440" t="s">
        <v>4386</v>
      </c>
      <c r="D30" s="458">
        <v>2000</v>
      </c>
      <c r="E30" s="442">
        <f t="shared" si="4"/>
        <v>1100</v>
      </c>
      <c r="F30" s="450" t="s">
        <v>4387</v>
      </c>
      <c r="G30" s="441">
        <v>36</v>
      </c>
      <c r="H30" s="484">
        <f t="shared" si="3"/>
        <v>0</v>
      </c>
      <c r="I30" s="431">
        <f>'ORDER SHEET'!O279</f>
        <v>0</v>
      </c>
    </row>
    <row r="31" spans="1:9" ht="49.5" customHeight="1">
      <c r="A31" s="438"/>
      <c r="B31" s="439">
        <v>4560401461535</v>
      </c>
      <c r="C31" s="440" t="s">
        <v>4388</v>
      </c>
      <c r="D31" s="458">
        <v>2000</v>
      </c>
      <c r="E31" s="442">
        <f t="shared" si="4"/>
        <v>1100</v>
      </c>
      <c r="F31" s="450" t="s">
        <v>4385</v>
      </c>
      <c r="G31" s="441">
        <v>36</v>
      </c>
      <c r="H31" s="484">
        <f t="shared" si="3"/>
        <v>0</v>
      </c>
      <c r="I31" s="431">
        <f>'ORDER SHEET'!O280</f>
        <v>0</v>
      </c>
    </row>
    <row r="32" spans="1:9" ht="49.5" customHeight="1">
      <c r="A32" s="438"/>
      <c r="B32" s="439">
        <v>4560401461542</v>
      </c>
      <c r="C32" s="440" t="s">
        <v>4389</v>
      </c>
      <c r="D32" s="458">
        <v>2000</v>
      </c>
      <c r="E32" s="442">
        <f t="shared" si="4"/>
        <v>1100</v>
      </c>
      <c r="F32" s="450" t="s">
        <v>4390</v>
      </c>
      <c r="G32" s="441">
        <v>36</v>
      </c>
      <c r="H32" s="484">
        <f t="shared" si="3"/>
        <v>0</v>
      </c>
      <c r="I32" s="431">
        <f>'ORDER SHEET'!O281</f>
        <v>0</v>
      </c>
    </row>
    <row r="33" spans="1:9" ht="49.5" customHeight="1">
      <c r="A33" s="438"/>
      <c r="B33" s="439">
        <v>4560401461559</v>
      </c>
      <c r="C33" s="440" t="s">
        <v>4391</v>
      </c>
      <c r="D33" s="458">
        <v>1500</v>
      </c>
      <c r="E33" s="442">
        <f t="shared" si="4"/>
        <v>825.00000000000011</v>
      </c>
      <c r="F33" s="450" t="s">
        <v>4382</v>
      </c>
      <c r="G33" s="441">
        <v>30</v>
      </c>
      <c r="H33" s="484">
        <f t="shared" si="3"/>
        <v>0</v>
      </c>
      <c r="I33" s="431">
        <f>'ORDER SHEET'!O282</f>
        <v>0</v>
      </c>
    </row>
    <row r="34" spans="1:9" ht="49.5" customHeight="1">
      <c r="A34" s="438"/>
      <c r="B34" s="439">
        <v>4560401461566</v>
      </c>
      <c r="C34" s="440" t="s">
        <v>4392</v>
      </c>
      <c r="D34" s="458">
        <v>2000</v>
      </c>
      <c r="E34" s="442">
        <f t="shared" si="4"/>
        <v>1100</v>
      </c>
      <c r="F34" s="450" t="s">
        <v>4385</v>
      </c>
      <c r="G34" s="441">
        <v>36</v>
      </c>
      <c r="H34" s="484">
        <f t="shared" si="3"/>
        <v>0</v>
      </c>
      <c r="I34" s="431">
        <f>'ORDER SHEET'!O283</f>
        <v>0</v>
      </c>
    </row>
    <row r="35" spans="1:9" ht="49.5" customHeight="1">
      <c r="A35" s="438"/>
      <c r="B35" s="439">
        <v>4560401461764</v>
      </c>
      <c r="C35" s="440" t="s">
        <v>4393</v>
      </c>
      <c r="D35" s="458">
        <v>1500</v>
      </c>
      <c r="E35" s="442">
        <f t="shared" si="4"/>
        <v>825.00000000000011</v>
      </c>
      <c r="F35" s="450" t="s">
        <v>4382</v>
      </c>
      <c r="G35" s="441">
        <v>30</v>
      </c>
      <c r="H35" s="484">
        <f t="shared" si="3"/>
        <v>0</v>
      </c>
      <c r="I35" s="431">
        <f>'ORDER SHEET'!O284</f>
        <v>0</v>
      </c>
    </row>
    <row r="36" spans="1:9" ht="49.5" customHeight="1">
      <c r="A36" s="438"/>
      <c r="B36" s="439">
        <v>4560401461757</v>
      </c>
      <c r="C36" s="440" t="s">
        <v>4394</v>
      </c>
      <c r="D36" s="458">
        <v>2000</v>
      </c>
      <c r="E36" s="442">
        <f t="shared" si="4"/>
        <v>1100</v>
      </c>
      <c r="F36" s="450" t="s">
        <v>4385</v>
      </c>
      <c r="G36" s="441">
        <v>36</v>
      </c>
      <c r="H36" s="484">
        <f t="shared" si="3"/>
        <v>0</v>
      </c>
      <c r="I36" s="431">
        <f>'ORDER SHEET'!O285</f>
        <v>0</v>
      </c>
    </row>
    <row r="38" spans="1:9" ht="32.25" customHeight="1">
      <c r="B38" s="438"/>
      <c r="C38" s="438" t="s">
        <v>4418</v>
      </c>
      <c r="D38" s="485"/>
      <c r="E38" s="486"/>
      <c r="F38" s="438"/>
      <c r="G38" s="438">
        <v>48</v>
      </c>
      <c r="H38" s="438">
        <f>I38/G38</f>
        <v>0</v>
      </c>
      <c r="I38" s="431">
        <f>'ORDER SHEET'!O241</f>
        <v>0</v>
      </c>
    </row>
  </sheetData>
  <mergeCells count="1">
    <mergeCell ref="E1:H1"/>
  </mergeCells>
  <phoneticPr fontId="11"/>
  <dataValidations count="1">
    <dataValidation imeMode="halfAlpha" allowBlank="1" showInputMessage="1" showErrorMessage="1" sqref="B14" xr:uid="{D5B91B0D-16BC-4EF8-8D97-4B97DA69C12A}"/>
  </dataValidations>
  <pageMargins left="0.7" right="0.7" top="0.75" bottom="0.75" header="0.3" footer="0.3"/>
  <pageSetup paperSize="9" scale="42"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25BB2-479C-406C-B2C5-5384F925B697}">
  <dimension ref="A1:G8"/>
  <sheetViews>
    <sheetView workbookViewId="0">
      <selection activeCell="C8" sqref="B8:C8"/>
    </sheetView>
  </sheetViews>
  <sheetFormatPr defaultColWidth="9.125" defaultRowHeight="19.5"/>
  <cols>
    <col min="1" max="1" width="14.375" style="469" customWidth="1"/>
    <col min="2" max="2" width="63.625" style="469" customWidth="1"/>
    <col min="3" max="3" width="30.25" style="469" customWidth="1"/>
    <col min="4" max="4" width="20" style="470" customWidth="1"/>
    <col min="5" max="5" width="26.125" style="471" customWidth="1"/>
    <col min="6" max="6" width="17.875" style="469" customWidth="1"/>
    <col min="7" max="7" width="9.125" style="472"/>
    <col min="8" max="16384" width="9.125" style="469"/>
  </cols>
  <sheetData>
    <row r="1" spans="1:6" ht="24">
      <c r="A1" s="467" t="s">
        <v>4395</v>
      </c>
      <c r="B1" s="468"/>
    </row>
    <row r="2" spans="1:6">
      <c r="A2" s="433" t="s">
        <v>4396</v>
      </c>
      <c r="B2" s="433" t="s">
        <v>4397</v>
      </c>
      <c r="C2" s="433" t="s">
        <v>4398</v>
      </c>
      <c r="D2" s="473" t="s">
        <v>4399</v>
      </c>
      <c r="E2" s="474" t="s">
        <v>4400</v>
      </c>
      <c r="F2" s="474" t="s">
        <v>4401</v>
      </c>
    </row>
    <row r="3" spans="1:6" ht="49.5">
      <c r="A3" s="475"/>
      <c r="B3" s="482" t="s">
        <v>4413</v>
      </c>
      <c r="C3" s="476" t="s">
        <v>4411</v>
      </c>
      <c r="D3" s="477" t="s">
        <v>4412</v>
      </c>
      <c r="E3" s="483" t="s">
        <v>4414</v>
      </c>
      <c r="F3" s="479" t="s">
        <v>4415</v>
      </c>
    </row>
    <row r="6" spans="1:6">
      <c r="A6" s="469" t="s">
        <v>4402</v>
      </c>
    </row>
    <row r="7" spans="1:6" ht="39">
      <c r="A7" s="480" t="s">
        <v>4403</v>
      </c>
      <c r="B7" s="481" t="s">
        <v>4416</v>
      </c>
    </row>
    <row r="8" spans="1:6" ht="58.5">
      <c r="A8" s="480" t="s">
        <v>4404</v>
      </c>
      <c r="B8" s="481" t="s">
        <v>4417</v>
      </c>
    </row>
  </sheetData>
  <phoneticPr fontId="11"/>
  <dataValidations count="1">
    <dataValidation imeMode="halfAlpha" allowBlank="1" showInputMessage="1" showErrorMessage="1" sqref="C3" xr:uid="{D4FB6BED-1DCA-41BA-A792-D5BDEBEC8F02}"/>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5500-62DF-423D-94F5-41A3BC66A3BF}">
  <dimension ref="A1:F3"/>
  <sheetViews>
    <sheetView workbookViewId="0">
      <selection activeCell="D4" sqref="D4"/>
    </sheetView>
  </sheetViews>
  <sheetFormatPr defaultColWidth="9.125" defaultRowHeight="19.5"/>
  <cols>
    <col min="1" max="1" width="14.375" style="469" customWidth="1"/>
    <col min="2" max="2" width="63.625" style="469" customWidth="1"/>
    <col min="3" max="3" width="30.25" style="469" customWidth="1"/>
    <col min="4" max="4" width="20" style="470" customWidth="1"/>
    <col min="5" max="5" width="26.125" style="471" customWidth="1"/>
    <col min="6" max="6" width="9.125" style="472"/>
    <col min="7" max="16384" width="9.125" style="469"/>
  </cols>
  <sheetData>
    <row r="1" spans="1:5" ht="24">
      <c r="A1" s="467" t="s">
        <v>4405</v>
      </c>
      <c r="B1" s="468"/>
    </row>
    <row r="2" spans="1:5">
      <c r="A2" s="433" t="s">
        <v>4396</v>
      </c>
      <c r="B2" s="433" t="s">
        <v>4397</v>
      </c>
      <c r="C2" s="433" t="s">
        <v>4398</v>
      </c>
      <c r="D2" s="473" t="s">
        <v>4399</v>
      </c>
      <c r="E2" s="474" t="s">
        <v>4400</v>
      </c>
    </row>
    <row r="3" spans="1:5" ht="35.25">
      <c r="A3" s="475" t="s">
        <v>4406</v>
      </c>
      <c r="B3" s="475" t="s">
        <v>4407</v>
      </c>
      <c r="C3" s="476" t="s">
        <v>4408</v>
      </c>
      <c r="D3" s="477" t="s">
        <v>4410</v>
      </c>
      <c r="E3" s="478" t="s">
        <v>4409</v>
      </c>
    </row>
  </sheetData>
  <phoneticPr fontId="11"/>
  <dataValidations count="1">
    <dataValidation imeMode="halfAlpha" allowBlank="1" showInputMessage="1" showErrorMessage="1" sqref="C3" xr:uid="{DA600F77-0D3F-416D-92FE-9206B362A09C}"/>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U10"/>
  <sheetViews>
    <sheetView view="pageBreakPreview" zoomScale="106" zoomScaleNormal="100" zoomScaleSheetLayoutView="106"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48.87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6529</v>
      </c>
      <c r="B1" s="1142"/>
      <c r="C1" s="1142"/>
      <c r="D1" s="1142"/>
      <c r="E1" s="3"/>
      <c r="F1" s="3"/>
      <c r="G1" s="4"/>
    </row>
    <row r="2" spans="1:21" ht="12" customHeight="1">
      <c r="A2" s="1143" t="s">
        <v>0</v>
      </c>
      <c r="B2" s="1143"/>
      <c r="C2" s="1230">
        <v>45856</v>
      </c>
      <c r="D2" s="1231"/>
      <c r="J2" s="6"/>
      <c r="K2" s="6"/>
    </row>
    <row r="3" spans="1:21" ht="69.75" customHeight="1">
      <c r="A3" s="1143" t="s">
        <v>1</v>
      </c>
      <c r="B3" s="1143"/>
      <c r="C3" s="1146" t="s">
        <v>3017</v>
      </c>
      <c r="D3" s="1147"/>
      <c r="G3" s="11"/>
      <c r="J3" s="6"/>
      <c r="K3" s="6"/>
    </row>
    <row r="4" spans="1:21" ht="12" customHeight="1">
      <c r="A4" s="1199" t="s">
        <v>2599</v>
      </c>
      <c r="B4" s="1148"/>
      <c r="C4" s="1230" t="s">
        <v>6533</v>
      </c>
      <c r="D4" s="1231"/>
      <c r="E4" s="1138"/>
      <c r="F4" s="1138"/>
      <c r="J4" s="6"/>
      <c r="U4" s="12"/>
    </row>
    <row r="5" spans="1:21" s="8" customFormat="1">
      <c r="A5" s="155" t="s">
        <v>4</v>
      </c>
      <c r="B5" s="80" t="s">
        <v>5</v>
      </c>
      <c r="C5" s="97" t="s">
        <v>6</v>
      </c>
      <c r="D5" s="87" t="s">
        <v>7</v>
      </c>
      <c r="E5" s="87" t="s">
        <v>9</v>
      </c>
      <c r="F5" s="87" t="s">
        <v>10</v>
      </c>
      <c r="G5" s="88" t="s">
        <v>11</v>
      </c>
      <c r="H5" s="143" t="s">
        <v>2547</v>
      </c>
      <c r="I5" s="90" t="s">
        <v>14</v>
      </c>
      <c r="J5" s="163" t="s">
        <v>15</v>
      </c>
      <c r="K5" s="163" t="s">
        <v>16</v>
      </c>
      <c r="L5" s="164" t="s">
        <v>17</v>
      </c>
      <c r="M5" s="164" t="s">
        <v>18</v>
      </c>
      <c r="N5" s="164" t="s">
        <v>19</v>
      </c>
      <c r="O5" s="155" t="s">
        <v>20</v>
      </c>
      <c r="P5" s="155" t="s">
        <v>21</v>
      </c>
      <c r="Q5" s="87" t="s">
        <v>22</v>
      </c>
      <c r="R5" s="9"/>
    </row>
    <row r="6" spans="1:21" s="15" customFormat="1" ht="20.100000000000001" customHeight="1">
      <c r="A6" s="1189" t="s">
        <v>2486</v>
      </c>
      <c r="B6" s="1190"/>
      <c r="C6" s="1190"/>
      <c r="D6" s="1190"/>
      <c r="E6" s="1190"/>
      <c r="F6" s="1191"/>
      <c r="G6" s="98" t="e">
        <f>SUM(#REF!)</f>
        <v>#REF!</v>
      </c>
      <c r="H6" s="98"/>
      <c r="I6" s="99" t="e">
        <f>SUM(#REF!)</f>
        <v>#REF!</v>
      </c>
      <c r="J6" s="91"/>
      <c r="K6" s="91"/>
      <c r="L6" s="91" t="e">
        <f>SUM(#REF!)</f>
        <v>#REF!</v>
      </c>
      <c r="M6" s="91" t="e">
        <f>SUM(#REF!)</f>
        <v>#REF!</v>
      </c>
      <c r="N6" s="91" t="e">
        <f>SUM(#REF!)</f>
        <v>#REF!</v>
      </c>
      <c r="O6" s="86" t="e">
        <f>SUM(#REF!)</f>
        <v>#REF!</v>
      </c>
      <c r="P6" s="86" t="e">
        <f>SUM(#REF!)</f>
        <v>#REF!</v>
      </c>
      <c r="Q6" s="82"/>
      <c r="R6" s="13"/>
    </row>
    <row r="7" spans="1:21" s="15" customFormat="1" ht="20.100000000000001" customHeight="1">
      <c r="B7" s="14"/>
      <c r="G7" s="17"/>
      <c r="H7" s="17"/>
      <c r="I7" s="18"/>
      <c r="J7" s="19"/>
      <c r="K7" s="19"/>
      <c r="L7" s="18"/>
      <c r="M7" s="18"/>
      <c r="N7" s="18"/>
      <c r="O7" s="14"/>
      <c r="P7" s="14"/>
      <c r="R7" s="13"/>
    </row>
    <row r="8" spans="1:21" s="15" customFormat="1" ht="20.100000000000001" customHeight="1">
      <c r="A8" s="20" t="s">
        <v>2600</v>
      </c>
      <c r="B8" s="14"/>
      <c r="G8" s="17"/>
      <c r="H8" s="17"/>
      <c r="I8" s="18"/>
      <c r="J8" s="19"/>
      <c r="K8" s="19"/>
      <c r="L8" s="18"/>
      <c r="M8" s="18"/>
      <c r="N8" s="18"/>
      <c r="O8" s="14"/>
      <c r="P8" s="14"/>
      <c r="R8" s="13"/>
    </row>
    <row r="9" spans="1:21" s="14" customFormat="1" ht="20.100000000000001" customHeight="1">
      <c r="A9" s="156" t="s">
        <v>4</v>
      </c>
      <c r="B9" s="81" t="s">
        <v>5</v>
      </c>
      <c r="C9" s="82" t="s">
        <v>6</v>
      </c>
      <c r="D9" s="91" t="s">
        <v>7</v>
      </c>
      <c r="E9" s="91" t="s">
        <v>9</v>
      </c>
      <c r="F9" s="91" t="s">
        <v>10</v>
      </c>
      <c r="G9" s="100" t="s">
        <v>11</v>
      </c>
      <c r="H9" s="94" t="s">
        <v>2550</v>
      </c>
      <c r="I9" s="85" t="s">
        <v>2551</v>
      </c>
      <c r="J9" s="165" t="s">
        <v>3018</v>
      </c>
      <c r="K9" s="165" t="s">
        <v>3019</v>
      </c>
      <c r="L9" s="154" t="s">
        <v>3020</v>
      </c>
      <c r="M9" s="154" t="s">
        <v>3021</v>
      </c>
      <c r="N9" s="154" t="s">
        <v>3022</v>
      </c>
      <c r="O9" s="156" t="s">
        <v>20</v>
      </c>
      <c r="P9" s="156" t="s">
        <v>21</v>
      </c>
      <c r="Q9" s="91" t="s">
        <v>3023</v>
      </c>
      <c r="R9" s="13"/>
    </row>
    <row r="10" spans="1:21" ht="26.25" customHeight="1">
      <c r="A10" s="1194" t="s">
        <v>2597</v>
      </c>
      <c r="B10" s="1195"/>
      <c r="C10" s="1195"/>
      <c r="D10" s="1195"/>
      <c r="E10" s="1195"/>
      <c r="F10" s="1196"/>
      <c r="G10" s="83" t="e">
        <f>SUM(#REF!)</f>
        <v>#REF!</v>
      </c>
      <c r="H10" s="88"/>
      <c r="I10" s="145" t="e">
        <f>SUM(#REF!)</f>
        <v>#REF!</v>
      </c>
      <c r="J10" s="146"/>
      <c r="K10" s="146"/>
      <c r="L10" s="89"/>
      <c r="M10" s="89"/>
      <c r="N10" s="89"/>
      <c r="O10" s="87"/>
      <c r="P10" s="87"/>
      <c r="Q10" s="95"/>
    </row>
  </sheetData>
  <autoFilter ref="A5:Q6" xr:uid="{00000000-0009-0000-0000-000009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72"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K14"/>
  <sheetViews>
    <sheetView view="pageBreakPreview" zoomScale="120" zoomScaleNormal="100" zoomScaleSheetLayoutView="120" workbookViewId="0">
      <selection activeCell="G13" sqref="G13"/>
    </sheetView>
  </sheetViews>
  <sheetFormatPr defaultColWidth="3.875" defaultRowHeight="11.25"/>
  <cols>
    <col min="1" max="1" width="11.125" style="282" customWidth="1"/>
    <col min="2" max="2" width="12.375" style="8" hidden="1" customWidth="1"/>
    <col min="3" max="3" width="12.375" style="282" customWidth="1"/>
    <col min="4" max="4" width="63.375" style="282" customWidth="1"/>
    <col min="5" max="6" width="8.375" style="282" customWidth="1"/>
    <col min="7" max="8" width="7.875" style="280" customWidth="1"/>
    <col min="9" max="9" width="13.125" style="279" customWidth="1"/>
    <col min="10" max="10" width="23.625" style="282" customWidth="1"/>
    <col min="11" max="11" width="5.125" style="282" bestFit="1" customWidth="1"/>
    <col min="12" max="16384" width="3.875" style="282"/>
  </cols>
  <sheetData>
    <row r="1" spans="1:11" ht="21" customHeight="1">
      <c r="A1" s="1162" t="s">
        <v>6842</v>
      </c>
      <c r="B1" s="1142"/>
      <c r="C1" s="1239"/>
      <c r="D1" s="1239"/>
      <c r="E1" s="276"/>
      <c r="F1" s="276"/>
      <c r="G1" s="277"/>
    </row>
    <row r="2" spans="1:11" ht="12" customHeight="1">
      <c r="A2" s="1240" t="s">
        <v>0</v>
      </c>
      <c r="B2" s="1143"/>
      <c r="C2" s="1241">
        <v>45905</v>
      </c>
      <c r="D2" s="1242"/>
    </row>
    <row r="3" spans="1:11" ht="84" customHeight="1">
      <c r="A3" s="1240" t="s">
        <v>1</v>
      </c>
      <c r="B3" s="1143"/>
      <c r="C3" s="1243" t="s">
        <v>4150</v>
      </c>
      <c r="D3" s="1243"/>
      <c r="G3" s="278"/>
    </row>
    <row r="4" spans="1:11" ht="12" customHeight="1">
      <c r="A4" s="1244" t="s">
        <v>2546</v>
      </c>
      <c r="B4" s="1148"/>
      <c r="C4" s="1245" t="s">
        <v>6843</v>
      </c>
      <c r="D4" s="1246"/>
      <c r="E4" s="1238"/>
      <c r="F4" s="1238"/>
    </row>
    <row r="5" spans="1:11" s="273" customFormat="1" ht="25.5" customHeight="1">
      <c r="A5" s="401" t="s">
        <v>4</v>
      </c>
      <c r="B5" s="80" t="s">
        <v>5</v>
      </c>
      <c r="C5" s="402" t="s">
        <v>6</v>
      </c>
      <c r="D5" s="284" t="s">
        <v>7</v>
      </c>
      <c r="E5" s="284" t="s">
        <v>9</v>
      </c>
      <c r="F5" s="284" t="s">
        <v>10</v>
      </c>
      <c r="G5" s="403" t="s">
        <v>11</v>
      </c>
      <c r="H5" s="286" t="s">
        <v>2547</v>
      </c>
      <c r="I5" s="287" t="s">
        <v>14</v>
      </c>
    </row>
    <row r="6" spans="1:11" s="292" customFormat="1" ht="20.100000000000001" customHeight="1">
      <c r="A6" s="1232" t="s">
        <v>2486</v>
      </c>
      <c r="B6" s="1190"/>
      <c r="C6" s="1233"/>
      <c r="D6" s="1233"/>
      <c r="E6" s="1233"/>
      <c r="F6" s="1234"/>
      <c r="G6" s="315" t="e">
        <f>SUM(#REF!)</f>
        <v>#REF!</v>
      </c>
      <c r="H6" s="315"/>
      <c r="I6" s="316" t="e">
        <f>SUM(#REF!)</f>
        <v>#REF!</v>
      </c>
    </row>
    <row r="7" spans="1:11" s="292" customFormat="1" ht="20.100000000000001" customHeight="1">
      <c r="B7" s="14"/>
      <c r="G7" s="319"/>
      <c r="H7" s="319"/>
      <c r="I7" s="324"/>
    </row>
    <row r="8" spans="1:11" s="292" customFormat="1" ht="20.100000000000001" customHeight="1">
      <c r="A8" s="370" t="s">
        <v>2549</v>
      </c>
      <c r="B8" s="14"/>
      <c r="G8" s="319"/>
      <c r="H8" s="319"/>
      <c r="I8" s="324"/>
    </row>
    <row r="9" spans="1:11" s="308" customFormat="1" ht="20.100000000000001" customHeight="1">
      <c r="A9" s="400" t="s">
        <v>3274</v>
      </c>
      <c r="B9" s="81" t="s">
        <v>5</v>
      </c>
      <c r="C9" s="291" t="s">
        <v>6</v>
      </c>
      <c r="D9" s="288" t="s">
        <v>7</v>
      </c>
      <c r="E9" s="288" t="s">
        <v>9</v>
      </c>
      <c r="F9" s="288" t="s">
        <v>10</v>
      </c>
      <c r="G9" s="317" t="s">
        <v>3275</v>
      </c>
      <c r="H9" s="293" t="s">
        <v>2550</v>
      </c>
      <c r="I9" s="153" t="s">
        <v>2551</v>
      </c>
    </row>
    <row r="10" spans="1:11" s="365" customFormat="1" ht="26.25" customHeight="1">
      <c r="A10" s="1235" t="s">
        <v>3276</v>
      </c>
      <c r="B10" s="1201"/>
      <c r="C10" s="1236"/>
      <c r="D10" s="1236"/>
      <c r="E10" s="1236"/>
      <c r="F10" s="1237"/>
      <c r="G10" s="285" t="e">
        <f>SUM(#REF!)</f>
        <v>#REF!</v>
      </c>
      <c r="H10" s="403"/>
      <c r="I10" s="404" t="e">
        <f>SUM(#REF!)</f>
        <v>#REF!</v>
      </c>
      <c r="J10" s="282"/>
      <c r="K10" s="282"/>
    </row>
    <row r="11" spans="1:11" s="365" customFormat="1" ht="20.25" customHeight="1">
      <c r="A11" s="273"/>
      <c r="B11" s="8"/>
      <c r="C11" s="273"/>
      <c r="D11" s="273"/>
      <c r="E11" s="273"/>
      <c r="F11" s="273"/>
      <c r="G11" s="280"/>
      <c r="H11" s="280"/>
      <c r="I11" s="280"/>
      <c r="J11" s="282"/>
      <c r="K11" s="282"/>
    </row>
    <row r="12" spans="1:11" s="365" customFormat="1" ht="20.100000000000001" customHeight="1">
      <c r="A12" s="282"/>
      <c r="B12" s="8"/>
      <c r="C12" s="282"/>
      <c r="D12" s="282"/>
      <c r="E12" s="282"/>
      <c r="F12" s="282"/>
      <c r="G12" s="280" t="s">
        <v>4151</v>
      </c>
      <c r="H12" s="280"/>
      <c r="I12" s="331"/>
      <c r="J12" s="282"/>
      <c r="K12" s="282"/>
    </row>
    <row r="13" spans="1:11" s="365" customFormat="1" ht="20.100000000000001" customHeight="1">
      <c r="A13" s="282"/>
      <c r="B13" s="8"/>
      <c r="C13" s="282"/>
      <c r="D13" s="282"/>
      <c r="E13" s="282"/>
      <c r="F13" s="282"/>
      <c r="G13" s="285" t="e">
        <f>G6+G10</f>
        <v>#REF!</v>
      </c>
      <c r="H13" s="280"/>
      <c r="I13" s="280"/>
      <c r="J13" s="282"/>
      <c r="K13" s="282"/>
    </row>
    <row r="14" spans="1:11" s="365" customFormat="1" ht="20.100000000000001" customHeight="1">
      <c r="A14" s="282"/>
      <c r="B14" s="8"/>
      <c r="C14" s="282"/>
      <c r="D14" s="282"/>
      <c r="E14" s="282"/>
      <c r="F14" s="282"/>
      <c r="G14" s="280"/>
      <c r="H14" s="280"/>
      <c r="I14" s="279"/>
      <c r="J14" s="282"/>
      <c r="K14" s="282"/>
    </row>
  </sheetData>
  <autoFilter ref="A5:I6" xr:uid="{00000000-0009-0000-0000-00000D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6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I7"/>
  <sheetViews>
    <sheetView view="pageBreakPreview" topLeftCell="B1" zoomScale="150" zoomScaleNormal="100" zoomScaleSheetLayoutView="150" workbookViewId="0">
      <selection activeCell="G4" sqref="A4:G4"/>
    </sheetView>
  </sheetViews>
  <sheetFormatPr defaultColWidth="3.875" defaultRowHeight="11.25"/>
  <cols>
    <col min="1" max="1" width="9.125" style="2" hidden="1" customWidth="1"/>
    <col min="2" max="2" width="19.25" style="8" customWidth="1"/>
    <col min="3" max="3" width="10.875" style="2" customWidth="1"/>
    <col min="4" max="4" width="68.12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9" ht="22.5" customHeight="1">
      <c r="A1" s="1152" t="s">
        <v>6860</v>
      </c>
      <c r="B1" s="1142"/>
      <c r="C1" s="1142"/>
      <c r="D1" s="1142"/>
      <c r="E1" s="3"/>
      <c r="F1" s="3"/>
      <c r="G1" s="4"/>
    </row>
    <row r="2" spans="1:9" ht="18" customHeight="1">
      <c r="A2" s="1143" t="s">
        <v>0</v>
      </c>
      <c r="B2" s="1143"/>
      <c r="C2" s="1247">
        <v>45905</v>
      </c>
      <c r="D2" s="1248"/>
    </row>
    <row r="3" spans="1:9" ht="59.25" customHeight="1">
      <c r="A3" s="1143" t="s">
        <v>1</v>
      </c>
      <c r="B3" s="1143"/>
      <c r="C3" s="1146" t="s">
        <v>3017</v>
      </c>
      <c r="D3" s="1147"/>
      <c r="G3" s="11"/>
    </row>
    <row r="4" spans="1:9" ht="22.5" customHeight="1">
      <c r="A4" s="1148" t="s">
        <v>2546</v>
      </c>
      <c r="B4" s="1148"/>
      <c r="C4" s="1249" t="s">
        <v>6861</v>
      </c>
      <c r="D4" s="1248"/>
      <c r="E4" s="1138"/>
      <c r="F4" s="1138"/>
    </row>
    <row r="5" spans="1:9" s="8" customFormat="1">
      <c r="A5" s="155" t="s">
        <v>4</v>
      </c>
      <c r="B5" s="80" t="s">
        <v>5</v>
      </c>
      <c r="C5" s="97" t="s">
        <v>6</v>
      </c>
      <c r="D5" s="87" t="s">
        <v>7</v>
      </c>
      <c r="E5" s="87" t="s">
        <v>9</v>
      </c>
      <c r="F5" s="87" t="s">
        <v>10</v>
      </c>
      <c r="G5" s="88" t="s">
        <v>11</v>
      </c>
      <c r="H5" s="143" t="s">
        <v>2547</v>
      </c>
      <c r="I5" s="90" t="s">
        <v>14</v>
      </c>
    </row>
    <row r="6" spans="1:9" s="15" customFormat="1" ht="15.75">
      <c r="A6" s="1189" t="s">
        <v>2486</v>
      </c>
      <c r="B6" s="1190"/>
      <c r="C6" s="1190"/>
      <c r="D6" s="1190"/>
      <c r="E6" s="1190"/>
      <c r="F6" s="1191"/>
      <c r="G6" s="98" t="e">
        <f>SUM(#REF!)</f>
        <v>#REF!</v>
      </c>
      <c r="H6" s="98"/>
      <c r="I6" s="99" t="e">
        <f>SUM(#REF!)</f>
        <v>#REF!</v>
      </c>
    </row>
    <row r="7" spans="1:9" s="15" customFormat="1" ht="15">
      <c r="B7" s="14"/>
      <c r="G7" s="17"/>
      <c r="H7" s="17"/>
      <c r="I7" s="18"/>
    </row>
  </sheetData>
  <autoFilter ref="A5:I6" xr:uid="{00000000-0009-0000-0000-00000E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U13"/>
  <sheetViews>
    <sheetView view="pageBreakPreview" zoomScale="140" zoomScaleNormal="100" zoomScaleSheetLayoutView="140" workbookViewId="0">
      <selection activeCell="G13" sqref="G1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6841</v>
      </c>
      <c r="B1" s="1142"/>
      <c r="C1" s="1142"/>
      <c r="D1" s="1142"/>
      <c r="E1" s="3"/>
      <c r="F1" s="3"/>
      <c r="G1" s="4"/>
    </row>
    <row r="2" spans="1:21" ht="12" customHeight="1">
      <c r="A2" s="1143" t="s">
        <v>0</v>
      </c>
      <c r="B2" s="1143"/>
      <c r="C2" s="1250" t="s">
        <v>6838</v>
      </c>
      <c r="D2" s="1145"/>
      <c r="J2" s="6"/>
      <c r="K2" s="6"/>
    </row>
    <row r="3" spans="1:21" ht="69" customHeight="1">
      <c r="A3" s="1143" t="s">
        <v>1</v>
      </c>
      <c r="B3" s="1143"/>
      <c r="C3" s="1146" t="s">
        <v>2</v>
      </c>
      <c r="D3" s="1147"/>
      <c r="G3" s="11"/>
      <c r="J3" s="6"/>
      <c r="K3" s="6"/>
    </row>
    <row r="4" spans="1:21" ht="12" customHeight="1">
      <c r="A4" s="1199" t="s">
        <v>6839</v>
      </c>
      <c r="B4" s="1148"/>
      <c r="C4" s="1251" t="s">
        <v>6840</v>
      </c>
      <c r="D4" s="1150"/>
      <c r="E4" s="1138"/>
      <c r="F4" s="1138"/>
      <c r="J4" s="6"/>
      <c r="U4" s="12"/>
    </row>
    <row r="5" spans="1:21" s="8" customFormat="1">
      <c r="A5" s="197" t="s">
        <v>4</v>
      </c>
      <c r="B5" s="80"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6.25">
      <c r="A8" s="20" t="s">
        <v>2600</v>
      </c>
      <c r="B8" s="14"/>
      <c r="C8" s="15"/>
      <c r="D8" s="15"/>
      <c r="E8" s="15"/>
      <c r="F8" s="15"/>
      <c r="G8" s="17"/>
      <c r="H8" s="17"/>
      <c r="I8" s="18"/>
    </row>
    <row r="9" spans="1:21">
      <c r="A9" s="197" t="s">
        <v>4</v>
      </c>
      <c r="B9" s="80" t="s">
        <v>5</v>
      </c>
      <c r="C9" s="203" t="s">
        <v>6</v>
      </c>
      <c r="D9" s="197" t="s">
        <v>7</v>
      </c>
      <c r="E9" s="197" t="s">
        <v>9</v>
      </c>
      <c r="F9" s="197" t="s">
        <v>10</v>
      </c>
      <c r="G9" s="204" t="s">
        <v>11</v>
      </c>
      <c r="H9" s="205" t="s">
        <v>2547</v>
      </c>
      <c r="I9" s="206" t="s">
        <v>14</v>
      </c>
    </row>
    <row r="10" spans="1:21" ht="21" customHeight="1">
      <c r="A10" s="202" t="s">
        <v>2597</v>
      </c>
      <c r="B10" s="200"/>
      <c r="C10" s="177"/>
      <c r="D10" s="178"/>
      <c r="E10" s="179"/>
      <c r="F10" s="179"/>
      <c r="G10" s="341" t="e">
        <f>SUM(#REF!)</f>
        <v>#REF!</v>
      </c>
      <c r="H10" s="193"/>
      <c r="I10" s="181" t="e">
        <f>SUM(#REF!)</f>
        <v>#REF!</v>
      </c>
    </row>
    <row r="12" spans="1:21" ht="24" customHeight="1">
      <c r="G12" s="174" t="s">
        <v>2598</v>
      </c>
    </row>
    <row r="13" spans="1:21" ht="24" customHeight="1">
      <c r="G13" s="194" t="e">
        <f>G6+G10</f>
        <v>#REF!</v>
      </c>
    </row>
  </sheetData>
  <autoFilter ref="A5:Q5" xr:uid="{00000000-0009-0000-0000-000021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I7"/>
  <sheetViews>
    <sheetView view="pageBreakPreview" zoomScale="150" zoomScaleNormal="100" zoomScaleSheetLayoutView="150" workbookViewId="0">
      <selection activeCell="G6" sqref="A6:G6"/>
    </sheetView>
  </sheetViews>
  <sheetFormatPr defaultColWidth="3.875" defaultRowHeight="11.25"/>
  <cols>
    <col min="1" max="1" width="6" style="2" customWidth="1"/>
    <col min="2" max="2" width="12.375" style="8" hidden="1" customWidth="1"/>
    <col min="3" max="3" width="10.875" style="2" customWidth="1"/>
    <col min="4" max="4" width="48.37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62" t="s">
        <v>3891</v>
      </c>
      <c r="B1" s="1142"/>
      <c r="C1" s="1142"/>
      <c r="D1" s="1142"/>
      <c r="E1" s="3"/>
      <c r="F1" s="3"/>
      <c r="G1" s="4"/>
    </row>
    <row r="2" spans="1:9" ht="12" customHeight="1">
      <c r="A2" s="1143" t="s">
        <v>0</v>
      </c>
      <c r="B2" s="1143"/>
      <c r="C2" s="1144">
        <v>45644</v>
      </c>
      <c r="D2" s="1145"/>
    </row>
    <row r="3" spans="1:9" ht="69" customHeight="1">
      <c r="A3" s="1143" t="s">
        <v>1</v>
      </c>
      <c r="B3" s="1143"/>
      <c r="C3" s="1146" t="s">
        <v>2</v>
      </c>
      <c r="D3" s="1147"/>
      <c r="G3" s="11"/>
    </row>
    <row r="4" spans="1:9" ht="12" customHeight="1">
      <c r="A4" s="1148" t="s">
        <v>2546</v>
      </c>
      <c r="B4" s="1148"/>
      <c r="C4" s="1154" t="s">
        <v>3892</v>
      </c>
      <c r="D4" s="1150"/>
      <c r="E4" s="1138"/>
      <c r="F4" s="1138"/>
    </row>
    <row r="5" spans="1:9" s="8" customFormat="1">
      <c r="A5" s="142" t="s">
        <v>4</v>
      </c>
      <c r="B5" s="80" t="s">
        <v>5</v>
      </c>
      <c r="C5" s="172" t="s">
        <v>6</v>
      </c>
      <c r="D5" s="173" t="s">
        <v>7</v>
      </c>
      <c r="E5" s="173" t="s">
        <v>9</v>
      </c>
      <c r="F5" s="173" t="s">
        <v>10</v>
      </c>
      <c r="G5" s="174" t="s">
        <v>11</v>
      </c>
      <c r="H5" s="175" t="s">
        <v>2547</v>
      </c>
      <c r="I5" s="176" t="s">
        <v>14</v>
      </c>
    </row>
    <row r="6" spans="1:9" s="15" customFormat="1" ht="20.100000000000001" customHeight="1">
      <c r="A6" s="1252" t="s">
        <v>2486</v>
      </c>
      <c r="B6" s="1253"/>
      <c r="C6" s="1253"/>
      <c r="D6" s="1253"/>
      <c r="E6" s="1253"/>
      <c r="F6" s="1254"/>
      <c r="G6" s="170" t="e">
        <f>SUM(#REF!)</f>
        <v>#REF!</v>
      </c>
      <c r="H6" s="170"/>
      <c r="I6" s="171" t="e">
        <f>SUM(#REF!)</f>
        <v>#REF!</v>
      </c>
    </row>
    <row r="7" spans="1:9" s="15" customFormat="1" ht="20.100000000000001" customHeight="1">
      <c r="B7" s="14"/>
      <c r="G7" s="17"/>
      <c r="H7" s="17"/>
      <c r="I7" s="18"/>
    </row>
  </sheetData>
  <autoFilter ref="A5:I6" xr:uid="{00000000-0009-0000-0000-000010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
  <sheetViews>
    <sheetView view="pageBreakPreview" zoomScale="95" zoomScaleNormal="100" zoomScaleSheetLayoutView="95" workbookViewId="0">
      <selection activeCell="G6" sqref="A6:G6"/>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3893</v>
      </c>
      <c r="B1" s="1142"/>
      <c r="C1" s="1142"/>
      <c r="D1" s="1142"/>
      <c r="E1" s="3"/>
      <c r="F1" s="3"/>
      <c r="G1" s="4"/>
    </row>
    <row r="2" spans="1:12" ht="12" customHeight="1">
      <c r="A2" s="1143" t="s">
        <v>0</v>
      </c>
      <c r="B2" s="1143"/>
      <c r="C2" s="1144">
        <v>45644</v>
      </c>
      <c r="D2" s="1145"/>
    </row>
    <row r="3" spans="1:12" ht="66.75" customHeight="1">
      <c r="A3" s="1143" t="s">
        <v>1</v>
      </c>
      <c r="B3" s="1143"/>
      <c r="C3" s="1146" t="s">
        <v>2</v>
      </c>
      <c r="D3" s="1147"/>
      <c r="G3" s="11"/>
    </row>
    <row r="4" spans="1:12" ht="12" customHeight="1">
      <c r="A4" s="1148" t="s">
        <v>2546</v>
      </c>
      <c r="B4" s="1148"/>
      <c r="C4" s="1154" t="s">
        <v>3894</v>
      </c>
      <c r="D4" s="1150"/>
      <c r="E4" s="1138"/>
      <c r="F4" s="1138"/>
      <c r="L4" s="12"/>
    </row>
    <row r="5" spans="1:12" s="8" customFormat="1">
      <c r="A5" s="182" t="s">
        <v>4</v>
      </c>
      <c r="B5" s="80" t="s">
        <v>5</v>
      </c>
      <c r="C5" s="172" t="s">
        <v>6</v>
      </c>
      <c r="D5" s="173" t="s">
        <v>7</v>
      </c>
      <c r="E5" s="173" t="s">
        <v>9</v>
      </c>
      <c r="F5" s="173" t="s">
        <v>10</v>
      </c>
      <c r="G5" s="174" t="s">
        <v>11</v>
      </c>
      <c r="H5" s="175" t="s">
        <v>2547</v>
      </c>
      <c r="I5" s="176" t="s">
        <v>14</v>
      </c>
    </row>
    <row r="6" spans="1:12" s="15" customFormat="1" ht="20.100000000000001" customHeight="1">
      <c r="A6" s="1252" t="s">
        <v>2486</v>
      </c>
      <c r="B6" s="1253"/>
      <c r="C6" s="1253"/>
      <c r="D6" s="1253"/>
      <c r="E6" s="1253"/>
      <c r="F6" s="1254"/>
      <c r="G6" s="170" t="e">
        <f>SUM(#REF!)</f>
        <v>#REF!</v>
      </c>
      <c r="H6" s="170"/>
      <c r="I6" s="171" t="e">
        <f>SUM(#REF!)</f>
        <v>#REF!</v>
      </c>
    </row>
    <row r="7" spans="1:12" s="15" customFormat="1" ht="20.100000000000001" customHeight="1">
      <c r="B7" s="14"/>
      <c r="G7" s="17"/>
      <c r="H7" s="17"/>
      <c r="I7" s="18"/>
    </row>
  </sheetData>
  <autoFilter ref="A5:I6" xr:uid="{00000000-0009-0000-0000-000011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U11"/>
  <sheetViews>
    <sheetView view="pageBreakPreview" zoomScaleNormal="100" zoomScaleSheetLayoutView="100" workbookViewId="0">
      <selection activeCell="G10" sqref="G10"/>
    </sheetView>
  </sheetViews>
  <sheetFormatPr defaultColWidth="3.875" defaultRowHeight="11.25"/>
  <cols>
    <col min="1" max="1" width="6" style="2" customWidth="1"/>
    <col min="2" max="2" width="12.375" style="8" hidden="1" customWidth="1"/>
    <col min="3" max="3" width="13"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6878</v>
      </c>
      <c r="B1" s="1142"/>
      <c r="C1" s="1142"/>
      <c r="D1" s="1142"/>
      <c r="E1" s="3"/>
      <c r="F1" s="3"/>
      <c r="G1" s="4"/>
    </row>
    <row r="2" spans="1:21" ht="12" customHeight="1">
      <c r="A2" s="1143" t="s">
        <v>0</v>
      </c>
      <c r="B2" s="1143"/>
      <c r="C2" s="1256">
        <v>45905</v>
      </c>
      <c r="D2" s="1145"/>
      <c r="J2" s="6"/>
      <c r="K2" s="6"/>
    </row>
    <row r="3" spans="1:21" ht="62.25" customHeight="1">
      <c r="A3" s="1143" t="s">
        <v>1</v>
      </c>
      <c r="B3" s="1143"/>
      <c r="C3" s="1146" t="s">
        <v>2</v>
      </c>
      <c r="D3" s="1147"/>
      <c r="G3" s="11"/>
      <c r="J3" s="6"/>
      <c r="K3" s="6"/>
    </row>
    <row r="4" spans="1:21" ht="12" customHeight="1">
      <c r="A4" s="1148" t="s">
        <v>2546</v>
      </c>
      <c r="B4" s="1148"/>
      <c r="C4" s="1154" t="s">
        <v>6880</v>
      </c>
      <c r="D4" s="1150"/>
      <c r="E4" s="1138"/>
      <c r="F4" s="1138"/>
      <c r="J4" s="6"/>
      <c r="U4" s="12"/>
    </row>
    <row r="5" spans="1:21" s="8" customFormat="1">
      <c r="A5" s="182" t="s">
        <v>4</v>
      </c>
      <c r="B5" s="80" t="s">
        <v>5</v>
      </c>
      <c r="C5" s="183" t="s">
        <v>6</v>
      </c>
      <c r="D5" s="182" t="s">
        <v>7</v>
      </c>
      <c r="E5" s="182" t="s">
        <v>9</v>
      </c>
      <c r="F5" s="182" t="s">
        <v>10</v>
      </c>
      <c r="G5" s="184" t="s">
        <v>11</v>
      </c>
      <c r="H5" s="185" t="s">
        <v>2547</v>
      </c>
      <c r="I5" s="186" t="s">
        <v>14</v>
      </c>
      <c r="J5" s="187" t="s">
        <v>15</v>
      </c>
      <c r="K5" s="187" t="s">
        <v>16</v>
      </c>
      <c r="L5" s="188" t="s">
        <v>17</v>
      </c>
      <c r="M5" s="188" t="s">
        <v>18</v>
      </c>
      <c r="N5" s="188" t="s">
        <v>19</v>
      </c>
      <c r="O5" s="182" t="s">
        <v>20</v>
      </c>
      <c r="P5" s="182" t="s">
        <v>21</v>
      </c>
      <c r="Q5" s="182"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30" customHeight="1">
      <c r="A8" s="20" t="s">
        <v>2600</v>
      </c>
      <c r="B8" s="14"/>
      <c r="C8" s="15"/>
      <c r="D8" s="15"/>
      <c r="E8" s="15"/>
      <c r="F8" s="15"/>
      <c r="G8" s="17"/>
      <c r="H8" s="17"/>
      <c r="I8" s="18"/>
    </row>
    <row r="9" spans="1:21" ht="15">
      <c r="A9" s="225"/>
      <c r="B9" s="81" t="s">
        <v>5</v>
      </c>
      <c r="C9" s="226" t="s">
        <v>6</v>
      </c>
      <c r="D9" s="225" t="s">
        <v>7</v>
      </c>
      <c r="E9" s="225" t="s">
        <v>9</v>
      </c>
      <c r="F9" s="225" t="s">
        <v>10</v>
      </c>
      <c r="G9" s="227" t="s">
        <v>11</v>
      </c>
      <c r="H9" s="228" t="s">
        <v>2550</v>
      </c>
      <c r="I9" s="181" t="s">
        <v>2551</v>
      </c>
    </row>
    <row r="10" spans="1:21" ht="30" customHeight="1">
      <c r="A10" s="1186" t="s">
        <v>2597</v>
      </c>
      <c r="B10" s="1255"/>
      <c r="C10" s="1255"/>
      <c r="D10" s="1255"/>
      <c r="E10" s="1255"/>
      <c r="F10" s="1188"/>
      <c r="G10" s="255" t="e">
        <f>SUM(#REF!)</f>
        <v>#REF!</v>
      </c>
      <c r="H10" s="229"/>
      <c r="I10" s="195" t="e">
        <f>SUM(#REF!)</f>
        <v>#REF!</v>
      </c>
    </row>
    <row r="11" spans="1:21" ht="30" customHeight="1"/>
  </sheetData>
  <autoFilter ref="A5:Q5" xr:uid="{00000000-0009-0000-0000-000012000000}"/>
  <mergeCells count="10">
    <mergeCell ref="A10:F10"/>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2"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L6"/>
  <sheetViews>
    <sheetView view="pageBreakPreview" zoomScale="93" zoomScaleNormal="100" zoomScaleSheetLayoutView="93" workbookViewId="0">
      <selection activeCell="G6" sqref="A6:G6"/>
    </sheetView>
  </sheetViews>
  <sheetFormatPr defaultColWidth="3.875" defaultRowHeight="11.25"/>
  <cols>
    <col min="1" max="1" width="6" style="2" customWidth="1"/>
    <col min="2" max="2" width="12.375" style="8" hidden="1" customWidth="1"/>
    <col min="3" max="3" width="10.875" style="2" customWidth="1"/>
    <col min="4" max="4" width="37.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6530</v>
      </c>
      <c r="B1" s="1142"/>
      <c r="C1" s="1142"/>
      <c r="D1" s="1142"/>
      <c r="E1" s="3"/>
      <c r="F1" s="3"/>
      <c r="G1" s="4"/>
    </row>
    <row r="2" spans="1:12" ht="12" customHeight="1">
      <c r="A2" s="1143" t="s">
        <v>0</v>
      </c>
      <c r="B2" s="1143"/>
      <c r="C2" s="1144">
        <v>45856</v>
      </c>
      <c r="D2" s="1145"/>
    </row>
    <row r="3" spans="1:12" ht="78.75" customHeight="1">
      <c r="A3" s="1143" t="s">
        <v>1</v>
      </c>
      <c r="B3" s="1143"/>
      <c r="C3" s="1146" t="s">
        <v>2</v>
      </c>
      <c r="D3" s="1147"/>
      <c r="G3" s="11"/>
    </row>
    <row r="4" spans="1:12" ht="12" customHeight="1">
      <c r="A4" s="1148" t="s">
        <v>2546</v>
      </c>
      <c r="B4" s="1148"/>
      <c r="C4" s="1154" t="s">
        <v>6531</v>
      </c>
      <c r="D4" s="1150"/>
      <c r="E4" s="1138"/>
      <c r="F4" s="1138"/>
      <c r="L4" s="12"/>
    </row>
    <row r="5" spans="1:12" s="8" customFormat="1">
      <c r="A5" s="182" t="s">
        <v>4</v>
      </c>
      <c r="B5" s="80" t="s">
        <v>5</v>
      </c>
      <c r="C5" s="172" t="s">
        <v>6</v>
      </c>
      <c r="D5" s="173" t="s">
        <v>7</v>
      </c>
      <c r="E5" s="173" t="s">
        <v>9</v>
      </c>
      <c r="F5" s="173" t="s">
        <v>10</v>
      </c>
      <c r="G5" s="174" t="s">
        <v>11</v>
      </c>
      <c r="H5" s="175" t="s">
        <v>2547</v>
      </c>
      <c r="I5" s="176" t="s">
        <v>14</v>
      </c>
    </row>
    <row r="6" spans="1:12" s="15" customFormat="1" ht="20.100000000000001" customHeight="1">
      <c r="A6" s="1252" t="s">
        <v>2486</v>
      </c>
      <c r="B6" s="1253"/>
      <c r="C6" s="1253"/>
      <c r="D6" s="1253"/>
      <c r="E6" s="1253"/>
      <c r="F6" s="1254"/>
      <c r="G6" s="170" t="e">
        <f>SUM(#REF!)</f>
        <v>#REF!</v>
      </c>
      <c r="H6" s="170"/>
      <c r="I6" s="171" t="e">
        <f>SUM(#REF!)</f>
        <v>#REF!</v>
      </c>
    </row>
  </sheetData>
  <autoFilter ref="A5:I6" xr:uid="{00000000-0009-0000-0000-000013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L7"/>
  <sheetViews>
    <sheetView view="pageBreakPreview" zoomScale="130" zoomScaleNormal="100" zoomScaleSheetLayoutView="130" workbookViewId="0">
      <selection activeCell="G6" sqref="A6:G6"/>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4143</v>
      </c>
      <c r="B1" s="1142"/>
      <c r="C1" s="1142"/>
      <c r="D1" s="1142"/>
      <c r="E1" s="3"/>
      <c r="F1" s="3"/>
      <c r="G1" s="4"/>
    </row>
    <row r="2" spans="1:12" ht="12" customHeight="1">
      <c r="A2" s="1143" t="s">
        <v>0</v>
      </c>
      <c r="B2" s="1143"/>
      <c r="C2" s="1144">
        <v>45715</v>
      </c>
      <c r="D2" s="1145"/>
    </row>
    <row r="3" spans="1:12" ht="80.25" customHeight="1">
      <c r="A3" s="1143" t="s">
        <v>1</v>
      </c>
      <c r="B3" s="1143"/>
      <c r="C3" s="1146" t="s">
        <v>3017</v>
      </c>
      <c r="D3" s="1147"/>
      <c r="G3" s="11"/>
    </row>
    <row r="4" spans="1:12" ht="12" customHeight="1">
      <c r="A4" s="1148" t="s">
        <v>2546</v>
      </c>
      <c r="B4" s="1148"/>
      <c r="C4" s="1149" t="s">
        <v>4144</v>
      </c>
      <c r="D4" s="1150"/>
      <c r="E4" s="1138"/>
      <c r="F4" s="1138"/>
      <c r="L4" s="12"/>
    </row>
    <row r="5" spans="1:12" s="8" customFormat="1">
      <c r="A5" s="182" t="s">
        <v>4</v>
      </c>
      <c r="B5" s="80" t="s">
        <v>5</v>
      </c>
      <c r="C5" s="172" t="s">
        <v>6</v>
      </c>
      <c r="D5" s="173" t="s">
        <v>7</v>
      </c>
      <c r="E5" s="182" t="s">
        <v>9</v>
      </c>
      <c r="F5" s="182" t="s">
        <v>10</v>
      </c>
      <c r="G5" s="174" t="s">
        <v>11</v>
      </c>
      <c r="H5" s="175" t="s">
        <v>2547</v>
      </c>
      <c r="I5" s="176" t="s">
        <v>14</v>
      </c>
    </row>
    <row r="6" spans="1:12" s="15" customFormat="1" ht="20.100000000000001" customHeight="1">
      <c r="A6" s="1252" t="s">
        <v>2486</v>
      </c>
      <c r="B6" s="1253"/>
      <c r="C6" s="1253"/>
      <c r="D6" s="1253"/>
      <c r="E6" s="1255"/>
      <c r="F6" s="1257"/>
      <c r="G6" s="170" t="e">
        <f>SUM(#REF!)</f>
        <v>#REF!</v>
      </c>
      <c r="H6" s="170"/>
      <c r="I6" s="171" t="e">
        <f>SUM(#REF!)</f>
        <v>#REF!</v>
      </c>
    </row>
    <row r="7" spans="1:12" s="15" customFormat="1" ht="20.100000000000001" customHeight="1">
      <c r="B7" s="14"/>
      <c r="G7" s="17"/>
      <c r="H7" s="17"/>
      <c r="I7" s="18"/>
    </row>
  </sheetData>
  <autoFilter ref="A5:I5" xr:uid="{00000000-0009-0000-0000-000015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4"/>
  <sheetViews>
    <sheetView view="pageBreakPreview" zoomScale="130" zoomScaleNormal="100" zoomScaleSheetLayoutView="130" workbookViewId="0">
      <selection activeCell="H3" sqref="A3:H3"/>
    </sheetView>
  </sheetViews>
  <sheetFormatPr defaultColWidth="3.875" defaultRowHeight="11.25"/>
  <cols>
    <col min="1" max="1" width="6" style="2" customWidth="1"/>
    <col min="2" max="2" width="12.375" style="8" hidden="1" customWidth="1"/>
    <col min="3" max="3" width="14.375" style="2" customWidth="1"/>
    <col min="4" max="4" width="53.875" style="2" customWidth="1"/>
    <col min="5" max="5" width="29.125" style="2" hidden="1" customWidth="1"/>
    <col min="6" max="7" width="8.375" style="2" customWidth="1"/>
    <col min="8" max="9" width="7.875" style="5" customWidth="1"/>
    <col min="10" max="10" width="13.125" style="6" customWidth="1"/>
    <col min="11" max="11" width="6.125" style="2" bestFit="1" customWidth="1"/>
    <col min="12" max="12" width="7.875" style="2" bestFit="1" customWidth="1"/>
    <col min="13" max="13" width="6.125" style="2" bestFit="1" customWidth="1"/>
    <col min="14" max="16" width="3.875" style="2"/>
    <col min="17" max="17" width="5.125" style="2" bestFit="1" customWidth="1"/>
    <col min="18" max="16384" width="3.875" style="2"/>
  </cols>
  <sheetData>
    <row r="1" spans="1:17" ht="21" customHeight="1">
      <c r="A1" s="1152" t="s">
        <v>6834</v>
      </c>
      <c r="B1" s="1142"/>
      <c r="C1" s="1142"/>
      <c r="D1" s="1142"/>
      <c r="E1" s="1"/>
      <c r="F1" s="3"/>
      <c r="G1" s="3"/>
      <c r="H1" s="4"/>
    </row>
    <row r="2" spans="1:17" ht="12" customHeight="1">
      <c r="A2" s="1143" t="s">
        <v>0</v>
      </c>
      <c r="B2" s="1143"/>
      <c r="C2" s="1259" t="s">
        <v>6835</v>
      </c>
      <c r="D2" s="1231"/>
      <c r="E2" s="10"/>
    </row>
    <row r="3" spans="1:17" ht="66" customHeight="1">
      <c r="A3" s="1143" t="s">
        <v>1</v>
      </c>
      <c r="B3" s="1143"/>
      <c r="C3" s="1146" t="s">
        <v>3017</v>
      </c>
      <c r="D3" s="1147"/>
      <c r="E3" s="10"/>
      <c r="H3" s="11"/>
    </row>
    <row r="4" spans="1:17" ht="12" customHeight="1">
      <c r="A4" s="1148" t="s">
        <v>2546</v>
      </c>
      <c r="B4" s="1148"/>
      <c r="C4" s="1259" t="s">
        <v>6836</v>
      </c>
      <c r="D4" s="1231"/>
      <c r="E4" s="10"/>
      <c r="F4" s="1138"/>
      <c r="G4" s="1138"/>
      <c r="M4" s="12"/>
    </row>
    <row r="5" spans="1:17" s="8" customFormat="1">
      <c r="A5" s="182" t="s">
        <v>4</v>
      </c>
      <c r="B5" s="80" t="s">
        <v>5</v>
      </c>
      <c r="C5" s="172" t="s">
        <v>6</v>
      </c>
      <c r="D5" s="173" t="s">
        <v>7</v>
      </c>
      <c r="E5" s="173" t="s">
        <v>3031</v>
      </c>
      <c r="F5" s="173" t="s">
        <v>9</v>
      </c>
      <c r="G5" s="173" t="s">
        <v>10</v>
      </c>
      <c r="H5" s="174" t="s">
        <v>11</v>
      </c>
      <c r="I5" s="175" t="s">
        <v>2547</v>
      </c>
      <c r="J5" s="176" t="s">
        <v>14</v>
      </c>
    </row>
    <row r="6" spans="1:17" s="15" customFormat="1" ht="20.100000000000001" customHeight="1">
      <c r="A6" s="1252" t="s">
        <v>2486</v>
      </c>
      <c r="B6" s="1253"/>
      <c r="C6" s="1253"/>
      <c r="D6" s="1253"/>
      <c r="E6" s="1253"/>
      <c r="F6" s="1253"/>
      <c r="G6" s="1254"/>
      <c r="H6" s="170" t="e">
        <f>SUM(#REF!)</f>
        <v>#REF!</v>
      </c>
      <c r="I6" s="170"/>
      <c r="J6" s="171" t="e">
        <f>SUM(#REF!)</f>
        <v>#REF!</v>
      </c>
    </row>
    <row r="7" spans="1:17" s="15" customFormat="1" ht="20.100000000000001" customHeight="1">
      <c r="B7" s="14"/>
      <c r="H7" s="17"/>
      <c r="I7" s="17"/>
      <c r="J7" s="18"/>
    </row>
    <row r="8" spans="1:17" s="15" customFormat="1" ht="20.100000000000001" customHeight="1">
      <c r="A8" s="20" t="s">
        <v>2600</v>
      </c>
      <c r="B8" s="14"/>
      <c r="H8" s="17"/>
      <c r="I8" s="17"/>
      <c r="J8" s="18"/>
    </row>
    <row r="9" spans="1:17" s="14" customFormat="1" ht="20.100000000000001" customHeight="1">
      <c r="A9" s="191" t="s">
        <v>4</v>
      </c>
      <c r="B9" s="81" t="s">
        <v>5</v>
      </c>
      <c r="C9" s="177" t="s">
        <v>6</v>
      </c>
      <c r="D9" s="179" t="s">
        <v>7</v>
      </c>
      <c r="E9" s="179" t="s">
        <v>3031</v>
      </c>
      <c r="F9" s="179" t="s">
        <v>9</v>
      </c>
      <c r="G9" s="179" t="s">
        <v>10</v>
      </c>
      <c r="H9" s="192" t="s">
        <v>11</v>
      </c>
      <c r="I9" s="193" t="s">
        <v>2550</v>
      </c>
      <c r="J9" s="181" t="s">
        <v>2551</v>
      </c>
    </row>
    <row r="10" spans="1:17" s="9" customFormat="1" ht="26.25" customHeight="1">
      <c r="A10" s="1258" t="s">
        <v>2597</v>
      </c>
      <c r="B10" s="1258"/>
      <c r="C10" s="1258"/>
      <c r="D10" s="1258"/>
      <c r="E10" s="1258"/>
      <c r="F10" s="1258"/>
      <c r="G10" s="1258"/>
      <c r="H10" s="194" t="e">
        <f>SUM(#REF!)</f>
        <v>#REF!</v>
      </c>
      <c r="I10" s="174"/>
      <c r="J10" s="195" t="e">
        <f>SUM(#REF!)</f>
        <v>#REF!</v>
      </c>
      <c r="K10" s="2"/>
      <c r="L10" s="2"/>
      <c r="M10" s="2"/>
      <c r="N10" s="2"/>
      <c r="O10" s="2"/>
      <c r="P10" s="2"/>
      <c r="Q10" s="2"/>
    </row>
    <row r="11" spans="1:17" s="9" customFormat="1" ht="20.25" customHeight="1">
      <c r="A11" s="8"/>
      <c r="B11" s="8"/>
      <c r="C11" s="8"/>
      <c r="D11" s="8"/>
      <c r="E11" s="8"/>
      <c r="F11" s="8"/>
      <c r="G11" s="8"/>
      <c r="H11" s="5"/>
      <c r="I11" s="5"/>
      <c r="J11" s="5"/>
      <c r="K11" s="2"/>
      <c r="L11" s="2"/>
      <c r="M11" s="2"/>
      <c r="N11" s="2"/>
      <c r="O11" s="2"/>
      <c r="P11" s="2"/>
      <c r="Q11" s="2"/>
    </row>
    <row r="12" spans="1:17" s="9" customFormat="1" ht="20.100000000000001" customHeight="1">
      <c r="A12" s="2"/>
      <c r="B12" s="8"/>
      <c r="C12" s="2"/>
      <c r="D12" s="2"/>
      <c r="E12" s="2"/>
      <c r="F12" s="2"/>
      <c r="G12" s="2"/>
      <c r="H12" s="21" t="s">
        <v>3026</v>
      </c>
      <c r="I12" s="5"/>
      <c r="J12" s="22"/>
      <c r="K12" s="2"/>
      <c r="L12" s="2"/>
      <c r="M12" s="2"/>
      <c r="N12" s="2"/>
      <c r="O12" s="2"/>
      <c r="P12" s="2"/>
      <c r="Q12" s="2"/>
    </row>
    <row r="13" spans="1:17" s="9" customFormat="1" ht="20.100000000000001" customHeight="1">
      <c r="A13" s="2"/>
      <c r="B13" s="8"/>
      <c r="C13" s="2"/>
      <c r="D13" s="2"/>
      <c r="E13" s="2"/>
      <c r="F13" s="2"/>
      <c r="G13" s="2"/>
      <c r="H13" s="194" t="e">
        <f>H6+H10</f>
        <v>#REF!</v>
      </c>
      <c r="I13" s="5"/>
      <c r="J13" s="5"/>
      <c r="K13" s="2"/>
      <c r="L13" s="2"/>
      <c r="M13" s="2"/>
      <c r="N13" s="2"/>
      <c r="O13" s="2"/>
      <c r="P13" s="2"/>
      <c r="Q13" s="2"/>
    </row>
    <row r="14" spans="1:17" s="9" customFormat="1" ht="20.100000000000001" customHeight="1">
      <c r="A14" s="2"/>
      <c r="B14" s="8"/>
      <c r="C14" s="2"/>
      <c r="D14" s="2"/>
      <c r="E14" s="2"/>
      <c r="F14" s="2"/>
      <c r="G14" s="2"/>
      <c r="H14" s="5"/>
      <c r="I14" s="5"/>
      <c r="J14" s="6"/>
      <c r="K14" s="2"/>
      <c r="L14" s="2"/>
      <c r="M14" s="2"/>
      <c r="N14" s="2"/>
      <c r="O14" s="2"/>
      <c r="P14" s="2"/>
      <c r="Q14" s="2"/>
    </row>
  </sheetData>
  <autoFilter ref="A5:J6" xr:uid="{00000000-0009-0000-0000-000016000000}"/>
  <mergeCells count="10">
    <mergeCell ref="F4:G4"/>
    <mergeCell ref="A6:G6"/>
    <mergeCell ref="A10:G10"/>
    <mergeCell ref="A1:D1"/>
    <mergeCell ref="A2:B2"/>
    <mergeCell ref="C2:D2"/>
    <mergeCell ref="A3:B3"/>
    <mergeCell ref="C3:D3"/>
    <mergeCell ref="A4:B4"/>
    <mergeCell ref="C4:D4"/>
  </mergeCells>
  <phoneticPr fontId="11"/>
  <pageMargins left="0.7" right="0.7" top="0.75" bottom="0.75" header="0.3" footer="0.3"/>
  <pageSetup paperSize="9" scale="5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Q15"/>
  <sheetViews>
    <sheetView view="pageBreakPreview" zoomScale="70" zoomScaleNormal="100" zoomScaleSheetLayoutView="70" workbookViewId="0">
      <selection activeCell="H5" sqref="H5"/>
    </sheetView>
  </sheetViews>
  <sheetFormatPr defaultColWidth="3.875" defaultRowHeight="11.25"/>
  <cols>
    <col min="1" max="1" width="6" style="282" customWidth="1"/>
    <col min="2" max="2" width="12.375" style="8" hidden="1" customWidth="1"/>
    <col min="3" max="3" width="10.875" style="282" customWidth="1"/>
    <col min="4" max="4" width="20" style="282" customWidth="1"/>
    <col min="5" max="5" width="61.375" style="282" customWidth="1"/>
    <col min="6" max="7" width="8.375" style="282" customWidth="1"/>
    <col min="8" max="8" width="7.875" style="280" customWidth="1"/>
    <col min="9" max="9" width="19.375" style="280" customWidth="1"/>
    <col min="10" max="10" width="13.125" style="279" customWidth="1"/>
    <col min="11" max="11" width="22" style="366" customWidth="1"/>
    <col min="12" max="12" width="7.875" style="282" bestFit="1" customWidth="1"/>
    <col min="13" max="13" width="6.125" style="282" bestFit="1" customWidth="1"/>
    <col min="14" max="16" width="3.875" style="282"/>
    <col min="17" max="17" width="5.125" style="282" bestFit="1" customWidth="1"/>
    <col min="18" max="16384" width="3.875" style="282"/>
  </cols>
  <sheetData>
    <row r="1" spans="1:17" ht="21" customHeight="1">
      <c r="A1" s="1162" t="s">
        <v>6845</v>
      </c>
      <c r="B1" s="1142"/>
      <c r="C1" s="1239"/>
      <c r="D1" s="1239"/>
      <c r="E1" s="1239"/>
      <c r="F1" s="276"/>
      <c r="G1" s="276"/>
      <c r="H1" s="277"/>
    </row>
    <row r="2" spans="1:17" ht="12" customHeight="1">
      <c r="A2" s="1240" t="s">
        <v>0</v>
      </c>
      <c r="B2" s="1143"/>
      <c r="C2" s="1241">
        <v>45905</v>
      </c>
      <c r="D2" s="1241"/>
      <c r="E2" s="1242"/>
    </row>
    <row r="3" spans="1:17" ht="69.75" customHeight="1">
      <c r="A3" s="1240" t="s">
        <v>1</v>
      </c>
      <c r="B3" s="1143"/>
      <c r="C3" s="1265" t="s">
        <v>3889</v>
      </c>
      <c r="D3" s="1243"/>
      <c r="E3" s="1243"/>
      <c r="H3" s="278"/>
    </row>
    <row r="4" spans="1:17" ht="12" customHeight="1">
      <c r="A4" s="1244" t="s">
        <v>2546</v>
      </c>
      <c r="B4" s="1148"/>
      <c r="C4" s="1266" t="s">
        <v>6846</v>
      </c>
      <c r="D4" s="1266"/>
      <c r="E4" s="1246"/>
      <c r="F4" s="1238"/>
      <c r="G4" s="1238"/>
      <c r="M4" s="367"/>
    </row>
    <row r="5" spans="1:17" s="273" customFormat="1">
      <c r="A5" s="335" t="s">
        <v>4</v>
      </c>
      <c r="B5" s="80" t="s">
        <v>5</v>
      </c>
      <c r="C5" s="336" t="s">
        <v>6</v>
      </c>
      <c r="D5" s="337" t="s">
        <v>3028</v>
      </c>
      <c r="E5" s="337" t="s">
        <v>7</v>
      </c>
      <c r="F5" s="337" t="s">
        <v>9</v>
      </c>
      <c r="G5" s="337" t="s">
        <v>10</v>
      </c>
      <c r="H5" s="338" t="s">
        <v>11</v>
      </c>
      <c r="I5" s="339" t="s">
        <v>2547</v>
      </c>
      <c r="J5" s="340" t="s">
        <v>14</v>
      </c>
      <c r="K5" s="368"/>
    </row>
    <row r="6" spans="1:17" s="292" customFormat="1" ht="20.100000000000001" customHeight="1">
      <c r="A6" s="1260" t="s">
        <v>2486</v>
      </c>
      <c r="B6" s="1261"/>
      <c r="C6" s="1262"/>
      <c r="D6" s="1262"/>
      <c r="E6" s="1262"/>
      <c r="F6" s="1262"/>
      <c r="G6" s="1263"/>
      <c r="H6" s="371" t="e">
        <f>SUM(#REF!)</f>
        <v>#REF!</v>
      </c>
      <c r="I6" s="372"/>
      <c r="J6" s="373" t="e">
        <f>SUM(#REF!)</f>
        <v>#REF!</v>
      </c>
      <c r="K6" s="369"/>
    </row>
    <row r="7" spans="1:17" s="292" customFormat="1" ht="20.100000000000001" customHeight="1">
      <c r="B7" s="14"/>
      <c r="H7" s="394"/>
      <c r="I7" s="319"/>
      <c r="J7" s="395"/>
      <c r="K7" s="369"/>
    </row>
    <row r="8" spans="1:17" s="308" customFormat="1" ht="19.5" customHeight="1">
      <c r="A8" s="1267" t="s">
        <v>2600</v>
      </c>
      <c r="B8" s="1267"/>
      <c r="C8" s="1267"/>
      <c r="D8" s="1267"/>
      <c r="E8" s="1267"/>
      <c r="F8" s="1267"/>
      <c r="G8" s="1267"/>
      <c r="H8" s="1267"/>
      <c r="I8" s="1267"/>
      <c r="J8" s="1267"/>
      <c r="K8" s="374"/>
    </row>
    <row r="9" spans="1:17" s="308" customFormat="1" ht="19.5" customHeight="1">
      <c r="A9" s="935"/>
      <c r="B9" s="935"/>
      <c r="C9" s="935"/>
      <c r="D9" s="935"/>
      <c r="E9" s="935"/>
      <c r="F9" s="935"/>
      <c r="G9" s="935"/>
      <c r="H9" s="935"/>
      <c r="I9" s="935"/>
      <c r="J9" s="935"/>
      <c r="K9" s="374"/>
    </row>
    <row r="10" spans="1:17" s="308" customFormat="1" ht="19.5" customHeight="1">
      <c r="A10" s="1268" t="s">
        <v>6517</v>
      </c>
      <c r="B10" s="1269"/>
      <c r="C10" s="1269"/>
      <c r="D10" s="1269"/>
      <c r="E10" s="1269"/>
      <c r="F10" s="1269"/>
      <c r="G10" s="1269"/>
      <c r="H10" s="1269"/>
      <c r="I10" s="1269"/>
      <c r="J10" s="1269"/>
      <c r="K10" s="374"/>
    </row>
    <row r="11" spans="1:17" s="292" customFormat="1" ht="27" customHeight="1">
      <c r="A11" s="335" t="s">
        <v>4</v>
      </c>
      <c r="B11" s="81" t="s">
        <v>5</v>
      </c>
      <c r="C11" s="336" t="s">
        <v>6</v>
      </c>
      <c r="D11" s="336"/>
      <c r="E11" s="337" t="s">
        <v>7</v>
      </c>
      <c r="F11" s="337" t="s">
        <v>9</v>
      </c>
      <c r="G11" s="337" t="s">
        <v>10</v>
      </c>
      <c r="H11" s="338" t="s">
        <v>11</v>
      </c>
      <c r="I11" s="339" t="s">
        <v>2601</v>
      </c>
      <c r="J11" s="340" t="s">
        <v>2602</v>
      </c>
      <c r="K11" s="369"/>
    </row>
    <row r="12" spans="1:17" s="365" customFormat="1" ht="19.5" customHeight="1">
      <c r="A12" s="1264" t="s">
        <v>2597</v>
      </c>
      <c r="B12" s="1258"/>
      <c r="C12" s="1264"/>
      <c r="D12" s="1264"/>
      <c r="E12" s="1264"/>
      <c r="F12" s="1264"/>
      <c r="G12" s="1264"/>
      <c r="H12" s="338" t="e">
        <f>SUM(#REF!)</f>
        <v>#REF!</v>
      </c>
      <c r="I12" s="338"/>
      <c r="J12" s="338"/>
      <c r="K12" s="366"/>
      <c r="L12" s="282"/>
      <c r="M12" s="282"/>
      <c r="N12" s="282"/>
      <c r="O12" s="282"/>
      <c r="P12" s="282"/>
      <c r="Q12" s="282"/>
    </row>
    <row r="13" spans="1:17" s="365" customFormat="1" ht="14.25" customHeight="1">
      <c r="A13" s="273"/>
      <c r="B13" s="8"/>
      <c r="C13" s="273"/>
      <c r="D13" s="273"/>
      <c r="E13" s="273"/>
      <c r="F13" s="273"/>
      <c r="G13" s="273"/>
      <c r="H13" s="280" t="s">
        <v>3890</v>
      </c>
      <c r="I13" s="280"/>
      <c r="J13" s="331"/>
      <c r="K13" s="366"/>
      <c r="L13" s="282"/>
      <c r="M13" s="282"/>
      <c r="N13" s="282"/>
      <c r="O13" s="282"/>
      <c r="P13" s="282"/>
      <c r="Q13" s="282"/>
    </row>
    <row r="14" spans="1:17" s="365" customFormat="1" ht="20.100000000000001" customHeight="1">
      <c r="A14" s="282"/>
      <c r="B14" s="8"/>
      <c r="C14" s="282"/>
      <c r="D14" s="282"/>
      <c r="E14" s="282"/>
      <c r="F14" s="282"/>
      <c r="G14" s="282"/>
      <c r="H14" s="375" t="e">
        <f>H6+H12</f>
        <v>#REF!</v>
      </c>
      <c r="I14" s="280"/>
      <c r="J14" s="280"/>
      <c r="K14" s="366"/>
      <c r="L14" s="282"/>
      <c r="M14" s="282"/>
      <c r="N14" s="282"/>
      <c r="O14" s="282"/>
      <c r="P14" s="282"/>
      <c r="Q14" s="282"/>
    </row>
    <row r="15" spans="1:17" s="365" customFormat="1" ht="20.100000000000001" customHeight="1">
      <c r="A15" s="282"/>
      <c r="B15" s="8"/>
      <c r="C15" s="282"/>
      <c r="D15" s="282"/>
      <c r="E15" s="282"/>
      <c r="F15" s="282"/>
      <c r="G15" s="282"/>
      <c r="H15" s="280"/>
      <c r="I15" s="280"/>
      <c r="J15" s="279"/>
      <c r="K15" s="366"/>
      <c r="L15" s="282"/>
      <c r="M15" s="282"/>
      <c r="N15" s="282"/>
      <c r="O15" s="282"/>
      <c r="P15" s="282"/>
      <c r="Q15" s="282"/>
    </row>
  </sheetData>
  <autoFilter ref="A5:J14" xr:uid="{00000000-0009-0000-0000-000014000000}"/>
  <mergeCells count="12">
    <mergeCell ref="F4:G4"/>
    <mergeCell ref="A6:G6"/>
    <mergeCell ref="A12:G12"/>
    <mergeCell ref="A1:E1"/>
    <mergeCell ref="A2:B2"/>
    <mergeCell ref="C2:E2"/>
    <mergeCell ref="A3:B3"/>
    <mergeCell ref="C3:E3"/>
    <mergeCell ref="A4:B4"/>
    <mergeCell ref="C4:E4"/>
    <mergeCell ref="A8:J8"/>
    <mergeCell ref="A10:J10"/>
  </mergeCells>
  <phoneticPr fontId="11"/>
  <pageMargins left="0.7" right="0.7" top="0.75" bottom="0.75" header="0.3" footer="0.3"/>
  <pageSetup paperSize="9" scale="51" orientation="portrait" r:id="rId1"/>
  <colBreaks count="1" manualBreakCount="1">
    <brk id="2" max="54"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U20"/>
  <sheetViews>
    <sheetView view="pageBreakPreview" zoomScale="120" zoomScaleNormal="100" zoomScaleSheetLayoutView="120" workbookViewId="0">
      <selection activeCell="G3" sqref="A3:G3"/>
    </sheetView>
  </sheetViews>
  <sheetFormatPr defaultColWidth="3.875" defaultRowHeight="11.25"/>
  <cols>
    <col min="1" max="1" width="6" style="2" customWidth="1"/>
    <col min="2" max="2" width="10.875" style="8" bestFit="1" customWidth="1"/>
    <col min="3" max="3" width="10.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6834</v>
      </c>
      <c r="B1" s="1142"/>
      <c r="C1" s="1142"/>
      <c r="D1" s="1142"/>
      <c r="E1" s="3"/>
      <c r="F1" s="3"/>
      <c r="G1" s="4"/>
    </row>
    <row r="2" spans="1:21" ht="12" customHeight="1">
      <c r="A2" s="1143" t="s">
        <v>0</v>
      </c>
      <c r="B2" s="1143"/>
      <c r="C2" s="1230">
        <v>45905</v>
      </c>
      <c r="D2" s="1231"/>
      <c r="J2" s="6"/>
      <c r="K2" s="6"/>
    </row>
    <row r="3" spans="1:21" ht="62.25" customHeight="1">
      <c r="A3" s="1143" t="s">
        <v>1</v>
      </c>
      <c r="B3" s="1143"/>
      <c r="C3" s="1146" t="s">
        <v>2</v>
      </c>
      <c r="D3" s="1147"/>
      <c r="G3" s="11"/>
      <c r="J3" s="6"/>
      <c r="K3" s="6"/>
    </row>
    <row r="4" spans="1:21" ht="12" customHeight="1">
      <c r="A4" s="1148" t="s">
        <v>2546</v>
      </c>
      <c r="B4" s="1148"/>
      <c r="C4" s="1247" t="s">
        <v>6867</v>
      </c>
      <c r="D4" s="1248"/>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92"/>
      <c r="I6" s="171" t="e">
        <f>SUM(#REF!)</f>
        <v>#REF!</v>
      </c>
      <c r="J6" s="179"/>
      <c r="K6" s="179"/>
      <c r="L6" s="179"/>
      <c r="M6" s="179"/>
      <c r="N6" s="179"/>
      <c r="O6" s="179"/>
      <c r="P6" s="190"/>
      <c r="Q6" s="177"/>
      <c r="R6" s="13"/>
    </row>
    <row r="7" spans="1:21" s="15" customFormat="1" ht="20.100000000000001" customHeight="1">
      <c r="B7" s="14"/>
      <c r="G7" s="17"/>
      <c r="I7" s="18"/>
      <c r="J7" s="19"/>
      <c r="K7" s="19"/>
      <c r="L7" s="18"/>
      <c r="M7" s="18"/>
      <c r="N7" s="18"/>
      <c r="O7" s="14"/>
      <c r="P7" s="14"/>
      <c r="R7" s="13"/>
    </row>
    <row r="8" spans="1:21" ht="28.5" customHeight="1">
      <c r="A8" s="36" t="s">
        <v>2600</v>
      </c>
    </row>
    <row r="9" spans="1:21">
      <c r="A9" s="197" t="s">
        <v>4</v>
      </c>
      <c r="B9" s="207" t="s">
        <v>5</v>
      </c>
      <c r="C9" s="203" t="s">
        <v>6</v>
      </c>
      <c r="D9" s="197" t="s">
        <v>7</v>
      </c>
      <c r="E9" s="197" t="s">
        <v>9</v>
      </c>
      <c r="F9" s="197" t="s">
        <v>10</v>
      </c>
      <c r="G9" s="204" t="s">
        <v>11</v>
      </c>
      <c r="H9" s="205" t="s">
        <v>2547</v>
      </c>
      <c r="I9" s="206" t="s">
        <v>14</v>
      </c>
    </row>
    <row r="10" spans="1:21" s="15" customFormat="1" ht="20.100000000000001" customHeight="1">
      <c r="A10" s="1151" t="s">
        <v>3025</v>
      </c>
      <c r="B10" s="1151"/>
      <c r="C10" s="1151"/>
      <c r="D10" s="1151"/>
      <c r="E10" s="1151"/>
      <c r="F10" s="1151"/>
      <c r="G10" s="170" t="e">
        <f>SUM(#REF!)</f>
        <v>#REF!</v>
      </c>
      <c r="H10" s="170"/>
      <c r="I10" s="171">
        <v>0</v>
      </c>
      <c r="J10" s="179"/>
      <c r="K10" s="179"/>
      <c r="L10" s="179"/>
      <c r="M10" s="179"/>
      <c r="N10" s="179"/>
      <c r="O10" s="179"/>
      <c r="P10" s="190"/>
      <c r="Q10" s="177"/>
      <c r="R10" s="13"/>
    </row>
    <row r="13" spans="1:21" ht="20.100000000000001" customHeight="1">
      <c r="G13" s="174" t="s">
        <v>2598</v>
      </c>
    </row>
    <row r="14" spans="1:21" ht="20.100000000000001" customHeight="1">
      <c r="G14" s="194" t="e">
        <f>G6+G10</f>
        <v>#REF!</v>
      </c>
    </row>
    <row r="19" spans="7:7" ht="15.75" customHeight="1">
      <c r="G19" s="2"/>
    </row>
    <row r="20" spans="7:7" ht="18" customHeight="1">
      <c r="G20" s="2"/>
    </row>
  </sheetData>
  <autoFilter ref="A5:Q5" xr:uid="{00000000-0009-0000-0000-000029000000}">
    <sortState xmlns:xlrd2="http://schemas.microsoft.com/office/spreadsheetml/2017/richdata2" ref="A5:Q6">
      <sortCondition ref="G5"/>
    </sortState>
  </autoFilter>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7"/>
  <sheetViews>
    <sheetView view="pageBreakPreview" zoomScale="89" zoomScaleNormal="100" zoomScaleSheetLayoutView="89" workbookViewId="0">
      <selection activeCell="G6" sqref="A6:G6"/>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3416</v>
      </c>
      <c r="B1" s="1142"/>
      <c r="C1" s="1142"/>
      <c r="D1" s="1142"/>
      <c r="E1" s="3"/>
      <c r="F1" s="3"/>
      <c r="G1" s="4"/>
    </row>
    <row r="2" spans="1:12" ht="14.25" customHeight="1">
      <c r="A2" s="1143" t="s">
        <v>0</v>
      </c>
      <c r="B2" s="1143"/>
      <c r="C2" s="1270" t="s">
        <v>3418</v>
      </c>
      <c r="D2" s="1198"/>
    </row>
    <row r="3" spans="1:12" ht="56.25" customHeight="1">
      <c r="A3" s="1143" t="s">
        <v>1</v>
      </c>
      <c r="B3" s="1143"/>
      <c r="C3" s="1146" t="s">
        <v>3417</v>
      </c>
      <c r="D3" s="1147"/>
      <c r="G3" s="11"/>
    </row>
    <row r="4" spans="1:12" ht="15.75" customHeight="1">
      <c r="A4" s="1148" t="s">
        <v>2546</v>
      </c>
      <c r="B4" s="1148"/>
      <c r="C4" s="1200"/>
      <c r="D4" s="1201"/>
      <c r="E4" s="1138"/>
      <c r="F4" s="1138"/>
      <c r="L4" s="12"/>
    </row>
    <row r="5" spans="1:12" s="8" customFormat="1" ht="15.75" customHeight="1">
      <c r="A5" s="182" t="s">
        <v>4</v>
      </c>
      <c r="B5" s="80" t="s">
        <v>5</v>
      </c>
      <c r="C5" s="172" t="s">
        <v>6</v>
      </c>
      <c r="D5" s="173" t="s">
        <v>7</v>
      </c>
      <c r="E5" s="173" t="s">
        <v>9</v>
      </c>
      <c r="F5" s="173" t="s">
        <v>10</v>
      </c>
      <c r="G5" s="174" t="s">
        <v>11</v>
      </c>
      <c r="H5" s="175" t="s">
        <v>2547</v>
      </c>
      <c r="I5" s="176" t="s">
        <v>14</v>
      </c>
    </row>
    <row r="6" spans="1:12" s="15" customFormat="1" ht="20.100000000000001" customHeight="1">
      <c r="A6" s="1252" t="s">
        <v>2486</v>
      </c>
      <c r="B6" s="1253"/>
      <c r="C6" s="1253"/>
      <c r="D6" s="1253"/>
      <c r="E6" s="1253"/>
      <c r="F6" s="1254"/>
      <c r="G6" s="170" t="e">
        <f>SUM(#REF!)</f>
        <v>#REF!</v>
      </c>
      <c r="H6" s="170"/>
      <c r="I6" s="171" t="e">
        <f>SUM(#REF!)</f>
        <v>#REF!</v>
      </c>
    </row>
    <row r="7" spans="1:12" s="15" customFormat="1" ht="20.100000000000001" customHeight="1">
      <c r="B7" s="14"/>
      <c r="G7" s="17"/>
      <c r="H7" s="17"/>
      <c r="I7" s="18"/>
    </row>
  </sheetData>
  <autoFilter ref="A5:I6" xr:uid="{00000000-0009-0000-0000-000018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70D08-BF3E-F34F-B7CD-7350894B492E}">
  <dimension ref="A1:K7"/>
  <sheetViews>
    <sheetView view="pageBreakPreview" zoomScale="150" zoomScaleNormal="100" zoomScaleSheetLayoutView="150" workbookViewId="0">
      <selection activeCell="F3" sqref="A3:F3"/>
    </sheetView>
  </sheetViews>
  <sheetFormatPr defaultColWidth="3.875" defaultRowHeight="11.25"/>
  <cols>
    <col min="1" max="1" width="6" style="2" customWidth="1"/>
    <col min="2" max="2" width="12.375" style="8" hidden="1" customWidth="1"/>
    <col min="3" max="3" width="10.875" style="2" customWidth="1"/>
    <col min="4" max="4" width="36.375" style="2" customWidth="1"/>
    <col min="5" max="5" width="8.375" style="2" customWidth="1"/>
    <col min="6" max="7" width="7.875" style="5" customWidth="1"/>
    <col min="8" max="8" width="13.125" style="6" customWidth="1"/>
    <col min="9" max="9" width="6.125" style="2" bestFit="1" customWidth="1"/>
    <col min="10" max="10" width="7.875" style="2" bestFit="1" customWidth="1"/>
    <col min="11" max="11" width="6.125" style="2" bestFit="1" customWidth="1"/>
    <col min="12" max="14" width="3.875" style="2"/>
    <col min="15" max="15" width="5.125" style="2" bestFit="1" customWidth="1"/>
    <col min="16" max="16384" width="3.875" style="2"/>
  </cols>
  <sheetData>
    <row r="1" spans="1:11" ht="21" customHeight="1">
      <c r="A1" s="1162" t="s">
        <v>3422</v>
      </c>
      <c r="B1" s="1142"/>
      <c r="C1" s="1142"/>
      <c r="D1" s="1142"/>
      <c r="E1" s="3"/>
      <c r="F1" s="4"/>
    </row>
    <row r="2" spans="1:11" ht="12" customHeight="1">
      <c r="A2" s="1143" t="s">
        <v>0</v>
      </c>
      <c r="B2" s="1143"/>
      <c r="C2" s="1144"/>
      <c r="D2" s="1145"/>
    </row>
    <row r="3" spans="1:11" ht="80.25" customHeight="1">
      <c r="A3" s="1143" t="s">
        <v>1</v>
      </c>
      <c r="B3" s="1143"/>
      <c r="C3" s="1146" t="s">
        <v>3017</v>
      </c>
      <c r="D3" s="1147"/>
      <c r="F3" s="11"/>
    </row>
    <row r="4" spans="1:11" ht="12" customHeight="1">
      <c r="A4" s="1148" t="s">
        <v>2546</v>
      </c>
      <c r="B4" s="1148"/>
      <c r="C4" s="1154"/>
      <c r="D4" s="1150"/>
      <c r="E4" s="240"/>
      <c r="K4" s="12"/>
    </row>
    <row r="5" spans="1:11" s="8" customFormat="1">
      <c r="A5" s="182" t="s">
        <v>4</v>
      </c>
      <c r="B5" s="80" t="s">
        <v>5</v>
      </c>
      <c r="C5" s="172" t="s">
        <v>6</v>
      </c>
      <c r="D5" s="173" t="s">
        <v>7</v>
      </c>
      <c r="E5" s="182" t="s">
        <v>9</v>
      </c>
      <c r="F5" s="174" t="s">
        <v>11</v>
      </c>
      <c r="G5" s="175" t="s">
        <v>2547</v>
      </c>
      <c r="H5" s="176" t="s">
        <v>14</v>
      </c>
    </row>
    <row r="6" spans="1:11" s="15" customFormat="1" ht="20.100000000000001" customHeight="1">
      <c r="A6" s="1252" t="s">
        <v>2486</v>
      </c>
      <c r="B6" s="1253"/>
      <c r="C6" s="1253"/>
      <c r="D6" s="1253"/>
      <c r="E6" s="1255"/>
      <c r="F6" s="170" t="e">
        <f>SUM(#REF!)</f>
        <v>#REF!</v>
      </c>
      <c r="G6" s="170"/>
      <c r="H6" s="171" t="e">
        <f>SUM(#REF!)</f>
        <v>#REF!</v>
      </c>
    </row>
    <row r="7" spans="1:11" s="15" customFormat="1" ht="20.100000000000001" customHeight="1">
      <c r="B7" s="14"/>
      <c r="F7" s="17"/>
      <c r="G7" s="17"/>
      <c r="H7" s="18"/>
    </row>
  </sheetData>
  <autoFilter ref="A5:H5" xr:uid="{00000000-0009-0000-0000-000015000000}"/>
  <mergeCells count="8">
    <mergeCell ref="A6:E6"/>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4"/>
  <sheetViews>
    <sheetView view="pageBreakPreview" zoomScaleNormal="100" zoomScaleSheetLayoutView="100" workbookViewId="0">
      <selection activeCell="G13" sqref="G13"/>
    </sheetView>
  </sheetViews>
  <sheetFormatPr defaultColWidth="3.875" defaultRowHeight="11.25"/>
  <cols>
    <col min="1" max="1" width="6" style="2" customWidth="1"/>
    <col min="2" max="2" width="12.375" style="8" customWidth="1"/>
    <col min="3" max="3" width="10.875" style="2" customWidth="1"/>
    <col min="4" max="4" width="41.25" style="2" customWidth="1"/>
    <col min="5" max="6" width="8.375" style="2" hidden="1"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6" ht="21" customHeight="1">
      <c r="A1" s="1142" t="s">
        <v>6527</v>
      </c>
      <c r="B1" s="1142"/>
      <c r="C1" s="1142"/>
      <c r="D1" s="1142"/>
      <c r="E1" s="3"/>
      <c r="F1" s="3"/>
      <c r="G1" s="4"/>
    </row>
    <row r="2" spans="1:16" ht="15.75" customHeight="1">
      <c r="A2" s="1143" t="s">
        <v>0</v>
      </c>
      <c r="B2" s="1143"/>
      <c r="C2" s="1197">
        <v>45856</v>
      </c>
      <c r="D2" s="1198"/>
    </row>
    <row r="3" spans="1:16" ht="61.5" customHeight="1">
      <c r="A3" s="1143" t="s">
        <v>1</v>
      </c>
      <c r="B3" s="1143"/>
      <c r="C3" s="1146" t="s">
        <v>3017</v>
      </c>
      <c r="D3" s="1147"/>
      <c r="G3" s="11"/>
    </row>
    <row r="4" spans="1:16" ht="15" customHeight="1">
      <c r="A4" s="1148" t="s">
        <v>2546</v>
      </c>
      <c r="B4" s="1148"/>
      <c r="C4" s="1200" t="s">
        <v>6536</v>
      </c>
      <c r="D4" s="1201"/>
      <c r="E4" s="1138"/>
      <c r="F4" s="1138"/>
      <c r="L4" s="12"/>
    </row>
    <row r="5" spans="1:16" s="8" customFormat="1">
      <c r="A5" s="182" t="s">
        <v>4</v>
      </c>
      <c r="B5" s="80" t="s">
        <v>5</v>
      </c>
      <c r="C5" s="172" t="s">
        <v>6</v>
      </c>
      <c r="D5" s="173" t="s">
        <v>7</v>
      </c>
      <c r="E5" s="173" t="s">
        <v>9</v>
      </c>
      <c r="F5" s="173" t="s">
        <v>10</v>
      </c>
      <c r="G5" s="174" t="s">
        <v>11</v>
      </c>
      <c r="H5" s="175" t="s">
        <v>2547</v>
      </c>
      <c r="I5" s="176" t="s">
        <v>14</v>
      </c>
    </row>
    <row r="6" spans="1:16" s="15" customFormat="1" ht="20.100000000000001" customHeight="1">
      <c r="A6" s="1252" t="s">
        <v>2486</v>
      </c>
      <c r="B6" s="1253"/>
      <c r="C6" s="1253"/>
      <c r="D6" s="1253"/>
      <c r="E6" s="1253"/>
      <c r="F6" s="1254"/>
      <c r="G6" s="170" t="e">
        <f>SUM(#REF!)</f>
        <v>#REF!</v>
      </c>
      <c r="H6" s="170"/>
      <c r="I6" s="171" t="e">
        <f>SUM(#REF!)</f>
        <v>#REF!</v>
      </c>
    </row>
    <row r="7" spans="1:16" s="15" customFormat="1" ht="20.100000000000001" customHeight="1">
      <c r="B7" s="14"/>
      <c r="G7" s="17"/>
      <c r="H7" s="17"/>
      <c r="I7" s="18"/>
    </row>
    <row r="8" spans="1:16" s="15" customFormat="1" ht="20.100000000000001" customHeight="1">
      <c r="A8" s="20" t="s">
        <v>2600</v>
      </c>
      <c r="B8" s="14"/>
      <c r="G8" s="17"/>
      <c r="H8" s="17"/>
      <c r="I8" s="18"/>
    </row>
    <row r="9" spans="1:16" s="14" customFormat="1" ht="20.100000000000001" customHeight="1">
      <c r="A9" s="191" t="s">
        <v>4</v>
      </c>
      <c r="B9" s="81" t="s">
        <v>5</v>
      </c>
      <c r="C9" s="177" t="s">
        <v>6</v>
      </c>
      <c r="D9" s="179" t="s">
        <v>7</v>
      </c>
      <c r="E9" s="179" t="s">
        <v>9</v>
      </c>
      <c r="F9" s="179" t="s">
        <v>10</v>
      </c>
      <c r="G9" s="192" t="s">
        <v>11</v>
      </c>
      <c r="H9" s="193" t="s">
        <v>2550</v>
      </c>
      <c r="I9" s="181" t="s">
        <v>2551</v>
      </c>
    </row>
    <row r="10" spans="1:16" s="9" customFormat="1" ht="26.25" customHeight="1">
      <c r="A10" s="1258" t="s">
        <v>2597</v>
      </c>
      <c r="B10" s="1258"/>
      <c r="C10" s="1258"/>
      <c r="D10" s="1258"/>
      <c r="E10" s="1258"/>
      <c r="F10" s="1258"/>
      <c r="G10" s="194" t="e">
        <f>SUM(#REF!)</f>
        <v>#REF!</v>
      </c>
      <c r="H10" s="174"/>
      <c r="I10" s="195" t="e">
        <f>SUM(#REF!)</f>
        <v>#REF!</v>
      </c>
      <c r="J10" s="2"/>
      <c r="K10" s="2"/>
      <c r="L10" s="2"/>
      <c r="M10" s="2"/>
      <c r="N10" s="2"/>
      <c r="O10" s="2"/>
      <c r="P10" s="2"/>
    </row>
    <row r="11" spans="1:16" s="9" customFormat="1" ht="20.25" customHeight="1">
      <c r="A11" s="8"/>
      <c r="B11" s="8"/>
      <c r="C11" s="8"/>
      <c r="D11" s="8"/>
      <c r="E11" s="8"/>
      <c r="F11" s="8"/>
      <c r="G11" s="5"/>
      <c r="H11" s="5"/>
      <c r="I11" s="5"/>
      <c r="J11" s="2"/>
      <c r="K11" s="2"/>
      <c r="L11" s="2"/>
      <c r="M11" s="2"/>
      <c r="N11" s="2"/>
      <c r="O11" s="2"/>
      <c r="P11" s="2"/>
    </row>
    <row r="12" spans="1:16" s="9" customFormat="1" ht="20.100000000000001" customHeight="1">
      <c r="A12" s="2"/>
      <c r="B12" s="8"/>
      <c r="C12" s="2"/>
      <c r="D12" s="2"/>
      <c r="E12" s="2"/>
      <c r="F12" s="2"/>
      <c r="G12" s="21" t="s">
        <v>3026</v>
      </c>
      <c r="H12" s="5"/>
      <c r="I12" s="22"/>
      <c r="J12" s="2"/>
      <c r="K12" s="2"/>
      <c r="L12" s="2"/>
      <c r="M12" s="2"/>
      <c r="N12" s="2"/>
      <c r="O12" s="2"/>
      <c r="P12" s="2"/>
    </row>
    <row r="13" spans="1:16" s="9" customFormat="1" ht="20.100000000000001" customHeight="1">
      <c r="A13" s="2"/>
      <c r="B13" s="8"/>
      <c r="C13" s="2"/>
      <c r="D13" s="2"/>
      <c r="E13" s="2"/>
      <c r="F13" s="2"/>
      <c r="G13" s="194" t="e">
        <f>G6+G10</f>
        <v>#REF!</v>
      </c>
      <c r="H13" s="5"/>
      <c r="I13" s="5"/>
      <c r="J13" s="2"/>
      <c r="K13" s="2"/>
      <c r="L13" s="2"/>
      <c r="M13" s="2"/>
      <c r="N13" s="2"/>
      <c r="O13" s="2"/>
      <c r="P13" s="2"/>
    </row>
    <row r="14" spans="1:16" s="9" customFormat="1" ht="20.100000000000001" customHeight="1">
      <c r="A14" s="2"/>
      <c r="B14" s="8"/>
      <c r="C14" s="2"/>
      <c r="D14" s="2"/>
      <c r="E14" s="2"/>
      <c r="F14" s="2"/>
      <c r="G14" s="5"/>
      <c r="H14" s="5"/>
      <c r="I14" s="6"/>
      <c r="J14" s="2"/>
      <c r="K14" s="2"/>
      <c r="L14" s="2"/>
      <c r="M14" s="2"/>
      <c r="N14" s="2"/>
      <c r="O14" s="2"/>
      <c r="P14" s="2"/>
    </row>
  </sheetData>
  <autoFilter ref="A5:I6" xr:uid="{00000000-0009-0000-0000-000019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1"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U20"/>
  <sheetViews>
    <sheetView view="pageBreakPreview" zoomScaleNormal="100" zoomScaleSheetLayoutView="100" workbookViewId="0">
      <selection activeCell="G16" sqref="G16"/>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4316</v>
      </c>
      <c r="B1" s="1239"/>
      <c r="C1" s="1239"/>
      <c r="D1" s="1239"/>
      <c r="E1" s="3"/>
      <c r="F1" s="3"/>
      <c r="G1" s="4"/>
    </row>
    <row r="2" spans="1:21" ht="12" customHeight="1">
      <c r="A2" s="1240" t="s">
        <v>0</v>
      </c>
      <c r="B2" s="1240"/>
      <c r="C2" s="1157">
        <v>45743</v>
      </c>
      <c r="D2" s="1158"/>
      <c r="J2" s="6"/>
      <c r="K2" s="6"/>
    </row>
    <row r="3" spans="1:21" ht="62.25" customHeight="1">
      <c r="A3" s="1240" t="s">
        <v>1</v>
      </c>
      <c r="B3" s="1240"/>
      <c r="C3" s="1271" t="s">
        <v>2</v>
      </c>
      <c r="D3" s="1243"/>
      <c r="G3" s="11"/>
      <c r="J3" s="6"/>
      <c r="K3" s="6"/>
    </row>
    <row r="4" spans="1:21" ht="12" customHeight="1">
      <c r="A4" s="1244" t="s">
        <v>2546</v>
      </c>
      <c r="B4" s="1244"/>
      <c r="C4" s="1157" t="s">
        <v>4318</v>
      </c>
      <c r="D4" s="1158"/>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8.5" customHeight="1">
      <c r="A8" s="36" t="s">
        <v>2600</v>
      </c>
    </row>
    <row r="9" spans="1:21">
      <c r="A9" s="197" t="s">
        <v>4</v>
      </c>
      <c r="B9" s="207" t="s">
        <v>5</v>
      </c>
      <c r="C9" s="203" t="s">
        <v>6</v>
      </c>
      <c r="D9" s="197" t="s">
        <v>7</v>
      </c>
      <c r="E9" s="197" t="s">
        <v>9</v>
      </c>
      <c r="F9" s="197" t="s">
        <v>10</v>
      </c>
      <c r="G9" s="204" t="s">
        <v>11</v>
      </c>
      <c r="H9" s="205" t="s">
        <v>2547</v>
      </c>
      <c r="I9" s="206" t="s">
        <v>14</v>
      </c>
    </row>
    <row r="10" spans="1:21" s="15" customFormat="1" ht="20.100000000000001" customHeight="1">
      <c r="A10" s="1151" t="s">
        <v>3025</v>
      </c>
      <c r="B10" s="1151"/>
      <c r="C10" s="1151"/>
      <c r="D10" s="1151"/>
      <c r="E10" s="1151"/>
      <c r="F10" s="1151"/>
      <c r="G10" s="170" t="e">
        <f>SUM(#REF!)</f>
        <v>#REF!</v>
      </c>
      <c r="H10" s="170"/>
      <c r="I10" s="171">
        <v>0</v>
      </c>
      <c r="J10" s="179"/>
      <c r="K10" s="179"/>
      <c r="L10" s="179"/>
      <c r="M10" s="179"/>
      <c r="N10" s="179"/>
      <c r="O10" s="179"/>
      <c r="P10" s="190"/>
      <c r="Q10" s="177"/>
      <c r="R10" s="13"/>
    </row>
    <row r="15" spans="1:21" ht="21" customHeight="1">
      <c r="G15" s="174" t="s">
        <v>2598</v>
      </c>
    </row>
    <row r="16" spans="1:21" ht="19.5" customHeight="1">
      <c r="G16" s="194" t="e">
        <f>G6+G10</f>
        <v>#REF!</v>
      </c>
    </row>
    <row r="19" ht="15.75" customHeight="1"/>
    <row r="20" ht="18" customHeight="1"/>
  </sheetData>
  <autoFilter ref="A5:Q5" xr:uid="{00000000-0009-0000-0000-00002A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7"/>
  <sheetViews>
    <sheetView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52" t="s">
        <v>3032</v>
      </c>
      <c r="B1" s="1142"/>
      <c r="C1" s="1142"/>
      <c r="D1" s="1142"/>
      <c r="E1" s="3"/>
      <c r="F1" s="3"/>
      <c r="G1" s="4"/>
    </row>
    <row r="2" spans="1:12" ht="12" customHeight="1">
      <c r="A2" s="1143" t="s">
        <v>0</v>
      </c>
      <c r="B2" s="1143"/>
      <c r="C2" s="1197"/>
      <c r="D2" s="1198"/>
    </row>
    <row r="3" spans="1:12" ht="61.5" customHeight="1">
      <c r="A3" s="1143" t="s">
        <v>1</v>
      </c>
      <c r="B3" s="1143"/>
      <c r="C3" s="1146" t="s">
        <v>3017</v>
      </c>
      <c r="D3" s="1147"/>
      <c r="G3" s="11"/>
    </row>
    <row r="4" spans="1:12" ht="12" customHeight="1">
      <c r="A4" s="1148" t="s">
        <v>2546</v>
      </c>
      <c r="B4" s="1148"/>
      <c r="C4" s="1200"/>
      <c r="D4" s="1201"/>
      <c r="E4" s="1138"/>
      <c r="F4" s="1138"/>
      <c r="L4" s="12"/>
    </row>
    <row r="5" spans="1:12" s="8" customFormat="1">
      <c r="A5" s="182" t="s">
        <v>4</v>
      </c>
      <c r="B5" s="80" t="s">
        <v>5</v>
      </c>
      <c r="C5" s="172" t="s">
        <v>6</v>
      </c>
      <c r="D5" s="173" t="s">
        <v>7</v>
      </c>
      <c r="E5" s="173" t="s">
        <v>9</v>
      </c>
      <c r="F5" s="173" t="s">
        <v>10</v>
      </c>
      <c r="G5" s="174" t="s">
        <v>11</v>
      </c>
      <c r="H5" s="175" t="s">
        <v>2547</v>
      </c>
      <c r="I5" s="176" t="s">
        <v>14</v>
      </c>
    </row>
    <row r="6" spans="1:12" s="15" customFormat="1" ht="20.100000000000001" customHeight="1">
      <c r="A6" s="1252" t="s">
        <v>2486</v>
      </c>
      <c r="B6" s="1253"/>
      <c r="C6" s="1253"/>
      <c r="D6" s="1253"/>
      <c r="E6" s="1253"/>
      <c r="F6" s="1254"/>
      <c r="G6" s="170" t="e">
        <f>SUM(#REF!)</f>
        <v>#REF!</v>
      </c>
      <c r="H6" s="170"/>
      <c r="I6" s="171" t="e">
        <f>SUM(#REF!)</f>
        <v>#REF!</v>
      </c>
    </row>
    <row r="7" spans="1:12" s="15" customFormat="1" ht="20.100000000000001" customHeight="1">
      <c r="B7" s="14"/>
      <c r="G7" s="17"/>
      <c r="H7" s="17"/>
      <c r="I7" s="18"/>
    </row>
  </sheetData>
  <autoFilter ref="A5:I5" xr:uid="{00000000-0009-0000-0000-00001A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L6"/>
  <sheetViews>
    <sheetView view="pageBreakPreview" zoomScale="120" zoomScaleNormal="100" zoomScaleSheetLayoutView="12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50.2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52" t="s">
        <v>6878</v>
      </c>
      <c r="B1" s="1142"/>
      <c r="C1" s="1142"/>
      <c r="D1" s="1142"/>
      <c r="E1" s="3"/>
      <c r="F1" s="3"/>
      <c r="G1" s="4"/>
    </row>
    <row r="2" spans="1:12" ht="12" customHeight="1">
      <c r="A2" s="1143" t="s">
        <v>0</v>
      </c>
      <c r="B2" s="1143"/>
      <c r="C2" s="1230">
        <v>45905</v>
      </c>
      <c r="D2" s="1231"/>
    </row>
    <row r="3" spans="1:12" ht="67.5" customHeight="1">
      <c r="A3" s="1143" t="s">
        <v>1</v>
      </c>
      <c r="B3" s="1143"/>
      <c r="C3" s="1146" t="s">
        <v>2</v>
      </c>
      <c r="D3" s="1147"/>
      <c r="G3" s="11"/>
    </row>
    <row r="4" spans="1:12" ht="12" customHeight="1">
      <c r="A4" s="1148" t="s">
        <v>2546</v>
      </c>
      <c r="B4" s="1148"/>
      <c r="C4" s="1272" t="s">
        <v>6879</v>
      </c>
      <c r="D4" s="1231"/>
      <c r="E4" s="1138"/>
      <c r="F4" s="1138"/>
      <c r="L4" s="12"/>
    </row>
    <row r="5" spans="1:12" s="8" customFormat="1">
      <c r="A5" s="182" t="s">
        <v>4</v>
      </c>
      <c r="B5" s="80" t="s">
        <v>5</v>
      </c>
      <c r="C5" s="172" t="s">
        <v>6</v>
      </c>
      <c r="D5" s="173" t="s">
        <v>7</v>
      </c>
      <c r="E5" s="173" t="s">
        <v>9</v>
      </c>
      <c r="F5" s="173" t="s">
        <v>10</v>
      </c>
      <c r="G5" s="174" t="s">
        <v>11</v>
      </c>
      <c r="H5" s="175" t="s">
        <v>2547</v>
      </c>
      <c r="I5" s="176" t="s">
        <v>14</v>
      </c>
    </row>
    <row r="6" spans="1:12" s="15" customFormat="1" ht="20.100000000000001" customHeight="1">
      <c r="A6" s="1252" t="s">
        <v>2486</v>
      </c>
      <c r="B6" s="1253"/>
      <c r="C6" s="1253"/>
      <c r="D6" s="1253"/>
      <c r="E6" s="1253"/>
      <c r="F6" s="1254"/>
      <c r="G6" s="170" t="e">
        <f>SUM(#REF!)</f>
        <v>#REF!</v>
      </c>
      <c r="H6" s="170"/>
      <c r="I6" s="171" t="e">
        <f>SUM(#REF!)</f>
        <v>#REF!</v>
      </c>
    </row>
  </sheetData>
  <autoFilter ref="A5:I6" xr:uid="{00000000-0009-0000-0000-00001B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1"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L6"/>
  <sheetViews>
    <sheetView view="pageBreakPreview" zoomScale="60" zoomScaleNormal="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51.62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3895</v>
      </c>
      <c r="B1" s="1142"/>
      <c r="C1" s="1142"/>
      <c r="D1" s="1142"/>
      <c r="E1" s="3"/>
      <c r="F1" s="3"/>
      <c r="G1" s="4"/>
    </row>
    <row r="2" spans="1:12" ht="12" customHeight="1">
      <c r="A2" s="1143" t="s">
        <v>0</v>
      </c>
      <c r="B2" s="1143"/>
      <c r="C2" s="1144">
        <v>45644</v>
      </c>
      <c r="D2" s="1145"/>
    </row>
    <row r="3" spans="1:12" ht="60.75" customHeight="1">
      <c r="A3" s="1143" t="s">
        <v>1</v>
      </c>
      <c r="B3" s="1143"/>
      <c r="C3" s="1146" t="s">
        <v>2</v>
      </c>
      <c r="D3" s="1147"/>
      <c r="G3" s="11"/>
    </row>
    <row r="4" spans="1:12" ht="12" customHeight="1">
      <c r="A4" s="1148" t="s">
        <v>2546</v>
      </c>
      <c r="B4" s="1148"/>
      <c r="C4" s="1144">
        <v>45642</v>
      </c>
      <c r="D4" s="1145"/>
      <c r="E4" s="1138"/>
      <c r="F4" s="1138"/>
      <c r="L4" s="12"/>
    </row>
    <row r="5" spans="1:12" s="8" customFormat="1">
      <c r="A5" s="182" t="s">
        <v>4</v>
      </c>
      <c r="B5" s="80" t="s">
        <v>5</v>
      </c>
      <c r="C5" s="172" t="s">
        <v>6</v>
      </c>
      <c r="D5" s="173" t="s">
        <v>7</v>
      </c>
      <c r="E5" s="173" t="s">
        <v>9</v>
      </c>
      <c r="F5" s="173" t="s">
        <v>10</v>
      </c>
      <c r="G5" s="174" t="s">
        <v>11</v>
      </c>
      <c r="H5" s="175" t="s">
        <v>2547</v>
      </c>
      <c r="I5" s="176" t="s">
        <v>14</v>
      </c>
    </row>
    <row r="6" spans="1:12" s="15" customFormat="1" ht="20.100000000000001" customHeight="1">
      <c r="A6" s="1273" t="s">
        <v>2486</v>
      </c>
      <c r="B6" s="1274"/>
      <c r="C6" s="1274"/>
      <c r="D6" s="1274"/>
      <c r="E6" s="1274"/>
      <c r="F6" s="1275"/>
      <c r="G6" s="170" t="e">
        <f>SUM(#REF!)</f>
        <v>#REF!</v>
      </c>
      <c r="H6" s="170"/>
      <c r="I6" s="171" t="e">
        <f>SUM(#REF!)</f>
        <v>#REF!</v>
      </c>
    </row>
  </sheetData>
  <autoFilter ref="A5:I6" xr:uid="{00000000-0009-0000-0000-00001C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6"/>
  <sheetViews>
    <sheetView view="pageBreakPreview" zoomScale="86" zoomScaleNormal="100" zoomScaleSheetLayoutView="86"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4419</v>
      </c>
      <c r="B1" s="1142"/>
      <c r="C1" s="1142"/>
      <c r="D1" s="1142"/>
      <c r="E1" s="3"/>
      <c r="F1" s="3"/>
      <c r="G1" s="4"/>
    </row>
    <row r="2" spans="1:12" ht="12" customHeight="1">
      <c r="A2" s="1143" t="s">
        <v>0</v>
      </c>
      <c r="B2" s="1143"/>
      <c r="C2" s="1197">
        <v>45793</v>
      </c>
      <c r="D2" s="1198"/>
    </row>
    <row r="3" spans="1:12" ht="69" customHeight="1">
      <c r="A3" s="1143" t="s">
        <v>1</v>
      </c>
      <c r="B3" s="1143"/>
      <c r="C3" s="1146" t="s">
        <v>2</v>
      </c>
      <c r="D3" s="1147"/>
      <c r="G3" s="11"/>
    </row>
    <row r="4" spans="1:12" ht="12" customHeight="1">
      <c r="A4" s="1148" t="s">
        <v>2546</v>
      </c>
      <c r="B4" s="1148"/>
      <c r="C4" s="1277" t="s">
        <v>4420</v>
      </c>
      <c r="D4" s="1201"/>
      <c r="E4" s="1138"/>
      <c r="F4" s="1138"/>
      <c r="L4" s="12"/>
    </row>
    <row r="5" spans="1:12" s="8" customFormat="1">
      <c r="A5" s="197" t="s">
        <v>4</v>
      </c>
      <c r="B5" s="80" t="s">
        <v>5</v>
      </c>
      <c r="C5" s="172" t="s">
        <v>6</v>
      </c>
      <c r="D5" s="173" t="s">
        <v>7</v>
      </c>
      <c r="E5" s="197" t="s">
        <v>9</v>
      </c>
      <c r="F5" s="197" t="s">
        <v>10</v>
      </c>
      <c r="G5" s="174" t="s">
        <v>11</v>
      </c>
      <c r="H5" s="175" t="s">
        <v>2547</v>
      </c>
      <c r="I5" s="176" t="s">
        <v>14</v>
      </c>
    </row>
    <row r="6" spans="1:12" s="15" customFormat="1" ht="20.100000000000001" customHeight="1">
      <c r="A6" s="1276" t="s">
        <v>2486</v>
      </c>
      <c r="B6" s="1255"/>
      <c r="C6" s="1255"/>
      <c r="D6" s="1255"/>
      <c r="E6" s="1255"/>
      <c r="F6" s="1257"/>
      <c r="G6" s="378" t="e">
        <f>SUM(#REF!)</f>
        <v>#REF!</v>
      </c>
      <c r="H6" s="378"/>
      <c r="I6" s="379" t="e">
        <f>SUM(#REF!)</f>
        <v>#REF!</v>
      </c>
    </row>
  </sheetData>
  <autoFilter ref="A5:I6" xr:uid="{00000000-0009-0000-0000-00001D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6"/>
  <sheetViews>
    <sheetView view="pageBreakPreview" zoomScale="95" zoomScaleNormal="100" zoomScaleSheetLayoutView="95" workbookViewId="0">
      <selection activeCell="G3" sqref="A3:G3"/>
    </sheetView>
  </sheetViews>
  <sheetFormatPr defaultColWidth="3.875" defaultRowHeight="12.75"/>
  <cols>
    <col min="1" max="1" width="6" style="2" customWidth="1"/>
    <col min="2" max="2" width="12.375" style="8" hidden="1" customWidth="1"/>
    <col min="3" max="3" width="10.875" style="2" customWidth="1"/>
    <col min="4" max="4" width="36.375" style="28" customWidth="1"/>
    <col min="5" max="6" width="8.375" style="2" customWidth="1"/>
    <col min="7" max="8" width="7.875" style="5" customWidth="1"/>
    <col min="9" max="9" width="13.125" style="6" customWidth="1"/>
    <col min="10" max="10" width="45.375" style="9" customWidth="1"/>
    <col min="11" max="11" width="6.125" style="2" bestFit="1" customWidth="1"/>
    <col min="12" max="12" width="7.875" style="2" bestFit="1" customWidth="1"/>
    <col min="13" max="13" width="6.125" style="2" bestFit="1" customWidth="1"/>
    <col min="14" max="16" width="3.875" style="2"/>
    <col min="17" max="17" width="5.125" style="2" bestFit="1" customWidth="1"/>
    <col min="18" max="16384" width="3.875" style="2"/>
  </cols>
  <sheetData>
    <row r="1" spans="1:13" ht="21" customHeight="1">
      <c r="A1" s="1162" t="s">
        <v>3882</v>
      </c>
      <c r="B1" s="1142"/>
      <c r="C1" s="1142"/>
      <c r="D1" s="1142"/>
      <c r="E1" s="3"/>
      <c r="F1" s="3"/>
      <c r="G1" s="4"/>
    </row>
    <row r="2" spans="1:13" ht="12" customHeight="1">
      <c r="A2" s="1143" t="s">
        <v>0</v>
      </c>
      <c r="B2" s="1143"/>
      <c r="C2" s="1197">
        <v>45575</v>
      </c>
      <c r="D2" s="1198"/>
    </row>
    <row r="3" spans="1:13" ht="68.25" customHeight="1">
      <c r="A3" s="1143" t="s">
        <v>1</v>
      </c>
      <c r="B3" s="1143"/>
      <c r="C3" s="1146" t="s">
        <v>3017</v>
      </c>
      <c r="D3" s="1147"/>
      <c r="G3" s="11"/>
    </row>
    <row r="4" spans="1:13" ht="12" customHeight="1">
      <c r="A4" s="1148" t="s">
        <v>2546</v>
      </c>
      <c r="B4" s="1148"/>
      <c r="C4" s="1200">
        <v>45574</v>
      </c>
      <c r="D4" s="1201"/>
      <c r="E4" s="1138"/>
      <c r="F4" s="1138"/>
      <c r="M4" s="12"/>
    </row>
    <row r="5" spans="1:13" s="8" customFormat="1">
      <c r="A5" s="383"/>
      <c r="B5" s="1105"/>
      <c r="C5" s="1106"/>
      <c r="D5" s="1115"/>
      <c r="E5" s="1107"/>
      <c r="F5" s="1108"/>
      <c r="G5" s="1109"/>
      <c r="H5" s="1110"/>
      <c r="I5" s="1111"/>
      <c r="J5" s="9"/>
    </row>
    <row r="6" spans="1:13" s="15" customFormat="1" ht="20.100000000000001" customHeight="1">
      <c r="A6" s="1273" t="s">
        <v>2486</v>
      </c>
      <c r="B6" s="1274"/>
      <c r="C6" s="1274"/>
      <c r="D6" s="1274"/>
      <c r="E6" s="1274"/>
      <c r="F6" s="1275"/>
      <c r="G6" s="170" t="e">
        <f>SUM(#REF!)</f>
        <v>#REF!</v>
      </c>
      <c r="H6" s="170"/>
      <c r="I6" s="171" t="e">
        <f>SUM(#REF!)</f>
        <v>#REF!</v>
      </c>
      <c r="J6" s="13"/>
    </row>
  </sheetData>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U10"/>
  <sheetViews>
    <sheetView view="pageBreakPreview" zoomScale="120" zoomScaleNormal="100" zoomScaleSheetLayoutView="120" workbookViewId="0">
      <selection activeCell="G5" sqref="G5"/>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6842</v>
      </c>
      <c r="B1" s="1142"/>
      <c r="C1" s="1142"/>
      <c r="D1" s="1142"/>
      <c r="E1" s="3"/>
      <c r="F1" s="3"/>
      <c r="G1" s="4"/>
    </row>
    <row r="2" spans="1:21" ht="12" customHeight="1">
      <c r="A2" s="1143" t="s">
        <v>0</v>
      </c>
      <c r="B2" s="1143"/>
      <c r="C2" s="1230">
        <v>45905</v>
      </c>
      <c r="D2" s="1231"/>
      <c r="J2" s="6"/>
      <c r="K2" s="6"/>
    </row>
    <row r="3" spans="1:21" ht="60.75" customHeight="1">
      <c r="A3" s="1143" t="s">
        <v>1</v>
      </c>
      <c r="B3" s="1143"/>
      <c r="C3" s="1146" t="s">
        <v>3017</v>
      </c>
      <c r="D3" s="1147"/>
      <c r="G3" s="11"/>
      <c r="J3" s="6"/>
      <c r="K3" s="6"/>
    </row>
    <row r="4" spans="1:21" ht="12" customHeight="1">
      <c r="A4" s="1148" t="s">
        <v>2546</v>
      </c>
      <c r="B4" s="1148"/>
      <c r="C4" s="1230" t="s">
        <v>6877</v>
      </c>
      <c r="D4" s="1231"/>
      <c r="E4" s="1138"/>
      <c r="F4" s="1138"/>
      <c r="J4" s="6"/>
      <c r="U4" s="12"/>
    </row>
    <row r="5" spans="1:21" s="8" customFormat="1">
      <c r="A5" s="197" t="s">
        <v>4</v>
      </c>
      <c r="B5" s="80" t="s">
        <v>5</v>
      </c>
      <c r="C5" s="172" t="s">
        <v>6</v>
      </c>
      <c r="D5" s="173" t="s">
        <v>7</v>
      </c>
      <c r="E5" s="173" t="s">
        <v>9</v>
      </c>
      <c r="F5" s="173" t="s">
        <v>10</v>
      </c>
      <c r="G5" s="174" t="s">
        <v>11</v>
      </c>
      <c r="H5" s="175" t="s">
        <v>2547</v>
      </c>
      <c r="I5" s="176" t="s">
        <v>14</v>
      </c>
      <c r="J5" s="198" t="s">
        <v>15</v>
      </c>
      <c r="K5" s="198" t="s">
        <v>16</v>
      </c>
      <c r="L5" s="199" t="s">
        <v>17</v>
      </c>
      <c r="M5" s="199" t="s">
        <v>18</v>
      </c>
      <c r="N5" s="199" t="s">
        <v>19</v>
      </c>
      <c r="O5" s="197" t="s">
        <v>20</v>
      </c>
      <c r="P5" s="197" t="s">
        <v>21</v>
      </c>
      <c r="Q5" s="173" t="s">
        <v>22</v>
      </c>
      <c r="R5" s="9"/>
    </row>
    <row r="6" spans="1:21" s="15" customFormat="1" ht="20.100000000000001" customHeight="1">
      <c r="A6" s="1273" t="s">
        <v>2486</v>
      </c>
      <c r="B6" s="1274"/>
      <c r="C6" s="1274"/>
      <c r="D6" s="1274"/>
      <c r="E6" s="1274"/>
      <c r="F6" s="1275"/>
      <c r="G6" s="170" t="e">
        <f>SUM(#REF!)</f>
        <v>#REF!</v>
      </c>
      <c r="H6" s="170"/>
      <c r="I6" s="171" t="e">
        <f>SUM(#REF!)</f>
        <v>#REF!</v>
      </c>
      <c r="J6" s="179"/>
      <c r="K6" s="179"/>
      <c r="L6" s="179"/>
      <c r="M6" s="179"/>
      <c r="N6" s="179"/>
      <c r="O6" s="179"/>
      <c r="P6" s="190"/>
      <c r="Q6" s="177"/>
      <c r="R6" s="13"/>
    </row>
    <row r="7" spans="1:21">
      <c r="I7" s="6" t="s">
        <v>3034</v>
      </c>
    </row>
    <row r="8" spans="1:21" ht="26.25">
      <c r="A8" s="20" t="s">
        <v>2600</v>
      </c>
      <c r="B8" s="14"/>
      <c r="C8" s="15"/>
      <c r="D8" s="15"/>
      <c r="E8" s="15"/>
      <c r="F8" s="15"/>
      <c r="G8" s="17"/>
      <c r="H8" s="17"/>
      <c r="I8" s="18"/>
    </row>
    <row r="9" spans="1:21" s="15" customFormat="1" ht="20.100000000000001" customHeight="1">
      <c r="A9" s="196"/>
      <c r="B9" s="200" t="s">
        <v>5</v>
      </c>
      <c r="C9" s="177" t="s">
        <v>6</v>
      </c>
      <c r="D9" s="178" t="s">
        <v>7</v>
      </c>
      <c r="E9" s="173" t="s">
        <v>9</v>
      </c>
      <c r="F9" s="173" t="s">
        <v>10</v>
      </c>
      <c r="G9" s="194" t="s">
        <v>11</v>
      </c>
      <c r="H9" s="175" t="s">
        <v>2601</v>
      </c>
      <c r="I9" s="176" t="s">
        <v>2602</v>
      </c>
      <c r="J9" s="189"/>
      <c r="K9" s="189"/>
      <c r="L9" s="189"/>
      <c r="M9" s="189"/>
      <c r="N9" s="189"/>
      <c r="O9" s="201"/>
      <c r="P9" s="190"/>
      <c r="R9" s="16"/>
    </row>
    <row r="10" spans="1:21" s="15" customFormat="1" ht="20.100000000000001" customHeight="1">
      <c r="A10" s="202" t="s">
        <v>2597</v>
      </c>
      <c r="B10" s="200"/>
      <c r="C10" s="177"/>
      <c r="D10" s="178"/>
      <c r="E10" s="179"/>
      <c r="F10" s="179"/>
      <c r="G10" s="180" t="e">
        <f>SUM(#REF!)</f>
        <v>#REF!</v>
      </c>
      <c r="H10" s="193"/>
      <c r="I10" s="181" t="e">
        <f>SUM(#REF!)</f>
        <v>#REF!</v>
      </c>
      <c r="J10" s="189"/>
      <c r="K10" s="189"/>
      <c r="L10" s="189"/>
      <c r="M10" s="189"/>
      <c r="N10" s="189"/>
      <c r="O10" s="201"/>
      <c r="P10" s="190"/>
      <c r="R10" s="16"/>
    </row>
  </sheetData>
  <autoFilter ref="A5:Q5" xr:uid="{00000000-0009-0000-0000-000020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1"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U12"/>
  <sheetViews>
    <sheetView view="pageBreakPreview" zoomScale="120" zoomScaleNormal="100" zoomScaleSheetLayoutView="120" workbookViewId="0">
      <selection activeCell="G12" sqref="G1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6847</v>
      </c>
      <c r="B1" s="1142"/>
      <c r="C1" s="1142"/>
      <c r="D1" s="1142"/>
      <c r="E1" s="3"/>
      <c r="F1" s="3"/>
      <c r="G1" s="4"/>
    </row>
    <row r="2" spans="1:21" ht="12" customHeight="1">
      <c r="A2" s="1143" t="s">
        <v>0</v>
      </c>
      <c r="B2" s="1143"/>
      <c r="C2" s="1144">
        <v>45905</v>
      </c>
      <c r="D2" s="1145"/>
      <c r="J2" s="6"/>
      <c r="K2" s="6"/>
    </row>
    <row r="3" spans="1:21" ht="62.25" customHeight="1">
      <c r="A3" s="1143" t="s">
        <v>1</v>
      </c>
      <c r="B3" s="1143"/>
      <c r="C3" s="1146" t="s">
        <v>2</v>
      </c>
      <c r="D3" s="1147"/>
      <c r="G3" s="11"/>
      <c r="J3" s="6"/>
      <c r="K3" s="6"/>
    </row>
    <row r="4" spans="1:21" ht="12" customHeight="1">
      <c r="A4" s="1148" t="s">
        <v>2546</v>
      </c>
      <c r="B4" s="1148"/>
      <c r="C4" s="1149" t="s">
        <v>6848</v>
      </c>
      <c r="D4" s="1150"/>
      <c r="E4" s="1138"/>
      <c r="F4" s="1138"/>
      <c r="J4" s="6"/>
      <c r="U4" s="12"/>
    </row>
    <row r="5" spans="1:21" s="8" customFormat="1">
      <c r="A5" s="197" t="s">
        <v>4</v>
      </c>
      <c r="B5" s="80"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33">
      <c r="A8" s="20" t="s">
        <v>6849</v>
      </c>
      <c r="B8" s="14"/>
      <c r="C8" s="15"/>
      <c r="D8" s="15"/>
      <c r="E8" s="15"/>
      <c r="F8" s="15"/>
      <c r="G8" s="17"/>
      <c r="H8" s="17"/>
      <c r="I8" s="18"/>
    </row>
    <row r="9" spans="1:21" ht="15">
      <c r="A9" s="196"/>
      <c r="B9" s="200" t="s">
        <v>5</v>
      </c>
      <c r="C9" s="177" t="s">
        <v>6</v>
      </c>
      <c r="D9" s="178" t="s">
        <v>7</v>
      </c>
      <c r="E9" s="173" t="s">
        <v>9</v>
      </c>
      <c r="F9" s="173" t="s">
        <v>10</v>
      </c>
      <c r="G9" s="194" t="s">
        <v>11</v>
      </c>
      <c r="H9" s="175" t="s">
        <v>2601</v>
      </c>
      <c r="I9" s="176" t="s">
        <v>2602</v>
      </c>
    </row>
    <row r="10" spans="1:21" ht="15">
      <c r="A10" s="202" t="s">
        <v>2597</v>
      </c>
      <c r="B10" s="200"/>
      <c r="C10" s="177"/>
      <c r="D10" s="178"/>
      <c r="E10" s="179"/>
      <c r="F10" s="179"/>
      <c r="G10" s="180" t="e">
        <f>SUM(#REF!)</f>
        <v>#REF!</v>
      </c>
      <c r="H10" s="193"/>
      <c r="I10" s="181" t="e">
        <f>SUM(#REF!)</f>
        <v>#REF!</v>
      </c>
    </row>
    <row r="11" spans="1:21" ht="21.95" customHeight="1">
      <c r="G11" s="21" t="s">
        <v>3026</v>
      </c>
    </row>
    <row r="12" spans="1:21" ht="21.95" customHeight="1">
      <c r="G12" s="144" t="e">
        <f>G6+G10</f>
        <v>#REF!</v>
      </c>
    </row>
  </sheetData>
  <autoFilter ref="A5:Q6" xr:uid="{00000000-0009-0000-0000-000022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13"/>
  <sheetViews>
    <sheetView view="pageBreakPreview" zoomScaleNormal="100" zoomScaleSheetLayoutView="100" workbookViewId="0">
      <selection activeCell="G13" sqref="G13"/>
    </sheetView>
  </sheetViews>
  <sheetFormatPr defaultColWidth="3.875" defaultRowHeight="11.25"/>
  <cols>
    <col min="1" max="1" width="6" style="2" customWidth="1"/>
    <col min="2" max="2" width="12.375" style="8" hidden="1" customWidth="1"/>
    <col min="3" max="3" width="19"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6842</v>
      </c>
      <c r="B1" s="1142"/>
      <c r="C1" s="1142"/>
      <c r="D1" s="1142"/>
      <c r="E1" s="3"/>
      <c r="F1" s="3"/>
      <c r="G1" s="4"/>
    </row>
    <row r="2" spans="1:21" ht="12" customHeight="1">
      <c r="A2" s="1143" t="s">
        <v>0</v>
      </c>
      <c r="B2" s="1143"/>
      <c r="C2" s="1144">
        <v>45905</v>
      </c>
      <c r="D2" s="1145"/>
      <c r="J2" s="6"/>
      <c r="K2" s="6"/>
    </row>
    <row r="3" spans="1:21" ht="62.25" customHeight="1">
      <c r="A3" s="1143" t="s">
        <v>1</v>
      </c>
      <c r="B3" s="1143"/>
      <c r="C3" s="1146" t="s">
        <v>2</v>
      </c>
      <c r="D3" s="1147"/>
      <c r="G3" s="11"/>
      <c r="J3" s="6"/>
      <c r="K3" s="6"/>
    </row>
    <row r="4" spans="1:21" ht="27" customHeight="1">
      <c r="A4" s="1148" t="s">
        <v>2546</v>
      </c>
      <c r="B4" s="1148"/>
      <c r="C4" s="1251" t="s">
        <v>6872</v>
      </c>
      <c r="D4" s="1150"/>
      <c r="E4" s="1138"/>
      <c r="F4" s="1138"/>
      <c r="J4" s="6"/>
      <c r="U4" s="12"/>
    </row>
    <row r="5" spans="1:21" s="8" customFormat="1" ht="27" customHeigh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2.5"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7" customHeight="1">
      <c r="B7" s="14"/>
      <c r="G7" s="17"/>
      <c r="H7" s="17"/>
      <c r="I7" s="18"/>
      <c r="J7" s="19"/>
      <c r="K7" s="19"/>
      <c r="L7" s="18"/>
      <c r="M7" s="18"/>
      <c r="N7" s="18"/>
      <c r="O7" s="14"/>
      <c r="P7" s="14"/>
      <c r="R7" s="13"/>
    </row>
    <row r="8" spans="1:21" ht="27" customHeight="1">
      <c r="A8" s="36" t="s">
        <v>2600</v>
      </c>
    </row>
    <row r="9" spans="1:21">
      <c r="A9" s="197" t="s">
        <v>4</v>
      </c>
      <c r="B9" s="207" t="s">
        <v>5</v>
      </c>
      <c r="C9" s="203" t="s">
        <v>6</v>
      </c>
      <c r="D9" s="197" t="s">
        <v>7</v>
      </c>
      <c r="E9" s="197" t="s">
        <v>9</v>
      </c>
      <c r="F9" s="197" t="s">
        <v>10</v>
      </c>
      <c r="G9" s="204" t="s">
        <v>11</v>
      </c>
      <c r="H9" s="205" t="s">
        <v>2547</v>
      </c>
      <c r="I9" s="206" t="s">
        <v>14</v>
      </c>
    </row>
    <row r="10" spans="1:21" ht="18.75" customHeight="1">
      <c r="A10" s="1278" t="s">
        <v>3025</v>
      </c>
      <c r="B10" s="1278"/>
      <c r="C10" s="1278"/>
      <c r="D10" s="1278"/>
      <c r="E10" s="1278"/>
      <c r="F10" s="1278"/>
      <c r="G10" s="63" t="e">
        <f>SUM(#REF!)</f>
        <v>#REF!</v>
      </c>
      <c r="H10" s="208">
        <v>0</v>
      </c>
      <c r="I10" s="181" t="e">
        <f>G10*H10</f>
        <v>#REF!</v>
      </c>
    </row>
    <row r="12" spans="1:21" ht="17.25" customHeight="1">
      <c r="G12" s="5" t="s">
        <v>2598</v>
      </c>
    </row>
    <row r="13" spans="1:21" ht="23.25" customHeight="1">
      <c r="G13" s="62" t="e">
        <f>G10+G6</f>
        <v>#REF!</v>
      </c>
    </row>
  </sheetData>
  <autoFilter ref="A5:Q6" xr:uid="{00000000-0009-0000-0000-000023000000}"/>
  <mergeCells count="10">
    <mergeCell ref="A10:F10"/>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5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U7"/>
  <sheetViews>
    <sheetView view="pageBreakPreview" zoomScaleNormal="100" zoomScaleSheetLayoutView="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6534</v>
      </c>
      <c r="B1" s="1142"/>
      <c r="C1" s="1142"/>
      <c r="D1" s="1142"/>
      <c r="E1" s="3"/>
      <c r="F1" s="3"/>
      <c r="G1" s="4"/>
    </row>
    <row r="2" spans="1:21" ht="12" customHeight="1">
      <c r="A2" s="1143" t="s">
        <v>0</v>
      </c>
      <c r="B2" s="1143"/>
      <c r="C2" s="1144">
        <v>45856</v>
      </c>
      <c r="D2" s="1145"/>
      <c r="J2" s="6"/>
      <c r="K2" s="6"/>
    </row>
    <row r="3" spans="1:21" ht="62.25" customHeight="1">
      <c r="A3" s="1143" t="s">
        <v>1</v>
      </c>
      <c r="B3" s="1143"/>
      <c r="C3" s="1146" t="s">
        <v>2</v>
      </c>
      <c r="D3" s="1147"/>
      <c r="G3" s="11"/>
      <c r="J3" s="6"/>
      <c r="K3" s="6"/>
    </row>
    <row r="4" spans="1:21" ht="12" customHeight="1">
      <c r="A4" s="1148" t="s">
        <v>2546</v>
      </c>
      <c r="B4" s="1148"/>
      <c r="C4" s="1154" t="s">
        <v>6535</v>
      </c>
      <c r="D4" s="1150"/>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sheetData>
  <autoFilter ref="A5:Q5" xr:uid="{00000000-0009-0000-0000-000024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U7"/>
  <sheetViews>
    <sheetView view="pageBreakPreview" zoomScaleNormal="100" zoomScaleSheetLayoutView="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6875</v>
      </c>
      <c r="B1" s="1142"/>
      <c r="C1" s="1142"/>
      <c r="D1" s="1142"/>
      <c r="E1" s="3"/>
      <c r="F1" s="3"/>
      <c r="G1" s="4"/>
    </row>
    <row r="2" spans="1:21" ht="12" customHeight="1">
      <c r="A2" s="1143" t="s">
        <v>0</v>
      </c>
      <c r="B2" s="1143"/>
      <c r="C2" s="1144">
        <v>45905</v>
      </c>
      <c r="D2" s="1145"/>
      <c r="J2" s="6"/>
      <c r="K2" s="6"/>
    </row>
    <row r="3" spans="1:21" ht="62.25" customHeight="1">
      <c r="A3" s="1143" t="s">
        <v>1</v>
      </c>
      <c r="B3" s="1143"/>
      <c r="C3" s="1146" t="s">
        <v>2</v>
      </c>
      <c r="D3" s="1147"/>
      <c r="G3" s="11"/>
      <c r="J3" s="6"/>
      <c r="K3" s="6"/>
    </row>
    <row r="4" spans="1:21" ht="12" customHeight="1">
      <c r="A4" s="1148" t="s">
        <v>2546</v>
      </c>
      <c r="B4" s="1148"/>
      <c r="C4" s="1149" t="s">
        <v>6876</v>
      </c>
      <c r="D4" s="1150"/>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sheetData>
  <autoFilter ref="A5:Q6" xr:uid="{00000000-0009-0000-0000-000026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U7"/>
  <sheetViews>
    <sheetView view="pageBreakPreview" zoomScaleNormal="100" zoomScaleSheetLayoutView="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2545</v>
      </c>
      <c r="B1" s="1142"/>
      <c r="C1" s="1142"/>
      <c r="D1" s="1142"/>
      <c r="E1" s="3"/>
      <c r="F1" s="3"/>
      <c r="G1" s="4"/>
    </row>
    <row r="2" spans="1:21" ht="12" customHeight="1">
      <c r="A2" s="1143" t="s">
        <v>0</v>
      </c>
      <c r="B2" s="1143"/>
      <c r="C2" s="1144"/>
      <c r="D2" s="1145"/>
      <c r="J2" s="6"/>
      <c r="K2" s="6"/>
    </row>
    <row r="3" spans="1:21" ht="62.25" customHeight="1">
      <c r="A3" s="1143" t="s">
        <v>1</v>
      </c>
      <c r="B3" s="1143"/>
      <c r="C3" s="1146" t="s">
        <v>2</v>
      </c>
      <c r="D3" s="1147"/>
      <c r="G3" s="11"/>
      <c r="J3" s="6"/>
      <c r="K3" s="6"/>
    </row>
    <row r="4" spans="1:21" ht="12" customHeight="1">
      <c r="A4" s="1148" t="s">
        <v>2546</v>
      </c>
      <c r="B4" s="1148"/>
      <c r="C4" s="1154"/>
      <c r="D4" s="1150"/>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278" t="s">
        <v>2486</v>
      </c>
      <c r="B6" s="1278"/>
      <c r="C6" s="1278"/>
      <c r="D6" s="1278"/>
      <c r="E6" s="1278"/>
      <c r="F6" s="1278"/>
      <c r="G6" s="64" t="e">
        <f>SUM(#REF!)</f>
        <v>#REF!</v>
      </c>
      <c r="H6" s="64"/>
      <c r="I6" s="65" t="e">
        <f>SUM(#REF!)</f>
        <v>#REF!</v>
      </c>
      <c r="J6" s="20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sheetData>
  <autoFilter ref="A5:Q6" xr:uid="{00000000-0009-0000-0000-000027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U20"/>
  <sheetViews>
    <sheetView view="pageBreakPreview" zoomScale="120" zoomScaleNormal="100" zoomScaleSheetLayoutView="120" workbookViewId="0">
      <selection activeCell="G14" sqref="G14"/>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hidden="1"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6873</v>
      </c>
      <c r="B1" s="1142"/>
      <c r="C1" s="1142"/>
      <c r="D1" s="1142"/>
      <c r="E1" s="3"/>
      <c r="F1" s="3"/>
      <c r="G1" s="4"/>
    </row>
    <row r="2" spans="1:21" ht="12" customHeight="1">
      <c r="A2" s="1143" t="s">
        <v>3024</v>
      </c>
      <c r="B2" s="1143"/>
      <c r="C2" s="1157">
        <v>45905</v>
      </c>
      <c r="D2" s="1158"/>
      <c r="J2" s="6"/>
      <c r="K2" s="6"/>
    </row>
    <row r="3" spans="1:21" ht="62.25" customHeight="1">
      <c r="A3" s="1143" t="s">
        <v>3459</v>
      </c>
      <c r="B3" s="1143"/>
      <c r="C3" s="1147" t="s">
        <v>2</v>
      </c>
      <c r="D3" s="1147"/>
      <c r="G3" s="11"/>
      <c r="J3" s="6"/>
      <c r="K3" s="6"/>
    </row>
    <row r="4" spans="1:21" ht="12" customHeight="1">
      <c r="A4" s="1148" t="s">
        <v>3460</v>
      </c>
      <c r="B4" s="1148"/>
      <c r="C4" s="1157" t="s">
        <v>6874</v>
      </c>
      <c r="D4" s="1158"/>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8.5" customHeight="1">
      <c r="A8" s="36" t="s">
        <v>2600</v>
      </c>
      <c r="E8" s="2" t="s">
        <v>3034</v>
      </c>
    </row>
    <row r="9" spans="1:21">
      <c r="A9" s="197" t="s">
        <v>4</v>
      </c>
      <c r="B9" s="207" t="s">
        <v>5</v>
      </c>
      <c r="C9" s="203" t="s">
        <v>6</v>
      </c>
      <c r="D9" s="197" t="s">
        <v>7</v>
      </c>
      <c r="E9" s="197" t="s">
        <v>9</v>
      </c>
      <c r="F9" s="197" t="s">
        <v>10</v>
      </c>
      <c r="G9" s="204" t="s">
        <v>11</v>
      </c>
      <c r="H9" s="205" t="s">
        <v>2547</v>
      </c>
      <c r="I9" s="206" t="s">
        <v>14</v>
      </c>
    </row>
    <row r="10" spans="1:21" s="15" customFormat="1" ht="20.100000000000001" customHeight="1">
      <c r="A10" s="1151" t="s">
        <v>3025</v>
      </c>
      <c r="B10" s="1151"/>
      <c r="C10" s="1151"/>
      <c r="D10" s="1151"/>
      <c r="E10" s="1151"/>
      <c r="F10" s="1151"/>
      <c r="G10" s="170" t="e">
        <f>SUM(#REF!)</f>
        <v>#REF!</v>
      </c>
      <c r="H10" s="170"/>
      <c r="I10" s="171">
        <v>0</v>
      </c>
      <c r="J10" s="179"/>
      <c r="K10" s="179"/>
      <c r="L10" s="179"/>
      <c r="M10" s="179"/>
      <c r="N10" s="179"/>
      <c r="O10" s="179"/>
      <c r="P10" s="190"/>
      <c r="Q10" s="177"/>
      <c r="R10" s="13"/>
    </row>
    <row r="13" spans="1:21" ht="20.100000000000001" customHeight="1">
      <c r="G13" s="174" t="s">
        <v>2598</v>
      </c>
    </row>
    <row r="14" spans="1:21" ht="20.100000000000001" customHeight="1">
      <c r="G14" s="194" t="e">
        <f>G6+G10</f>
        <v>#REF!</v>
      </c>
    </row>
    <row r="19" ht="15.75" customHeight="1"/>
    <row r="20" ht="18" customHeight="1"/>
  </sheetData>
  <autoFilter ref="A5:Q6" xr:uid="{00000000-0009-0000-0000-000028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3"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U14"/>
  <sheetViews>
    <sheetView view="pageBreakPreview" zoomScale="110" zoomScaleNormal="100" zoomScaleSheetLayoutView="110" workbookViewId="0">
      <selection activeCell="G14" sqref="G14"/>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6850</v>
      </c>
      <c r="B1" s="1142"/>
      <c r="C1" s="1142"/>
      <c r="D1" s="1142"/>
      <c r="E1" s="3"/>
      <c r="F1" s="3"/>
      <c r="G1" s="4"/>
    </row>
    <row r="2" spans="1:21" ht="12" customHeight="1">
      <c r="A2" s="1143" t="s">
        <v>3024</v>
      </c>
      <c r="B2" s="1143"/>
      <c r="C2" s="1157">
        <v>45905</v>
      </c>
      <c r="D2" s="1158"/>
      <c r="J2" s="6"/>
      <c r="K2" s="6"/>
    </row>
    <row r="3" spans="1:21" ht="62.25" customHeight="1">
      <c r="A3" s="1143" t="s">
        <v>3459</v>
      </c>
      <c r="B3" s="1143"/>
      <c r="C3" s="1147" t="s">
        <v>2</v>
      </c>
      <c r="D3" s="1147"/>
      <c r="G3" s="11"/>
      <c r="J3" s="6"/>
      <c r="K3" s="6"/>
    </row>
    <row r="4" spans="1:21" ht="12" customHeight="1">
      <c r="A4" s="1148" t="s">
        <v>3460</v>
      </c>
      <c r="B4" s="1148"/>
      <c r="C4" s="1159" t="s">
        <v>6851</v>
      </c>
      <c r="D4" s="1158"/>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8.5" customHeight="1">
      <c r="A8" s="36" t="s">
        <v>2600</v>
      </c>
    </row>
    <row r="9" spans="1:21">
      <c r="A9" s="197" t="s">
        <v>4</v>
      </c>
      <c r="B9" s="207" t="s">
        <v>5</v>
      </c>
      <c r="C9" s="203" t="s">
        <v>6</v>
      </c>
      <c r="D9" s="197" t="s">
        <v>7</v>
      </c>
      <c r="E9" s="197" t="s">
        <v>9</v>
      </c>
      <c r="F9" s="197" t="s">
        <v>10</v>
      </c>
      <c r="G9" s="204" t="s">
        <v>11</v>
      </c>
      <c r="H9" s="205" t="s">
        <v>2547</v>
      </c>
      <c r="I9" s="206" t="s">
        <v>14</v>
      </c>
    </row>
    <row r="10" spans="1:21" s="15" customFormat="1" ht="20.100000000000001" customHeight="1">
      <c r="A10" s="1151" t="s">
        <v>3025</v>
      </c>
      <c r="B10" s="1151"/>
      <c r="C10" s="1151"/>
      <c r="D10" s="1151"/>
      <c r="E10" s="1151"/>
      <c r="F10" s="1151"/>
      <c r="G10" s="170" t="e">
        <f>SUM(#REF!)</f>
        <v>#REF!</v>
      </c>
      <c r="H10" s="170"/>
      <c r="I10" s="171">
        <v>0</v>
      </c>
      <c r="J10" s="179"/>
      <c r="K10" s="179"/>
      <c r="L10" s="179"/>
      <c r="M10" s="179"/>
      <c r="N10" s="179"/>
      <c r="O10" s="179"/>
      <c r="P10" s="190"/>
      <c r="Q10" s="177"/>
      <c r="R10" s="13"/>
    </row>
    <row r="13" spans="1:21" ht="15.75" customHeight="1">
      <c r="G13" s="174" t="s">
        <v>2598</v>
      </c>
    </row>
    <row r="14" spans="1:21" ht="18" customHeight="1">
      <c r="G14" s="194" t="e">
        <f>G6+G10</f>
        <v>#REF!</v>
      </c>
    </row>
  </sheetData>
  <autoFilter ref="A5:Q5" xr:uid="{00000000-0009-0000-0000-00002B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28715-765D-4415-A12A-797D4687423C}">
  <sheetPr>
    <pageSetUpPr fitToPage="1"/>
  </sheetPr>
  <dimension ref="A1:U11"/>
  <sheetViews>
    <sheetView view="pageBreakPreview" zoomScaleNormal="100" zoomScaleSheetLayoutView="100" workbookViewId="0">
      <selection activeCell="G5" sqref="G5"/>
    </sheetView>
  </sheetViews>
  <sheetFormatPr defaultColWidth="3.875" defaultRowHeight="11.25"/>
  <cols>
    <col min="1" max="1" width="6" style="282" customWidth="1"/>
    <col min="2" max="2" width="12.375" style="273" hidden="1" customWidth="1"/>
    <col min="3" max="3" width="23.375" style="282" customWidth="1"/>
    <col min="4" max="4" width="36.375" style="282" customWidth="1"/>
    <col min="5" max="6" width="8.375" style="282" customWidth="1"/>
    <col min="7" max="8" width="7.875" style="280" customWidth="1"/>
    <col min="9" max="9" width="13.125" style="279" customWidth="1"/>
    <col min="10" max="11" width="10.125" style="281" hidden="1" customWidth="1"/>
    <col min="12" max="13" width="10.125" style="279" customWidth="1"/>
    <col min="14" max="14" width="9.375" style="279" customWidth="1"/>
    <col min="15" max="15" width="13" style="273" customWidth="1"/>
    <col min="16" max="16" width="14" style="273" customWidth="1"/>
    <col min="17" max="17" width="27.125" style="282" customWidth="1"/>
    <col min="18" max="18" width="45.375" style="365" customWidth="1"/>
    <col min="19" max="19" width="6.125" style="282" bestFit="1" customWidth="1"/>
    <col min="20" max="20" width="7.875" style="282" bestFit="1" customWidth="1"/>
    <col min="21" max="21" width="6.125" style="282" bestFit="1" customWidth="1"/>
    <col min="22" max="24" width="3.875" style="282"/>
    <col min="25" max="25" width="5.125" style="282" bestFit="1" customWidth="1"/>
    <col min="26" max="16384" width="3.875" style="282"/>
  </cols>
  <sheetData>
    <row r="1" spans="1:21" ht="21" customHeight="1">
      <c r="A1" s="649" t="s">
        <v>6868</v>
      </c>
      <c r="B1" s="650"/>
      <c r="C1" s="650"/>
      <c r="D1" s="650"/>
      <c r="E1" s="276"/>
      <c r="F1" s="276"/>
      <c r="G1" s="277"/>
    </row>
    <row r="2" spans="1:21" ht="12" customHeight="1">
      <c r="A2" s="1240" t="s">
        <v>0</v>
      </c>
      <c r="B2" s="1240"/>
      <c r="C2" s="1283">
        <v>45905</v>
      </c>
      <c r="D2" s="1284"/>
      <c r="J2" s="279"/>
      <c r="K2" s="279"/>
    </row>
    <row r="3" spans="1:21" ht="69.75" customHeight="1">
      <c r="A3" s="1240" t="s">
        <v>1</v>
      </c>
      <c r="B3" s="1240"/>
      <c r="C3" s="1243" t="s">
        <v>4150</v>
      </c>
      <c r="D3" s="1243"/>
      <c r="G3" s="278"/>
      <c r="J3" s="279"/>
      <c r="K3" s="279"/>
    </row>
    <row r="4" spans="1:21" ht="12" customHeight="1">
      <c r="A4" s="1244" t="s">
        <v>2546</v>
      </c>
      <c r="B4" s="1244"/>
      <c r="C4" s="1285" t="s">
        <v>6869</v>
      </c>
      <c r="D4" s="1236"/>
      <c r="E4" s="1238"/>
      <c r="F4" s="1238"/>
      <c r="J4" s="279"/>
      <c r="U4" s="367"/>
    </row>
    <row r="5" spans="1:21" s="273" customFormat="1">
      <c r="A5" s="401" t="s">
        <v>4</v>
      </c>
      <c r="B5" s="1091" t="s">
        <v>5</v>
      </c>
      <c r="C5" s="402" t="s">
        <v>6</v>
      </c>
      <c r="D5" s="284" t="s">
        <v>7</v>
      </c>
      <c r="E5" s="284" t="s">
        <v>9</v>
      </c>
      <c r="F5" s="284" t="s">
        <v>10</v>
      </c>
      <c r="G5" s="403" t="s">
        <v>11</v>
      </c>
      <c r="H5" s="286" t="s">
        <v>2547</v>
      </c>
      <c r="I5" s="287" t="s">
        <v>14</v>
      </c>
      <c r="J5" s="1092" t="s">
        <v>15</v>
      </c>
      <c r="K5" s="1092" t="s">
        <v>16</v>
      </c>
      <c r="L5" s="1093" t="s">
        <v>17</v>
      </c>
      <c r="M5" s="1093" t="s">
        <v>18</v>
      </c>
      <c r="N5" s="1093" t="s">
        <v>19</v>
      </c>
      <c r="O5" s="284" t="s">
        <v>20</v>
      </c>
      <c r="P5" s="284" t="s">
        <v>21</v>
      </c>
      <c r="Q5" s="284" t="s">
        <v>22</v>
      </c>
      <c r="R5" s="365"/>
    </row>
    <row r="6" spans="1:21" s="292" customFormat="1" ht="20.100000000000001" customHeight="1">
      <c r="A6" s="1279" t="s">
        <v>2486</v>
      </c>
      <c r="B6" s="1279"/>
      <c r="C6" s="1279"/>
      <c r="D6" s="1279"/>
      <c r="E6" s="1279"/>
      <c r="F6" s="1279"/>
      <c r="G6" s="315" t="e">
        <f>SUM(#REF!)</f>
        <v>#REF!</v>
      </c>
      <c r="H6" s="315"/>
      <c r="I6" s="316" t="e">
        <f>SUM(#REF!)</f>
        <v>#REF!</v>
      </c>
      <c r="J6" s="288"/>
      <c r="K6" s="288"/>
      <c r="L6" s="288"/>
      <c r="M6" s="288"/>
      <c r="N6" s="288"/>
      <c r="O6" s="288"/>
      <c r="P6" s="1094"/>
      <c r="Q6" s="291"/>
      <c r="R6" s="1095"/>
    </row>
    <row r="7" spans="1:21" s="292" customFormat="1" ht="20.100000000000001" customHeight="1">
      <c r="B7" s="308"/>
      <c r="G7" s="319"/>
      <c r="H7" s="319"/>
      <c r="I7" s="324"/>
      <c r="J7" s="325"/>
      <c r="K7" s="325"/>
      <c r="L7" s="324"/>
      <c r="M7" s="324"/>
      <c r="N7" s="324"/>
      <c r="O7" s="308"/>
      <c r="P7" s="308"/>
      <c r="R7" s="1095"/>
    </row>
    <row r="8" spans="1:21" s="292" customFormat="1" ht="20.100000000000001" customHeight="1">
      <c r="A8" s="370" t="s">
        <v>2600</v>
      </c>
      <c r="B8" s="308"/>
      <c r="G8" s="319"/>
      <c r="H8" s="319"/>
      <c r="I8" s="324"/>
      <c r="J8" s="325"/>
      <c r="K8" s="325"/>
      <c r="L8" s="324"/>
      <c r="M8" s="324"/>
      <c r="N8" s="324"/>
      <c r="O8" s="308"/>
      <c r="P8" s="308"/>
      <c r="R8" s="1095"/>
    </row>
    <row r="9" spans="1:21" s="292" customFormat="1" ht="34.5" customHeight="1">
      <c r="A9" s="282" t="s">
        <v>6870</v>
      </c>
      <c r="B9" s="308"/>
      <c r="C9" s="1286" t="s">
        <v>6871</v>
      </c>
      <c r="D9" s="1286"/>
      <c r="G9" s="319"/>
      <c r="H9" s="319"/>
      <c r="I9" s="324"/>
      <c r="J9" s="325"/>
      <c r="K9" s="325"/>
      <c r="L9" s="324"/>
      <c r="M9" s="324"/>
      <c r="N9" s="324"/>
      <c r="O9" s="308"/>
      <c r="P9" s="308"/>
      <c r="R9" s="1095"/>
    </row>
    <row r="10" spans="1:21" s="273" customFormat="1" ht="20.100000000000001" customHeight="1">
      <c r="A10" s="401" t="s">
        <v>4</v>
      </c>
      <c r="B10" s="1091" t="s">
        <v>5</v>
      </c>
      <c r="C10" s="402" t="s">
        <v>6</v>
      </c>
      <c r="D10" s="284" t="s">
        <v>7</v>
      </c>
      <c r="E10" s="284" t="s">
        <v>9</v>
      </c>
      <c r="F10" s="284" t="s">
        <v>10</v>
      </c>
      <c r="G10" s="403" t="s">
        <v>11</v>
      </c>
      <c r="H10" s="286" t="s">
        <v>2601</v>
      </c>
      <c r="I10" s="287" t="s">
        <v>2602</v>
      </c>
      <c r="J10" s="1096" t="s">
        <v>2603</v>
      </c>
      <c r="K10" s="1096" t="s">
        <v>2604</v>
      </c>
      <c r="L10" s="1097" t="s">
        <v>2605</v>
      </c>
      <c r="M10" s="1097" t="s">
        <v>2606</v>
      </c>
      <c r="N10" s="1097" t="s">
        <v>2607</v>
      </c>
      <c r="O10" s="401" t="s">
        <v>20</v>
      </c>
      <c r="P10" s="401" t="s">
        <v>21</v>
      </c>
      <c r="Q10" s="284" t="s">
        <v>2608</v>
      </c>
      <c r="R10" s="365"/>
    </row>
    <row r="11" spans="1:21" s="365" customFormat="1" ht="26.25" customHeight="1">
      <c r="A11" s="1280" t="s">
        <v>2597</v>
      </c>
      <c r="B11" s="1281"/>
      <c r="C11" s="1281"/>
      <c r="D11" s="1281"/>
      <c r="E11" s="1281"/>
      <c r="F11" s="1282"/>
      <c r="G11" s="285" t="e">
        <f>SUM(#REF!)</f>
        <v>#REF!</v>
      </c>
      <c r="H11" s="403"/>
      <c r="I11" s="404" t="e">
        <f>SUM(#REF!)</f>
        <v>#REF!</v>
      </c>
      <c r="J11" s="1092"/>
      <c r="K11" s="1092"/>
      <c r="L11" s="1093"/>
      <c r="M11" s="1093"/>
      <c r="N11" s="1093"/>
      <c r="O11" s="284"/>
      <c r="P11" s="284"/>
      <c r="Q11" s="1098"/>
      <c r="S11" s="282"/>
      <c r="T11" s="282"/>
      <c r="U11" s="282"/>
    </row>
  </sheetData>
  <autoFilter ref="A5:Q6" xr:uid="{00000000-0009-0000-0000-000004000000}"/>
  <mergeCells count="10">
    <mergeCell ref="E4:F4"/>
    <mergeCell ref="A6:F6"/>
    <mergeCell ref="A11:F11"/>
    <mergeCell ref="A2:B2"/>
    <mergeCell ref="C2:D2"/>
    <mergeCell ref="A3:B3"/>
    <mergeCell ref="C3:D3"/>
    <mergeCell ref="A4:B4"/>
    <mergeCell ref="C4:D4"/>
    <mergeCell ref="C9:D9"/>
  </mergeCells>
  <phoneticPr fontId="11"/>
  <pageMargins left="0.7" right="0.7" top="0.75" bottom="0.75" header="0.3" footer="0.3"/>
  <pageSetup paperSize="9" scale="72"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3441-14DA-B346-858E-61018232CB08}">
  <sheetPr>
    <pageSetUpPr fitToPage="1"/>
  </sheetPr>
  <dimension ref="A1:U14"/>
  <sheetViews>
    <sheetView view="pageBreakPreview" zoomScale="140" zoomScaleNormal="100" zoomScaleSheetLayoutView="140" workbookViewId="0">
      <selection activeCell="G14" sqref="G14"/>
    </sheetView>
  </sheetViews>
  <sheetFormatPr defaultColWidth="3.875" defaultRowHeight="11.25"/>
  <cols>
    <col min="1" max="1" width="13.125" style="2" customWidth="1"/>
    <col min="2" max="2" width="12.375" style="8" hidden="1" customWidth="1"/>
    <col min="3" max="3" width="10.875" style="2" customWidth="1"/>
    <col min="4" max="4" width="49.25" style="2" customWidth="1"/>
    <col min="5" max="6" width="8.375" style="2" hidden="1"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6854</v>
      </c>
      <c r="B1" s="1142"/>
      <c r="C1" s="1142"/>
      <c r="D1" s="1142"/>
      <c r="E1" s="3"/>
      <c r="F1" s="3"/>
      <c r="G1" s="4"/>
    </row>
    <row r="2" spans="1:21" ht="12" customHeight="1">
      <c r="A2" s="1143" t="s">
        <v>3024</v>
      </c>
      <c r="B2" s="1143"/>
      <c r="C2" s="1144">
        <v>45905</v>
      </c>
      <c r="D2" s="1145"/>
      <c r="J2" s="6"/>
      <c r="K2" s="6"/>
    </row>
    <row r="3" spans="1:21" ht="62.25" customHeight="1">
      <c r="A3" s="1143" t="s">
        <v>3459</v>
      </c>
      <c r="B3" s="1143"/>
      <c r="C3" s="1147" t="s">
        <v>2</v>
      </c>
      <c r="D3" s="1147"/>
      <c r="G3" s="11"/>
      <c r="J3" s="6"/>
      <c r="K3" s="6"/>
    </row>
    <row r="4" spans="1:21" ht="12" customHeight="1">
      <c r="A4" s="1148" t="s">
        <v>3460</v>
      </c>
      <c r="B4" s="1148"/>
      <c r="C4" s="1154" t="s">
        <v>6855</v>
      </c>
      <c r="D4" s="1150"/>
      <c r="E4" s="1138"/>
      <c r="F4" s="1138"/>
      <c r="J4" s="6"/>
      <c r="U4" s="12"/>
    </row>
    <row r="5" spans="1:21" s="8" customFormat="1" ht="12.75">
      <c r="A5" s="349" t="s">
        <v>3028</v>
      </c>
      <c r="B5" s="80" t="s">
        <v>5</v>
      </c>
      <c r="C5" s="253" t="s">
        <v>6</v>
      </c>
      <c r="D5" s="142" t="s">
        <v>7</v>
      </c>
      <c r="E5" s="142" t="s">
        <v>9</v>
      </c>
      <c r="F5" s="142" t="s">
        <v>10</v>
      </c>
      <c r="G5" s="252" t="s">
        <v>11</v>
      </c>
      <c r="H5" s="251" t="s">
        <v>2601</v>
      </c>
      <c r="I5" s="250" t="s">
        <v>2602</v>
      </c>
      <c r="J5" s="249" t="s">
        <v>2603</v>
      </c>
      <c r="K5" s="249" t="s">
        <v>2604</v>
      </c>
      <c r="L5" s="248" t="s">
        <v>2605</v>
      </c>
      <c r="M5" s="248" t="s">
        <v>2606</v>
      </c>
      <c r="N5" s="248" t="s">
        <v>2607</v>
      </c>
      <c r="O5" s="142" t="s">
        <v>20</v>
      </c>
      <c r="P5" s="142" t="s">
        <v>21</v>
      </c>
      <c r="Q5" s="142" t="s">
        <v>2608</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4.95" customHeight="1">
      <c r="A8" s="20" t="s">
        <v>2549</v>
      </c>
    </row>
    <row r="9" spans="1:21">
      <c r="A9" s="142" t="s">
        <v>4</v>
      </c>
      <c r="B9" s="80" t="s">
        <v>5</v>
      </c>
      <c r="C9" s="253" t="s">
        <v>6</v>
      </c>
      <c r="D9" s="142" t="s">
        <v>7</v>
      </c>
      <c r="E9" s="142" t="s">
        <v>9</v>
      </c>
      <c r="F9" s="142" t="s">
        <v>10</v>
      </c>
      <c r="G9" s="252" t="s">
        <v>11</v>
      </c>
      <c r="H9" s="251" t="s">
        <v>2601</v>
      </c>
      <c r="I9" s="250" t="s">
        <v>2602</v>
      </c>
    </row>
    <row r="10" spans="1:21" ht="15.75">
      <c r="A10" s="1151" t="s">
        <v>2486</v>
      </c>
      <c r="B10" s="1151"/>
      <c r="C10" s="1151"/>
      <c r="D10" s="1151"/>
      <c r="E10" s="1151"/>
      <c r="F10" s="1151"/>
      <c r="G10" s="170" t="e">
        <f>SUM(#REF!)</f>
        <v>#REF!</v>
      </c>
      <c r="H10" s="170"/>
      <c r="I10" s="171" t="e">
        <f>SUM(#REF!)</f>
        <v>#REF!</v>
      </c>
    </row>
    <row r="13" spans="1:21" ht="20.100000000000001" customHeight="1">
      <c r="G13" s="254" t="s">
        <v>2598</v>
      </c>
    </row>
    <row r="14" spans="1:21" ht="20.100000000000001" customHeight="1">
      <c r="G14" s="194" t="e">
        <f>G10+G6</f>
        <v>#REF!</v>
      </c>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8"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4DEDF-BCE2-3544-8C28-70537BD918EB}">
  <sheetPr>
    <pageSetUpPr fitToPage="1"/>
  </sheetPr>
  <dimension ref="A1:L14"/>
  <sheetViews>
    <sheetView view="pageBreakPreview" topLeftCell="B1" zoomScaleNormal="100" zoomScaleSheetLayoutView="100" workbookViewId="0">
      <selection activeCell="G14" sqref="G14"/>
    </sheetView>
  </sheetViews>
  <sheetFormatPr defaultColWidth="3.875" defaultRowHeight="11.25"/>
  <cols>
    <col min="1" max="1" width="4.375" style="2" hidden="1" customWidth="1"/>
    <col min="2" max="2" width="22.875" style="8" customWidth="1"/>
    <col min="3" max="3" width="18.125" style="2" bestFit="1" customWidth="1"/>
    <col min="4" max="4" width="69.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52" t="s">
        <v>6856</v>
      </c>
      <c r="B1" s="1142"/>
      <c r="C1" s="1142"/>
      <c r="D1" s="1142"/>
      <c r="E1" s="3"/>
      <c r="F1" s="3"/>
      <c r="G1" s="4"/>
    </row>
    <row r="2" spans="1:12" ht="12" customHeight="1">
      <c r="A2" s="1143" t="s">
        <v>3024</v>
      </c>
      <c r="B2" s="1143"/>
      <c r="C2" s="1144">
        <v>45905</v>
      </c>
      <c r="D2" s="1145"/>
    </row>
    <row r="3" spans="1:12" ht="62.25" customHeight="1">
      <c r="A3" s="1143" t="s">
        <v>3459</v>
      </c>
      <c r="B3" s="1143"/>
      <c r="C3" s="1147" t="s">
        <v>2</v>
      </c>
      <c r="D3" s="1147"/>
      <c r="G3" s="11"/>
    </row>
    <row r="4" spans="1:12" ht="12" customHeight="1">
      <c r="A4" s="1148" t="s">
        <v>3460</v>
      </c>
      <c r="B4" s="1148"/>
      <c r="C4" s="1154" t="s">
        <v>6857</v>
      </c>
      <c r="D4" s="1150"/>
      <c r="E4" s="1138"/>
      <c r="F4" s="1138"/>
      <c r="L4" s="12"/>
    </row>
    <row r="5" spans="1:12" s="8" customFormat="1">
      <c r="A5" s="142" t="s">
        <v>4</v>
      </c>
      <c r="B5" s="80" t="s">
        <v>5</v>
      </c>
      <c r="C5" s="253" t="s">
        <v>6</v>
      </c>
      <c r="D5" s="142" t="s">
        <v>7</v>
      </c>
      <c r="E5" s="142" t="s">
        <v>9</v>
      </c>
      <c r="F5" s="142" t="s">
        <v>10</v>
      </c>
      <c r="G5" s="252" t="s">
        <v>11</v>
      </c>
      <c r="H5" s="251" t="s">
        <v>2601</v>
      </c>
      <c r="I5" s="250" t="s">
        <v>2602</v>
      </c>
    </row>
    <row r="6" spans="1:12" s="15" customFormat="1" ht="20.100000000000001" customHeight="1">
      <c r="A6" s="1151" t="s">
        <v>2486</v>
      </c>
      <c r="B6" s="1151"/>
      <c r="C6" s="1151"/>
      <c r="D6" s="1151"/>
      <c r="E6" s="1151"/>
      <c r="F6" s="1151"/>
      <c r="G6" s="341" t="e">
        <f>SUM(#REF!)</f>
        <v>#REF!</v>
      </c>
      <c r="H6" s="170"/>
      <c r="I6" s="171" t="e">
        <f>SUM(#REF!)</f>
        <v>#REF!</v>
      </c>
    </row>
    <row r="7" spans="1:12" s="15" customFormat="1" ht="20.100000000000001" customHeight="1">
      <c r="B7" s="14"/>
      <c r="G7" s="17"/>
      <c r="H7" s="17"/>
      <c r="I7" s="18"/>
    </row>
    <row r="8" spans="1:12" ht="24.95" customHeight="1">
      <c r="A8" s="20" t="s">
        <v>2549</v>
      </c>
    </row>
    <row r="9" spans="1:12">
      <c r="A9" s="142" t="s">
        <v>4</v>
      </c>
      <c r="B9" s="80" t="s">
        <v>5</v>
      </c>
      <c r="C9" s="253" t="s">
        <v>6</v>
      </c>
      <c r="D9" s="142" t="s">
        <v>7</v>
      </c>
      <c r="E9" s="142" t="s">
        <v>9</v>
      </c>
      <c r="F9" s="142" t="s">
        <v>10</v>
      </c>
      <c r="G9" s="252" t="s">
        <v>11</v>
      </c>
      <c r="H9" s="251" t="s">
        <v>2601</v>
      </c>
      <c r="I9" s="250" t="s">
        <v>2602</v>
      </c>
    </row>
    <row r="10" spans="1:12" s="7" customFormat="1" ht="15.75">
      <c r="A10" s="1151" t="s">
        <v>2486</v>
      </c>
      <c r="B10" s="1151"/>
      <c r="C10" s="1151"/>
      <c r="D10" s="1151"/>
      <c r="E10" s="1151"/>
      <c r="F10" s="1151"/>
      <c r="G10" s="170" t="e">
        <f>SUM(#REF!)</f>
        <v>#REF!</v>
      </c>
      <c r="H10" s="170"/>
      <c r="I10" s="171" t="e">
        <f>SUM(#REF!)</f>
        <v>#REF!</v>
      </c>
      <c r="J10" s="2"/>
      <c r="K10" s="2"/>
      <c r="L10" s="2"/>
    </row>
    <row r="13" spans="1:12" s="7" customFormat="1" ht="20.100000000000001" customHeight="1">
      <c r="A13" s="2"/>
      <c r="B13" s="8"/>
      <c r="C13" s="2"/>
      <c r="D13" s="2"/>
      <c r="E13" s="2"/>
      <c r="F13" s="2"/>
      <c r="G13" s="254" t="s">
        <v>2598</v>
      </c>
      <c r="H13" s="5"/>
      <c r="I13" s="6"/>
      <c r="J13" s="2"/>
      <c r="K13" s="2"/>
      <c r="L13" s="2"/>
    </row>
    <row r="14" spans="1:12" s="7" customFormat="1" ht="20.100000000000001" customHeight="1">
      <c r="A14" s="2"/>
      <c r="B14" s="8"/>
      <c r="C14" s="2"/>
      <c r="D14" s="2"/>
      <c r="E14" s="2"/>
      <c r="F14" s="2"/>
      <c r="G14" s="194" t="e">
        <f>G10+G6</f>
        <v>#REF!</v>
      </c>
      <c r="H14" s="5"/>
      <c r="I14" s="6"/>
      <c r="J14" s="2"/>
      <c r="K14" s="2"/>
      <c r="L14" s="2"/>
    </row>
  </sheetData>
  <autoFilter ref="A5:I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1"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A4B1E-D14B-2D47-BBB9-634D2A7014C8}">
  <sheetPr>
    <pageSetUpPr fitToPage="1"/>
  </sheetPr>
  <dimension ref="A1:U10"/>
  <sheetViews>
    <sheetView view="pageBreakPreview" zoomScaleNormal="100" zoomScaleSheetLayoutView="100" workbookViewId="0">
      <selection activeCell="G3" sqref="A3:G3"/>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62" t="s">
        <v>6524</v>
      </c>
      <c r="B1" s="1142"/>
      <c r="C1" s="1142"/>
      <c r="D1" s="1142"/>
      <c r="E1" s="3"/>
      <c r="F1" s="3"/>
      <c r="G1" s="4"/>
    </row>
    <row r="2" spans="1:21" ht="12" customHeight="1">
      <c r="A2" s="1143" t="s">
        <v>3458</v>
      </c>
      <c r="B2" s="1143"/>
      <c r="C2" s="1288">
        <v>45856</v>
      </c>
      <c r="D2" s="1289"/>
      <c r="J2" s="6"/>
      <c r="K2" s="6"/>
    </row>
    <row r="3" spans="1:21" ht="62.25" customHeight="1">
      <c r="A3" s="1143" t="s">
        <v>3457</v>
      </c>
      <c r="B3" s="1143"/>
      <c r="C3" s="1146" t="s">
        <v>3017</v>
      </c>
      <c r="D3" s="1147"/>
      <c r="G3" s="11"/>
      <c r="J3" s="6"/>
      <c r="K3" s="6"/>
    </row>
    <row r="4" spans="1:21" ht="12" customHeight="1">
      <c r="A4" s="1148" t="s">
        <v>3</v>
      </c>
      <c r="B4" s="1148"/>
      <c r="C4" s="1290" t="s">
        <v>6525</v>
      </c>
      <c r="D4" s="1291"/>
      <c r="E4" s="1138"/>
      <c r="F4" s="1138"/>
      <c r="J4" s="6"/>
      <c r="U4" s="12"/>
    </row>
    <row r="5" spans="1:21" s="8" customFormat="1">
      <c r="A5" s="142" t="s">
        <v>4</v>
      </c>
      <c r="B5" s="80" t="s">
        <v>5</v>
      </c>
      <c r="C5" s="253" t="s">
        <v>6</v>
      </c>
      <c r="D5" s="142" t="s">
        <v>7</v>
      </c>
      <c r="E5" s="142" t="s">
        <v>9</v>
      </c>
      <c r="F5" s="142" t="s">
        <v>10</v>
      </c>
      <c r="G5" s="252" t="s">
        <v>11</v>
      </c>
      <c r="H5" s="251" t="s">
        <v>2601</v>
      </c>
      <c r="I5" s="250" t="s">
        <v>2602</v>
      </c>
      <c r="J5" s="249" t="s">
        <v>2603</v>
      </c>
      <c r="K5" s="249" t="s">
        <v>2604</v>
      </c>
      <c r="L5" s="248" t="s">
        <v>2605</v>
      </c>
      <c r="M5" s="248" t="s">
        <v>2606</v>
      </c>
      <c r="N5" s="248" t="s">
        <v>2607</v>
      </c>
      <c r="O5" s="142" t="s">
        <v>20</v>
      </c>
      <c r="P5" s="142" t="s">
        <v>21</v>
      </c>
      <c r="Q5" s="142" t="s">
        <v>2608</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row r="8" spans="1:21" ht="26.25">
      <c r="A8" s="267" t="s">
        <v>2600</v>
      </c>
      <c r="B8" s="266"/>
      <c r="C8" s="264"/>
      <c r="D8" s="264"/>
      <c r="E8" s="264"/>
      <c r="F8" s="264"/>
      <c r="G8" s="266"/>
      <c r="H8" s="266"/>
      <c r="I8" s="266"/>
    </row>
    <row r="9" spans="1:21" ht="15">
      <c r="A9" s="268" t="s">
        <v>4</v>
      </c>
      <c r="B9" s="269" t="s">
        <v>5</v>
      </c>
      <c r="C9" s="261" t="s">
        <v>6</v>
      </c>
      <c r="D9" s="262" t="s">
        <v>7</v>
      </c>
      <c r="E9" s="262" t="s">
        <v>9</v>
      </c>
      <c r="F9" s="262" t="s">
        <v>10</v>
      </c>
      <c r="G9" s="265" t="s">
        <v>11</v>
      </c>
      <c r="H9" s="270" t="s">
        <v>2550</v>
      </c>
      <c r="I9" s="263" t="s">
        <v>2551</v>
      </c>
    </row>
    <row r="10" spans="1:21">
      <c r="A10" s="1287" t="s">
        <v>2597</v>
      </c>
      <c r="B10" s="1287"/>
      <c r="C10" s="1287"/>
      <c r="D10" s="1287"/>
      <c r="E10" s="1287"/>
      <c r="F10" s="1287"/>
      <c r="G10" s="271">
        <f>SUM(G9:G9)</f>
        <v>0</v>
      </c>
      <c r="H10" s="271"/>
      <c r="I10" s="271"/>
    </row>
  </sheetData>
  <autoFilter ref="A5:Q6" xr:uid="{00000000-0009-0000-0000-000026000000}"/>
  <mergeCells count="10">
    <mergeCell ref="A10:F10"/>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4"/>
  <sheetViews>
    <sheetView view="pageBreakPreview" zoomScale="80" zoomScaleNormal="100" zoomScaleSheetLayoutView="80" workbookViewId="0">
      <selection activeCell="G14" sqref="G14"/>
    </sheetView>
  </sheetViews>
  <sheetFormatPr defaultColWidth="3.875" defaultRowHeight="11.25"/>
  <cols>
    <col min="1" max="1" width="6" style="2" customWidth="1"/>
    <col min="2" max="2" width="12.375" style="8" hidden="1" customWidth="1"/>
    <col min="3" max="3" width="10.875" style="2" customWidth="1"/>
    <col min="4" max="4" width="71" style="2" customWidth="1"/>
    <col min="5" max="6" width="8.375" style="2" hidden="1"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62" t="s">
        <v>6858</v>
      </c>
      <c r="B1" s="1142"/>
      <c r="C1" s="1142"/>
      <c r="D1" s="1142"/>
      <c r="E1" s="3"/>
      <c r="F1" s="3"/>
      <c r="G1" s="4"/>
    </row>
    <row r="2" spans="1:12" ht="12" customHeight="1">
      <c r="A2" s="1143" t="s">
        <v>0</v>
      </c>
      <c r="B2" s="1143"/>
      <c r="C2" s="1197">
        <v>45905</v>
      </c>
      <c r="D2" s="1198"/>
    </row>
    <row r="3" spans="1:12" ht="60.75" customHeight="1">
      <c r="A3" s="1143" t="s">
        <v>1</v>
      </c>
      <c r="B3" s="1143"/>
      <c r="C3" s="1146" t="s">
        <v>2</v>
      </c>
      <c r="D3" s="1147"/>
      <c r="G3" s="11"/>
    </row>
    <row r="4" spans="1:12" ht="12" customHeight="1">
      <c r="A4" s="1148" t="s">
        <v>2546</v>
      </c>
      <c r="B4" s="1148"/>
      <c r="C4" s="1295" t="s">
        <v>6859</v>
      </c>
      <c r="D4" s="1201"/>
      <c r="E4" s="1138"/>
      <c r="F4" s="1138"/>
      <c r="L4" s="12"/>
    </row>
    <row r="5" spans="1:12" s="8" customFormat="1">
      <c r="A5" s="197" t="s">
        <v>4</v>
      </c>
      <c r="B5" s="207" t="s">
        <v>5</v>
      </c>
      <c r="C5" s="172" t="s">
        <v>6</v>
      </c>
      <c r="D5" s="173" t="s">
        <v>7</v>
      </c>
      <c r="E5" s="173" t="s">
        <v>9</v>
      </c>
      <c r="F5" s="173" t="s">
        <v>10</v>
      </c>
      <c r="G5" s="174" t="s">
        <v>11</v>
      </c>
      <c r="H5" s="175" t="s">
        <v>2547</v>
      </c>
      <c r="I5" s="176" t="s">
        <v>14</v>
      </c>
    </row>
    <row r="6" spans="1:12" s="15" customFormat="1" ht="20.100000000000001" customHeight="1">
      <c r="A6" s="1292" t="s">
        <v>2486</v>
      </c>
      <c r="B6" s="1293"/>
      <c r="C6" s="1293"/>
      <c r="D6" s="1293"/>
      <c r="E6" s="1293"/>
      <c r="F6" s="1294"/>
      <c r="G6" s="170" t="e">
        <f>SUM(#REF!)</f>
        <v>#REF!</v>
      </c>
      <c r="H6" s="170"/>
      <c r="I6" s="171" t="e">
        <f>SUM(#REF!)</f>
        <v>#REF!</v>
      </c>
    </row>
    <row r="7" spans="1:12" s="15" customFormat="1" ht="15">
      <c r="B7" s="14"/>
      <c r="G7" s="17"/>
      <c r="H7" s="17"/>
      <c r="I7" s="18"/>
    </row>
    <row r="8" spans="1:12" ht="23.25" customHeight="1">
      <c r="A8" s="924" t="s">
        <v>2549</v>
      </c>
      <c r="B8" s="924"/>
      <c r="C8" s="924"/>
      <c r="D8" s="924"/>
    </row>
    <row r="9" spans="1:12">
      <c r="A9" s="197" t="s">
        <v>4</v>
      </c>
      <c r="B9" s="207" t="s">
        <v>5</v>
      </c>
      <c r="C9" s="172" t="s">
        <v>6</v>
      </c>
      <c r="D9" s="173" t="s">
        <v>7</v>
      </c>
      <c r="E9" s="173" t="s">
        <v>9</v>
      </c>
      <c r="F9" s="173" t="s">
        <v>10</v>
      </c>
      <c r="G9" s="174" t="s">
        <v>11</v>
      </c>
      <c r="H9" s="175" t="s">
        <v>2547</v>
      </c>
      <c r="I9" s="176" t="s">
        <v>14</v>
      </c>
    </row>
    <row r="10" spans="1:12" ht="15.75">
      <c r="A10" s="925" t="s">
        <v>2486</v>
      </c>
      <c r="B10" s="926"/>
      <c r="C10" s="926"/>
      <c r="D10" s="926"/>
      <c r="E10" s="926"/>
      <c r="F10" s="209"/>
      <c r="G10" s="170" t="e">
        <f>SUM(#REF!)</f>
        <v>#REF!</v>
      </c>
      <c r="H10" s="170"/>
      <c r="I10" s="171"/>
    </row>
    <row r="13" spans="1:12" ht="21" customHeight="1">
      <c r="G13" s="66" t="s">
        <v>2598</v>
      </c>
    </row>
    <row r="14" spans="1:12" ht="23.25" customHeight="1">
      <c r="G14" s="62" t="e">
        <f>G10+G6</f>
        <v>#REF!</v>
      </c>
    </row>
  </sheetData>
  <autoFilter ref="A5:I6" xr:uid="{00000000-0009-0000-0000-00002D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5"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7"/>
  <sheetViews>
    <sheetView view="pageBreakPreview" zoomScaleNormal="100" zoomScaleSheetLayoutView="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52" t="s">
        <v>2545</v>
      </c>
      <c r="B1" s="1142"/>
      <c r="C1" s="1142"/>
      <c r="D1" s="1142"/>
      <c r="E1" s="3"/>
      <c r="F1" s="3"/>
      <c r="G1" s="4"/>
    </row>
    <row r="2" spans="1:21" ht="12" customHeight="1">
      <c r="A2" s="1143" t="s">
        <v>0</v>
      </c>
      <c r="B2" s="1143"/>
      <c r="C2" s="1144"/>
      <c r="D2" s="1145"/>
      <c r="J2" s="6"/>
      <c r="K2" s="6"/>
    </row>
    <row r="3" spans="1:21" ht="62.25" customHeight="1">
      <c r="A3" s="1143" t="s">
        <v>1</v>
      </c>
      <c r="B3" s="1143"/>
      <c r="C3" s="1146" t="s">
        <v>2</v>
      </c>
      <c r="D3" s="1147"/>
      <c r="G3" s="11"/>
      <c r="J3" s="6"/>
      <c r="K3" s="6"/>
    </row>
    <row r="4" spans="1:21" ht="12" customHeight="1">
      <c r="A4" s="1148" t="s">
        <v>2546</v>
      </c>
      <c r="B4" s="1148"/>
      <c r="C4" s="1154"/>
      <c r="D4" s="1150"/>
      <c r="E4" s="1138"/>
      <c r="F4" s="1138"/>
      <c r="J4" s="6"/>
      <c r="U4" s="12"/>
    </row>
    <row r="5" spans="1:21" s="8" customFormat="1">
      <c r="A5" s="197" t="s">
        <v>4</v>
      </c>
      <c r="B5" s="207" t="s">
        <v>5</v>
      </c>
      <c r="C5" s="203" t="s">
        <v>6</v>
      </c>
      <c r="D5" s="197" t="s">
        <v>7</v>
      </c>
      <c r="E5" s="197" t="s">
        <v>9</v>
      </c>
      <c r="F5" s="197" t="s">
        <v>10</v>
      </c>
      <c r="G5" s="204" t="s">
        <v>11</v>
      </c>
      <c r="H5" s="205" t="s">
        <v>2547</v>
      </c>
      <c r="I5" s="206" t="s">
        <v>14</v>
      </c>
      <c r="J5" s="198" t="s">
        <v>15</v>
      </c>
      <c r="K5" s="198" t="s">
        <v>16</v>
      </c>
      <c r="L5" s="199" t="s">
        <v>17</v>
      </c>
      <c r="M5" s="199" t="s">
        <v>18</v>
      </c>
      <c r="N5" s="199" t="s">
        <v>19</v>
      </c>
      <c r="O5" s="197" t="s">
        <v>20</v>
      </c>
      <c r="P5" s="197" t="s">
        <v>21</v>
      </c>
      <c r="Q5" s="197" t="s">
        <v>22</v>
      </c>
      <c r="R5" s="9"/>
    </row>
    <row r="6" spans="1:21" s="15" customFormat="1" ht="20.100000000000001" customHeight="1">
      <c r="A6" s="1151" t="s">
        <v>2486</v>
      </c>
      <c r="B6" s="1151"/>
      <c r="C6" s="1151"/>
      <c r="D6" s="1151"/>
      <c r="E6" s="1151"/>
      <c r="F6" s="1151"/>
      <c r="G6" s="170" t="e">
        <f>SUM(#REF!)</f>
        <v>#REF!</v>
      </c>
      <c r="H6" s="170"/>
      <c r="I6" s="171" t="e">
        <f>SUM(#REF!)</f>
        <v>#REF!</v>
      </c>
      <c r="J6" s="179"/>
      <c r="K6" s="179"/>
      <c r="L6" s="179"/>
      <c r="M6" s="179"/>
      <c r="N6" s="179"/>
      <c r="O6" s="179"/>
      <c r="P6" s="190"/>
      <c r="Q6" s="177"/>
      <c r="R6" s="13"/>
    </row>
    <row r="7" spans="1:21" s="15" customFormat="1" ht="20.100000000000001" customHeight="1">
      <c r="B7" s="14"/>
      <c r="G7" s="17"/>
      <c r="H7" s="17"/>
      <c r="I7" s="18"/>
      <c r="J7" s="19"/>
      <c r="K7" s="19"/>
      <c r="L7" s="18"/>
      <c r="M7" s="18"/>
      <c r="N7" s="18"/>
      <c r="O7" s="14"/>
      <c r="P7" s="14"/>
      <c r="R7" s="13"/>
    </row>
  </sheetData>
  <autoFilter ref="A5:Q5" xr:uid="{00000000-0009-0000-0000-000025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30559-64F5-4F86-A662-09AEF7281C74}">
  <dimension ref="A1"/>
  <sheetViews>
    <sheetView workbookViewId="0"/>
  </sheetViews>
  <sheetFormatPr defaultRowHeight="18.75"/>
  <sheetData/>
  <phoneticPr fontId="1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53</vt:i4>
      </vt:variant>
      <vt:variant>
        <vt:lpstr>名前付き一覧</vt:lpstr>
      </vt:variant>
      <vt:variant>
        <vt:i4>34</vt:i4>
      </vt:variant>
    </vt:vector>
  </HeadingPairs>
  <TitlesOfParts>
    <vt:vector size="87" baseType="lpstr">
      <vt:lpstr>ORDER SHEET</vt:lpstr>
      <vt:lpstr>TOTAL</vt:lpstr>
      <vt:lpstr>SUNTREG</vt:lpstr>
      <vt:lpstr>Rey Beauty</vt:lpstr>
      <vt:lpstr>C'BON</vt:lpstr>
      <vt:lpstr>COCOCHI　発注書</vt:lpstr>
      <vt:lpstr>SUNSORIT</vt:lpstr>
      <vt:lpstr>ESTLABO</vt:lpstr>
      <vt:lpstr>URESHINO</vt:lpstr>
      <vt:lpstr>McCoy</vt:lpstr>
      <vt:lpstr>リレント納品情報</vt:lpstr>
      <vt:lpstr>リレント通常注文</vt:lpstr>
      <vt:lpstr>リレント無料提供</vt:lpstr>
      <vt:lpstr>リレント商品マスタ</vt:lpstr>
      <vt:lpstr>Q'1st-1</vt:lpstr>
      <vt:lpstr>Q'1st-2</vt:lpstr>
      <vt:lpstr>Q'1st-3</vt:lpstr>
      <vt:lpstr>FLOUVEIL</vt:lpstr>
      <vt:lpstr>CHANSON</vt:lpstr>
      <vt:lpstr>HIMELABO</vt:lpstr>
      <vt:lpstr>Beauty Conexion</vt:lpstr>
      <vt:lpstr>KYOTOMO</vt:lpstr>
      <vt:lpstr>COREIN</vt:lpstr>
      <vt:lpstr>ELEGADOLL</vt:lpstr>
      <vt:lpstr>ATMORE</vt:lpstr>
      <vt:lpstr>MARY.P</vt:lpstr>
      <vt:lpstr>ROSY DROP</vt:lpstr>
      <vt:lpstr>LAPIDEM</vt:lpstr>
      <vt:lpstr>AISHODO</vt:lpstr>
      <vt:lpstr>DOSHISHA</vt:lpstr>
      <vt:lpstr>ISTYLE</vt:lpstr>
      <vt:lpstr>MEROS</vt:lpstr>
      <vt:lpstr>RUHAKU</vt:lpstr>
      <vt:lpstr>OLUPONO</vt:lpstr>
      <vt:lpstr>D.H.C</vt:lpstr>
      <vt:lpstr>EMU</vt:lpstr>
      <vt:lpstr>CHIKUHODO</vt:lpstr>
      <vt:lpstr>STARLAB</vt:lpstr>
      <vt:lpstr>MAYURI</vt:lpstr>
      <vt:lpstr>AFURA</vt:lpstr>
      <vt:lpstr>COSMEPRO</vt:lpstr>
      <vt:lpstr>PECLIA</vt:lpstr>
      <vt:lpstr>HANAKO</vt:lpstr>
      <vt:lpstr>FAJ</vt:lpstr>
      <vt:lpstr>LEJEU</vt:lpstr>
      <vt:lpstr>Dr.Medion</vt:lpstr>
      <vt:lpstr>Diaas</vt:lpstr>
      <vt:lpstr>Luxces</vt:lpstr>
      <vt:lpstr>Evliss</vt:lpstr>
      <vt:lpstr>Esthe Pro Labo</vt:lpstr>
      <vt:lpstr>DIAMANTE</vt:lpstr>
      <vt:lpstr>OSATO</vt:lpstr>
      <vt:lpstr>Sheet1</vt:lpstr>
      <vt:lpstr>AFURA!Print_Area</vt:lpstr>
      <vt:lpstr>AISHODO!Print_Area</vt:lpstr>
      <vt:lpstr>'Beauty Conexion'!Print_Area</vt:lpstr>
      <vt:lpstr>'C''BON'!Print_Area</vt:lpstr>
      <vt:lpstr>CHANSON!Print_Area</vt:lpstr>
      <vt:lpstr>COREIN!Print_Area</vt:lpstr>
      <vt:lpstr>COSMEPRO!Print_Area</vt:lpstr>
      <vt:lpstr>Diaas!Print_Area</vt:lpstr>
      <vt:lpstr>DIAMANTE!Print_Area</vt:lpstr>
      <vt:lpstr>Dr.Medion!Print_Area</vt:lpstr>
      <vt:lpstr>ELEGADOLL!Print_Area</vt:lpstr>
      <vt:lpstr>'Esthe Pro Labo'!Print_Area</vt:lpstr>
      <vt:lpstr>ESTLABO!Print_Area</vt:lpstr>
      <vt:lpstr>Evliss!Print_Area</vt:lpstr>
      <vt:lpstr>FAJ!Print_Area</vt:lpstr>
      <vt:lpstr>FLOUVEIL!Print_Area</vt:lpstr>
      <vt:lpstr>HANAKO!Print_Area</vt:lpstr>
      <vt:lpstr>HIMELABO!Print_Area</vt:lpstr>
      <vt:lpstr>LAPIDEM!Print_Area</vt:lpstr>
      <vt:lpstr>LEJEU!Print_Area</vt:lpstr>
      <vt:lpstr>Luxces!Print_Area</vt:lpstr>
      <vt:lpstr>MAYURI!Print_Area</vt:lpstr>
      <vt:lpstr>McCoy!Print_Area</vt:lpstr>
      <vt:lpstr>MEROS!Print_Area</vt:lpstr>
      <vt:lpstr>'ORDER SHEET'!Print_Area</vt:lpstr>
      <vt:lpstr>PECLIA!Print_Area</vt:lpstr>
      <vt:lpstr>'Q''1st-1'!Print_Area</vt:lpstr>
      <vt:lpstr>'Rey Beauty'!Print_Area</vt:lpstr>
      <vt:lpstr>'ROSY DROP'!Print_Area</vt:lpstr>
      <vt:lpstr>RUHAKU!Print_Area</vt:lpstr>
      <vt:lpstr>SUNSORIT!Print_Area</vt:lpstr>
      <vt:lpstr>SUNTREG!Print_Area</vt:lpstr>
      <vt:lpstr>URESHINO!Print_Area</vt:lpstr>
      <vt:lpstr>リレント通常注文!Print_Area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101884</dc:creator>
  <cp:keywords/>
  <dc:description/>
  <cp:lastModifiedBy>aoi kuwamura</cp:lastModifiedBy>
  <cp:revision/>
  <cp:lastPrinted>2025-08-28T04:14:29Z</cp:lastPrinted>
  <dcterms:created xsi:type="dcterms:W3CDTF">2021-04-07T08:05:10Z</dcterms:created>
  <dcterms:modified xsi:type="dcterms:W3CDTF">2025-09-04T15:50:49Z</dcterms:modified>
  <cp:category/>
  <cp:contentStatus/>
</cp:coreProperties>
</file>